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NOM\OBRAS E SERVIÇOS\VITÓRIA - SEDE B. MAR\INSTALAÇÕES DE AR-CONDICIONADO\Substituição por VRFs nos cartórios 2023\2. Licitação\Enviar para licitantes\"/>
    </mc:Choice>
  </mc:AlternateContent>
  <workbookProtection workbookPassword="F218" lockStructure="1"/>
  <bookViews>
    <workbookView xWindow="-120" yWindow="-120" windowWidth="20730" windowHeight="11160" tabRatio="735"/>
  </bookViews>
  <sheets>
    <sheet name="Anexo 2" sheetId="4" r:id="rId1"/>
    <sheet name="Anexo 2.1 elétrica" sheetId="39" r:id="rId2"/>
    <sheet name="Anexo 3 - comp. BDI " sheetId="35" r:id="rId3"/>
    <sheet name="Anexo 4 - comp custo" sheetId="8" r:id="rId4"/>
    <sheet name="Anexo 4.1 - comp ELÉTRICA" sheetId="40" r:id="rId5"/>
    <sheet name="Anexo 5 -NÃO OPTANTES" sheetId="18" r:id="rId6"/>
    <sheet name="Anexo 5.1-SIMPLES" sheetId="19" r:id="rId7"/>
    <sheet name="Anexo 6-marca e modelo" sheetId="34" r:id="rId8"/>
    <sheet name="Anexo 7- cronograma" sheetId="25" r:id="rId9"/>
    <sheet name="Anexo 13 - tabela pag" sheetId="9" r:id="rId10"/>
    <sheet name="cabo de comando" sheetId="37" state="hidden" r:id="rId11"/>
    <sheet name="Instalação do Suporte" sheetId="38" state="hidden" r:id="rId12"/>
    <sheet name="mediana preços equipamentos" sheetId="24" state="hidden" r:id="rId13"/>
    <sheet name=" material refrigeração" sheetId="28" state="hidden" r:id="rId14"/>
    <sheet name=" material DUTOS" sheetId="29" state="hidden" r:id="rId15"/>
    <sheet name="material ARMACELL" sheetId="30" state="hidden" r:id="rId16"/>
    <sheet name=" material SUPORTES" sheetId="31" state="hidden" r:id="rId17"/>
    <sheet name="Plano Forro" sheetId="33" state="hidden" r:id="rId18"/>
    <sheet name="Levantamento Forro" sheetId="20" state="hidden" r:id="rId19"/>
    <sheet name="elétrico" sheetId="36" state="hidden" r:id="rId20"/>
    <sheet name="diversos" sheetId="32" state="hidden" r:id="rId21"/>
    <sheet name="Lev. material refrigeração" sheetId="23" state="hidden" r:id="rId22"/>
    <sheet name="Levantamento drenos" sheetId="21" state="hidden" r:id="rId23"/>
    <sheet name="Levantamento TAE" sheetId="22" state="hidden" r:id="rId24"/>
    <sheet name="Lev. Para tabela" sheetId="27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s" localSheetId="13">#REF!</definedName>
    <definedName name="\s" localSheetId="16">#REF!</definedName>
    <definedName name="\s" localSheetId="9">#REF!</definedName>
    <definedName name="\s" localSheetId="3">#REF!</definedName>
    <definedName name="\s" localSheetId="4">#REF!</definedName>
    <definedName name="\s" localSheetId="7">#REF!</definedName>
    <definedName name="\s" localSheetId="8">#REF!</definedName>
    <definedName name="\s" localSheetId="19">#REF!</definedName>
    <definedName name="\s" localSheetId="24">#REF!</definedName>
    <definedName name="\s" localSheetId="15">#REF!</definedName>
    <definedName name="\s" localSheetId="12">#REF!</definedName>
    <definedName name="\s" localSheetId="17">#REF!</definedName>
    <definedName name="\s">#REF!</definedName>
    <definedName name="\t" localSheetId="13">#REF!</definedName>
    <definedName name="\t" localSheetId="16">#REF!</definedName>
    <definedName name="\t" localSheetId="9">#REF!</definedName>
    <definedName name="\t" localSheetId="3">#REF!</definedName>
    <definedName name="\t" localSheetId="4">#REF!</definedName>
    <definedName name="\t" localSheetId="7">#REF!</definedName>
    <definedName name="\t" localSheetId="8">#REF!</definedName>
    <definedName name="\t" localSheetId="19">#REF!</definedName>
    <definedName name="\t" localSheetId="24">#REF!</definedName>
    <definedName name="\t" localSheetId="15">#REF!</definedName>
    <definedName name="\t" localSheetId="12">#REF!</definedName>
    <definedName name="\t" localSheetId="17">#REF!</definedName>
    <definedName name="\t">#REF!</definedName>
    <definedName name="__6Excel_BuiltIn_Print_Area_3_1_1_1_1_1" localSheetId="13">#REF!</definedName>
    <definedName name="__6Excel_BuiltIn_Print_Area_3_1_1_1_1_1" localSheetId="16">#REF!</definedName>
    <definedName name="__6Excel_BuiltIn_Print_Area_3_1_1_1_1_1" localSheetId="9">#REF!</definedName>
    <definedName name="__6Excel_BuiltIn_Print_Area_3_1_1_1_1_1" localSheetId="4">#REF!</definedName>
    <definedName name="__6Excel_BuiltIn_Print_Area_3_1_1_1_1_1" localSheetId="7">#REF!</definedName>
    <definedName name="__6Excel_BuiltIn_Print_Area_3_1_1_1_1_1" localSheetId="8">#REF!</definedName>
    <definedName name="__6Excel_BuiltIn_Print_Area_3_1_1_1_1_1" localSheetId="19">#REF!</definedName>
    <definedName name="__6Excel_BuiltIn_Print_Area_3_1_1_1_1_1" localSheetId="24">#REF!</definedName>
    <definedName name="__6Excel_BuiltIn_Print_Area_3_1_1_1_1_1" localSheetId="15">#REF!</definedName>
    <definedName name="__6Excel_BuiltIn_Print_Area_3_1_1_1_1_1" localSheetId="12">#REF!</definedName>
    <definedName name="__6Excel_BuiltIn_Print_Area_3_1_1_1_1_1" localSheetId="17">#REF!</definedName>
    <definedName name="__6Excel_BuiltIn_Print_Area_3_1_1_1_1_1">#REF!</definedName>
    <definedName name="__R" localSheetId="13">#REF!</definedName>
    <definedName name="__R" localSheetId="16">#REF!</definedName>
    <definedName name="__R" localSheetId="9">#REF!</definedName>
    <definedName name="__R" localSheetId="8">#REF!</definedName>
    <definedName name="__R" localSheetId="19">#REF!</definedName>
    <definedName name="__R" localSheetId="24">#REF!</definedName>
    <definedName name="__R" localSheetId="15">#REF!</definedName>
    <definedName name="__R" localSheetId="12">#REF!</definedName>
    <definedName name="__R" localSheetId="17">#REF!</definedName>
    <definedName name="__R">#REF!</definedName>
    <definedName name="_10Excel_BuiltIn_Print_Area_5_1" localSheetId="13">#REF!</definedName>
    <definedName name="_10Excel_BuiltIn_Print_Area_5_1" localSheetId="16">#REF!</definedName>
    <definedName name="_10Excel_BuiltIn_Print_Area_5_1" localSheetId="9">#REF!</definedName>
    <definedName name="_10Excel_BuiltIn_Print_Area_5_1" localSheetId="4">#REF!</definedName>
    <definedName name="_10Excel_BuiltIn_Print_Area_5_1" localSheetId="8">#REF!</definedName>
    <definedName name="_10Excel_BuiltIn_Print_Area_5_1" localSheetId="19">#REF!</definedName>
    <definedName name="_10Excel_BuiltIn_Print_Area_5_1" localSheetId="24">#REF!</definedName>
    <definedName name="_10Excel_BuiltIn_Print_Area_5_1" localSheetId="15">#REF!</definedName>
    <definedName name="_10Excel_BuiltIn_Print_Area_5_1" localSheetId="12">#REF!</definedName>
    <definedName name="_10Excel_BuiltIn_Print_Area_5_1" localSheetId="17">#REF!</definedName>
    <definedName name="_10Excel_BuiltIn_Print_Area_5_1">#REF!</definedName>
    <definedName name="_10Excel_BuiltIn_Print_Area_7_1" localSheetId="13">#REF!</definedName>
    <definedName name="_10Excel_BuiltIn_Print_Area_7_1" localSheetId="16">#REF!</definedName>
    <definedName name="_10Excel_BuiltIn_Print_Area_7_1" localSheetId="9">#REF!</definedName>
    <definedName name="_10Excel_BuiltIn_Print_Area_7_1" localSheetId="4">#REF!</definedName>
    <definedName name="_10Excel_BuiltIn_Print_Area_7_1" localSheetId="8">#REF!</definedName>
    <definedName name="_10Excel_BuiltIn_Print_Area_7_1" localSheetId="19">#REF!</definedName>
    <definedName name="_10Excel_BuiltIn_Print_Area_7_1" localSheetId="24">#REF!</definedName>
    <definedName name="_10Excel_BuiltIn_Print_Area_7_1" localSheetId="15">#REF!</definedName>
    <definedName name="_10Excel_BuiltIn_Print_Area_7_1" localSheetId="12">#REF!</definedName>
    <definedName name="_10Excel_BuiltIn_Print_Area_7_1" localSheetId="17">#REF!</definedName>
    <definedName name="_10Excel_BuiltIn_Print_Area_7_1">#REF!</definedName>
    <definedName name="_11Excel_BuiltIn_Print_Area_8_1" localSheetId="4">([1]EMERGÊNCIA!$A$1:$N$213,[1]EMERGÊNCIA!$A$214:$N$290)</definedName>
    <definedName name="_11Excel_BuiltIn_Print_Area_8_1">([1]EMERGÊNCIA!$A$1:$N$213,[1]EMERGÊNCIA!$A$214:$N$290)</definedName>
    <definedName name="_12Excel_BuiltIn_Print_Area_6_1" localSheetId="13">#REF!</definedName>
    <definedName name="_12Excel_BuiltIn_Print_Area_6_1" localSheetId="16">#REF!</definedName>
    <definedName name="_12Excel_BuiltIn_Print_Area_6_1" localSheetId="9">#REF!</definedName>
    <definedName name="_12Excel_BuiltIn_Print_Area_6_1" localSheetId="4">#REF!</definedName>
    <definedName name="_12Excel_BuiltIn_Print_Area_6_1" localSheetId="7">#REF!</definedName>
    <definedName name="_12Excel_BuiltIn_Print_Area_6_1" localSheetId="8">#REF!</definedName>
    <definedName name="_12Excel_BuiltIn_Print_Area_6_1" localSheetId="19">#REF!</definedName>
    <definedName name="_12Excel_BuiltIn_Print_Area_6_1" localSheetId="24">#REF!</definedName>
    <definedName name="_12Excel_BuiltIn_Print_Area_6_1" localSheetId="15">#REF!</definedName>
    <definedName name="_12Excel_BuiltIn_Print_Area_6_1" localSheetId="12">#REF!</definedName>
    <definedName name="_12Excel_BuiltIn_Print_Area_6_1" localSheetId="17">#REF!</definedName>
    <definedName name="_12Excel_BuiltIn_Print_Area_6_1">#REF!</definedName>
    <definedName name="_12Excel_BuiltIn_Print_Area_9_1" localSheetId="13">#REF!</definedName>
    <definedName name="_12Excel_BuiltIn_Print_Area_9_1" localSheetId="16">#REF!</definedName>
    <definedName name="_12Excel_BuiltIn_Print_Area_9_1" localSheetId="9">#REF!</definedName>
    <definedName name="_12Excel_BuiltIn_Print_Area_9_1" localSheetId="4">#REF!</definedName>
    <definedName name="_12Excel_BuiltIn_Print_Area_9_1" localSheetId="7">#REF!</definedName>
    <definedName name="_12Excel_BuiltIn_Print_Area_9_1" localSheetId="8">#REF!</definedName>
    <definedName name="_12Excel_BuiltIn_Print_Area_9_1" localSheetId="19">#REF!</definedName>
    <definedName name="_12Excel_BuiltIn_Print_Area_9_1" localSheetId="24">#REF!</definedName>
    <definedName name="_12Excel_BuiltIn_Print_Area_9_1" localSheetId="15">#REF!</definedName>
    <definedName name="_12Excel_BuiltIn_Print_Area_9_1" localSheetId="12">#REF!</definedName>
    <definedName name="_12Excel_BuiltIn_Print_Area_9_1" localSheetId="17">#REF!</definedName>
    <definedName name="_12Excel_BuiltIn_Print_Area_9_1">#REF!</definedName>
    <definedName name="_13Excel_BuiltIn_Print_Titles_3_1" localSheetId="13">#REF!</definedName>
    <definedName name="_13Excel_BuiltIn_Print_Titles_3_1" localSheetId="16">#REF!</definedName>
    <definedName name="_13Excel_BuiltIn_Print_Titles_3_1" localSheetId="9">#REF!</definedName>
    <definedName name="_13Excel_BuiltIn_Print_Titles_3_1" localSheetId="4">#REF!</definedName>
    <definedName name="_13Excel_BuiltIn_Print_Titles_3_1" localSheetId="7">#REF!</definedName>
    <definedName name="_13Excel_BuiltIn_Print_Titles_3_1" localSheetId="8">#REF!</definedName>
    <definedName name="_13Excel_BuiltIn_Print_Titles_3_1" localSheetId="19">#REF!</definedName>
    <definedName name="_13Excel_BuiltIn_Print_Titles_3_1" localSheetId="24">#REF!</definedName>
    <definedName name="_13Excel_BuiltIn_Print_Titles_3_1" localSheetId="15">#REF!</definedName>
    <definedName name="_13Excel_BuiltIn_Print_Titles_3_1" localSheetId="12">#REF!</definedName>
    <definedName name="_13Excel_BuiltIn_Print_Titles_3_1" localSheetId="17">#REF!</definedName>
    <definedName name="_13Excel_BuiltIn_Print_Titles_3_1">#REF!</definedName>
    <definedName name="_14Excel_BuiltIn_Print_Area_7_1" localSheetId="13">#REF!</definedName>
    <definedName name="_14Excel_BuiltIn_Print_Area_7_1" localSheetId="16">#REF!</definedName>
    <definedName name="_14Excel_BuiltIn_Print_Area_7_1" localSheetId="9">#REF!</definedName>
    <definedName name="_14Excel_BuiltIn_Print_Area_7_1" localSheetId="4">#REF!</definedName>
    <definedName name="_14Excel_BuiltIn_Print_Area_7_1" localSheetId="8">#REF!</definedName>
    <definedName name="_14Excel_BuiltIn_Print_Area_7_1" localSheetId="19">#REF!</definedName>
    <definedName name="_14Excel_BuiltIn_Print_Area_7_1" localSheetId="24">#REF!</definedName>
    <definedName name="_14Excel_BuiltIn_Print_Area_7_1" localSheetId="15">#REF!</definedName>
    <definedName name="_14Excel_BuiltIn_Print_Area_7_1" localSheetId="12">#REF!</definedName>
    <definedName name="_14Excel_BuiltIn_Print_Area_7_1" localSheetId="17">#REF!</definedName>
    <definedName name="_14Excel_BuiltIn_Print_Area_7_1">#REF!</definedName>
    <definedName name="_14Excel_BuiltIn_Print_Titles_4_1" localSheetId="13">#REF!</definedName>
    <definedName name="_14Excel_BuiltIn_Print_Titles_4_1" localSheetId="16">#REF!</definedName>
    <definedName name="_14Excel_BuiltIn_Print_Titles_4_1" localSheetId="9">#REF!</definedName>
    <definedName name="_14Excel_BuiltIn_Print_Titles_4_1" localSheetId="4">#REF!</definedName>
    <definedName name="_14Excel_BuiltIn_Print_Titles_4_1" localSheetId="8">#REF!</definedName>
    <definedName name="_14Excel_BuiltIn_Print_Titles_4_1" localSheetId="19">#REF!</definedName>
    <definedName name="_14Excel_BuiltIn_Print_Titles_4_1" localSheetId="24">#REF!</definedName>
    <definedName name="_14Excel_BuiltIn_Print_Titles_4_1" localSheetId="15">#REF!</definedName>
    <definedName name="_14Excel_BuiltIn_Print_Titles_4_1" localSheetId="12">#REF!</definedName>
    <definedName name="_14Excel_BuiltIn_Print_Titles_4_1" localSheetId="17">#REF!</definedName>
    <definedName name="_14Excel_BuiltIn_Print_Titles_4_1">#REF!</definedName>
    <definedName name="_15Excel_BuiltIn_Print_Area_8_1" localSheetId="4">([1]EMERGÊNCIA!$A$1:$N$213,[1]EMERGÊNCIA!$A$214:$N$290)</definedName>
    <definedName name="_15Excel_BuiltIn_Print_Area_8_1">([1]EMERGÊNCIA!$A$1:$N$213,[1]EMERGÊNCIA!$A$214:$N$290)</definedName>
    <definedName name="_15Excel_BuiltIn_Print_Titles_5_1" localSheetId="13">#REF!</definedName>
    <definedName name="_15Excel_BuiltIn_Print_Titles_5_1" localSheetId="16">#REF!</definedName>
    <definedName name="_15Excel_BuiltIn_Print_Titles_5_1" localSheetId="9">#REF!</definedName>
    <definedName name="_15Excel_BuiltIn_Print_Titles_5_1" localSheetId="4">#REF!</definedName>
    <definedName name="_15Excel_BuiltIn_Print_Titles_5_1" localSheetId="7">#REF!</definedName>
    <definedName name="_15Excel_BuiltIn_Print_Titles_5_1" localSheetId="8">#REF!</definedName>
    <definedName name="_15Excel_BuiltIn_Print_Titles_5_1" localSheetId="19">#REF!</definedName>
    <definedName name="_15Excel_BuiltIn_Print_Titles_5_1" localSheetId="24">#REF!</definedName>
    <definedName name="_15Excel_BuiltIn_Print_Titles_5_1" localSheetId="15">#REF!</definedName>
    <definedName name="_15Excel_BuiltIn_Print_Titles_5_1" localSheetId="12">#REF!</definedName>
    <definedName name="_15Excel_BuiltIn_Print_Titles_5_1" localSheetId="17">#REF!</definedName>
    <definedName name="_15Excel_BuiltIn_Print_Titles_5_1">#REF!</definedName>
    <definedName name="_16Excel_BuiltIn_Print_Titles_6_1" localSheetId="13">#REF!</definedName>
    <definedName name="_16Excel_BuiltIn_Print_Titles_6_1" localSheetId="16">#REF!</definedName>
    <definedName name="_16Excel_BuiltIn_Print_Titles_6_1" localSheetId="9">#REF!</definedName>
    <definedName name="_16Excel_BuiltIn_Print_Titles_6_1" localSheetId="4">#REF!</definedName>
    <definedName name="_16Excel_BuiltIn_Print_Titles_6_1" localSheetId="7">#REF!</definedName>
    <definedName name="_16Excel_BuiltIn_Print_Titles_6_1" localSheetId="8">#REF!</definedName>
    <definedName name="_16Excel_BuiltIn_Print_Titles_6_1" localSheetId="19">#REF!</definedName>
    <definedName name="_16Excel_BuiltIn_Print_Titles_6_1" localSheetId="24">#REF!</definedName>
    <definedName name="_16Excel_BuiltIn_Print_Titles_6_1" localSheetId="15">#REF!</definedName>
    <definedName name="_16Excel_BuiltIn_Print_Titles_6_1" localSheetId="12">#REF!</definedName>
    <definedName name="_16Excel_BuiltIn_Print_Titles_6_1" localSheetId="17">#REF!</definedName>
    <definedName name="_16Excel_BuiltIn_Print_Titles_6_1">#REF!</definedName>
    <definedName name="_17Excel_BuiltIn_Print_Area_9_1" localSheetId="13">#REF!</definedName>
    <definedName name="_17Excel_BuiltIn_Print_Area_9_1" localSheetId="16">#REF!</definedName>
    <definedName name="_17Excel_BuiltIn_Print_Area_9_1" localSheetId="9">#REF!</definedName>
    <definedName name="_17Excel_BuiltIn_Print_Area_9_1" localSheetId="4">#REF!</definedName>
    <definedName name="_17Excel_BuiltIn_Print_Area_9_1" localSheetId="7">#REF!</definedName>
    <definedName name="_17Excel_BuiltIn_Print_Area_9_1" localSheetId="8">#REF!</definedName>
    <definedName name="_17Excel_BuiltIn_Print_Area_9_1" localSheetId="19">#REF!</definedName>
    <definedName name="_17Excel_BuiltIn_Print_Area_9_1" localSheetId="24">#REF!</definedName>
    <definedName name="_17Excel_BuiltIn_Print_Area_9_1" localSheetId="15">#REF!</definedName>
    <definedName name="_17Excel_BuiltIn_Print_Area_9_1" localSheetId="12">#REF!</definedName>
    <definedName name="_17Excel_BuiltIn_Print_Area_9_1" localSheetId="17">#REF!</definedName>
    <definedName name="_17Excel_BuiltIn_Print_Area_9_1">#REF!</definedName>
    <definedName name="_17Excel_BuiltIn_Print_Titles_7_1" localSheetId="13">#REF!</definedName>
    <definedName name="_17Excel_BuiltIn_Print_Titles_7_1" localSheetId="16">#REF!</definedName>
    <definedName name="_17Excel_BuiltIn_Print_Titles_7_1" localSheetId="9">#REF!</definedName>
    <definedName name="_17Excel_BuiltIn_Print_Titles_7_1" localSheetId="4">#REF!</definedName>
    <definedName name="_17Excel_BuiltIn_Print_Titles_7_1" localSheetId="8">#REF!</definedName>
    <definedName name="_17Excel_BuiltIn_Print_Titles_7_1" localSheetId="19">#REF!</definedName>
    <definedName name="_17Excel_BuiltIn_Print_Titles_7_1" localSheetId="24">#REF!</definedName>
    <definedName name="_17Excel_BuiltIn_Print_Titles_7_1" localSheetId="15">#REF!</definedName>
    <definedName name="_17Excel_BuiltIn_Print_Titles_7_1" localSheetId="12">#REF!</definedName>
    <definedName name="_17Excel_BuiltIn_Print_Titles_7_1" localSheetId="17">#REF!</definedName>
    <definedName name="_17Excel_BuiltIn_Print_Titles_7_1">#REF!</definedName>
    <definedName name="_18Excel_BuiltIn_Print_Titles_9_1" localSheetId="13">#REF!</definedName>
    <definedName name="_18Excel_BuiltIn_Print_Titles_9_1" localSheetId="16">#REF!</definedName>
    <definedName name="_18Excel_BuiltIn_Print_Titles_9_1" localSheetId="9">#REF!</definedName>
    <definedName name="_18Excel_BuiltIn_Print_Titles_9_1" localSheetId="4">#REF!</definedName>
    <definedName name="_18Excel_BuiltIn_Print_Titles_9_1" localSheetId="8">#REF!</definedName>
    <definedName name="_18Excel_BuiltIn_Print_Titles_9_1" localSheetId="19">#REF!</definedName>
    <definedName name="_18Excel_BuiltIn_Print_Titles_9_1" localSheetId="24">#REF!</definedName>
    <definedName name="_18Excel_BuiltIn_Print_Titles_9_1" localSheetId="15">#REF!</definedName>
    <definedName name="_18Excel_BuiltIn_Print_Titles_9_1" localSheetId="12">#REF!</definedName>
    <definedName name="_18Excel_BuiltIn_Print_Titles_9_1" localSheetId="17">#REF!</definedName>
    <definedName name="_18Excel_BuiltIn_Print_Titles_9_1">#REF!</definedName>
    <definedName name="_1Excel_BuiltIn__FilterDatabase_12_1" localSheetId="13">#REF!</definedName>
    <definedName name="_1Excel_BuiltIn__FilterDatabase_12_1" localSheetId="16">#REF!</definedName>
    <definedName name="_1Excel_BuiltIn__FilterDatabase_12_1" localSheetId="9">#REF!</definedName>
    <definedName name="_1Excel_BuiltIn__FilterDatabase_12_1" localSheetId="4">#REF!</definedName>
    <definedName name="_1Excel_BuiltIn__FilterDatabase_12_1" localSheetId="8">#REF!</definedName>
    <definedName name="_1Excel_BuiltIn__FilterDatabase_12_1" localSheetId="19">#REF!</definedName>
    <definedName name="_1Excel_BuiltIn__FilterDatabase_12_1" localSheetId="24">#REF!</definedName>
    <definedName name="_1Excel_BuiltIn__FilterDatabase_12_1" localSheetId="15">#REF!</definedName>
    <definedName name="_1Excel_BuiltIn__FilterDatabase_12_1" localSheetId="12">#REF!</definedName>
    <definedName name="_1Excel_BuiltIn__FilterDatabase_12_1" localSheetId="17">#REF!</definedName>
    <definedName name="_1Excel_BuiltIn__FilterDatabase_12_1">#REF!</definedName>
    <definedName name="_1Excel_BuiltIn_Print_Area_2_1" localSheetId="13">#REF!</definedName>
    <definedName name="_1Excel_BuiltIn_Print_Area_2_1" localSheetId="16">#REF!</definedName>
    <definedName name="_1Excel_BuiltIn_Print_Area_2_1" localSheetId="9">#REF!</definedName>
    <definedName name="_1Excel_BuiltIn_Print_Area_2_1" localSheetId="4">#REF!</definedName>
    <definedName name="_1Excel_BuiltIn_Print_Area_2_1" localSheetId="8">#REF!</definedName>
    <definedName name="_1Excel_BuiltIn_Print_Area_2_1" localSheetId="19">#REF!</definedName>
    <definedName name="_1Excel_BuiltIn_Print_Area_2_1" localSheetId="24">#REF!</definedName>
    <definedName name="_1Excel_BuiltIn_Print_Area_2_1" localSheetId="15">#REF!</definedName>
    <definedName name="_1Excel_BuiltIn_Print_Area_2_1" localSheetId="12">#REF!</definedName>
    <definedName name="_1Excel_BuiltIn_Print_Area_2_1" localSheetId="17">#REF!</definedName>
    <definedName name="_1Excel_BuiltIn_Print_Area_2_1">#REF!</definedName>
    <definedName name="_28Excel_BuiltIn_Print_Titles_3_1" localSheetId="13">#REF!</definedName>
    <definedName name="_28Excel_BuiltIn_Print_Titles_3_1" localSheetId="16">#REF!</definedName>
    <definedName name="_28Excel_BuiltIn_Print_Titles_3_1" localSheetId="9">#REF!</definedName>
    <definedName name="_28Excel_BuiltIn_Print_Titles_3_1" localSheetId="4">#REF!</definedName>
    <definedName name="_28Excel_BuiltIn_Print_Titles_3_1" localSheetId="8">#REF!</definedName>
    <definedName name="_28Excel_BuiltIn_Print_Titles_3_1" localSheetId="19">#REF!</definedName>
    <definedName name="_28Excel_BuiltIn_Print_Titles_3_1" localSheetId="24">#REF!</definedName>
    <definedName name="_28Excel_BuiltIn_Print_Titles_3_1" localSheetId="15">#REF!</definedName>
    <definedName name="_28Excel_BuiltIn_Print_Titles_3_1" localSheetId="12">#REF!</definedName>
    <definedName name="_28Excel_BuiltIn_Print_Titles_3_1" localSheetId="17">#REF!</definedName>
    <definedName name="_28Excel_BuiltIn_Print_Titles_3_1">#REF!</definedName>
    <definedName name="_2Excel_BuiltIn__FilterDatabase_12_1" localSheetId="13">#REF!</definedName>
    <definedName name="_2Excel_BuiltIn__FilterDatabase_12_1" localSheetId="16">#REF!</definedName>
    <definedName name="_2Excel_BuiltIn__FilterDatabase_12_1" localSheetId="9">#REF!</definedName>
    <definedName name="_2Excel_BuiltIn__FilterDatabase_12_1" localSheetId="4">#REF!</definedName>
    <definedName name="_2Excel_BuiltIn__FilterDatabase_12_1" localSheetId="8">#REF!</definedName>
    <definedName name="_2Excel_BuiltIn__FilterDatabase_12_1" localSheetId="19">#REF!</definedName>
    <definedName name="_2Excel_BuiltIn__FilterDatabase_12_1" localSheetId="24">#REF!</definedName>
    <definedName name="_2Excel_BuiltIn__FilterDatabase_12_1" localSheetId="15">#REF!</definedName>
    <definedName name="_2Excel_BuiltIn__FilterDatabase_12_1" localSheetId="12">#REF!</definedName>
    <definedName name="_2Excel_BuiltIn__FilterDatabase_12_1" localSheetId="17">#REF!</definedName>
    <definedName name="_2Excel_BuiltIn__FilterDatabase_12_1">#REF!</definedName>
    <definedName name="_2Excel_BuiltIn_Print_Area_1_1_1_1_1_1_1" localSheetId="13">#REF!</definedName>
    <definedName name="_2Excel_BuiltIn_Print_Area_1_1_1_1_1_1_1" localSheetId="16">#REF!</definedName>
    <definedName name="_2Excel_BuiltIn_Print_Area_1_1_1_1_1_1_1" localSheetId="9">#REF!</definedName>
    <definedName name="_2Excel_BuiltIn_Print_Area_1_1_1_1_1_1_1" localSheetId="4">#REF!</definedName>
    <definedName name="_2Excel_BuiltIn_Print_Area_1_1_1_1_1_1_1" localSheetId="8">#REF!</definedName>
    <definedName name="_2Excel_BuiltIn_Print_Area_1_1_1_1_1_1_1" localSheetId="19">#REF!</definedName>
    <definedName name="_2Excel_BuiltIn_Print_Area_1_1_1_1_1_1_1" localSheetId="24">#REF!</definedName>
    <definedName name="_2Excel_BuiltIn_Print_Area_1_1_1_1_1_1_1" localSheetId="15">#REF!</definedName>
    <definedName name="_2Excel_BuiltIn_Print_Area_1_1_1_1_1_1_1" localSheetId="12">#REF!</definedName>
    <definedName name="_2Excel_BuiltIn_Print_Area_1_1_1_1_1_1_1" localSheetId="17">#REF!</definedName>
    <definedName name="_2Excel_BuiltIn_Print_Area_1_1_1_1_1_1_1">#REF!</definedName>
    <definedName name="_2Excel_BuiltIn_Print_Area_3_1_1" localSheetId="13">#REF!</definedName>
    <definedName name="_2Excel_BuiltIn_Print_Area_3_1_1" localSheetId="16">#REF!</definedName>
    <definedName name="_2Excel_BuiltIn_Print_Area_3_1_1" localSheetId="9">#REF!</definedName>
    <definedName name="_2Excel_BuiltIn_Print_Area_3_1_1" localSheetId="4">#REF!</definedName>
    <definedName name="_2Excel_BuiltIn_Print_Area_3_1_1" localSheetId="8">#REF!</definedName>
    <definedName name="_2Excel_BuiltIn_Print_Area_3_1_1" localSheetId="19">#REF!</definedName>
    <definedName name="_2Excel_BuiltIn_Print_Area_3_1_1" localSheetId="24">#REF!</definedName>
    <definedName name="_2Excel_BuiltIn_Print_Area_3_1_1" localSheetId="15">#REF!</definedName>
    <definedName name="_2Excel_BuiltIn_Print_Area_3_1_1" localSheetId="12">#REF!</definedName>
    <definedName name="_2Excel_BuiltIn_Print_Area_3_1_1" localSheetId="17">#REF!</definedName>
    <definedName name="_2Excel_BuiltIn_Print_Area_3_1_1">#REF!</definedName>
    <definedName name="_39Excel_BuiltIn_Print_Titles_4_1" localSheetId="13">#REF!</definedName>
    <definedName name="_39Excel_BuiltIn_Print_Titles_4_1" localSheetId="16">#REF!</definedName>
    <definedName name="_39Excel_BuiltIn_Print_Titles_4_1" localSheetId="9">#REF!</definedName>
    <definedName name="_39Excel_BuiltIn_Print_Titles_4_1" localSheetId="4">#REF!</definedName>
    <definedName name="_39Excel_BuiltIn_Print_Titles_4_1" localSheetId="8">#REF!</definedName>
    <definedName name="_39Excel_BuiltIn_Print_Titles_4_1" localSheetId="19">#REF!</definedName>
    <definedName name="_39Excel_BuiltIn_Print_Titles_4_1" localSheetId="24">#REF!</definedName>
    <definedName name="_39Excel_BuiltIn_Print_Titles_4_1" localSheetId="15">#REF!</definedName>
    <definedName name="_39Excel_BuiltIn_Print_Titles_4_1" localSheetId="12">#REF!</definedName>
    <definedName name="_39Excel_BuiltIn_Print_Titles_4_1" localSheetId="17">#REF!</definedName>
    <definedName name="_39Excel_BuiltIn_Print_Titles_4_1">#REF!</definedName>
    <definedName name="_3Excel_BuiltIn_Print_Area_2_1" localSheetId="13">#REF!</definedName>
    <definedName name="_3Excel_BuiltIn_Print_Area_2_1" localSheetId="16">#REF!</definedName>
    <definedName name="_3Excel_BuiltIn_Print_Area_2_1" localSheetId="9">#REF!</definedName>
    <definedName name="_3Excel_BuiltIn_Print_Area_2_1" localSheetId="4">#REF!</definedName>
    <definedName name="_3Excel_BuiltIn_Print_Area_2_1" localSheetId="8">#REF!</definedName>
    <definedName name="_3Excel_BuiltIn_Print_Area_2_1" localSheetId="19">#REF!</definedName>
    <definedName name="_3Excel_BuiltIn_Print_Area_2_1" localSheetId="24">#REF!</definedName>
    <definedName name="_3Excel_BuiltIn_Print_Area_2_1" localSheetId="15">#REF!</definedName>
    <definedName name="_3Excel_BuiltIn_Print_Area_2_1" localSheetId="12">#REF!</definedName>
    <definedName name="_3Excel_BuiltIn_Print_Area_2_1" localSheetId="17">#REF!</definedName>
    <definedName name="_3Excel_BuiltIn_Print_Area_2_1">#REF!</definedName>
    <definedName name="_3Excel_BuiltIn_Print_Area_3_1_1_1_1_1" localSheetId="13">#REF!</definedName>
    <definedName name="_3Excel_BuiltIn_Print_Area_3_1_1_1_1_1" localSheetId="16">#REF!</definedName>
    <definedName name="_3Excel_BuiltIn_Print_Area_3_1_1_1_1_1" localSheetId="9">#REF!</definedName>
    <definedName name="_3Excel_BuiltIn_Print_Area_3_1_1_1_1_1" localSheetId="4">#REF!</definedName>
    <definedName name="_3Excel_BuiltIn_Print_Area_3_1_1_1_1_1" localSheetId="8">#REF!</definedName>
    <definedName name="_3Excel_BuiltIn_Print_Area_3_1_1_1_1_1" localSheetId="19">#REF!</definedName>
    <definedName name="_3Excel_BuiltIn_Print_Area_3_1_1_1_1_1" localSheetId="24">#REF!</definedName>
    <definedName name="_3Excel_BuiltIn_Print_Area_3_1_1_1_1_1" localSheetId="15">#REF!</definedName>
    <definedName name="_3Excel_BuiltIn_Print_Area_3_1_1_1_1_1" localSheetId="12">#REF!</definedName>
    <definedName name="_3Excel_BuiltIn_Print_Area_3_1_1_1_1_1" localSheetId="17">#REF!</definedName>
    <definedName name="_3Excel_BuiltIn_Print_Area_3_1_1_1_1_1">#REF!</definedName>
    <definedName name="_4Excel_BuiltIn_Print_Area_3_1" localSheetId="13">#REF!</definedName>
    <definedName name="_4Excel_BuiltIn_Print_Area_3_1" localSheetId="16">#REF!</definedName>
    <definedName name="_4Excel_BuiltIn_Print_Area_3_1" localSheetId="9">#REF!</definedName>
    <definedName name="_4Excel_BuiltIn_Print_Area_3_1" localSheetId="4">#REF!</definedName>
    <definedName name="_4Excel_BuiltIn_Print_Area_3_1" localSheetId="8">#REF!</definedName>
    <definedName name="_4Excel_BuiltIn_Print_Area_3_1" localSheetId="19">#REF!</definedName>
    <definedName name="_4Excel_BuiltIn_Print_Area_3_1" localSheetId="24">#REF!</definedName>
    <definedName name="_4Excel_BuiltIn_Print_Area_3_1" localSheetId="15">#REF!</definedName>
    <definedName name="_4Excel_BuiltIn_Print_Area_3_1" localSheetId="12">#REF!</definedName>
    <definedName name="_4Excel_BuiltIn_Print_Area_3_1" localSheetId="17">#REF!</definedName>
    <definedName name="_4Excel_BuiltIn_Print_Area_3_1">#REF!</definedName>
    <definedName name="_4Excel_BuiltIn_Print_Area_3_1_1_1_1_1" localSheetId="13">#REF!</definedName>
    <definedName name="_4Excel_BuiltIn_Print_Area_3_1_1_1_1_1" localSheetId="16">#REF!</definedName>
    <definedName name="_4Excel_BuiltIn_Print_Area_3_1_1_1_1_1" localSheetId="9">#REF!</definedName>
    <definedName name="_4Excel_BuiltIn_Print_Area_3_1_1_1_1_1" localSheetId="4">#REF!</definedName>
    <definedName name="_4Excel_BuiltIn_Print_Area_3_1_1_1_1_1" localSheetId="8">#REF!</definedName>
    <definedName name="_4Excel_BuiltIn_Print_Area_3_1_1_1_1_1" localSheetId="19">#REF!</definedName>
    <definedName name="_4Excel_BuiltIn_Print_Area_3_1_1_1_1_1" localSheetId="24">#REF!</definedName>
    <definedName name="_4Excel_BuiltIn_Print_Area_3_1_1_1_1_1" localSheetId="15">#REF!</definedName>
    <definedName name="_4Excel_BuiltIn_Print_Area_3_1_1_1_1_1" localSheetId="12">#REF!</definedName>
    <definedName name="_4Excel_BuiltIn_Print_Area_3_1_1_1_1_1" localSheetId="17">#REF!</definedName>
    <definedName name="_4Excel_BuiltIn_Print_Area_3_1_1_1_1_1">#REF!</definedName>
    <definedName name="_50Excel_BuiltIn_Print_Titles_5_1" localSheetId="13">#REF!</definedName>
    <definedName name="_50Excel_BuiltIn_Print_Titles_5_1" localSheetId="16">#REF!</definedName>
    <definedName name="_50Excel_BuiltIn_Print_Titles_5_1" localSheetId="9">#REF!</definedName>
    <definedName name="_50Excel_BuiltIn_Print_Titles_5_1" localSheetId="4">#REF!</definedName>
    <definedName name="_50Excel_BuiltIn_Print_Titles_5_1" localSheetId="8">#REF!</definedName>
    <definedName name="_50Excel_BuiltIn_Print_Titles_5_1" localSheetId="19">#REF!</definedName>
    <definedName name="_50Excel_BuiltIn_Print_Titles_5_1" localSheetId="24">#REF!</definedName>
    <definedName name="_50Excel_BuiltIn_Print_Titles_5_1" localSheetId="15">#REF!</definedName>
    <definedName name="_50Excel_BuiltIn_Print_Titles_5_1" localSheetId="12">#REF!</definedName>
    <definedName name="_50Excel_BuiltIn_Print_Titles_5_1" localSheetId="17">#REF!</definedName>
    <definedName name="_50Excel_BuiltIn_Print_Titles_5_1">#REF!</definedName>
    <definedName name="_5Excel_BuiltIn_Print_Area_3_1" localSheetId="13">#REF!</definedName>
    <definedName name="_5Excel_BuiltIn_Print_Area_3_1" localSheetId="16">#REF!</definedName>
    <definedName name="_5Excel_BuiltIn_Print_Area_3_1" localSheetId="9">#REF!</definedName>
    <definedName name="_5Excel_BuiltIn_Print_Area_3_1" localSheetId="4">#REF!</definedName>
    <definedName name="_5Excel_BuiltIn_Print_Area_3_1" localSheetId="8">#REF!</definedName>
    <definedName name="_5Excel_BuiltIn_Print_Area_3_1" localSheetId="19">#REF!</definedName>
    <definedName name="_5Excel_BuiltIn_Print_Area_3_1" localSheetId="24">#REF!</definedName>
    <definedName name="_5Excel_BuiltIn_Print_Area_3_1" localSheetId="15">#REF!</definedName>
    <definedName name="_5Excel_BuiltIn_Print_Area_3_1" localSheetId="12">#REF!</definedName>
    <definedName name="_5Excel_BuiltIn_Print_Area_3_1" localSheetId="17">#REF!</definedName>
    <definedName name="_5Excel_BuiltIn_Print_Area_3_1">#REF!</definedName>
    <definedName name="_61Excel_BuiltIn_Print_Titles_6_1" localSheetId="13">#REF!</definedName>
    <definedName name="_61Excel_BuiltIn_Print_Titles_6_1" localSheetId="16">#REF!</definedName>
    <definedName name="_61Excel_BuiltIn_Print_Titles_6_1" localSheetId="9">#REF!</definedName>
    <definedName name="_61Excel_BuiltIn_Print_Titles_6_1" localSheetId="4">#REF!</definedName>
    <definedName name="_61Excel_BuiltIn_Print_Titles_6_1" localSheetId="8">#REF!</definedName>
    <definedName name="_61Excel_BuiltIn_Print_Titles_6_1" localSheetId="19">#REF!</definedName>
    <definedName name="_61Excel_BuiltIn_Print_Titles_6_1" localSheetId="24">#REF!</definedName>
    <definedName name="_61Excel_BuiltIn_Print_Titles_6_1" localSheetId="15">#REF!</definedName>
    <definedName name="_61Excel_BuiltIn_Print_Titles_6_1" localSheetId="12">#REF!</definedName>
    <definedName name="_61Excel_BuiltIn_Print_Titles_6_1" localSheetId="17">#REF!</definedName>
    <definedName name="_61Excel_BuiltIn_Print_Titles_6_1">#REF!</definedName>
    <definedName name="_6Excel_BuiltIn_Print_Area_3_1_1_1_1_1" localSheetId="13">#REF!</definedName>
    <definedName name="_6Excel_BuiltIn_Print_Area_3_1_1_1_1_1" localSheetId="16">#REF!</definedName>
    <definedName name="_6Excel_BuiltIn_Print_Area_3_1_1_1_1_1" localSheetId="9">#REF!</definedName>
    <definedName name="_6Excel_BuiltIn_Print_Area_3_1_1_1_1_1" localSheetId="4">#REF!</definedName>
    <definedName name="_6Excel_BuiltIn_Print_Area_3_1_1_1_1_1" localSheetId="8">#REF!</definedName>
    <definedName name="_6Excel_BuiltIn_Print_Area_3_1_1_1_1_1" localSheetId="19">#REF!</definedName>
    <definedName name="_6Excel_BuiltIn_Print_Area_3_1_1_1_1_1" localSheetId="24">#REF!</definedName>
    <definedName name="_6Excel_BuiltIn_Print_Area_3_1_1_1_1_1" localSheetId="15">#REF!</definedName>
    <definedName name="_6Excel_BuiltIn_Print_Area_3_1_1_1_1_1" localSheetId="12">#REF!</definedName>
    <definedName name="_6Excel_BuiltIn_Print_Area_3_1_1_1_1_1" localSheetId="17">#REF!</definedName>
    <definedName name="_6Excel_BuiltIn_Print_Area_3_1_1_1_1_1">#REF!</definedName>
    <definedName name="_72Excel_BuiltIn_Print_Titles_7_1" localSheetId="13">#REF!</definedName>
    <definedName name="_72Excel_BuiltIn_Print_Titles_7_1" localSheetId="16">#REF!</definedName>
    <definedName name="_72Excel_BuiltIn_Print_Titles_7_1" localSheetId="9">#REF!</definedName>
    <definedName name="_72Excel_BuiltIn_Print_Titles_7_1" localSheetId="4">#REF!</definedName>
    <definedName name="_72Excel_BuiltIn_Print_Titles_7_1" localSheetId="8">#REF!</definedName>
    <definedName name="_72Excel_BuiltIn_Print_Titles_7_1" localSheetId="19">#REF!</definedName>
    <definedName name="_72Excel_BuiltIn_Print_Titles_7_1" localSheetId="24">#REF!</definedName>
    <definedName name="_72Excel_BuiltIn_Print_Titles_7_1" localSheetId="15">#REF!</definedName>
    <definedName name="_72Excel_BuiltIn_Print_Titles_7_1" localSheetId="12">#REF!</definedName>
    <definedName name="_72Excel_BuiltIn_Print_Titles_7_1" localSheetId="17">#REF!</definedName>
    <definedName name="_72Excel_BuiltIn_Print_Titles_7_1">#REF!</definedName>
    <definedName name="_7Excel_BuiltIn_Print_Area_4_1" localSheetId="13">#REF!</definedName>
    <definedName name="_7Excel_BuiltIn_Print_Area_4_1" localSheetId="16">#REF!</definedName>
    <definedName name="_7Excel_BuiltIn_Print_Area_4_1" localSheetId="9">#REF!</definedName>
    <definedName name="_7Excel_BuiltIn_Print_Area_4_1" localSheetId="4">#REF!</definedName>
    <definedName name="_7Excel_BuiltIn_Print_Area_4_1" localSheetId="8">#REF!</definedName>
    <definedName name="_7Excel_BuiltIn_Print_Area_4_1" localSheetId="19">#REF!</definedName>
    <definedName name="_7Excel_BuiltIn_Print_Area_4_1" localSheetId="24">#REF!</definedName>
    <definedName name="_7Excel_BuiltIn_Print_Area_4_1" localSheetId="15">#REF!</definedName>
    <definedName name="_7Excel_BuiltIn_Print_Area_4_1" localSheetId="12">#REF!</definedName>
    <definedName name="_7Excel_BuiltIn_Print_Area_4_1" localSheetId="17">#REF!</definedName>
    <definedName name="_7Excel_BuiltIn_Print_Area_4_1">#REF!</definedName>
    <definedName name="_83Excel_BuiltIn_Print_Titles_9_1" localSheetId="13">#REF!</definedName>
    <definedName name="_83Excel_BuiltIn_Print_Titles_9_1" localSheetId="16">#REF!</definedName>
    <definedName name="_83Excel_BuiltIn_Print_Titles_9_1" localSheetId="9">#REF!</definedName>
    <definedName name="_83Excel_BuiltIn_Print_Titles_9_1" localSheetId="4">#REF!</definedName>
    <definedName name="_83Excel_BuiltIn_Print_Titles_9_1" localSheetId="8">#REF!</definedName>
    <definedName name="_83Excel_BuiltIn_Print_Titles_9_1" localSheetId="19">#REF!</definedName>
    <definedName name="_83Excel_BuiltIn_Print_Titles_9_1" localSheetId="24">#REF!</definedName>
    <definedName name="_83Excel_BuiltIn_Print_Titles_9_1" localSheetId="15">#REF!</definedName>
    <definedName name="_83Excel_BuiltIn_Print_Titles_9_1" localSheetId="12">#REF!</definedName>
    <definedName name="_83Excel_BuiltIn_Print_Titles_9_1" localSheetId="17">#REF!</definedName>
    <definedName name="_83Excel_BuiltIn_Print_Titles_9_1">#REF!</definedName>
    <definedName name="_8Excel_BuiltIn_Print_Area_4_1" localSheetId="13">#REF!</definedName>
    <definedName name="_8Excel_BuiltIn_Print_Area_4_1" localSheetId="16">#REF!</definedName>
    <definedName name="_8Excel_BuiltIn_Print_Area_4_1" localSheetId="9">#REF!</definedName>
    <definedName name="_8Excel_BuiltIn_Print_Area_4_1" localSheetId="4">#REF!</definedName>
    <definedName name="_8Excel_BuiltIn_Print_Area_4_1" localSheetId="8">#REF!</definedName>
    <definedName name="_8Excel_BuiltIn_Print_Area_4_1" localSheetId="19">#REF!</definedName>
    <definedName name="_8Excel_BuiltIn_Print_Area_4_1" localSheetId="24">#REF!</definedName>
    <definedName name="_8Excel_BuiltIn_Print_Area_4_1" localSheetId="15">#REF!</definedName>
    <definedName name="_8Excel_BuiltIn_Print_Area_4_1" localSheetId="12">#REF!</definedName>
    <definedName name="_8Excel_BuiltIn_Print_Area_4_1" localSheetId="17">#REF!</definedName>
    <definedName name="_8Excel_BuiltIn_Print_Area_4_1">#REF!</definedName>
    <definedName name="_8Excel_BuiltIn_Print_Area_5_1" localSheetId="13">#REF!</definedName>
    <definedName name="_8Excel_BuiltIn_Print_Area_5_1" localSheetId="16">#REF!</definedName>
    <definedName name="_8Excel_BuiltIn_Print_Area_5_1" localSheetId="9">#REF!</definedName>
    <definedName name="_8Excel_BuiltIn_Print_Area_5_1" localSheetId="4">#REF!</definedName>
    <definedName name="_8Excel_BuiltIn_Print_Area_5_1" localSheetId="8">#REF!</definedName>
    <definedName name="_8Excel_BuiltIn_Print_Area_5_1" localSheetId="19">#REF!</definedName>
    <definedName name="_8Excel_BuiltIn_Print_Area_5_1" localSheetId="24">#REF!</definedName>
    <definedName name="_8Excel_BuiltIn_Print_Area_5_1" localSheetId="15">#REF!</definedName>
    <definedName name="_8Excel_BuiltIn_Print_Area_5_1" localSheetId="12">#REF!</definedName>
    <definedName name="_8Excel_BuiltIn_Print_Area_5_1" localSheetId="17">#REF!</definedName>
    <definedName name="_8Excel_BuiltIn_Print_Area_5_1">#REF!</definedName>
    <definedName name="_9Excel_BuiltIn_Print_Area_6_1" localSheetId="13">#REF!</definedName>
    <definedName name="_9Excel_BuiltIn_Print_Area_6_1" localSheetId="16">#REF!</definedName>
    <definedName name="_9Excel_BuiltIn_Print_Area_6_1" localSheetId="9">#REF!</definedName>
    <definedName name="_9Excel_BuiltIn_Print_Area_6_1" localSheetId="4">#REF!</definedName>
    <definedName name="_9Excel_BuiltIn_Print_Area_6_1" localSheetId="8">#REF!</definedName>
    <definedName name="_9Excel_BuiltIn_Print_Area_6_1" localSheetId="19">#REF!</definedName>
    <definedName name="_9Excel_BuiltIn_Print_Area_6_1" localSheetId="24">#REF!</definedName>
    <definedName name="_9Excel_BuiltIn_Print_Area_6_1" localSheetId="15">#REF!</definedName>
    <definedName name="_9Excel_BuiltIn_Print_Area_6_1" localSheetId="12">#REF!</definedName>
    <definedName name="_9Excel_BuiltIn_Print_Area_6_1" localSheetId="17">#REF!</definedName>
    <definedName name="_9Excel_BuiltIn_Print_Area_6_1">#REF!</definedName>
    <definedName name="_aaa1" localSheetId="13">#REF!</definedName>
    <definedName name="_aaa1" localSheetId="16">#REF!</definedName>
    <definedName name="_aaa1" localSheetId="9">#REF!</definedName>
    <definedName name="_aaa1" localSheetId="4">#REF!</definedName>
    <definedName name="_aaa1" localSheetId="8">#REF!</definedName>
    <definedName name="_aaa1" localSheetId="19">#REF!</definedName>
    <definedName name="_aaa1" localSheetId="24">#REF!</definedName>
    <definedName name="_aaa1" localSheetId="15">#REF!</definedName>
    <definedName name="_aaa1" localSheetId="12">#REF!</definedName>
    <definedName name="_aaa1" localSheetId="17">#REF!</definedName>
    <definedName name="_aaa1">#REF!</definedName>
    <definedName name="_aaa2" localSheetId="13">#REF!</definedName>
    <definedName name="_aaa2" localSheetId="16">#REF!</definedName>
    <definedName name="_aaa2" localSheetId="9">#REF!</definedName>
    <definedName name="_aaa2" localSheetId="4">#REF!</definedName>
    <definedName name="_aaa2" localSheetId="8">#REF!</definedName>
    <definedName name="_aaa2" localSheetId="19">#REF!</definedName>
    <definedName name="_aaa2" localSheetId="24">#REF!</definedName>
    <definedName name="_aaa2" localSheetId="15">#REF!</definedName>
    <definedName name="_aaa2" localSheetId="12">#REF!</definedName>
    <definedName name="_aaa2" localSheetId="17">#REF!</definedName>
    <definedName name="_aaa2">#REF!</definedName>
    <definedName name="_BD2" localSheetId="13">#REF!</definedName>
    <definedName name="_BD2" localSheetId="16">#REF!</definedName>
    <definedName name="_BD2" localSheetId="9">#REF!</definedName>
    <definedName name="_BD2" localSheetId="4">#REF!</definedName>
    <definedName name="_BD2" localSheetId="8">#REF!</definedName>
    <definedName name="_BD2" localSheetId="19">#REF!</definedName>
    <definedName name="_BD2" localSheetId="24">#REF!</definedName>
    <definedName name="_BD2" localSheetId="15">#REF!</definedName>
    <definedName name="_BD2" localSheetId="12">#REF!</definedName>
    <definedName name="_BD2" localSheetId="17">#REF!</definedName>
    <definedName name="_BD2">#REF!</definedName>
    <definedName name="_For01" localSheetId="13">#REF!</definedName>
    <definedName name="_For01" localSheetId="16">#REF!</definedName>
    <definedName name="_For01" localSheetId="9">#REF!</definedName>
    <definedName name="_For01" localSheetId="4">#REF!</definedName>
    <definedName name="_For01" localSheetId="8">#REF!</definedName>
    <definedName name="_For01" localSheetId="19">#REF!</definedName>
    <definedName name="_For01" localSheetId="24">#REF!</definedName>
    <definedName name="_For01" localSheetId="15">#REF!</definedName>
    <definedName name="_For01" localSheetId="12">#REF!</definedName>
    <definedName name="_For01" localSheetId="17">#REF!</definedName>
    <definedName name="_For01">#REF!</definedName>
    <definedName name="_int01" localSheetId="13">#REF!</definedName>
    <definedName name="_int01" localSheetId="16">#REF!</definedName>
    <definedName name="_int01" localSheetId="9">#REF!</definedName>
    <definedName name="_int01" localSheetId="4">#REF!</definedName>
    <definedName name="_int01" localSheetId="8">#REF!</definedName>
    <definedName name="_int01" localSheetId="19">#REF!</definedName>
    <definedName name="_int01" localSheetId="24">#REF!</definedName>
    <definedName name="_int01" localSheetId="15">#REF!</definedName>
    <definedName name="_int01" localSheetId="12">#REF!</definedName>
    <definedName name="_int01" localSheetId="17">#REF!</definedName>
    <definedName name="_int01">#REF!</definedName>
    <definedName name="_int02" localSheetId="13">#REF!</definedName>
    <definedName name="_int02" localSheetId="16">#REF!</definedName>
    <definedName name="_int02" localSheetId="9">#REF!</definedName>
    <definedName name="_int02" localSheetId="4">#REF!</definedName>
    <definedName name="_int02" localSheetId="8">#REF!</definedName>
    <definedName name="_int02" localSheetId="19">#REF!</definedName>
    <definedName name="_int02" localSheetId="24">#REF!</definedName>
    <definedName name="_int02" localSheetId="15">#REF!</definedName>
    <definedName name="_int02" localSheetId="12">#REF!</definedName>
    <definedName name="_int02" localSheetId="17">#REF!</definedName>
    <definedName name="_int02">#REF!</definedName>
    <definedName name="_int03" localSheetId="13">#REF!</definedName>
    <definedName name="_int03" localSheetId="16">#REF!</definedName>
    <definedName name="_int03" localSheetId="9">#REF!</definedName>
    <definedName name="_int03" localSheetId="4">#REF!</definedName>
    <definedName name="_int03" localSheetId="8">#REF!</definedName>
    <definedName name="_int03" localSheetId="19">#REF!</definedName>
    <definedName name="_int03" localSheetId="24">#REF!</definedName>
    <definedName name="_int03" localSheetId="15">#REF!</definedName>
    <definedName name="_int03" localSheetId="12">#REF!</definedName>
    <definedName name="_int03" localSheetId="17">#REF!</definedName>
    <definedName name="_int03">#REF!</definedName>
    <definedName name="_int04" localSheetId="13">#REF!</definedName>
    <definedName name="_int04" localSheetId="16">#REF!</definedName>
    <definedName name="_int04" localSheetId="9">#REF!</definedName>
    <definedName name="_int04" localSheetId="4">#REF!</definedName>
    <definedName name="_int04" localSheetId="8">#REF!</definedName>
    <definedName name="_int04" localSheetId="19">#REF!</definedName>
    <definedName name="_int04" localSheetId="24">#REF!</definedName>
    <definedName name="_int04" localSheetId="15">#REF!</definedName>
    <definedName name="_int04" localSheetId="12">#REF!</definedName>
    <definedName name="_int04" localSheetId="17">#REF!</definedName>
    <definedName name="_int04">#REF!</definedName>
    <definedName name="_int05" localSheetId="13">#REF!</definedName>
    <definedName name="_int05" localSheetId="16">#REF!</definedName>
    <definedName name="_int05" localSheetId="9">#REF!</definedName>
    <definedName name="_int05" localSheetId="4">#REF!</definedName>
    <definedName name="_int05" localSheetId="8">#REF!</definedName>
    <definedName name="_int05" localSheetId="19">#REF!</definedName>
    <definedName name="_int05" localSheetId="24">#REF!</definedName>
    <definedName name="_int05" localSheetId="15">#REF!</definedName>
    <definedName name="_int05" localSheetId="12">#REF!</definedName>
    <definedName name="_int05" localSheetId="17">#REF!</definedName>
    <definedName name="_int05">#REF!</definedName>
    <definedName name="_lim01" localSheetId="13">#REF!</definedName>
    <definedName name="_lim01" localSheetId="16">#REF!</definedName>
    <definedName name="_lim01" localSheetId="9">#REF!</definedName>
    <definedName name="_lim01" localSheetId="4">#REF!</definedName>
    <definedName name="_lim01" localSheetId="8">#REF!</definedName>
    <definedName name="_lim01" localSheetId="19">#REF!</definedName>
    <definedName name="_lim01" localSheetId="24">#REF!</definedName>
    <definedName name="_lim01" localSheetId="15">#REF!</definedName>
    <definedName name="_lim01" localSheetId="12">#REF!</definedName>
    <definedName name="_lim01" localSheetId="17">#REF!</definedName>
    <definedName name="_lim01">#REF!</definedName>
    <definedName name="_POS21" localSheetId="13">#REF!</definedName>
    <definedName name="_POS21" localSheetId="16">#REF!</definedName>
    <definedName name="_POS21" localSheetId="9">#REF!</definedName>
    <definedName name="_POS21" localSheetId="4">#REF!</definedName>
    <definedName name="_POS21" localSheetId="8">#REF!</definedName>
    <definedName name="_POS21" localSheetId="19">#REF!</definedName>
    <definedName name="_POS21" localSheetId="24">#REF!</definedName>
    <definedName name="_POS21" localSheetId="15">#REF!</definedName>
    <definedName name="_POS21" localSheetId="12">#REF!</definedName>
    <definedName name="_POS21" localSheetId="17">#REF!</definedName>
    <definedName name="_POS21">#REF!</definedName>
    <definedName name="_R" localSheetId="13">#REF!</definedName>
    <definedName name="_R" localSheetId="16">#REF!</definedName>
    <definedName name="_R" localSheetId="9">#REF!</definedName>
    <definedName name="_R" localSheetId="4">#REF!</definedName>
    <definedName name="_R" localSheetId="8">#REF!</definedName>
    <definedName name="_R" localSheetId="19">#REF!</definedName>
    <definedName name="_R" localSheetId="24">#REF!</definedName>
    <definedName name="_R" localSheetId="15">#REF!</definedName>
    <definedName name="_R" localSheetId="12">#REF!</definedName>
    <definedName name="_R" localSheetId="17">#REF!</definedName>
    <definedName name="_R">#REF!</definedName>
    <definedName name="_s" localSheetId="13">#REF!</definedName>
    <definedName name="_s" localSheetId="16">#REF!</definedName>
    <definedName name="_s" localSheetId="9">#REF!</definedName>
    <definedName name="_s" localSheetId="4">#REF!</definedName>
    <definedName name="_s" localSheetId="8">#REF!</definedName>
    <definedName name="_s" localSheetId="19">#REF!</definedName>
    <definedName name="_s" localSheetId="24">#REF!</definedName>
    <definedName name="_s" localSheetId="15">#REF!</definedName>
    <definedName name="_s" localSheetId="12">#REF!</definedName>
    <definedName name="_s" localSheetId="17">#REF!</definedName>
    <definedName name="_s">#REF!</definedName>
    <definedName name="_z" localSheetId="13">#REF!</definedName>
    <definedName name="_z" localSheetId="16">#REF!</definedName>
    <definedName name="_z" localSheetId="9">#REF!</definedName>
    <definedName name="_z" localSheetId="4">#REF!</definedName>
    <definedName name="_z" localSheetId="8">#REF!</definedName>
    <definedName name="_z" localSheetId="19">#REF!</definedName>
    <definedName name="_z" localSheetId="24">#REF!</definedName>
    <definedName name="_z" localSheetId="15">#REF!</definedName>
    <definedName name="_z" localSheetId="12">#REF!</definedName>
    <definedName name="_z" localSheetId="17">#REF!</definedName>
    <definedName name="_z">#REF!</definedName>
    <definedName name="AA" localSheetId="13">#REF!</definedName>
    <definedName name="AA" localSheetId="16">#REF!</definedName>
    <definedName name="AA" localSheetId="9">#REF!</definedName>
    <definedName name="AA" localSheetId="4">#REF!</definedName>
    <definedName name="AA" localSheetId="8">#REF!</definedName>
    <definedName name="AA" localSheetId="19">#REF!</definedName>
    <definedName name="AA" localSheetId="24">#REF!</definedName>
    <definedName name="AA" localSheetId="15">#REF!</definedName>
    <definedName name="AA" localSheetId="12">#REF!</definedName>
    <definedName name="AA" localSheetId="17">#REF!</definedName>
    <definedName name="AA">#REF!</definedName>
    <definedName name="AAA" localSheetId="13">#REF!</definedName>
    <definedName name="AAA" localSheetId="16">#REF!</definedName>
    <definedName name="AAA" localSheetId="9">#REF!</definedName>
    <definedName name="AAA" localSheetId="4">#REF!</definedName>
    <definedName name="AAA" localSheetId="8">#REF!</definedName>
    <definedName name="AAA" localSheetId="19">#REF!</definedName>
    <definedName name="AAA" localSheetId="24">#REF!</definedName>
    <definedName name="AAA" localSheetId="15">#REF!</definedName>
    <definedName name="AAA" localSheetId="12">#REF!</definedName>
    <definedName name="AAA" localSheetId="17">#REF!</definedName>
    <definedName name="AAA">#REF!</definedName>
    <definedName name="aaaa" localSheetId="13">#REF!</definedName>
    <definedName name="aaaa" localSheetId="16">#REF!</definedName>
    <definedName name="aaaa" localSheetId="9">#REF!</definedName>
    <definedName name="aaaa" localSheetId="4">#REF!</definedName>
    <definedName name="aaaa" localSheetId="8">#REF!</definedName>
    <definedName name="aaaa" localSheetId="19">#REF!</definedName>
    <definedName name="aaaa" localSheetId="24">#REF!</definedName>
    <definedName name="aaaa" localSheetId="15">#REF!</definedName>
    <definedName name="aaaa" localSheetId="12">#REF!</definedName>
    <definedName name="aaaa" localSheetId="17">#REF!</definedName>
    <definedName name="aaaa">#REF!</definedName>
    <definedName name="Ac" localSheetId="13">#REF!</definedName>
    <definedName name="Ac" localSheetId="16">#REF!</definedName>
    <definedName name="Ac" localSheetId="9">#REF!</definedName>
    <definedName name="Ac" localSheetId="4">#REF!</definedName>
    <definedName name="Ac" localSheetId="8">#REF!</definedName>
    <definedName name="Ac" localSheetId="19">#REF!</definedName>
    <definedName name="Ac" localSheetId="24">#REF!</definedName>
    <definedName name="Ac" localSheetId="15">#REF!</definedName>
    <definedName name="Ac" localSheetId="12">#REF!</definedName>
    <definedName name="Ac" localSheetId="17">#REF!</definedName>
    <definedName name="Ac">#REF!</definedName>
    <definedName name="ancora2" localSheetId="13">#REF!</definedName>
    <definedName name="ancora2" localSheetId="16">#REF!</definedName>
    <definedName name="ancora2" localSheetId="9">#REF!</definedName>
    <definedName name="ancora2" localSheetId="4">#REF!</definedName>
    <definedName name="ancora2" localSheetId="8">#REF!</definedName>
    <definedName name="ancora2" localSheetId="19">#REF!</definedName>
    <definedName name="ancora2" localSheetId="24">#REF!</definedName>
    <definedName name="ancora2" localSheetId="15">#REF!</definedName>
    <definedName name="ancora2" localSheetId="12">#REF!</definedName>
    <definedName name="ancora2" localSheetId="17">#REF!</definedName>
    <definedName name="ancora2">#REF!</definedName>
    <definedName name="_xlnm.Extract" localSheetId="13">[2]Anexos!#REF!</definedName>
    <definedName name="_xlnm.Extract" localSheetId="16">[2]Anexos!#REF!</definedName>
    <definedName name="_xlnm.Extract" localSheetId="9">[2]Anexos!#REF!</definedName>
    <definedName name="_xlnm.Extract" localSheetId="3">#REF!</definedName>
    <definedName name="_xlnm.Extract" localSheetId="4">[2]Anexos!#REF!</definedName>
    <definedName name="_xlnm.Extract" localSheetId="8">[2]Anexos!#REF!</definedName>
    <definedName name="_xlnm.Extract" localSheetId="19">[2]Anexos!#REF!</definedName>
    <definedName name="_xlnm.Extract" localSheetId="24">[2]Anexos!#REF!</definedName>
    <definedName name="_xlnm.Extract" localSheetId="15">[2]Anexos!#REF!</definedName>
    <definedName name="_xlnm.Extract" localSheetId="12">[2]Anexos!#REF!</definedName>
    <definedName name="_xlnm.Extract" localSheetId="17">[2]Anexos!#REF!</definedName>
    <definedName name="_xlnm.Extract">[2]Anexos!#REF!</definedName>
    <definedName name="_xlnm.Print_Area" localSheetId="9">'Anexo 13 - tabela pag'!$A$1:$G$49</definedName>
    <definedName name="_xlnm.Print_Area" localSheetId="0">'Anexo 2'!$A$1:$H$96</definedName>
    <definedName name="_xlnm.Print_Area" localSheetId="1">'Anexo 2.1 elétrica'!$A$1:$H$42</definedName>
    <definedName name="_xlnm.Print_Area" localSheetId="2">'Anexo 3 - comp. BDI '!$A$1:$I$46</definedName>
    <definedName name="_xlnm.Print_Area" localSheetId="3">'Anexo 4 - comp custo'!$A$1:$H$2194</definedName>
    <definedName name="_xlnm.Print_Area" localSheetId="4">'Anexo 4.1 - comp ELÉTRICA'!$B$1:$I$778</definedName>
    <definedName name="_xlnm.Print_Area" localSheetId="7">'Anexo 6-marca e modelo'!$A$1:$C$23</definedName>
    <definedName name="_xlnm.Print_Area" localSheetId="8">'Anexo 7- cronograma'!$A$1:$W$28</definedName>
    <definedName name="_xlnm.Print_Area" localSheetId="20">diversos!$A$1:$L$5</definedName>
    <definedName name="_xlnm.Print_Area" localSheetId="15">'material ARMACELL'!$A$1:$J$14</definedName>
    <definedName name="_xlnm.Print_Area" localSheetId="12">'mediana preços equipamentos'!$A$1:$J$13</definedName>
    <definedName name="_xlnm.Print_Area" localSheetId="17">'Plano Forro'!$A$14:$C$32</definedName>
    <definedName name="Área_de_impressão1" localSheetId="13">#REF!</definedName>
    <definedName name="Área_de_impressão1" localSheetId="16">#REF!</definedName>
    <definedName name="Área_de_impressão1" localSheetId="9">#REF!</definedName>
    <definedName name="Área_de_impressão1" localSheetId="3">#REF!</definedName>
    <definedName name="Área_de_impressão1" localSheetId="4">#REF!</definedName>
    <definedName name="Área_de_impressão1" localSheetId="7">#REF!</definedName>
    <definedName name="Área_de_impressão1" localSheetId="8">#REF!</definedName>
    <definedName name="Área_de_impressão1" localSheetId="19">#REF!</definedName>
    <definedName name="Área_de_impressão1" localSheetId="24">#REF!</definedName>
    <definedName name="Área_de_impressão1" localSheetId="15">#REF!</definedName>
    <definedName name="Área_de_impressão1" localSheetId="12">#REF!</definedName>
    <definedName name="Área_de_impressão1" localSheetId="17">#REF!</definedName>
    <definedName name="Área_de_impressão1">#REF!</definedName>
    <definedName name="Área_de_impressão2" localSheetId="13">#REF!</definedName>
    <definedName name="Área_de_impressão2" localSheetId="16">#REF!</definedName>
    <definedName name="Área_de_impressão2" localSheetId="9">#REF!</definedName>
    <definedName name="Área_de_impressão2" localSheetId="3">#REF!</definedName>
    <definedName name="Área_de_impressão2" localSheetId="4">#REF!</definedName>
    <definedName name="Área_de_impressão2" localSheetId="7">#REF!</definedName>
    <definedName name="Área_de_impressão2" localSheetId="8">#REF!</definedName>
    <definedName name="Área_de_impressão2" localSheetId="19">#REF!</definedName>
    <definedName name="Área_de_impressão2" localSheetId="24">#REF!</definedName>
    <definedName name="Área_de_impressão2" localSheetId="15">#REF!</definedName>
    <definedName name="Área_de_impressão2" localSheetId="12">#REF!</definedName>
    <definedName name="Área_de_impressão2" localSheetId="17">#REF!</definedName>
    <definedName name="Área_de_impressão2">#REF!</definedName>
    <definedName name="asSDas" localSheetId="13">#REF!</definedName>
    <definedName name="asSDas" localSheetId="16">#REF!</definedName>
    <definedName name="asSDas" localSheetId="9">#REF!</definedName>
    <definedName name="asSDas" localSheetId="3">#REF!</definedName>
    <definedName name="asSDas" localSheetId="4">#REF!</definedName>
    <definedName name="asSDas" localSheetId="7">#REF!</definedName>
    <definedName name="asSDas" localSheetId="8">#REF!</definedName>
    <definedName name="asSDas" localSheetId="19">#REF!</definedName>
    <definedName name="asSDas" localSheetId="24">#REF!</definedName>
    <definedName name="asSDas" localSheetId="15">#REF!</definedName>
    <definedName name="asSDas" localSheetId="12">#REF!</definedName>
    <definedName name="asSDas" localSheetId="17">#REF!</definedName>
    <definedName name="asSDas">#REF!</definedName>
    <definedName name="ATUAL" localSheetId="13">#REF!</definedName>
    <definedName name="ATUAL" localSheetId="16">#REF!</definedName>
    <definedName name="ATUAL" localSheetId="9">#REF!</definedName>
    <definedName name="ATUAL" localSheetId="4">#REF!</definedName>
    <definedName name="ATUAL" localSheetId="8">#REF!</definedName>
    <definedName name="ATUAL" localSheetId="19">#REF!</definedName>
    <definedName name="ATUAL" localSheetId="24">#REF!</definedName>
    <definedName name="ATUAL" localSheetId="15">#REF!</definedName>
    <definedName name="ATUAL" localSheetId="12">#REF!</definedName>
    <definedName name="ATUAL" localSheetId="17">#REF!</definedName>
    <definedName name="ATUAL">#REF!</definedName>
    <definedName name="_xlnm.Database" localSheetId="13">#REF!</definedName>
    <definedName name="_xlnm.Database" localSheetId="16">#REF!</definedName>
    <definedName name="_xlnm.Database" localSheetId="9">#REF!</definedName>
    <definedName name="_xlnm.Database" localSheetId="4">#REF!</definedName>
    <definedName name="_xlnm.Database" localSheetId="8">#REF!</definedName>
    <definedName name="_xlnm.Database" localSheetId="19">#REF!</definedName>
    <definedName name="_xlnm.Database" localSheetId="24">#REF!</definedName>
    <definedName name="_xlnm.Database" localSheetId="15">#REF!</definedName>
    <definedName name="_xlnm.Database" localSheetId="12">#REF!</definedName>
    <definedName name="_xlnm.Database" localSheetId="17">#REF!</definedName>
    <definedName name="_xlnm.Database">#REF!</definedName>
    <definedName name="BDI" localSheetId="13">#REF!</definedName>
    <definedName name="BDI" localSheetId="16">#REF!</definedName>
    <definedName name="BDI" localSheetId="9">#REF!</definedName>
    <definedName name="BDI" localSheetId="4">#REF!</definedName>
    <definedName name="BDI" localSheetId="8">#REF!</definedName>
    <definedName name="BDI" localSheetId="19">#REF!</definedName>
    <definedName name="BDI" localSheetId="24">#REF!</definedName>
    <definedName name="BDI" localSheetId="15">#REF!</definedName>
    <definedName name="BDI" localSheetId="12">#REF!</definedName>
    <definedName name="BDI" localSheetId="17">#REF!</definedName>
    <definedName name="BDI">#REF!</definedName>
    <definedName name="BDIc" localSheetId="13">#REF!</definedName>
    <definedName name="BDIc" localSheetId="16">#REF!</definedName>
    <definedName name="BDIc" localSheetId="9">#REF!</definedName>
    <definedName name="BDIc" localSheetId="4">#REF!</definedName>
    <definedName name="BDIc" localSheetId="8">#REF!</definedName>
    <definedName name="BDIc" localSheetId="19">#REF!</definedName>
    <definedName name="BDIc" localSheetId="24">#REF!</definedName>
    <definedName name="BDIc" localSheetId="15">#REF!</definedName>
    <definedName name="BDIc" localSheetId="12">#REF!</definedName>
    <definedName name="BDIc" localSheetId="17">#REF!</definedName>
    <definedName name="BDIc">#REF!</definedName>
    <definedName name="BDIf" localSheetId="13">#REF!</definedName>
    <definedName name="BDIf" localSheetId="16">#REF!</definedName>
    <definedName name="BDIf" localSheetId="9">#REF!</definedName>
    <definedName name="BDIf" localSheetId="4">#REF!</definedName>
    <definedName name="BDIf" localSheetId="8">#REF!</definedName>
    <definedName name="BDIf" localSheetId="19">#REF!</definedName>
    <definedName name="BDIf" localSheetId="24">#REF!</definedName>
    <definedName name="BDIf" localSheetId="15">#REF!</definedName>
    <definedName name="BDIf" localSheetId="12">#REF!</definedName>
    <definedName name="BDIf" localSheetId="17">#REF!</definedName>
    <definedName name="BDIf">#REF!</definedName>
    <definedName name="bitmin" localSheetId="13">#REF!</definedName>
    <definedName name="bitmin" localSheetId="16">#REF!</definedName>
    <definedName name="bitmin" localSheetId="9">#REF!</definedName>
    <definedName name="bitmin" localSheetId="4">#REF!</definedName>
    <definedName name="bitmin" localSheetId="8">#REF!</definedName>
    <definedName name="bitmin" localSheetId="19">#REF!</definedName>
    <definedName name="bitmin" localSheetId="24">#REF!</definedName>
    <definedName name="bitmin" localSheetId="15">#REF!</definedName>
    <definedName name="bitmin" localSheetId="12">#REF!</definedName>
    <definedName name="bitmin" localSheetId="17">#REF!</definedName>
    <definedName name="bitmin">#REF!</definedName>
    <definedName name="BLO" localSheetId="13">#REF!</definedName>
    <definedName name="BLO" localSheetId="16">#REF!</definedName>
    <definedName name="BLO" localSheetId="9">#REF!</definedName>
    <definedName name="BLO" localSheetId="4">#REF!</definedName>
    <definedName name="BLO" localSheetId="8">#REF!</definedName>
    <definedName name="BLO" localSheetId="19">#REF!</definedName>
    <definedName name="BLO" localSheetId="24">#REF!</definedName>
    <definedName name="BLO" localSheetId="15">#REF!</definedName>
    <definedName name="BLO" localSheetId="12">#REF!</definedName>
    <definedName name="BLO" localSheetId="17">#REF!</definedName>
    <definedName name="BLO">#REF!</definedName>
    <definedName name="BLOCO_B" localSheetId="13">'[3]CAPA -1'!#REF!</definedName>
    <definedName name="BLOCO_B" localSheetId="16">'[3]CAPA -1'!#REF!</definedName>
    <definedName name="BLOCO_B" localSheetId="9">'[3]CAPA -1'!#REF!</definedName>
    <definedName name="BLOCO_B" localSheetId="4">'[3]CAPA -1'!#REF!</definedName>
    <definedName name="BLOCO_B" localSheetId="8">'[3]CAPA -1'!#REF!</definedName>
    <definedName name="BLOCO_B" localSheetId="19">'[3]CAPA -1'!#REF!</definedName>
    <definedName name="BLOCO_B" localSheetId="24">'[3]CAPA -1'!#REF!</definedName>
    <definedName name="BLOCO_B" localSheetId="15">'[3]CAPA -1'!#REF!</definedName>
    <definedName name="BLOCO_B" localSheetId="12">'[3]CAPA -1'!#REF!</definedName>
    <definedName name="BLOCO_B" localSheetId="17">'[3]CAPA -1'!#REF!</definedName>
    <definedName name="BLOCO_B">'[3]CAPA -1'!#REF!</definedName>
    <definedName name="BLOCO_BB" localSheetId="13">#REF!</definedName>
    <definedName name="BLOCO_BB" localSheetId="16">#REF!</definedName>
    <definedName name="BLOCO_BB" localSheetId="9">#REF!</definedName>
    <definedName name="BLOCO_BB" localSheetId="3">#REF!</definedName>
    <definedName name="BLOCO_BB" localSheetId="4">#REF!</definedName>
    <definedName name="BLOCO_BB" localSheetId="7">#REF!</definedName>
    <definedName name="BLOCO_BB" localSheetId="8">#REF!</definedName>
    <definedName name="BLOCO_BB" localSheetId="19">#REF!</definedName>
    <definedName name="BLOCO_BB" localSheetId="24">#REF!</definedName>
    <definedName name="BLOCO_BB" localSheetId="15">#REF!</definedName>
    <definedName name="BLOCO_BB" localSheetId="12">#REF!</definedName>
    <definedName name="BLOCO_BB" localSheetId="17">#REF!</definedName>
    <definedName name="BLOCO_BB">#REF!</definedName>
    <definedName name="BLOCO_BBB" localSheetId="13">#REF!</definedName>
    <definedName name="BLOCO_BBB" localSheetId="16">#REF!</definedName>
    <definedName name="BLOCO_BBB" localSheetId="9">#REF!</definedName>
    <definedName name="BLOCO_BBB" localSheetId="3">#REF!</definedName>
    <definedName name="BLOCO_BBB" localSheetId="4">#REF!</definedName>
    <definedName name="BLOCO_BBB" localSheetId="7">#REF!</definedName>
    <definedName name="BLOCO_BBB" localSheetId="8">#REF!</definedName>
    <definedName name="BLOCO_BBB" localSheetId="19">#REF!</definedName>
    <definedName name="BLOCO_BBB" localSheetId="24">#REF!</definedName>
    <definedName name="BLOCO_BBB" localSheetId="15">#REF!</definedName>
    <definedName name="BLOCO_BBB" localSheetId="12">#REF!</definedName>
    <definedName name="BLOCO_BBB" localSheetId="17">#REF!</definedName>
    <definedName name="BLOCO_BBB">#REF!</definedName>
    <definedName name="BLOCO_C" localSheetId="13">#REF!</definedName>
    <definedName name="BLOCO_C" localSheetId="16">#REF!</definedName>
    <definedName name="BLOCO_C" localSheetId="9">#REF!</definedName>
    <definedName name="BLOCO_C" localSheetId="3">#REF!</definedName>
    <definedName name="BLOCO_C" localSheetId="4">#REF!</definedName>
    <definedName name="BLOCO_C" localSheetId="7">#REF!</definedName>
    <definedName name="BLOCO_C" localSheetId="8">#REF!</definedName>
    <definedName name="BLOCO_C" localSheetId="19">#REF!</definedName>
    <definedName name="BLOCO_C" localSheetId="24">#REF!</definedName>
    <definedName name="BLOCO_C" localSheetId="15">#REF!</definedName>
    <definedName name="BLOCO_C" localSheetId="12">#REF!</definedName>
    <definedName name="BLOCO_C" localSheetId="17">#REF!</definedName>
    <definedName name="BLOCO_C">#REF!</definedName>
    <definedName name="BLOCO_CC" localSheetId="13">#REF!</definedName>
    <definedName name="BLOCO_CC" localSheetId="16">#REF!</definedName>
    <definedName name="BLOCO_CC" localSheetId="9">#REF!</definedName>
    <definedName name="BLOCO_CC" localSheetId="4">#REF!</definedName>
    <definedName name="BLOCO_CC" localSheetId="8">#REF!</definedName>
    <definedName name="BLOCO_CC" localSheetId="19">#REF!</definedName>
    <definedName name="BLOCO_CC" localSheetId="24">#REF!</definedName>
    <definedName name="BLOCO_CC" localSheetId="15">#REF!</definedName>
    <definedName name="BLOCO_CC" localSheetId="12">#REF!</definedName>
    <definedName name="BLOCO_CC" localSheetId="17">#REF!</definedName>
    <definedName name="BLOCO_CC">#REF!</definedName>
    <definedName name="BLOCO_CCC" localSheetId="13">#REF!</definedName>
    <definedName name="BLOCO_CCC" localSheetId="16">#REF!</definedName>
    <definedName name="BLOCO_CCC" localSheetId="9">#REF!</definedName>
    <definedName name="BLOCO_CCC" localSheetId="4">#REF!</definedName>
    <definedName name="BLOCO_CCC" localSheetId="8">#REF!</definedName>
    <definedName name="BLOCO_CCC" localSheetId="19">#REF!</definedName>
    <definedName name="BLOCO_CCC" localSheetId="24">#REF!</definedName>
    <definedName name="BLOCO_CCC" localSheetId="15">#REF!</definedName>
    <definedName name="BLOCO_CCC" localSheetId="12">#REF!</definedName>
    <definedName name="BLOCO_CCC" localSheetId="17">#REF!</definedName>
    <definedName name="BLOCO_CCC">#REF!</definedName>
    <definedName name="BLOCO_CCCC" localSheetId="13">#REF!</definedName>
    <definedName name="BLOCO_CCCC" localSheetId="16">#REF!</definedName>
    <definedName name="BLOCO_CCCC" localSheetId="9">#REF!</definedName>
    <definedName name="BLOCO_CCCC" localSheetId="4">#REF!</definedName>
    <definedName name="BLOCO_CCCC" localSheetId="8">#REF!</definedName>
    <definedName name="BLOCO_CCCC" localSheetId="19">#REF!</definedName>
    <definedName name="BLOCO_CCCC" localSheetId="24">#REF!</definedName>
    <definedName name="BLOCO_CCCC" localSheetId="15">#REF!</definedName>
    <definedName name="BLOCO_CCCC" localSheetId="12">#REF!</definedName>
    <definedName name="BLOCO_CCCC" localSheetId="17">#REF!</definedName>
    <definedName name="BLOCO_CCCC">#REF!</definedName>
    <definedName name="BuiltIn_AutoFilter___7" localSheetId="13">#REF!</definedName>
    <definedName name="BuiltIn_AutoFilter___7" localSheetId="16">#REF!</definedName>
    <definedName name="BuiltIn_AutoFilter___7" localSheetId="9">#REF!</definedName>
    <definedName name="BuiltIn_AutoFilter___7" localSheetId="4">#REF!</definedName>
    <definedName name="BuiltIn_AutoFilter___7" localSheetId="8">#REF!</definedName>
    <definedName name="BuiltIn_AutoFilter___7" localSheetId="19">#REF!</definedName>
    <definedName name="BuiltIn_AutoFilter___7" localSheetId="24">#REF!</definedName>
    <definedName name="BuiltIn_AutoFilter___7" localSheetId="15">#REF!</definedName>
    <definedName name="BuiltIn_AutoFilter___7" localSheetId="12">#REF!</definedName>
    <definedName name="BuiltIn_AutoFilter___7" localSheetId="17">#REF!</definedName>
    <definedName name="BuiltIn_AutoFilter___7">#REF!</definedName>
    <definedName name="BuiltIn_AutoFilter___7_1" localSheetId="13">#REF!</definedName>
    <definedName name="BuiltIn_AutoFilter___7_1" localSheetId="16">#REF!</definedName>
    <definedName name="BuiltIn_AutoFilter___7_1" localSheetId="9">#REF!</definedName>
    <definedName name="BuiltIn_AutoFilter___7_1" localSheetId="4">#REF!</definedName>
    <definedName name="BuiltIn_AutoFilter___7_1" localSheetId="8">#REF!</definedName>
    <definedName name="BuiltIn_AutoFilter___7_1" localSheetId="19">#REF!</definedName>
    <definedName name="BuiltIn_AutoFilter___7_1" localSheetId="24">#REF!</definedName>
    <definedName name="BuiltIn_AutoFilter___7_1" localSheetId="15">#REF!</definedName>
    <definedName name="BuiltIn_AutoFilter___7_1" localSheetId="12">#REF!</definedName>
    <definedName name="BuiltIn_AutoFilter___7_1" localSheetId="17">#REF!</definedName>
    <definedName name="BuiltIn_AutoFilter___7_1">#REF!</definedName>
    <definedName name="BuiltIn_AutoFilter___7_10" localSheetId="13">#REF!</definedName>
    <definedName name="BuiltIn_AutoFilter___7_10" localSheetId="16">#REF!</definedName>
    <definedName name="BuiltIn_AutoFilter___7_10" localSheetId="9">#REF!</definedName>
    <definedName name="BuiltIn_AutoFilter___7_10" localSheetId="4">#REF!</definedName>
    <definedName name="BuiltIn_AutoFilter___7_10" localSheetId="8">#REF!</definedName>
    <definedName name="BuiltIn_AutoFilter___7_10" localSheetId="19">#REF!</definedName>
    <definedName name="BuiltIn_AutoFilter___7_10" localSheetId="24">#REF!</definedName>
    <definedName name="BuiltIn_AutoFilter___7_10" localSheetId="15">#REF!</definedName>
    <definedName name="BuiltIn_AutoFilter___7_10" localSheetId="12">#REF!</definedName>
    <definedName name="BuiltIn_AutoFilter___7_10" localSheetId="17">#REF!</definedName>
    <definedName name="BuiltIn_AutoFilter___7_10">#REF!</definedName>
    <definedName name="BuiltIn_AutoFilter___7_11" localSheetId="13">#REF!</definedName>
    <definedName name="BuiltIn_AutoFilter___7_11" localSheetId="16">#REF!</definedName>
    <definedName name="BuiltIn_AutoFilter___7_11" localSheetId="9">#REF!</definedName>
    <definedName name="BuiltIn_AutoFilter___7_11" localSheetId="4">#REF!</definedName>
    <definedName name="BuiltIn_AutoFilter___7_11" localSheetId="8">#REF!</definedName>
    <definedName name="BuiltIn_AutoFilter___7_11" localSheetId="19">#REF!</definedName>
    <definedName name="BuiltIn_AutoFilter___7_11" localSheetId="24">#REF!</definedName>
    <definedName name="BuiltIn_AutoFilter___7_11" localSheetId="15">#REF!</definedName>
    <definedName name="BuiltIn_AutoFilter___7_11" localSheetId="12">#REF!</definedName>
    <definedName name="BuiltIn_AutoFilter___7_11" localSheetId="17">#REF!</definedName>
    <definedName name="BuiltIn_AutoFilter___7_11">#REF!</definedName>
    <definedName name="BuiltIn_AutoFilter___7_12" localSheetId="13">#REF!</definedName>
    <definedName name="BuiltIn_AutoFilter___7_12" localSheetId="16">#REF!</definedName>
    <definedName name="BuiltIn_AutoFilter___7_12" localSheetId="9">#REF!</definedName>
    <definedName name="BuiltIn_AutoFilter___7_12" localSheetId="4">#REF!</definedName>
    <definedName name="BuiltIn_AutoFilter___7_12" localSheetId="8">#REF!</definedName>
    <definedName name="BuiltIn_AutoFilter___7_12" localSheetId="19">#REF!</definedName>
    <definedName name="BuiltIn_AutoFilter___7_12" localSheetId="24">#REF!</definedName>
    <definedName name="BuiltIn_AutoFilter___7_12" localSheetId="15">#REF!</definedName>
    <definedName name="BuiltIn_AutoFilter___7_12" localSheetId="12">#REF!</definedName>
    <definedName name="BuiltIn_AutoFilter___7_12" localSheetId="17">#REF!</definedName>
    <definedName name="BuiltIn_AutoFilter___7_12">#REF!</definedName>
    <definedName name="BuiltIn_AutoFilter___7_2" localSheetId="13">#REF!</definedName>
    <definedName name="BuiltIn_AutoFilter___7_2" localSheetId="16">#REF!</definedName>
    <definedName name="BuiltIn_AutoFilter___7_2" localSheetId="9">#REF!</definedName>
    <definedName name="BuiltIn_AutoFilter___7_2" localSheetId="4">#REF!</definedName>
    <definedName name="BuiltIn_AutoFilter___7_2" localSheetId="8">#REF!</definedName>
    <definedName name="BuiltIn_AutoFilter___7_2" localSheetId="19">#REF!</definedName>
    <definedName name="BuiltIn_AutoFilter___7_2" localSheetId="24">#REF!</definedName>
    <definedName name="BuiltIn_AutoFilter___7_2" localSheetId="15">#REF!</definedName>
    <definedName name="BuiltIn_AutoFilter___7_2" localSheetId="12">#REF!</definedName>
    <definedName name="BuiltIn_AutoFilter___7_2" localSheetId="17">#REF!</definedName>
    <definedName name="BuiltIn_AutoFilter___7_2">#REF!</definedName>
    <definedName name="BuiltIn_AutoFilter___7_3" localSheetId="13">#REF!</definedName>
    <definedName name="BuiltIn_AutoFilter___7_3" localSheetId="16">#REF!</definedName>
    <definedName name="BuiltIn_AutoFilter___7_3" localSheetId="9">#REF!</definedName>
    <definedName name="BuiltIn_AutoFilter___7_3" localSheetId="4">#REF!</definedName>
    <definedName name="BuiltIn_AutoFilter___7_3" localSheetId="8">#REF!</definedName>
    <definedName name="BuiltIn_AutoFilter___7_3" localSheetId="19">#REF!</definedName>
    <definedName name="BuiltIn_AutoFilter___7_3" localSheetId="24">#REF!</definedName>
    <definedName name="BuiltIn_AutoFilter___7_3" localSheetId="15">#REF!</definedName>
    <definedName name="BuiltIn_AutoFilter___7_3" localSheetId="12">#REF!</definedName>
    <definedName name="BuiltIn_AutoFilter___7_3" localSheetId="17">#REF!</definedName>
    <definedName name="BuiltIn_AutoFilter___7_3">#REF!</definedName>
    <definedName name="BuiltIn_AutoFilter___7_4" localSheetId="13">#REF!</definedName>
    <definedName name="BuiltIn_AutoFilter___7_4" localSheetId="16">#REF!</definedName>
    <definedName name="BuiltIn_AutoFilter___7_4" localSheetId="9">#REF!</definedName>
    <definedName name="BuiltIn_AutoFilter___7_4" localSheetId="4">#REF!</definedName>
    <definedName name="BuiltIn_AutoFilter___7_4" localSheetId="8">#REF!</definedName>
    <definedName name="BuiltIn_AutoFilter___7_4" localSheetId="19">#REF!</definedName>
    <definedName name="BuiltIn_AutoFilter___7_4" localSheetId="24">#REF!</definedName>
    <definedName name="BuiltIn_AutoFilter___7_4" localSheetId="15">#REF!</definedName>
    <definedName name="BuiltIn_AutoFilter___7_4" localSheetId="12">#REF!</definedName>
    <definedName name="BuiltIn_AutoFilter___7_4" localSheetId="17">#REF!</definedName>
    <definedName name="BuiltIn_AutoFilter___7_4">#REF!</definedName>
    <definedName name="BuiltIn_AutoFilter___7_5" localSheetId="13">#REF!</definedName>
    <definedName name="BuiltIn_AutoFilter___7_5" localSheetId="16">#REF!</definedName>
    <definedName name="BuiltIn_AutoFilter___7_5" localSheetId="9">#REF!</definedName>
    <definedName name="BuiltIn_AutoFilter___7_5" localSheetId="4">#REF!</definedName>
    <definedName name="BuiltIn_AutoFilter___7_5" localSheetId="8">#REF!</definedName>
    <definedName name="BuiltIn_AutoFilter___7_5" localSheetId="19">#REF!</definedName>
    <definedName name="BuiltIn_AutoFilter___7_5" localSheetId="24">#REF!</definedName>
    <definedName name="BuiltIn_AutoFilter___7_5" localSheetId="15">#REF!</definedName>
    <definedName name="BuiltIn_AutoFilter___7_5" localSheetId="12">#REF!</definedName>
    <definedName name="BuiltIn_AutoFilter___7_5" localSheetId="17">#REF!</definedName>
    <definedName name="BuiltIn_AutoFilter___7_5">#REF!</definedName>
    <definedName name="BuiltIn_AutoFilter___7_6" localSheetId="13">#REF!</definedName>
    <definedName name="BuiltIn_AutoFilter___7_6" localSheetId="16">#REF!</definedName>
    <definedName name="BuiltIn_AutoFilter___7_6" localSheetId="9">#REF!</definedName>
    <definedName name="BuiltIn_AutoFilter___7_6" localSheetId="4">#REF!</definedName>
    <definedName name="BuiltIn_AutoFilter___7_6" localSheetId="8">#REF!</definedName>
    <definedName name="BuiltIn_AutoFilter___7_6" localSheetId="19">#REF!</definedName>
    <definedName name="BuiltIn_AutoFilter___7_6" localSheetId="24">#REF!</definedName>
    <definedName name="BuiltIn_AutoFilter___7_6" localSheetId="15">#REF!</definedName>
    <definedName name="BuiltIn_AutoFilter___7_6" localSheetId="12">#REF!</definedName>
    <definedName name="BuiltIn_AutoFilter___7_6" localSheetId="17">#REF!</definedName>
    <definedName name="BuiltIn_AutoFilter___7_6">#REF!</definedName>
    <definedName name="BuiltIn_AutoFilter___7_7" localSheetId="13">#REF!</definedName>
    <definedName name="BuiltIn_AutoFilter___7_7" localSheetId="16">#REF!</definedName>
    <definedName name="BuiltIn_AutoFilter___7_7" localSheetId="9">#REF!</definedName>
    <definedName name="BuiltIn_AutoFilter___7_7" localSheetId="4">#REF!</definedName>
    <definedName name="BuiltIn_AutoFilter___7_7" localSheetId="8">#REF!</definedName>
    <definedName name="BuiltIn_AutoFilter___7_7" localSheetId="19">#REF!</definedName>
    <definedName name="BuiltIn_AutoFilter___7_7" localSheetId="24">#REF!</definedName>
    <definedName name="BuiltIn_AutoFilter___7_7" localSheetId="15">#REF!</definedName>
    <definedName name="BuiltIn_AutoFilter___7_7" localSheetId="12">#REF!</definedName>
    <definedName name="BuiltIn_AutoFilter___7_7" localSheetId="17">#REF!</definedName>
    <definedName name="BuiltIn_AutoFilter___7_7">#REF!</definedName>
    <definedName name="BuiltIn_AutoFilter___7_8" localSheetId="13">#REF!</definedName>
    <definedName name="BuiltIn_AutoFilter___7_8" localSheetId="16">#REF!</definedName>
    <definedName name="BuiltIn_AutoFilter___7_8" localSheetId="9">#REF!</definedName>
    <definedName name="BuiltIn_AutoFilter___7_8" localSheetId="4">#REF!</definedName>
    <definedName name="BuiltIn_AutoFilter___7_8" localSheetId="8">#REF!</definedName>
    <definedName name="BuiltIn_AutoFilter___7_8" localSheetId="19">#REF!</definedName>
    <definedName name="BuiltIn_AutoFilter___7_8" localSheetId="24">#REF!</definedName>
    <definedName name="BuiltIn_AutoFilter___7_8" localSheetId="15">#REF!</definedName>
    <definedName name="BuiltIn_AutoFilter___7_8" localSheetId="12">#REF!</definedName>
    <definedName name="BuiltIn_AutoFilter___7_8" localSheetId="17">#REF!</definedName>
    <definedName name="BuiltIn_AutoFilter___7_8">#REF!</definedName>
    <definedName name="BuiltIn_AutoFilter___7_9" localSheetId="13">#REF!</definedName>
    <definedName name="BuiltIn_AutoFilter___7_9" localSheetId="16">#REF!</definedName>
    <definedName name="BuiltIn_AutoFilter___7_9" localSheetId="9">#REF!</definedName>
    <definedName name="BuiltIn_AutoFilter___7_9" localSheetId="4">#REF!</definedName>
    <definedName name="BuiltIn_AutoFilter___7_9" localSheetId="8">#REF!</definedName>
    <definedName name="BuiltIn_AutoFilter___7_9" localSheetId="19">#REF!</definedName>
    <definedName name="BuiltIn_AutoFilter___7_9" localSheetId="24">#REF!</definedName>
    <definedName name="BuiltIn_AutoFilter___7_9" localSheetId="15">#REF!</definedName>
    <definedName name="BuiltIn_AutoFilter___7_9" localSheetId="12">#REF!</definedName>
    <definedName name="BuiltIn_AutoFilter___7_9" localSheetId="17">#REF!</definedName>
    <definedName name="BuiltIn_AutoFilter___7_9">#REF!</definedName>
    <definedName name="BuiltIn_AutoFilter___8" localSheetId="13">#REF!</definedName>
    <definedName name="BuiltIn_AutoFilter___8" localSheetId="16">#REF!</definedName>
    <definedName name="BuiltIn_AutoFilter___8" localSheetId="9">#REF!</definedName>
    <definedName name="BuiltIn_AutoFilter___8" localSheetId="4">#REF!</definedName>
    <definedName name="BuiltIn_AutoFilter___8" localSheetId="8">#REF!</definedName>
    <definedName name="BuiltIn_AutoFilter___8" localSheetId="19">#REF!</definedName>
    <definedName name="BuiltIn_AutoFilter___8" localSheetId="24">#REF!</definedName>
    <definedName name="BuiltIn_AutoFilter___8" localSheetId="15">#REF!</definedName>
    <definedName name="BuiltIn_AutoFilter___8" localSheetId="12">#REF!</definedName>
    <definedName name="BuiltIn_AutoFilter___8" localSheetId="17">#REF!</definedName>
    <definedName name="BuiltIn_AutoFilter___8">#REF!</definedName>
    <definedName name="BuiltIn_AutoFilter___8_1" localSheetId="13">#REF!</definedName>
    <definedName name="BuiltIn_AutoFilter___8_1" localSheetId="16">#REF!</definedName>
    <definedName name="BuiltIn_AutoFilter___8_1" localSheetId="9">#REF!</definedName>
    <definedName name="BuiltIn_AutoFilter___8_1" localSheetId="4">#REF!</definedName>
    <definedName name="BuiltIn_AutoFilter___8_1" localSheetId="8">#REF!</definedName>
    <definedName name="BuiltIn_AutoFilter___8_1" localSheetId="19">#REF!</definedName>
    <definedName name="BuiltIn_AutoFilter___8_1" localSheetId="24">#REF!</definedName>
    <definedName name="BuiltIn_AutoFilter___8_1" localSheetId="15">#REF!</definedName>
    <definedName name="BuiltIn_AutoFilter___8_1" localSheetId="12">#REF!</definedName>
    <definedName name="BuiltIn_AutoFilter___8_1" localSheetId="17">#REF!</definedName>
    <definedName name="BuiltIn_AutoFilter___8_1">#REF!</definedName>
    <definedName name="BuiltIn_AutoFilter___8_10" localSheetId="13">#REF!</definedName>
    <definedName name="BuiltIn_AutoFilter___8_10" localSheetId="16">#REF!</definedName>
    <definedName name="BuiltIn_AutoFilter___8_10" localSheetId="9">#REF!</definedName>
    <definedName name="BuiltIn_AutoFilter___8_10" localSheetId="4">#REF!</definedName>
    <definedName name="BuiltIn_AutoFilter___8_10" localSheetId="8">#REF!</definedName>
    <definedName name="BuiltIn_AutoFilter___8_10" localSheetId="19">#REF!</definedName>
    <definedName name="BuiltIn_AutoFilter___8_10" localSheetId="24">#REF!</definedName>
    <definedName name="BuiltIn_AutoFilter___8_10" localSheetId="15">#REF!</definedName>
    <definedName name="BuiltIn_AutoFilter___8_10" localSheetId="12">#REF!</definedName>
    <definedName name="BuiltIn_AutoFilter___8_10" localSheetId="17">#REF!</definedName>
    <definedName name="BuiltIn_AutoFilter___8_10">#REF!</definedName>
    <definedName name="BuiltIn_AutoFilter___8_11" localSheetId="13">#REF!</definedName>
    <definedName name="BuiltIn_AutoFilter___8_11" localSheetId="16">#REF!</definedName>
    <definedName name="BuiltIn_AutoFilter___8_11" localSheetId="9">#REF!</definedName>
    <definedName name="BuiltIn_AutoFilter___8_11" localSheetId="4">#REF!</definedName>
    <definedName name="BuiltIn_AutoFilter___8_11" localSheetId="8">#REF!</definedName>
    <definedName name="BuiltIn_AutoFilter___8_11" localSheetId="19">#REF!</definedName>
    <definedName name="BuiltIn_AutoFilter___8_11" localSheetId="24">#REF!</definedName>
    <definedName name="BuiltIn_AutoFilter___8_11" localSheetId="15">#REF!</definedName>
    <definedName name="BuiltIn_AutoFilter___8_11" localSheetId="12">#REF!</definedName>
    <definedName name="BuiltIn_AutoFilter___8_11" localSheetId="17">#REF!</definedName>
    <definedName name="BuiltIn_AutoFilter___8_11">#REF!</definedName>
    <definedName name="BuiltIn_AutoFilter___8_12" localSheetId="13">#REF!</definedName>
    <definedName name="BuiltIn_AutoFilter___8_12" localSheetId="16">#REF!</definedName>
    <definedName name="BuiltIn_AutoFilter___8_12" localSheetId="9">#REF!</definedName>
    <definedName name="BuiltIn_AutoFilter___8_12" localSheetId="4">#REF!</definedName>
    <definedName name="BuiltIn_AutoFilter___8_12" localSheetId="8">#REF!</definedName>
    <definedName name="BuiltIn_AutoFilter___8_12" localSheetId="19">#REF!</definedName>
    <definedName name="BuiltIn_AutoFilter___8_12" localSheetId="24">#REF!</definedName>
    <definedName name="BuiltIn_AutoFilter___8_12" localSheetId="15">#REF!</definedName>
    <definedName name="BuiltIn_AutoFilter___8_12" localSheetId="12">#REF!</definedName>
    <definedName name="BuiltIn_AutoFilter___8_12" localSheetId="17">#REF!</definedName>
    <definedName name="BuiltIn_AutoFilter___8_12">#REF!</definedName>
    <definedName name="BuiltIn_AutoFilter___8_13" localSheetId="13">#REF!</definedName>
    <definedName name="BuiltIn_AutoFilter___8_13" localSheetId="16">#REF!</definedName>
    <definedName name="BuiltIn_AutoFilter___8_13" localSheetId="9">#REF!</definedName>
    <definedName name="BuiltIn_AutoFilter___8_13" localSheetId="4">#REF!</definedName>
    <definedName name="BuiltIn_AutoFilter___8_13" localSheetId="8">#REF!</definedName>
    <definedName name="BuiltIn_AutoFilter___8_13" localSheetId="19">#REF!</definedName>
    <definedName name="BuiltIn_AutoFilter___8_13" localSheetId="24">#REF!</definedName>
    <definedName name="BuiltIn_AutoFilter___8_13" localSheetId="15">#REF!</definedName>
    <definedName name="BuiltIn_AutoFilter___8_13" localSheetId="12">#REF!</definedName>
    <definedName name="BuiltIn_AutoFilter___8_13" localSheetId="17">#REF!</definedName>
    <definedName name="BuiltIn_AutoFilter___8_13">#REF!</definedName>
    <definedName name="BuiltIn_AutoFilter___8_14" localSheetId="13">#REF!</definedName>
    <definedName name="BuiltIn_AutoFilter___8_14" localSheetId="16">#REF!</definedName>
    <definedName name="BuiltIn_AutoFilter___8_14" localSheetId="9">#REF!</definedName>
    <definedName name="BuiltIn_AutoFilter___8_14" localSheetId="4">#REF!</definedName>
    <definedName name="BuiltIn_AutoFilter___8_14" localSheetId="8">#REF!</definedName>
    <definedName name="BuiltIn_AutoFilter___8_14" localSheetId="19">#REF!</definedName>
    <definedName name="BuiltIn_AutoFilter___8_14" localSheetId="24">#REF!</definedName>
    <definedName name="BuiltIn_AutoFilter___8_14" localSheetId="15">#REF!</definedName>
    <definedName name="BuiltIn_AutoFilter___8_14" localSheetId="12">#REF!</definedName>
    <definedName name="BuiltIn_AutoFilter___8_14" localSheetId="17">#REF!</definedName>
    <definedName name="BuiltIn_AutoFilter___8_14">#REF!</definedName>
    <definedName name="BuiltIn_AutoFilter___8_15" localSheetId="13">#REF!</definedName>
    <definedName name="BuiltIn_AutoFilter___8_15" localSheetId="16">#REF!</definedName>
    <definedName name="BuiltIn_AutoFilter___8_15" localSheetId="9">#REF!</definedName>
    <definedName name="BuiltIn_AutoFilter___8_15" localSheetId="4">#REF!</definedName>
    <definedName name="BuiltIn_AutoFilter___8_15" localSheetId="8">#REF!</definedName>
    <definedName name="BuiltIn_AutoFilter___8_15" localSheetId="19">#REF!</definedName>
    <definedName name="BuiltIn_AutoFilter___8_15" localSheetId="24">#REF!</definedName>
    <definedName name="BuiltIn_AutoFilter___8_15" localSheetId="15">#REF!</definedName>
    <definedName name="BuiltIn_AutoFilter___8_15" localSheetId="12">#REF!</definedName>
    <definedName name="BuiltIn_AutoFilter___8_15" localSheetId="17">#REF!</definedName>
    <definedName name="BuiltIn_AutoFilter___8_15">#REF!</definedName>
    <definedName name="BuiltIn_AutoFilter___8_16" localSheetId="13">#REF!</definedName>
    <definedName name="BuiltIn_AutoFilter___8_16" localSheetId="16">#REF!</definedName>
    <definedName name="BuiltIn_AutoFilter___8_16" localSheetId="9">#REF!</definedName>
    <definedName name="BuiltIn_AutoFilter___8_16" localSheetId="4">#REF!</definedName>
    <definedName name="BuiltIn_AutoFilter___8_16" localSheetId="8">#REF!</definedName>
    <definedName name="BuiltIn_AutoFilter___8_16" localSheetId="19">#REF!</definedName>
    <definedName name="BuiltIn_AutoFilter___8_16" localSheetId="24">#REF!</definedName>
    <definedName name="BuiltIn_AutoFilter___8_16" localSheetId="15">#REF!</definedName>
    <definedName name="BuiltIn_AutoFilter___8_16" localSheetId="12">#REF!</definedName>
    <definedName name="BuiltIn_AutoFilter___8_16" localSheetId="17">#REF!</definedName>
    <definedName name="BuiltIn_AutoFilter___8_16">#REF!</definedName>
    <definedName name="BuiltIn_AutoFilter___8_17" localSheetId="13">#REF!</definedName>
    <definedName name="BuiltIn_AutoFilter___8_17" localSheetId="16">#REF!</definedName>
    <definedName name="BuiltIn_AutoFilter___8_17" localSheetId="9">#REF!</definedName>
    <definedName name="BuiltIn_AutoFilter___8_17" localSheetId="4">#REF!</definedName>
    <definedName name="BuiltIn_AutoFilter___8_17" localSheetId="8">#REF!</definedName>
    <definedName name="BuiltIn_AutoFilter___8_17" localSheetId="19">#REF!</definedName>
    <definedName name="BuiltIn_AutoFilter___8_17" localSheetId="24">#REF!</definedName>
    <definedName name="BuiltIn_AutoFilter___8_17" localSheetId="15">#REF!</definedName>
    <definedName name="BuiltIn_AutoFilter___8_17" localSheetId="12">#REF!</definedName>
    <definedName name="BuiltIn_AutoFilter___8_17" localSheetId="17">#REF!</definedName>
    <definedName name="BuiltIn_AutoFilter___8_17">#REF!</definedName>
    <definedName name="BuiltIn_AutoFilter___8_18" localSheetId="13">#REF!</definedName>
    <definedName name="BuiltIn_AutoFilter___8_18" localSheetId="16">#REF!</definedName>
    <definedName name="BuiltIn_AutoFilter___8_18" localSheetId="9">#REF!</definedName>
    <definedName name="BuiltIn_AutoFilter___8_18" localSheetId="4">#REF!</definedName>
    <definedName name="BuiltIn_AutoFilter___8_18" localSheetId="8">#REF!</definedName>
    <definedName name="BuiltIn_AutoFilter___8_18" localSheetId="19">#REF!</definedName>
    <definedName name="BuiltIn_AutoFilter___8_18" localSheetId="24">#REF!</definedName>
    <definedName name="BuiltIn_AutoFilter___8_18" localSheetId="15">#REF!</definedName>
    <definedName name="BuiltIn_AutoFilter___8_18" localSheetId="12">#REF!</definedName>
    <definedName name="BuiltIn_AutoFilter___8_18" localSheetId="17">#REF!</definedName>
    <definedName name="BuiltIn_AutoFilter___8_18">#REF!</definedName>
    <definedName name="BuiltIn_AutoFilter___8_19" localSheetId="13">#REF!</definedName>
    <definedName name="BuiltIn_AutoFilter___8_19" localSheetId="16">#REF!</definedName>
    <definedName name="BuiltIn_AutoFilter___8_19" localSheetId="9">#REF!</definedName>
    <definedName name="BuiltIn_AutoFilter___8_19" localSheetId="4">#REF!</definedName>
    <definedName name="BuiltIn_AutoFilter___8_19" localSheetId="8">#REF!</definedName>
    <definedName name="BuiltIn_AutoFilter___8_19" localSheetId="19">#REF!</definedName>
    <definedName name="BuiltIn_AutoFilter___8_19" localSheetId="24">#REF!</definedName>
    <definedName name="BuiltIn_AutoFilter___8_19" localSheetId="15">#REF!</definedName>
    <definedName name="BuiltIn_AutoFilter___8_19" localSheetId="12">#REF!</definedName>
    <definedName name="BuiltIn_AutoFilter___8_19" localSheetId="17">#REF!</definedName>
    <definedName name="BuiltIn_AutoFilter___8_19">#REF!</definedName>
    <definedName name="BuiltIn_AutoFilter___8_2" localSheetId="13">#REF!</definedName>
    <definedName name="BuiltIn_AutoFilter___8_2" localSheetId="16">#REF!</definedName>
    <definedName name="BuiltIn_AutoFilter___8_2" localSheetId="9">#REF!</definedName>
    <definedName name="BuiltIn_AutoFilter___8_2" localSheetId="4">#REF!</definedName>
    <definedName name="BuiltIn_AutoFilter___8_2" localSheetId="8">#REF!</definedName>
    <definedName name="BuiltIn_AutoFilter___8_2" localSheetId="19">#REF!</definedName>
    <definedName name="BuiltIn_AutoFilter___8_2" localSheetId="24">#REF!</definedName>
    <definedName name="BuiltIn_AutoFilter___8_2" localSheetId="15">#REF!</definedName>
    <definedName name="BuiltIn_AutoFilter___8_2" localSheetId="12">#REF!</definedName>
    <definedName name="BuiltIn_AutoFilter___8_2" localSheetId="17">#REF!</definedName>
    <definedName name="BuiltIn_AutoFilter___8_2">#REF!</definedName>
    <definedName name="BuiltIn_AutoFilter___8_20" localSheetId="13">#REF!</definedName>
    <definedName name="BuiltIn_AutoFilter___8_20" localSheetId="16">#REF!</definedName>
    <definedName name="BuiltIn_AutoFilter___8_20" localSheetId="9">#REF!</definedName>
    <definedName name="BuiltIn_AutoFilter___8_20" localSheetId="4">#REF!</definedName>
    <definedName name="BuiltIn_AutoFilter___8_20" localSheetId="8">#REF!</definedName>
    <definedName name="BuiltIn_AutoFilter___8_20" localSheetId="19">#REF!</definedName>
    <definedName name="BuiltIn_AutoFilter___8_20" localSheetId="24">#REF!</definedName>
    <definedName name="BuiltIn_AutoFilter___8_20" localSheetId="15">#REF!</definedName>
    <definedName name="BuiltIn_AutoFilter___8_20" localSheetId="12">#REF!</definedName>
    <definedName name="BuiltIn_AutoFilter___8_20" localSheetId="17">#REF!</definedName>
    <definedName name="BuiltIn_AutoFilter___8_20">#REF!</definedName>
    <definedName name="BuiltIn_AutoFilter___8_21" localSheetId="13">#REF!</definedName>
    <definedName name="BuiltIn_AutoFilter___8_21" localSheetId="16">#REF!</definedName>
    <definedName name="BuiltIn_AutoFilter___8_21" localSheetId="9">#REF!</definedName>
    <definedName name="BuiltIn_AutoFilter___8_21" localSheetId="4">#REF!</definedName>
    <definedName name="BuiltIn_AutoFilter___8_21" localSheetId="8">#REF!</definedName>
    <definedName name="BuiltIn_AutoFilter___8_21" localSheetId="19">#REF!</definedName>
    <definedName name="BuiltIn_AutoFilter___8_21" localSheetId="24">#REF!</definedName>
    <definedName name="BuiltIn_AutoFilter___8_21" localSheetId="15">#REF!</definedName>
    <definedName name="BuiltIn_AutoFilter___8_21" localSheetId="12">#REF!</definedName>
    <definedName name="BuiltIn_AutoFilter___8_21" localSheetId="17">#REF!</definedName>
    <definedName name="BuiltIn_AutoFilter___8_21">#REF!</definedName>
    <definedName name="BuiltIn_AutoFilter___8_22" localSheetId="13">#REF!</definedName>
    <definedName name="BuiltIn_AutoFilter___8_22" localSheetId="16">#REF!</definedName>
    <definedName name="BuiltIn_AutoFilter___8_22" localSheetId="9">#REF!</definedName>
    <definedName name="BuiltIn_AutoFilter___8_22" localSheetId="4">#REF!</definedName>
    <definedName name="BuiltIn_AutoFilter___8_22" localSheetId="8">#REF!</definedName>
    <definedName name="BuiltIn_AutoFilter___8_22" localSheetId="19">#REF!</definedName>
    <definedName name="BuiltIn_AutoFilter___8_22" localSheetId="24">#REF!</definedName>
    <definedName name="BuiltIn_AutoFilter___8_22" localSheetId="15">#REF!</definedName>
    <definedName name="BuiltIn_AutoFilter___8_22" localSheetId="12">#REF!</definedName>
    <definedName name="BuiltIn_AutoFilter___8_22" localSheetId="17">#REF!</definedName>
    <definedName name="BuiltIn_AutoFilter___8_22">#REF!</definedName>
    <definedName name="BuiltIn_AutoFilter___8_23" localSheetId="13">#REF!</definedName>
    <definedName name="BuiltIn_AutoFilter___8_23" localSheetId="16">#REF!</definedName>
    <definedName name="BuiltIn_AutoFilter___8_23" localSheetId="9">#REF!</definedName>
    <definedName name="BuiltIn_AutoFilter___8_23" localSheetId="4">#REF!</definedName>
    <definedName name="BuiltIn_AutoFilter___8_23" localSheetId="8">#REF!</definedName>
    <definedName name="BuiltIn_AutoFilter___8_23" localSheetId="19">#REF!</definedName>
    <definedName name="BuiltIn_AutoFilter___8_23" localSheetId="24">#REF!</definedName>
    <definedName name="BuiltIn_AutoFilter___8_23" localSheetId="15">#REF!</definedName>
    <definedName name="BuiltIn_AutoFilter___8_23" localSheetId="12">#REF!</definedName>
    <definedName name="BuiltIn_AutoFilter___8_23" localSheetId="17">#REF!</definedName>
    <definedName name="BuiltIn_AutoFilter___8_23">#REF!</definedName>
    <definedName name="BuiltIn_AutoFilter___8_24" localSheetId="13">#REF!</definedName>
    <definedName name="BuiltIn_AutoFilter___8_24" localSheetId="16">#REF!</definedName>
    <definedName name="BuiltIn_AutoFilter___8_24" localSheetId="9">#REF!</definedName>
    <definedName name="BuiltIn_AutoFilter___8_24" localSheetId="4">#REF!</definedName>
    <definedName name="BuiltIn_AutoFilter___8_24" localSheetId="8">#REF!</definedName>
    <definedName name="BuiltIn_AutoFilter___8_24" localSheetId="19">#REF!</definedName>
    <definedName name="BuiltIn_AutoFilter___8_24" localSheetId="24">#REF!</definedName>
    <definedName name="BuiltIn_AutoFilter___8_24" localSheetId="15">#REF!</definedName>
    <definedName name="BuiltIn_AutoFilter___8_24" localSheetId="12">#REF!</definedName>
    <definedName name="BuiltIn_AutoFilter___8_24" localSheetId="17">#REF!</definedName>
    <definedName name="BuiltIn_AutoFilter___8_24">#REF!</definedName>
    <definedName name="BuiltIn_AutoFilter___8_25" localSheetId="13">#REF!</definedName>
    <definedName name="BuiltIn_AutoFilter___8_25" localSheetId="16">#REF!</definedName>
    <definedName name="BuiltIn_AutoFilter___8_25" localSheetId="9">#REF!</definedName>
    <definedName name="BuiltIn_AutoFilter___8_25" localSheetId="4">#REF!</definedName>
    <definedName name="BuiltIn_AutoFilter___8_25" localSheetId="8">#REF!</definedName>
    <definedName name="BuiltIn_AutoFilter___8_25" localSheetId="19">#REF!</definedName>
    <definedName name="BuiltIn_AutoFilter___8_25" localSheetId="24">#REF!</definedName>
    <definedName name="BuiltIn_AutoFilter___8_25" localSheetId="15">#REF!</definedName>
    <definedName name="BuiltIn_AutoFilter___8_25" localSheetId="12">#REF!</definedName>
    <definedName name="BuiltIn_AutoFilter___8_25" localSheetId="17">#REF!</definedName>
    <definedName name="BuiltIn_AutoFilter___8_25">#REF!</definedName>
    <definedName name="BuiltIn_AutoFilter___8_26" localSheetId="13">#REF!</definedName>
    <definedName name="BuiltIn_AutoFilter___8_26" localSheetId="16">#REF!</definedName>
    <definedName name="BuiltIn_AutoFilter___8_26" localSheetId="9">#REF!</definedName>
    <definedName name="BuiltIn_AutoFilter___8_26" localSheetId="4">#REF!</definedName>
    <definedName name="BuiltIn_AutoFilter___8_26" localSheetId="8">#REF!</definedName>
    <definedName name="BuiltIn_AutoFilter___8_26" localSheetId="19">#REF!</definedName>
    <definedName name="BuiltIn_AutoFilter___8_26" localSheetId="24">#REF!</definedName>
    <definedName name="BuiltIn_AutoFilter___8_26" localSheetId="15">#REF!</definedName>
    <definedName name="BuiltIn_AutoFilter___8_26" localSheetId="12">#REF!</definedName>
    <definedName name="BuiltIn_AutoFilter___8_26" localSheetId="17">#REF!</definedName>
    <definedName name="BuiltIn_AutoFilter___8_26">#REF!</definedName>
    <definedName name="BuiltIn_AutoFilter___8_27" localSheetId="13">#REF!</definedName>
    <definedName name="BuiltIn_AutoFilter___8_27" localSheetId="16">#REF!</definedName>
    <definedName name="BuiltIn_AutoFilter___8_27" localSheetId="9">#REF!</definedName>
    <definedName name="BuiltIn_AutoFilter___8_27" localSheetId="4">#REF!</definedName>
    <definedName name="BuiltIn_AutoFilter___8_27" localSheetId="8">#REF!</definedName>
    <definedName name="BuiltIn_AutoFilter___8_27" localSheetId="19">#REF!</definedName>
    <definedName name="BuiltIn_AutoFilter___8_27" localSheetId="24">#REF!</definedName>
    <definedName name="BuiltIn_AutoFilter___8_27" localSheetId="15">#REF!</definedName>
    <definedName name="BuiltIn_AutoFilter___8_27" localSheetId="12">#REF!</definedName>
    <definedName name="BuiltIn_AutoFilter___8_27" localSheetId="17">#REF!</definedName>
    <definedName name="BuiltIn_AutoFilter___8_27">#REF!</definedName>
    <definedName name="BuiltIn_AutoFilter___8_28" localSheetId="13">#REF!</definedName>
    <definedName name="BuiltIn_AutoFilter___8_28" localSheetId="16">#REF!</definedName>
    <definedName name="BuiltIn_AutoFilter___8_28" localSheetId="9">#REF!</definedName>
    <definedName name="BuiltIn_AutoFilter___8_28" localSheetId="4">#REF!</definedName>
    <definedName name="BuiltIn_AutoFilter___8_28" localSheetId="8">#REF!</definedName>
    <definedName name="BuiltIn_AutoFilter___8_28" localSheetId="19">#REF!</definedName>
    <definedName name="BuiltIn_AutoFilter___8_28" localSheetId="24">#REF!</definedName>
    <definedName name="BuiltIn_AutoFilter___8_28" localSheetId="15">#REF!</definedName>
    <definedName name="BuiltIn_AutoFilter___8_28" localSheetId="12">#REF!</definedName>
    <definedName name="BuiltIn_AutoFilter___8_28" localSheetId="17">#REF!</definedName>
    <definedName name="BuiltIn_AutoFilter___8_28">#REF!</definedName>
    <definedName name="BuiltIn_AutoFilter___8_29" localSheetId="13">#REF!</definedName>
    <definedName name="BuiltIn_AutoFilter___8_29" localSheetId="16">#REF!</definedName>
    <definedName name="BuiltIn_AutoFilter___8_29" localSheetId="9">#REF!</definedName>
    <definedName name="BuiltIn_AutoFilter___8_29" localSheetId="4">#REF!</definedName>
    <definedName name="BuiltIn_AutoFilter___8_29" localSheetId="8">#REF!</definedName>
    <definedName name="BuiltIn_AutoFilter___8_29" localSheetId="19">#REF!</definedName>
    <definedName name="BuiltIn_AutoFilter___8_29" localSheetId="24">#REF!</definedName>
    <definedName name="BuiltIn_AutoFilter___8_29" localSheetId="15">#REF!</definedName>
    <definedName name="BuiltIn_AutoFilter___8_29" localSheetId="12">#REF!</definedName>
    <definedName name="BuiltIn_AutoFilter___8_29" localSheetId="17">#REF!</definedName>
    <definedName name="BuiltIn_AutoFilter___8_29">#REF!</definedName>
    <definedName name="BuiltIn_AutoFilter___8_3" localSheetId="13">#REF!</definedName>
    <definedName name="BuiltIn_AutoFilter___8_3" localSheetId="16">#REF!</definedName>
    <definedName name="BuiltIn_AutoFilter___8_3" localSheetId="9">#REF!</definedName>
    <definedName name="BuiltIn_AutoFilter___8_3" localSheetId="4">#REF!</definedName>
    <definedName name="BuiltIn_AutoFilter___8_3" localSheetId="8">#REF!</definedName>
    <definedName name="BuiltIn_AutoFilter___8_3" localSheetId="19">#REF!</definedName>
    <definedName name="BuiltIn_AutoFilter___8_3" localSheetId="24">#REF!</definedName>
    <definedName name="BuiltIn_AutoFilter___8_3" localSheetId="15">#REF!</definedName>
    <definedName name="BuiltIn_AutoFilter___8_3" localSheetId="12">#REF!</definedName>
    <definedName name="BuiltIn_AutoFilter___8_3" localSheetId="17">#REF!</definedName>
    <definedName name="BuiltIn_AutoFilter___8_3">#REF!</definedName>
    <definedName name="BuiltIn_AutoFilter___8_30" localSheetId="13">#REF!</definedName>
    <definedName name="BuiltIn_AutoFilter___8_30" localSheetId="16">#REF!</definedName>
    <definedName name="BuiltIn_AutoFilter___8_30" localSheetId="9">#REF!</definedName>
    <definedName name="BuiltIn_AutoFilter___8_30" localSheetId="4">#REF!</definedName>
    <definedName name="BuiltIn_AutoFilter___8_30" localSheetId="8">#REF!</definedName>
    <definedName name="BuiltIn_AutoFilter___8_30" localSheetId="19">#REF!</definedName>
    <definedName name="BuiltIn_AutoFilter___8_30" localSheetId="24">#REF!</definedName>
    <definedName name="BuiltIn_AutoFilter___8_30" localSheetId="15">#REF!</definedName>
    <definedName name="BuiltIn_AutoFilter___8_30" localSheetId="12">#REF!</definedName>
    <definedName name="BuiltIn_AutoFilter___8_30" localSheetId="17">#REF!</definedName>
    <definedName name="BuiltIn_AutoFilter___8_30">#REF!</definedName>
    <definedName name="BuiltIn_AutoFilter___8_31" localSheetId="13">#REF!</definedName>
    <definedName name="BuiltIn_AutoFilter___8_31" localSheetId="16">#REF!</definedName>
    <definedName name="BuiltIn_AutoFilter___8_31" localSheetId="9">#REF!</definedName>
    <definedName name="BuiltIn_AutoFilter___8_31" localSheetId="4">#REF!</definedName>
    <definedName name="BuiltIn_AutoFilter___8_31" localSheetId="8">#REF!</definedName>
    <definedName name="BuiltIn_AutoFilter___8_31" localSheetId="19">#REF!</definedName>
    <definedName name="BuiltIn_AutoFilter___8_31" localSheetId="24">#REF!</definedName>
    <definedName name="BuiltIn_AutoFilter___8_31" localSheetId="15">#REF!</definedName>
    <definedName name="BuiltIn_AutoFilter___8_31" localSheetId="12">#REF!</definedName>
    <definedName name="BuiltIn_AutoFilter___8_31" localSheetId="17">#REF!</definedName>
    <definedName name="BuiltIn_AutoFilter___8_31">#REF!</definedName>
    <definedName name="BuiltIn_AutoFilter___8_32" localSheetId="13">#REF!</definedName>
    <definedName name="BuiltIn_AutoFilter___8_32" localSheetId="16">#REF!</definedName>
    <definedName name="BuiltIn_AutoFilter___8_32" localSheetId="9">#REF!</definedName>
    <definedName name="BuiltIn_AutoFilter___8_32" localSheetId="4">#REF!</definedName>
    <definedName name="BuiltIn_AutoFilter___8_32" localSheetId="8">#REF!</definedName>
    <definedName name="BuiltIn_AutoFilter___8_32" localSheetId="19">#REF!</definedName>
    <definedName name="BuiltIn_AutoFilter___8_32" localSheetId="24">#REF!</definedName>
    <definedName name="BuiltIn_AutoFilter___8_32" localSheetId="15">#REF!</definedName>
    <definedName name="BuiltIn_AutoFilter___8_32" localSheetId="12">#REF!</definedName>
    <definedName name="BuiltIn_AutoFilter___8_32" localSheetId="17">#REF!</definedName>
    <definedName name="BuiltIn_AutoFilter___8_32">#REF!</definedName>
    <definedName name="BuiltIn_AutoFilter___8_4" localSheetId="13">#REF!</definedName>
    <definedName name="BuiltIn_AutoFilter___8_4" localSheetId="16">#REF!</definedName>
    <definedName name="BuiltIn_AutoFilter___8_4" localSheetId="9">#REF!</definedName>
    <definedName name="BuiltIn_AutoFilter___8_4" localSheetId="4">#REF!</definedName>
    <definedName name="BuiltIn_AutoFilter___8_4" localSheetId="8">#REF!</definedName>
    <definedName name="BuiltIn_AutoFilter___8_4" localSheetId="19">#REF!</definedName>
    <definedName name="BuiltIn_AutoFilter___8_4" localSheetId="24">#REF!</definedName>
    <definedName name="BuiltIn_AutoFilter___8_4" localSheetId="15">#REF!</definedName>
    <definedName name="BuiltIn_AutoFilter___8_4" localSheetId="12">#REF!</definedName>
    <definedName name="BuiltIn_AutoFilter___8_4" localSheetId="17">#REF!</definedName>
    <definedName name="BuiltIn_AutoFilter___8_4">#REF!</definedName>
    <definedName name="BuiltIn_AutoFilter___8_5" localSheetId="13">#REF!</definedName>
    <definedName name="BuiltIn_AutoFilter___8_5" localSheetId="16">#REF!</definedName>
    <definedName name="BuiltIn_AutoFilter___8_5" localSheetId="9">#REF!</definedName>
    <definedName name="BuiltIn_AutoFilter___8_5" localSheetId="4">#REF!</definedName>
    <definedName name="BuiltIn_AutoFilter___8_5" localSheetId="8">#REF!</definedName>
    <definedName name="BuiltIn_AutoFilter___8_5" localSheetId="19">#REF!</definedName>
    <definedName name="BuiltIn_AutoFilter___8_5" localSheetId="24">#REF!</definedName>
    <definedName name="BuiltIn_AutoFilter___8_5" localSheetId="15">#REF!</definedName>
    <definedName name="BuiltIn_AutoFilter___8_5" localSheetId="12">#REF!</definedName>
    <definedName name="BuiltIn_AutoFilter___8_5" localSheetId="17">#REF!</definedName>
    <definedName name="BuiltIn_AutoFilter___8_5">#REF!</definedName>
    <definedName name="BuiltIn_AutoFilter___8_6" localSheetId="13">#REF!</definedName>
    <definedName name="BuiltIn_AutoFilter___8_6" localSheetId="16">#REF!</definedName>
    <definedName name="BuiltIn_AutoFilter___8_6" localSheetId="9">#REF!</definedName>
    <definedName name="BuiltIn_AutoFilter___8_6" localSheetId="4">#REF!</definedName>
    <definedName name="BuiltIn_AutoFilter___8_6" localSheetId="8">#REF!</definedName>
    <definedName name="BuiltIn_AutoFilter___8_6" localSheetId="19">#REF!</definedName>
    <definedName name="BuiltIn_AutoFilter___8_6" localSheetId="24">#REF!</definedName>
    <definedName name="BuiltIn_AutoFilter___8_6" localSheetId="15">#REF!</definedName>
    <definedName name="BuiltIn_AutoFilter___8_6" localSheetId="12">#REF!</definedName>
    <definedName name="BuiltIn_AutoFilter___8_6" localSheetId="17">#REF!</definedName>
    <definedName name="BuiltIn_AutoFilter___8_6">#REF!</definedName>
    <definedName name="BuiltIn_AutoFilter___8_7" localSheetId="13">#REF!</definedName>
    <definedName name="BuiltIn_AutoFilter___8_7" localSheetId="16">#REF!</definedName>
    <definedName name="BuiltIn_AutoFilter___8_7" localSheetId="9">#REF!</definedName>
    <definedName name="BuiltIn_AutoFilter___8_7" localSheetId="4">#REF!</definedName>
    <definedName name="BuiltIn_AutoFilter___8_7" localSheetId="8">#REF!</definedName>
    <definedName name="BuiltIn_AutoFilter___8_7" localSheetId="19">#REF!</definedName>
    <definedName name="BuiltIn_AutoFilter___8_7" localSheetId="24">#REF!</definedName>
    <definedName name="BuiltIn_AutoFilter___8_7" localSheetId="15">#REF!</definedName>
    <definedName name="BuiltIn_AutoFilter___8_7" localSheetId="12">#REF!</definedName>
    <definedName name="BuiltIn_AutoFilter___8_7" localSheetId="17">#REF!</definedName>
    <definedName name="BuiltIn_AutoFilter___8_7">#REF!</definedName>
    <definedName name="BuiltIn_AutoFilter___8_8" localSheetId="13">#REF!</definedName>
    <definedName name="BuiltIn_AutoFilter___8_8" localSheetId="16">#REF!</definedName>
    <definedName name="BuiltIn_AutoFilter___8_8" localSheetId="9">#REF!</definedName>
    <definedName name="BuiltIn_AutoFilter___8_8" localSheetId="4">#REF!</definedName>
    <definedName name="BuiltIn_AutoFilter___8_8" localSheetId="8">#REF!</definedName>
    <definedName name="BuiltIn_AutoFilter___8_8" localSheetId="19">#REF!</definedName>
    <definedName name="BuiltIn_AutoFilter___8_8" localSheetId="24">#REF!</definedName>
    <definedName name="BuiltIn_AutoFilter___8_8" localSheetId="15">#REF!</definedName>
    <definedName name="BuiltIn_AutoFilter___8_8" localSheetId="12">#REF!</definedName>
    <definedName name="BuiltIn_AutoFilter___8_8" localSheetId="17">#REF!</definedName>
    <definedName name="BuiltIn_AutoFilter___8_8">#REF!</definedName>
    <definedName name="BuiltIn_AutoFilter___8_9" localSheetId="13">#REF!</definedName>
    <definedName name="BuiltIn_AutoFilter___8_9" localSheetId="16">#REF!</definedName>
    <definedName name="BuiltIn_AutoFilter___8_9" localSheetId="9">#REF!</definedName>
    <definedName name="BuiltIn_AutoFilter___8_9" localSheetId="4">#REF!</definedName>
    <definedName name="BuiltIn_AutoFilter___8_9" localSheetId="8">#REF!</definedName>
    <definedName name="BuiltIn_AutoFilter___8_9" localSheetId="19">#REF!</definedName>
    <definedName name="BuiltIn_AutoFilter___8_9" localSheetId="24">#REF!</definedName>
    <definedName name="BuiltIn_AutoFilter___8_9" localSheetId="15">#REF!</definedName>
    <definedName name="BuiltIn_AutoFilter___8_9" localSheetId="12">#REF!</definedName>
    <definedName name="BuiltIn_AutoFilter___8_9" localSheetId="17">#REF!</definedName>
    <definedName name="BuiltIn_AutoFilter___8_9">#REF!</definedName>
    <definedName name="BuiltIn_Database___0" localSheetId="13">#REF!</definedName>
    <definedName name="BuiltIn_Database___0" localSheetId="16">#REF!</definedName>
    <definedName name="BuiltIn_Database___0" localSheetId="9">#REF!</definedName>
    <definedName name="BuiltIn_Database___0" localSheetId="4">#REF!</definedName>
    <definedName name="BuiltIn_Database___0" localSheetId="8">#REF!</definedName>
    <definedName name="BuiltIn_Database___0" localSheetId="19">#REF!</definedName>
    <definedName name="BuiltIn_Database___0" localSheetId="24">#REF!</definedName>
    <definedName name="BuiltIn_Database___0" localSheetId="15">#REF!</definedName>
    <definedName name="BuiltIn_Database___0" localSheetId="12">#REF!</definedName>
    <definedName name="BuiltIn_Database___0" localSheetId="17">#REF!</definedName>
    <definedName name="BuiltIn_Database___0">#REF!</definedName>
    <definedName name="BuiltIn_Print_Area" localSheetId="13">#REF!</definedName>
    <definedName name="BuiltIn_Print_Area" localSheetId="16">#REF!</definedName>
    <definedName name="BuiltIn_Print_Area" localSheetId="9">#REF!</definedName>
    <definedName name="BuiltIn_Print_Area" localSheetId="4">#REF!</definedName>
    <definedName name="BuiltIn_Print_Area" localSheetId="8">#REF!</definedName>
    <definedName name="BuiltIn_Print_Area" localSheetId="19">#REF!</definedName>
    <definedName name="BuiltIn_Print_Area" localSheetId="24">#REF!</definedName>
    <definedName name="BuiltIn_Print_Area" localSheetId="15">#REF!</definedName>
    <definedName name="BuiltIn_Print_Area" localSheetId="12">#REF!</definedName>
    <definedName name="BuiltIn_Print_Area" localSheetId="17">#REF!</definedName>
    <definedName name="BuiltIn_Print_Area">#REF!</definedName>
    <definedName name="BuiltIn_Print_Area___0" localSheetId="13">#REF!</definedName>
    <definedName name="BuiltIn_Print_Area___0" localSheetId="16">#REF!</definedName>
    <definedName name="BuiltIn_Print_Area___0" localSheetId="9">#REF!</definedName>
    <definedName name="BuiltIn_Print_Area___0" localSheetId="4">#REF!</definedName>
    <definedName name="BuiltIn_Print_Area___0" localSheetId="8">#REF!</definedName>
    <definedName name="BuiltIn_Print_Area___0" localSheetId="19">#REF!</definedName>
    <definedName name="BuiltIn_Print_Area___0" localSheetId="24">#REF!</definedName>
    <definedName name="BuiltIn_Print_Area___0" localSheetId="15">#REF!</definedName>
    <definedName name="BuiltIn_Print_Area___0" localSheetId="12">#REF!</definedName>
    <definedName name="BuiltIn_Print_Area___0" localSheetId="17">#REF!</definedName>
    <definedName name="BuiltIn_Print_Area___0">#REF!</definedName>
    <definedName name="BuiltIn_Print_Area___0___0" localSheetId="13">#REF!</definedName>
    <definedName name="BuiltIn_Print_Area___0___0" localSheetId="16">#REF!</definedName>
    <definedName name="BuiltIn_Print_Area___0___0" localSheetId="9">#REF!</definedName>
    <definedName name="BuiltIn_Print_Area___0___0" localSheetId="4">#REF!</definedName>
    <definedName name="BuiltIn_Print_Area___0___0" localSheetId="8">#REF!</definedName>
    <definedName name="BuiltIn_Print_Area___0___0" localSheetId="19">#REF!</definedName>
    <definedName name="BuiltIn_Print_Area___0___0" localSheetId="24">#REF!</definedName>
    <definedName name="BuiltIn_Print_Area___0___0" localSheetId="15">#REF!</definedName>
    <definedName name="BuiltIn_Print_Area___0___0" localSheetId="12">#REF!</definedName>
    <definedName name="BuiltIn_Print_Area___0___0" localSheetId="17">#REF!</definedName>
    <definedName name="BuiltIn_Print_Area___0___0">#REF!</definedName>
    <definedName name="BuiltIn_Print_Area___0___0___0" localSheetId="13">#REF!</definedName>
    <definedName name="BuiltIn_Print_Area___0___0___0" localSheetId="16">#REF!</definedName>
    <definedName name="BuiltIn_Print_Area___0___0___0" localSheetId="9">#REF!</definedName>
    <definedName name="BuiltIn_Print_Area___0___0___0" localSheetId="4">#REF!</definedName>
    <definedName name="BuiltIn_Print_Area___0___0___0" localSheetId="8">#REF!</definedName>
    <definedName name="BuiltIn_Print_Area___0___0___0" localSheetId="19">#REF!</definedName>
    <definedName name="BuiltIn_Print_Area___0___0___0" localSheetId="24">#REF!</definedName>
    <definedName name="BuiltIn_Print_Area___0___0___0" localSheetId="15">#REF!</definedName>
    <definedName name="BuiltIn_Print_Area___0___0___0" localSheetId="12">#REF!</definedName>
    <definedName name="BuiltIn_Print_Area___0___0___0" localSheetId="17">#REF!</definedName>
    <definedName name="BuiltIn_Print_Area___0___0___0">#REF!</definedName>
    <definedName name="BuiltIn_Print_Area___0___0___0___0" localSheetId="13">#REF!</definedName>
    <definedName name="BuiltIn_Print_Area___0___0___0___0" localSheetId="16">#REF!</definedName>
    <definedName name="BuiltIn_Print_Area___0___0___0___0" localSheetId="9">#REF!</definedName>
    <definedName name="BuiltIn_Print_Area___0___0___0___0" localSheetId="4">#REF!</definedName>
    <definedName name="BuiltIn_Print_Area___0___0___0___0" localSheetId="8">#REF!</definedName>
    <definedName name="BuiltIn_Print_Area___0___0___0___0" localSheetId="19">#REF!</definedName>
    <definedName name="BuiltIn_Print_Area___0___0___0___0" localSheetId="24">#REF!</definedName>
    <definedName name="BuiltIn_Print_Area___0___0___0___0" localSheetId="15">#REF!</definedName>
    <definedName name="BuiltIn_Print_Area___0___0___0___0" localSheetId="12">#REF!</definedName>
    <definedName name="BuiltIn_Print_Area___0___0___0___0" localSheetId="17">#REF!</definedName>
    <definedName name="BuiltIn_Print_Area___0___0___0___0">#REF!</definedName>
    <definedName name="BuiltIn_Print_Area___0___0___0___0___0" localSheetId="13">#REF!</definedName>
    <definedName name="BuiltIn_Print_Area___0___0___0___0___0" localSheetId="16">#REF!</definedName>
    <definedName name="BuiltIn_Print_Area___0___0___0___0___0" localSheetId="9">#REF!</definedName>
    <definedName name="BuiltIn_Print_Area___0___0___0___0___0" localSheetId="4">#REF!</definedName>
    <definedName name="BuiltIn_Print_Area___0___0___0___0___0" localSheetId="8">#REF!</definedName>
    <definedName name="BuiltIn_Print_Area___0___0___0___0___0" localSheetId="19">#REF!</definedName>
    <definedName name="BuiltIn_Print_Area___0___0___0___0___0" localSheetId="24">#REF!</definedName>
    <definedName name="BuiltIn_Print_Area___0___0___0___0___0" localSheetId="15">#REF!</definedName>
    <definedName name="BuiltIn_Print_Area___0___0___0___0___0" localSheetId="12">#REF!</definedName>
    <definedName name="BuiltIn_Print_Area___0___0___0___0___0" localSheetId="17">#REF!</definedName>
    <definedName name="BuiltIn_Print_Area___0___0___0___0___0">#REF!</definedName>
    <definedName name="BuiltIn_Print_Area___0___0___0___0___0___0" localSheetId="13">#REF!</definedName>
    <definedName name="BuiltIn_Print_Area___0___0___0___0___0___0" localSheetId="16">#REF!</definedName>
    <definedName name="BuiltIn_Print_Area___0___0___0___0___0___0" localSheetId="9">#REF!</definedName>
    <definedName name="BuiltIn_Print_Area___0___0___0___0___0___0" localSheetId="4">#REF!</definedName>
    <definedName name="BuiltIn_Print_Area___0___0___0___0___0___0" localSheetId="8">#REF!</definedName>
    <definedName name="BuiltIn_Print_Area___0___0___0___0___0___0" localSheetId="19">#REF!</definedName>
    <definedName name="BuiltIn_Print_Area___0___0___0___0___0___0" localSheetId="24">#REF!</definedName>
    <definedName name="BuiltIn_Print_Area___0___0___0___0___0___0" localSheetId="15">#REF!</definedName>
    <definedName name="BuiltIn_Print_Area___0___0___0___0___0___0" localSheetId="12">#REF!</definedName>
    <definedName name="BuiltIn_Print_Area___0___0___0___0___0___0" localSheetId="17">#REF!</definedName>
    <definedName name="BuiltIn_Print_Area___0___0___0___0___0___0">#REF!</definedName>
    <definedName name="BuiltIn_Print_Area___0___0___0___0___0___0___0" localSheetId="13">#REF!</definedName>
    <definedName name="BuiltIn_Print_Area___0___0___0___0___0___0___0" localSheetId="16">#REF!</definedName>
    <definedName name="BuiltIn_Print_Area___0___0___0___0___0___0___0" localSheetId="9">#REF!</definedName>
    <definedName name="BuiltIn_Print_Area___0___0___0___0___0___0___0" localSheetId="4">#REF!</definedName>
    <definedName name="BuiltIn_Print_Area___0___0___0___0___0___0___0" localSheetId="8">#REF!</definedName>
    <definedName name="BuiltIn_Print_Area___0___0___0___0___0___0___0" localSheetId="19">#REF!</definedName>
    <definedName name="BuiltIn_Print_Area___0___0___0___0___0___0___0" localSheetId="24">#REF!</definedName>
    <definedName name="BuiltIn_Print_Area___0___0___0___0___0___0___0" localSheetId="15">#REF!</definedName>
    <definedName name="BuiltIn_Print_Area___0___0___0___0___0___0___0" localSheetId="12">#REF!</definedName>
    <definedName name="BuiltIn_Print_Area___0___0___0___0___0___0___0" localSheetId="17">#REF!</definedName>
    <definedName name="BuiltIn_Print_Area___0___0___0___0___0___0___0">#REF!</definedName>
    <definedName name="BuiltIn_Print_Area___0___0___0___0___0___0___0___0___0" localSheetId="13">#REF!</definedName>
    <definedName name="BuiltIn_Print_Area___0___0___0___0___0___0___0___0___0" localSheetId="16">#REF!</definedName>
    <definedName name="BuiltIn_Print_Area___0___0___0___0___0___0___0___0___0" localSheetId="9">#REF!</definedName>
    <definedName name="BuiltIn_Print_Area___0___0___0___0___0___0___0___0___0" localSheetId="4">#REF!</definedName>
    <definedName name="BuiltIn_Print_Area___0___0___0___0___0___0___0___0___0" localSheetId="8">#REF!</definedName>
    <definedName name="BuiltIn_Print_Area___0___0___0___0___0___0___0___0___0" localSheetId="19">#REF!</definedName>
    <definedName name="BuiltIn_Print_Area___0___0___0___0___0___0___0___0___0" localSheetId="24">#REF!</definedName>
    <definedName name="BuiltIn_Print_Area___0___0___0___0___0___0___0___0___0" localSheetId="15">#REF!</definedName>
    <definedName name="BuiltIn_Print_Area___0___0___0___0___0___0___0___0___0" localSheetId="12">#REF!</definedName>
    <definedName name="BuiltIn_Print_Area___0___0___0___0___0___0___0___0___0" localSheetId="17">#REF!</definedName>
    <definedName name="BuiltIn_Print_Area___0___0___0___0___0___0___0___0___0">#REF!</definedName>
    <definedName name="BuiltIn_Print_Area___0___0___10" localSheetId="13">#REF!</definedName>
    <definedName name="BuiltIn_Print_Area___0___0___10" localSheetId="16">#REF!</definedName>
    <definedName name="BuiltIn_Print_Area___0___0___10" localSheetId="9">#REF!</definedName>
    <definedName name="BuiltIn_Print_Area___0___0___10" localSheetId="4">#REF!</definedName>
    <definedName name="BuiltIn_Print_Area___0___0___10" localSheetId="8">#REF!</definedName>
    <definedName name="BuiltIn_Print_Area___0___0___10" localSheetId="19">#REF!</definedName>
    <definedName name="BuiltIn_Print_Area___0___0___10" localSheetId="24">#REF!</definedName>
    <definedName name="BuiltIn_Print_Area___0___0___10" localSheetId="15">#REF!</definedName>
    <definedName name="BuiltIn_Print_Area___0___0___10" localSheetId="12">#REF!</definedName>
    <definedName name="BuiltIn_Print_Area___0___0___10" localSheetId="17">#REF!</definedName>
    <definedName name="BuiltIn_Print_Area___0___0___10">#REF!</definedName>
    <definedName name="BuiltIn_Print_Area___0___1" localSheetId="13">#REF!</definedName>
    <definedName name="BuiltIn_Print_Area___0___1" localSheetId="16">#REF!</definedName>
    <definedName name="BuiltIn_Print_Area___0___1" localSheetId="9">#REF!</definedName>
    <definedName name="BuiltIn_Print_Area___0___1" localSheetId="4">#REF!</definedName>
    <definedName name="BuiltIn_Print_Area___0___1" localSheetId="8">#REF!</definedName>
    <definedName name="BuiltIn_Print_Area___0___1" localSheetId="19">#REF!</definedName>
    <definedName name="BuiltIn_Print_Area___0___1" localSheetId="24">#REF!</definedName>
    <definedName name="BuiltIn_Print_Area___0___1" localSheetId="15">#REF!</definedName>
    <definedName name="BuiltIn_Print_Area___0___1" localSheetId="12">#REF!</definedName>
    <definedName name="BuiltIn_Print_Area___0___1" localSheetId="17">#REF!</definedName>
    <definedName name="BuiltIn_Print_Area___0___1">#REF!</definedName>
    <definedName name="BuiltIn_Print_Area___0___1___0" localSheetId="13">#REF!</definedName>
    <definedName name="BuiltIn_Print_Area___0___1___0" localSheetId="16">#REF!</definedName>
    <definedName name="BuiltIn_Print_Area___0___1___0" localSheetId="9">#REF!</definedName>
    <definedName name="BuiltIn_Print_Area___0___1___0" localSheetId="4">#REF!</definedName>
    <definedName name="BuiltIn_Print_Area___0___1___0" localSheetId="8">#REF!</definedName>
    <definedName name="BuiltIn_Print_Area___0___1___0" localSheetId="19">#REF!</definedName>
    <definedName name="BuiltIn_Print_Area___0___1___0" localSheetId="24">#REF!</definedName>
    <definedName name="BuiltIn_Print_Area___0___1___0" localSheetId="15">#REF!</definedName>
    <definedName name="BuiltIn_Print_Area___0___1___0" localSheetId="12">#REF!</definedName>
    <definedName name="BuiltIn_Print_Area___0___1___0" localSheetId="17">#REF!</definedName>
    <definedName name="BuiltIn_Print_Area___0___1___0">#REF!</definedName>
    <definedName name="BuiltIn_Print_Area___0___1___0___0" localSheetId="13">#REF!</definedName>
    <definedName name="BuiltIn_Print_Area___0___1___0___0" localSheetId="16">#REF!</definedName>
    <definedName name="BuiltIn_Print_Area___0___1___0___0" localSheetId="9">#REF!</definedName>
    <definedName name="BuiltIn_Print_Area___0___1___0___0" localSheetId="4">#REF!</definedName>
    <definedName name="BuiltIn_Print_Area___0___1___0___0" localSheetId="8">#REF!</definedName>
    <definedName name="BuiltIn_Print_Area___0___1___0___0" localSheetId="19">#REF!</definedName>
    <definedName name="BuiltIn_Print_Area___0___1___0___0" localSheetId="24">#REF!</definedName>
    <definedName name="BuiltIn_Print_Area___0___1___0___0" localSheetId="15">#REF!</definedName>
    <definedName name="BuiltIn_Print_Area___0___1___0___0" localSheetId="12">#REF!</definedName>
    <definedName name="BuiltIn_Print_Area___0___1___0___0" localSheetId="17">#REF!</definedName>
    <definedName name="BuiltIn_Print_Area___0___1___0___0">#REF!</definedName>
    <definedName name="BuiltIn_Print_Area___0___1___0___0___0" localSheetId="13">#REF!</definedName>
    <definedName name="BuiltIn_Print_Area___0___1___0___0___0" localSheetId="16">#REF!</definedName>
    <definedName name="BuiltIn_Print_Area___0___1___0___0___0" localSheetId="9">#REF!</definedName>
    <definedName name="BuiltIn_Print_Area___0___1___0___0___0" localSheetId="4">#REF!</definedName>
    <definedName name="BuiltIn_Print_Area___0___1___0___0___0" localSheetId="8">#REF!</definedName>
    <definedName name="BuiltIn_Print_Area___0___1___0___0___0" localSheetId="19">#REF!</definedName>
    <definedName name="BuiltIn_Print_Area___0___1___0___0___0" localSheetId="24">#REF!</definedName>
    <definedName name="BuiltIn_Print_Area___0___1___0___0___0" localSheetId="15">#REF!</definedName>
    <definedName name="BuiltIn_Print_Area___0___1___0___0___0" localSheetId="12">#REF!</definedName>
    <definedName name="BuiltIn_Print_Area___0___1___0___0___0" localSheetId="17">#REF!</definedName>
    <definedName name="BuiltIn_Print_Area___0___1___0___0___0">#REF!</definedName>
    <definedName name="BuiltIn_Print_Area___0___1___0___0___0___0" localSheetId="13">#REF!</definedName>
    <definedName name="BuiltIn_Print_Area___0___1___0___0___0___0" localSheetId="16">#REF!</definedName>
    <definedName name="BuiltIn_Print_Area___0___1___0___0___0___0" localSheetId="9">#REF!</definedName>
    <definedName name="BuiltIn_Print_Area___0___1___0___0___0___0" localSheetId="4">#REF!</definedName>
    <definedName name="BuiltIn_Print_Area___0___1___0___0___0___0" localSheetId="8">#REF!</definedName>
    <definedName name="BuiltIn_Print_Area___0___1___0___0___0___0" localSheetId="19">#REF!</definedName>
    <definedName name="BuiltIn_Print_Area___0___1___0___0___0___0" localSheetId="24">#REF!</definedName>
    <definedName name="BuiltIn_Print_Area___0___1___0___0___0___0" localSheetId="15">#REF!</definedName>
    <definedName name="BuiltIn_Print_Area___0___1___0___0___0___0" localSheetId="12">#REF!</definedName>
    <definedName name="BuiltIn_Print_Area___0___1___0___0___0___0" localSheetId="17">#REF!</definedName>
    <definedName name="BuiltIn_Print_Area___0___1___0___0___0___0">#REF!</definedName>
    <definedName name="BuiltIn_Print_Area___0___1___0___0___0___0___0" localSheetId="13">#REF!</definedName>
    <definedName name="BuiltIn_Print_Area___0___1___0___0___0___0___0" localSheetId="16">#REF!</definedName>
    <definedName name="BuiltIn_Print_Area___0___1___0___0___0___0___0" localSheetId="9">#REF!</definedName>
    <definedName name="BuiltIn_Print_Area___0___1___0___0___0___0___0" localSheetId="4">#REF!</definedName>
    <definedName name="BuiltIn_Print_Area___0___1___0___0___0___0___0" localSheetId="8">#REF!</definedName>
    <definedName name="BuiltIn_Print_Area___0___1___0___0___0___0___0" localSheetId="19">#REF!</definedName>
    <definedName name="BuiltIn_Print_Area___0___1___0___0___0___0___0" localSheetId="24">#REF!</definedName>
    <definedName name="BuiltIn_Print_Area___0___1___0___0___0___0___0" localSheetId="15">#REF!</definedName>
    <definedName name="BuiltIn_Print_Area___0___1___0___0___0___0___0" localSheetId="12">#REF!</definedName>
    <definedName name="BuiltIn_Print_Area___0___1___0___0___0___0___0" localSheetId="17">#REF!</definedName>
    <definedName name="BuiltIn_Print_Area___0___1___0___0___0___0___0">#REF!</definedName>
    <definedName name="BuiltIn_Print_Area___0___1___0___0___0___0___0___0" localSheetId="13">#REF!</definedName>
    <definedName name="BuiltIn_Print_Area___0___1___0___0___0___0___0___0" localSheetId="16">#REF!</definedName>
    <definedName name="BuiltIn_Print_Area___0___1___0___0___0___0___0___0" localSheetId="9">#REF!</definedName>
    <definedName name="BuiltIn_Print_Area___0___1___0___0___0___0___0___0" localSheetId="4">#REF!</definedName>
    <definedName name="BuiltIn_Print_Area___0___1___0___0___0___0___0___0" localSheetId="8">#REF!</definedName>
    <definedName name="BuiltIn_Print_Area___0___1___0___0___0___0___0___0" localSheetId="19">#REF!</definedName>
    <definedName name="BuiltIn_Print_Area___0___1___0___0___0___0___0___0" localSheetId="24">#REF!</definedName>
    <definedName name="BuiltIn_Print_Area___0___1___0___0___0___0___0___0" localSheetId="15">#REF!</definedName>
    <definedName name="BuiltIn_Print_Area___0___1___0___0___0___0___0___0" localSheetId="12">#REF!</definedName>
    <definedName name="BuiltIn_Print_Area___0___1___0___0___0___0___0___0" localSheetId="17">#REF!</definedName>
    <definedName name="BuiltIn_Print_Area___0___1___0___0___0___0___0___0">#REF!</definedName>
    <definedName name="BuiltIn_Print_Area___0___1___0___0___0___0___0___0___0" localSheetId="13">#REF!</definedName>
    <definedName name="BuiltIn_Print_Area___0___1___0___0___0___0___0___0___0" localSheetId="16">#REF!</definedName>
    <definedName name="BuiltIn_Print_Area___0___1___0___0___0___0___0___0___0" localSheetId="9">#REF!</definedName>
    <definedName name="BuiltIn_Print_Area___0___1___0___0___0___0___0___0___0" localSheetId="4">#REF!</definedName>
    <definedName name="BuiltIn_Print_Area___0___1___0___0___0___0___0___0___0" localSheetId="8">#REF!</definedName>
    <definedName name="BuiltIn_Print_Area___0___1___0___0___0___0___0___0___0" localSheetId="19">#REF!</definedName>
    <definedName name="BuiltIn_Print_Area___0___1___0___0___0___0___0___0___0" localSheetId="24">#REF!</definedName>
    <definedName name="BuiltIn_Print_Area___0___1___0___0___0___0___0___0___0" localSheetId="15">#REF!</definedName>
    <definedName name="BuiltIn_Print_Area___0___1___0___0___0___0___0___0___0" localSheetId="12">#REF!</definedName>
    <definedName name="BuiltIn_Print_Area___0___1___0___0___0___0___0___0___0" localSheetId="17">#REF!</definedName>
    <definedName name="BuiltIn_Print_Area___0___1___0___0___0___0___0___0___0">#REF!</definedName>
    <definedName name="BuiltIn_Print_Area___0___1___0___0___0___0___0___0___0___0" localSheetId="13">#REF!</definedName>
    <definedName name="BuiltIn_Print_Area___0___1___0___0___0___0___0___0___0___0" localSheetId="16">#REF!</definedName>
    <definedName name="BuiltIn_Print_Area___0___1___0___0___0___0___0___0___0___0" localSheetId="9">#REF!</definedName>
    <definedName name="BuiltIn_Print_Area___0___1___0___0___0___0___0___0___0___0" localSheetId="4">#REF!</definedName>
    <definedName name="BuiltIn_Print_Area___0___1___0___0___0___0___0___0___0___0" localSheetId="8">#REF!</definedName>
    <definedName name="BuiltIn_Print_Area___0___1___0___0___0___0___0___0___0___0" localSheetId="19">#REF!</definedName>
    <definedName name="BuiltIn_Print_Area___0___1___0___0___0___0___0___0___0___0" localSheetId="24">#REF!</definedName>
    <definedName name="BuiltIn_Print_Area___0___1___0___0___0___0___0___0___0___0" localSheetId="15">#REF!</definedName>
    <definedName name="BuiltIn_Print_Area___0___1___0___0___0___0___0___0___0___0" localSheetId="12">#REF!</definedName>
    <definedName name="BuiltIn_Print_Area___0___1___0___0___0___0___0___0___0___0" localSheetId="17">#REF!</definedName>
    <definedName name="BuiltIn_Print_Area___0___1___0___0___0___0___0___0___0___0">#REF!</definedName>
    <definedName name="BuiltIn_Print_Area___0___1___0___0___0___0___0___0___0___0_1" localSheetId="13">#REF!</definedName>
    <definedName name="BuiltIn_Print_Area___0___1___0___0___0___0___0___0___0___0_1" localSheetId="16">#REF!</definedName>
    <definedName name="BuiltIn_Print_Area___0___1___0___0___0___0___0___0___0___0_1" localSheetId="9">#REF!</definedName>
    <definedName name="BuiltIn_Print_Area___0___1___0___0___0___0___0___0___0___0_1" localSheetId="4">#REF!</definedName>
    <definedName name="BuiltIn_Print_Area___0___1___0___0___0___0___0___0___0___0_1" localSheetId="8">#REF!</definedName>
    <definedName name="BuiltIn_Print_Area___0___1___0___0___0___0___0___0___0___0_1" localSheetId="19">#REF!</definedName>
    <definedName name="BuiltIn_Print_Area___0___1___0___0___0___0___0___0___0___0_1" localSheetId="24">#REF!</definedName>
    <definedName name="BuiltIn_Print_Area___0___1___0___0___0___0___0___0___0___0_1" localSheetId="15">#REF!</definedName>
    <definedName name="BuiltIn_Print_Area___0___1___0___0___0___0___0___0___0___0_1" localSheetId="12">#REF!</definedName>
    <definedName name="BuiltIn_Print_Area___0___1___0___0___0___0___0___0___0___0_1" localSheetId="17">#REF!</definedName>
    <definedName name="BuiltIn_Print_Area___0___1___0___0___0___0___0___0___0___0_1">#REF!</definedName>
    <definedName name="BuiltIn_Print_Area___0___1___0___0___0___0___0___0___0___0_1_1" localSheetId="13">#REF!</definedName>
    <definedName name="BuiltIn_Print_Area___0___1___0___0___0___0___0___0___0___0_1_1" localSheetId="16">#REF!</definedName>
    <definedName name="BuiltIn_Print_Area___0___1___0___0___0___0___0___0___0___0_1_1" localSheetId="9">#REF!</definedName>
    <definedName name="BuiltIn_Print_Area___0___1___0___0___0___0___0___0___0___0_1_1" localSheetId="4">#REF!</definedName>
    <definedName name="BuiltIn_Print_Area___0___1___0___0___0___0___0___0___0___0_1_1" localSheetId="8">#REF!</definedName>
    <definedName name="BuiltIn_Print_Area___0___1___0___0___0___0___0___0___0___0_1_1" localSheetId="19">#REF!</definedName>
    <definedName name="BuiltIn_Print_Area___0___1___0___0___0___0___0___0___0___0_1_1" localSheetId="24">#REF!</definedName>
    <definedName name="BuiltIn_Print_Area___0___1___0___0___0___0___0___0___0___0_1_1" localSheetId="15">#REF!</definedName>
    <definedName name="BuiltIn_Print_Area___0___1___0___0___0___0___0___0___0___0_1_1" localSheetId="12">#REF!</definedName>
    <definedName name="BuiltIn_Print_Area___0___1___0___0___0___0___0___0___0___0_1_1" localSheetId="17">#REF!</definedName>
    <definedName name="BuiltIn_Print_Area___0___1___0___0___0___0___0___0___0___0_1_1">#REF!</definedName>
    <definedName name="BuiltIn_Print_Area___0___1___0___0___0___0___0___0___0_1" localSheetId="13">#REF!</definedName>
    <definedName name="BuiltIn_Print_Area___0___1___0___0___0___0___0___0___0_1" localSheetId="16">#REF!</definedName>
    <definedName name="BuiltIn_Print_Area___0___1___0___0___0___0___0___0___0_1" localSheetId="9">#REF!</definedName>
    <definedName name="BuiltIn_Print_Area___0___1___0___0___0___0___0___0___0_1" localSheetId="4">#REF!</definedName>
    <definedName name="BuiltIn_Print_Area___0___1___0___0___0___0___0___0___0_1" localSheetId="8">#REF!</definedName>
    <definedName name="BuiltIn_Print_Area___0___1___0___0___0___0___0___0___0_1" localSheetId="19">#REF!</definedName>
    <definedName name="BuiltIn_Print_Area___0___1___0___0___0___0___0___0___0_1" localSheetId="24">#REF!</definedName>
    <definedName name="BuiltIn_Print_Area___0___1___0___0___0___0___0___0___0_1" localSheetId="15">#REF!</definedName>
    <definedName name="BuiltIn_Print_Area___0___1___0___0___0___0___0___0___0_1" localSheetId="12">#REF!</definedName>
    <definedName name="BuiltIn_Print_Area___0___1___0___0___0___0___0___0___0_1" localSheetId="17">#REF!</definedName>
    <definedName name="BuiltIn_Print_Area___0___1___0___0___0___0___0___0___0_1">#REF!</definedName>
    <definedName name="BuiltIn_Print_Area___0___1___0___0___0___0___0___0___0_1_1" localSheetId="13">#REF!</definedName>
    <definedName name="BuiltIn_Print_Area___0___1___0___0___0___0___0___0___0_1_1" localSheetId="16">#REF!</definedName>
    <definedName name="BuiltIn_Print_Area___0___1___0___0___0___0___0___0___0_1_1" localSheetId="9">#REF!</definedName>
    <definedName name="BuiltIn_Print_Area___0___1___0___0___0___0___0___0___0_1_1" localSheetId="4">#REF!</definedName>
    <definedName name="BuiltIn_Print_Area___0___1___0___0___0___0___0___0___0_1_1" localSheetId="8">#REF!</definedName>
    <definedName name="BuiltIn_Print_Area___0___1___0___0___0___0___0___0___0_1_1" localSheetId="19">#REF!</definedName>
    <definedName name="BuiltIn_Print_Area___0___1___0___0___0___0___0___0___0_1_1" localSheetId="24">#REF!</definedName>
    <definedName name="BuiltIn_Print_Area___0___1___0___0___0___0___0___0___0_1_1" localSheetId="15">#REF!</definedName>
    <definedName name="BuiltIn_Print_Area___0___1___0___0___0___0___0___0___0_1_1" localSheetId="12">#REF!</definedName>
    <definedName name="BuiltIn_Print_Area___0___1___0___0___0___0___0___0___0_1_1" localSheetId="17">#REF!</definedName>
    <definedName name="BuiltIn_Print_Area___0___1___0___0___0___0___0___0___0_1_1">#REF!</definedName>
    <definedName name="BuiltIn_Print_Area___0___1___0___0___0___0___0___0_1" localSheetId="13">#REF!</definedName>
    <definedName name="BuiltIn_Print_Area___0___1___0___0___0___0___0___0_1" localSheetId="16">#REF!</definedName>
    <definedName name="BuiltIn_Print_Area___0___1___0___0___0___0___0___0_1" localSheetId="9">#REF!</definedName>
    <definedName name="BuiltIn_Print_Area___0___1___0___0___0___0___0___0_1" localSheetId="4">#REF!</definedName>
    <definedName name="BuiltIn_Print_Area___0___1___0___0___0___0___0___0_1" localSheetId="8">#REF!</definedName>
    <definedName name="BuiltIn_Print_Area___0___1___0___0___0___0___0___0_1" localSheetId="19">#REF!</definedName>
    <definedName name="BuiltIn_Print_Area___0___1___0___0___0___0___0___0_1" localSheetId="24">#REF!</definedName>
    <definedName name="BuiltIn_Print_Area___0___1___0___0___0___0___0___0_1" localSheetId="15">#REF!</definedName>
    <definedName name="BuiltIn_Print_Area___0___1___0___0___0___0___0___0_1" localSheetId="12">#REF!</definedName>
    <definedName name="BuiltIn_Print_Area___0___1___0___0___0___0___0___0_1" localSheetId="17">#REF!</definedName>
    <definedName name="BuiltIn_Print_Area___0___1___0___0___0___0___0___0_1">#REF!</definedName>
    <definedName name="BuiltIn_Print_Area___0___1___0___0___0___0___0___0_1_1" localSheetId="13">#REF!</definedName>
    <definedName name="BuiltIn_Print_Area___0___1___0___0___0___0___0___0_1_1" localSheetId="16">#REF!</definedName>
    <definedName name="BuiltIn_Print_Area___0___1___0___0___0___0___0___0_1_1" localSheetId="9">#REF!</definedName>
    <definedName name="BuiltIn_Print_Area___0___1___0___0___0___0___0___0_1_1" localSheetId="4">#REF!</definedName>
    <definedName name="BuiltIn_Print_Area___0___1___0___0___0___0___0___0_1_1" localSheetId="8">#REF!</definedName>
    <definedName name="BuiltIn_Print_Area___0___1___0___0___0___0___0___0_1_1" localSheetId="19">#REF!</definedName>
    <definedName name="BuiltIn_Print_Area___0___1___0___0___0___0___0___0_1_1" localSheetId="24">#REF!</definedName>
    <definedName name="BuiltIn_Print_Area___0___1___0___0___0___0___0___0_1_1" localSheetId="15">#REF!</definedName>
    <definedName name="BuiltIn_Print_Area___0___1___0___0___0___0___0___0_1_1" localSheetId="12">#REF!</definedName>
    <definedName name="BuiltIn_Print_Area___0___1___0___0___0___0___0___0_1_1" localSheetId="17">#REF!</definedName>
    <definedName name="BuiltIn_Print_Area___0___1___0___0___0___0___0___0_1_1">#REF!</definedName>
    <definedName name="BuiltIn_Print_Area___0___1___0___0___0___0___0_1" localSheetId="13">#REF!</definedName>
    <definedName name="BuiltIn_Print_Area___0___1___0___0___0___0___0_1" localSheetId="16">#REF!</definedName>
    <definedName name="BuiltIn_Print_Area___0___1___0___0___0___0___0_1" localSheetId="9">#REF!</definedName>
    <definedName name="BuiltIn_Print_Area___0___1___0___0___0___0___0_1" localSheetId="4">#REF!</definedName>
    <definedName name="BuiltIn_Print_Area___0___1___0___0___0___0___0_1" localSheetId="8">#REF!</definedName>
    <definedName name="BuiltIn_Print_Area___0___1___0___0___0___0___0_1" localSheetId="19">#REF!</definedName>
    <definedName name="BuiltIn_Print_Area___0___1___0___0___0___0___0_1" localSheetId="24">#REF!</definedName>
    <definedName name="BuiltIn_Print_Area___0___1___0___0___0___0___0_1" localSheetId="15">#REF!</definedName>
    <definedName name="BuiltIn_Print_Area___0___1___0___0___0___0___0_1" localSheetId="12">#REF!</definedName>
    <definedName name="BuiltIn_Print_Area___0___1___0___0___0___0___0_1" localSheetId="17">#REF!</definedName>
    <definedName name="BuiltIn_Print_Area___0___1___0___0___0___0___0_1">#REF!</definedName>
    <definedName name="BuiltIn_Print_Area___0___1___0___0___0___0___0_1_1" localSheetId="13">#REF!</definedName>
    <definedName name="BuiltIn_Print_Area___0___1___0___0___0___0___0_1_1" localSheetId="16">#REF!</definedName>
    <definedName name="BuiltIn_Print_Area___0___1___0___0___0___0___0_1_1" localSheetId="9">#REF!</definedName>
    <definedName name="BuiltIn_Print_Area___0___1___0___0___0___0___0_1_1" localSheetId="4">#REF!</definedName>
    <definedName name="BuiltIn_Print_Area___0___1___0___0___0___0___0_1_1" localSheetId="8">#REF!</definedName>
    <definedName name="BuiltIn_Print_Area___0___1___0___0___0___0___0_1_1" localSheetId="19">#REF!</definedName>
    <definedName name="BuiltIn_Print_Area___0___1___0___0___0___0___0_1_1" localSheetId="24">#REF!</definedName>
    <definedName name="BuiltIn_Print_Area___0___1___0___0___0___0___0_1_1" localSheetId="15">#REF!</definedName>
    <definedName name="BuiltIn_Print_Area___0___1___0___0___0___0___0_1_1" localSheetId="12">#REF!</definedName>
    <definedName name="BuiltIn_Print_Area___0___1___0___0___0___0___0_1_1" localSheetId="17">#REF!</definedName>
    <definedName name="BuiltIn_Print_Area___0___1___0___0___0___0___0_1_1">#REF!</definedName>
    <definedName name="BuiltIn_Print_Area___0___1___0___0___0___0_1" localSheetId="13">#REF!</definedName>
    <definedName name="BuiltIn_Print_Area___0___1___0___0___0___0_1" localSheetId="16">#REF!</definedName>
    <definedName name="BuiltIn_Print_Area___0___1___0___0___0___0_1" localSheetId="9">#REF!</definedName>
    <definedName name="BuiltIn_Print_Area___0___1___0___0___0___0_1" localSheetId="4">#REF!</definedName>
    <definedName name="BuiltIn_Print_Area___0___1___0___0___0___0_1" localSheetId="8">#REF!</definedName>
    <definedName name="BuiltIn_Print_Area___0___1___0___0___0___0_1" localSheetId="19">#REF!</definedName>
    <definedName name="BuiltIn_Print_Area___0___1___0___0___0___0_1" localSheetId="24">#REF!</definedName>
    <definedName name="BuiltIn_Print_Area___0___1___0___0___0___0_1" localSheetId="15">#REF!</definedName>
    <definedName name="BuiltIn_Print_Area___0___1___0___0___0___0_1" localSheetId="12">#REF!</definedName>
    <definedName name="BuiltIn_Print_Area___0___1___0___0___0___0_1" localSheetId="17">#REF!</definedName>
    <definedName name="BuiltIn_Print_Area___0___1___0___0___0___0_1">#REF!</definedName>
    <definedName name="BuiltIn_Print_Area___0___1___0___0___0___0_1_1" localSheetId="13">#REF!</definedName>
    <definedName name="BuiltIn_Print_Area___0___1___0___0___0___0_1_1" localSheetId="16">#REF!</definedName>
    <definedName name="BuiltIn_Print_Area___0___1___0___0___0___0_1_1" localSheetId="9">#REF!</definedName>
    <definedName name="BuiltIn_Print_Area___0___1___0___0___0___0_1_1" localSheetId="4">#REF!</definedName>
    <definedName name="BuiltIn_Print_Area___0___1___0___0___0___0_1_1" localSheetId="8">#REF!</definedName>
    <definedName name="BuiltIn_Print_Area___0___1___0___0___0___0_1_1" localSheetId="19">#REF!</definedName>
    <definedName name="BuiltIn_Print_Area___0___1___0___0___0___0_1_1" localSheetId="24">#REF!</definedName>
    <definedName name="BuiltIn_Print_Area___0___1___0___0___0___0_1_1" localSheetId="15">#REF!</definedName>
    <definedName name="BuiltIn_Print_Area___0___1___0___0___0___0_1_1" localSheetId="12">#REF!</definedName>
    <definedName name="BuiltIn_Print_Area___0___1___0___0___0___0_1_1" localSheetId="17">#REF!</definedName>
    <definedName name="BuiltIn_Print_Area___0___1___0___0___0___0_1_1">#REF!</definedName>
    <definedName name="BuiltIn_Print_Area___0___1___0___0___0_1" localSheetId="13">#REF!</definedName>
    <definedName name="BuiltIn_Print_Area___0___1___0___0___0_1" localSheetId="16">#REF!</definedName>
    <definedName name="BuiltIn_Print_Area___0___1___0___0___0_1" localSheetId="9">#REF!</definedName>
    <definedName name="BuiltIn_Print_Area___0___1___0___0___0_1" localSheetId="4">#REF!</definedName>
    <definedName name="BuiltIn_Print_Area___0___1___0___0___0_1" localSheetId="8">#REF!</definedName>
    <definedName name="BuiltIn_Print_Area___0___1___0___0___0_1" localSheetId="19">#REF!</definedName>
    <definedName name="BuiltIn_Print_Area___0___1___0___0___0_1" localSheetId="24">#REF!</definedName>
    <definedName name="BuiltIn_Print_Area___0___1___0___0___0_1" localSheetId="15">#REF!</definedName>
    <definedName name="BuiltIn_Print_Area___0___1___0___0___0_1" localSheetId="12">#REF!</definedName>
    <definedName name="BuiltIn_Print_Area___0___1___0___0___0_1" localSheetId="17">#REF!</definedName>
    <definedName name="BuiltIn_Print_Area___0___1___0___0___0_1">#REF!</definedName>
    <definedName name="BuiltIn_Print_Area___0___1___0___0___0_1_1" localSheetId="13">#REF!</definedName>
    <definedName name="BuiltIn_Print_Area___0___1___0___0___0_1_1" localSheetId="16">#REF!</definedName>
    <definedName name="BuiltIn_Print_Area___0___1___0___0___0_1_1" localSheetId="9">#REF!</definedName>
    <definedName name="BuiltIn_Print_Area___0___1___0___0___0_1_1" localSheetId="4">#REF!</definedName>
    <definedName name="BuiltIn_Print_Area___0___1___0___0___0_1_1" localSheetId="8">#REF!</definedName>
    <definedName name="BuiltIn_Print_Area___0___1___0___0___0_1_1" localSheetId="19">#REF!</definedName>
    <definedName name="BuiltIn_Print_Area___0___1___0___0___0_1_1" localSheetId="24">#REF!</definedName>
    <definedName name="BuiltIn_Print_Area___0___1___0___0___0_1_1" localSheetId="15">#REF!</definedName>
    <definedName name="BuiltIn_Print_Area___0___1___0___0___0_1_1" localSheetId="12">#REF!</definedName>
    <definedName name="BuiltIn_Print_Area___0___1___0___0___0_1_1" localSheetId="17">#REF!</definedName>
    <definedName name="BuiltIn_Print_Area___0___1___0___0___0_1_1">#REF!</definedName>
    <definedName name="BuiltIn_Print_Area___0___1___0___0_1" localSheetId="13">#REF!</definedName>
    <definedName name="BuiltIn_Print_Area___0___1___0___0_1" localSheetId="16">#REF!</definedName>
    <definedName name="BuiltIn_Print_Area___0___1___0___0_1" localSheetId="9">#REF!</definedName>
    <definedName name="BuiltIn_Print_Area___0___1___0___0_1" localSheetId="4">#REF!</definedName>
    <definedName name="BuiltIn_Print_Area___0___1___0___0_1" localSheetId="8">#REF!</definedName>
    <definedName name="BuiltIn_Print_Area___0___1___0___0_1" localSheetId="19">#REF!</definedName>
    <definedName name="BuiltIn_Print_Area___0___1___0___0_1" localSheetId="24">#REF!</definedName>
    <definedName name="BuiltIn_Print_Area___0___1___0___0_1" localSheetId="15">#REF!</definedName>
    <definedName name="BuiltIn_Print_Area___0___1___0___0_1" localSheetId="12">#REF!</definedName>
    <definedName name="BuiltIn_Print_Area___0___1___0___0_1" localSheetId="17">#REF!</definedName>
    <definedName name="BuiltIn_Print_Area___0___1___0___0_1">#REF!</definedName>
    <definedName name="BuiltIn_Print_Area___0___1___0___0_1_1" localSheetId="13">#REF!</definedName>
    <definedName name="BuiltIn_Print_Area___0___1___0___0_1_1" localSheetId="16">#REF!</definedName>
    <definedName name="BuiltIn_Print_Area___0___1___0___0_1_1" localSheetId="9">#REF!</definedName>
    <definedName name="BuiltIn_Print_Area___0___1___0___0_1_1" localSheetId="4">#REF!</definedName>
    <definedName name="BuiltIn_Print_Area___0___1___0___0_1_1" localSheetId="8">#REF!</definedName>
    <definedName name="BuiltIn_Print_Area___0___1___0___0_1_1" localSheetId="19">#REF!</definedName>
    <definedName name="BuiltIn_Print_Area___0___1___0___0_1_1" localSheetId="24">#REF!</definedName>
    <definedName name="BuiltIn_Print_Area___0___1___0___0_1_1" localSheetId="15">#REF!</definedName>
    <definedName name="BuiltIn_Print_Area___0___1___0___0_1_1" localSheetId="12">#REF!</definedName>
    <definedName name="BuiltIn_Print_Area___0___1___0___0_1_1" localSheetId="17">#REF!</definedName>
    <definedName name="BuiltIn_Print_Area___0___1___0___0_1_1">#REF!</definedName>
    <definedName name="BuiltIn_Print_Area___0___1___0_1" localSheetId="13">#REF!</definedName>
    <definedName name="BuiltIn_Print_Area___0___1___0_1" localSheetId="16">#REF!</definedName>
    <definedName name="BuiltIn_Print_Area___0___1___0_1" localSheetId="9">#REF!</definedName>
    <definedName name="BuiltIn_Print_Area___0___1___0_1" localSheetId="4">#REF!</definedName>
    <definedName name="BuiltIn_Print_Area___0___1___0_1" localSheetId="8">#REF!</definedName>
    <definedName name="BuiltIn_Print_Area___0___1___0_1" localSheetId="19">#REF!</definedName>
    <definedName name="BuiltIn_Print_Area___0___1___0_1" localSheetId="24">#REF!</definedName>
    <definedName name="BuiltIn_Print_Area___0___1___0_1" localSheetId="15">#REF!</definedName>
    <definedName name="BuiltIn_Print_Area___0___1___0_1" localSheetId="12">#REF!</definedName>
    <definedName name="BuiltIn_Print_Area___0___1___0_1" localSheetId="17">#REF!</definedName>
    <definedName name="BuiltIn_Print_Area___0___1___0_1">#REF!</definedName>
    <definedName name="BuiltIn_Print_Area___0___1___0_1_1" localSheetId="13">#REF!</definedName>
    <definedName name="BuiltIn_Print_Area___0___1___0_1_1" localSheetId="16">#REF!</definedName>
    <definedName name="BuiltIn_Print_Area___0___1___0_1_1" localSheetId="9">#REF!</definedName>
    <definedName name="BuiltIn_Print_Area___0___1___0_1_1" localSheetId="4">#REF!</definedName>
    <definedName name="BuiltIn_Print_Area___0___1___0_1_1" localSheetId="8">#REF!</definedName>
    <definedName name="BuiltIn_Print_Area___0___1___0_1_1" localSheetId="19">#REF!</definedName>
    <definedName name="BuiltIn_Print_Area___0___1___0_1_1" localSheetId="24">#REF!</definedName>
    <definedName name="BuiltIn_Print_Area___0___1___0_1_1" localSheetId="15">#REF!</definedName>
    <definedName name="BuiltIn_Print_Area___0___1___0_1_1" localSheetId="12">#REF!</definedName>
    <definedName name="BuiltIn_Print_Area___0___1___0_1_1" localSheetId="17">#REF!</definedName>
    <definedName name="BuiltIn_Print_Area___0___1___0_1_1">#REF!</definedName>
    <definedName name="BuiltIn_Print_Area___0___1_1" localSheetId="13">#REF!</definedName>
    <definedName name="BuiltIn_Print_Area___0___1_1" localSheetId="16">#REF!</definedName>
    <definedName name="BuiltIn_Print_Area___0___1_1" localSheetId="9">#REF!</definedName>
    <definedName name="BuiltIn_Print_Area___0___1_1" localSheetId="4">#REF!</definedName>
    <definedName name="BuiltIn_Print_Area___0___1_1" localSheetId="8">#REF!</definedName>
    <definedName name="BuiltIn_Print_Area___0___1_1" localSheetId="19">#REF!</definedName>
    <definedName name="BuiltIn_Print_Area___0___1_1" localSheetId="24">#REF!</definedName>
    <definedName name="BuiltIn_Print_Area___0___1_1" localSheetId="15">#REF!</definedName>
    <definedName name="BuiltIn_Print_Area___0___1_1" localSheetId="12">#REF!</definedName>
    <definedName name="BuiltIn_Print_Area___0___1_1" localSheetId="17">#REF!</definedName>
    <definedName name="BuiltIn_Print_Area___0___1_1">#REF!</definedName>
    <definedName name="BuiltIn_Print_Area___0___1_1_1" localSheetId="13">#REF!</definedName>
    <definedName name="BuiltIn_Print_Area___0___1_1_1" localSheetId="16">#REF!</definedName>
    <definedName name="BuiltIn_Print_Area___0___1_1_1" localSheetId="9">#REF!</definedName>
    <definedName name="BuiltIn_Print_Area___0___1_1_1" localSheetId="4">#REF!</definedName>
    <definedName name="BuiltIn_Print_Area___0___1_1_1" localSheetId="8">#REF!</definedName>
    <definedName name="BuiltIn_Print_Area___0___1_1_1" localSheetId="19">#REF!</definedName>
    <definedName name="BuiltIn_Print_Area___0___1_1_1" localSheetId="24">#REF!</definedName>
    <definedName name="BuiltIn_Print_Area___0___1_1_1" localSheetId="15">#REF!</definedName>
    <definedName name="BuiltIn_Print_Area___0___1_1_1" localSheetId="12">#REF!</definedName>
    <definedName name="BuiltIn_Print_Area___0___1_1_1" localSheetId="17">#REF!</definedName>
    <definedName name="BuiltIn_Print_Area___0___1_1_1">#REF!</definedName>
    <definedName name="BuiltIn_Print_Area___0___16" localSheetId="13">#REF!</definedName>
    <definedName name="BuiltIn_Print_Area___0___16" localSheetId="16">#REF!</definedName>
    <definedName name="BuiltIn_Print_Area___0___16" localSheetId="9">#REF!</definedName>
    <definedName name="BuiltIn_Print_Area___0___16" localSheetId="4">#REF!</definedName>
    <definedName name="BuiltIn_Print_Area___0___16" localSheetId="8">#REF!</definedName>
    <definedName name="BuiltIn_Print_Area___0___16" localSheetId="19">#REF!</definedName>
    <definedName name="BuiltIn_Print_Area___0___16" localSheetId="24">#REF!</definedName>
    <definedName name="BuiltIn_Print_Area___0___16" localSheetId="15">#REF!</definedName>
    <definedName name="BuiltIn_Print_Area___0___16" localSheetId="12">#REF!</definedName>
    <definedName name="BuiltIn_Print_Area___0___16" localSheetId="17">#REF!</definedName>
    <definedName name="BuiltIn_Print_Area___0___16">#REF!</definedName>
    <definedName name="BuiltIn_Print_Area___0___16___0" localSheetId="13">#REF!</definedName>
    <definedName name="BuiltIn_Print_Area___0___16___0" localSheetId="16">#REF!</definedName>
    <definedName name="BuiltIn_Print_Area___0___16___0" localSheetId="9">#REF!</definedName>
    <definedName name="BuiltIn_Print_Area___0___16___0" localSheetId="4">#REF!</definedName>
    <definedName name="BuiltIn_Print_Area___0___16___0" localSheetId="8">#REF!</definedName>
    <definedName name="BuiltIn_Print_Area___0___16___0" localSheetId="19">#REF!</definedName>
    <definedName name="BuiltIn_Print_Area___0___16___0" localSheetId="24">#REF!</definedName>
    <definedName name="BuiltIn_Print_Area___0___16___0" localSheetId="15">#REF!</definedName>
    <definedName name="BuiltIn_Print_Area___0___16___0" localSheetId="12">#REF!</definedName>
    <definedName name="BuiltIn_Print_Area___0___16___0" localSheetId="17">#REF!</definedName>
    <definedName name="BuiltIn_Print_Area___0___16___0">#REF!</definedName>
    <definedName name="BuiltIn_Print_Area___0___16___0___0" localSheetId="13">#REF!</definedName>
    <definedName name="BuiltIn_Print_Area___0___16___0___0" localSheetId="16">#REF!</definedName>
    <definedName name="BuiltIn_Print_Area___0___16___0___0" localSheetId="9">#REF!</definedName>
    <definedName name="BuiltIn_Print_Area___0___16___0___0" localSheetId="4">#REF!</definedName>
    <definedName name="BuiltIn_Print_Area___0___16___0___0" localSheetId="8">#REF!</definedName>
    <definedName name="BuiltIn_Print_Area___0___16___0___0" localSheetId="19">#REF!</definedName>
    <definedName name="BuiltIn_Print_Area___0___16___0___0" localSheetId="24">#REF!</definedName>
    <definedName name="BuiltIn_Print_Area___0___16___0___0" localSheetId="15">#REF!</definedName>
    <definedName name="BuiltIn_Print_Area___0___16___0___0" localSheetId="12">#REF!</definedName>
    <definedName name="BuiltIn_Print_Area___0___16___0___0" localSheetId="17">#REF!</definedName>
    <definedName name="BuiltIn_Print_Area___0___16___0___0">#REF!</definedName>
    <definedName name="BuiltIn_Print_Area___0___16___0___0___0" localSheetId="13">#REF!</definedName>
    <definedName name="BuiltIn_Print_Area___0___16___0___0___0" localSheetId="16">#REF!</definedName>
    <definedName name="BuiltIn_Print_Area___0___16___0___0___0" localSheetId="9">#REF!</definedName>
    <definedName name="BuiltIn_Print_Area___0___16___0___0___0" localSheetId="4">#REF!</definedName>
    <definedName name="BuiltIn_Print_Area___0___16___0___0___0" localSheetId="8">#REF!</definedName>
    <definedName name="BuiltIn_Print_Area___0___16___0___0___0" localSheetId="19">#REF!</definedName>
    <definedName name="BuiltIn_Print_Area___0___16___0___0___0" localSheetId="24">#REF!</definedName>
    <definedName name="BuiltIn_Print_Area___0___16___0___0___0" localSheetId="15">#REF!</definedName>
    <definedName name="BuiltIn_Print_Area___0___16___0___0___0" localSheetId="12">#REF!</definedName>
    <definedName name="BuiltIn_Print_Area___0___16___0___0___0" localSheetId="17">#REF!</definedName>
    <definedName name="BuiltIn_Print_Area___0___16___0___0___0">#REF!</definedName>
    <definedName name="BuiltIn_Print_Area___0___16___0___0___0___0" localSheetId="13">#REF!</definedName>
    <definedName name="BuiltIn_Print_Area___0___16___0___0___0___0" localSheetId="16">#REF!</definedName>
    <definedName name="BuiltIn_Print_Area___0___16___0___0___0___0" localSheetId="9">#REF!</definedName>
    <definedName name="BuiltIn_Print_Area___0___16___0___0___0___0" localSheetId="4">#REF!</definedName>
    <definedName name="BuiltIn_Print_Area___0___16___0___0___0___0" localSheetId="8">#REF!</definedName>
    <definedName name="BuiltIn_Print_Area___0___16___0___0___0___0" localSheetId="19">#REF!</definedName>
    <definedName name="BuiltIn_Print_Area___0___16___0___0___0___0" localSheetId="24">#REF!</definedName>
    <definedName name="BuiltIn_Print_Area___0___16___0___0___0___0" localSheetId="15">#REF!</definedName>
    <definedName name="BuiltIn_Print_Area___0___16___0___0___0___0" localSheetId="12">#REF!</definedName>
    <definedName name="BuiltIn_Print_Area___0___16___0___0___0___0" localSheetId="17">#REF!</definedName>
    <definedName name="BuiltIn_Print_Area___0___16___0___0___0___0">#REF!</definedName>
    <definedName name="BuiltIn_Print_Area___0___16___0___0___0___0___0" localSheetId="13">#REF!</definedName>
    <definedName name="BuiltIn_Print_Area___0___16___0___0___0___0___0" localSheetId="16">#REF!</definedName>
    <definedName name="BuiltIn_Print_Area___0___16___0___0___0___0___0" localSheetId="9">#REF!</definedName>
    <definedName name="BuiltIn_Print_Area___0___16___0___0___0___0___0" localSheetId="4">#REF!</definedName>
    <definedName name="BuiltIn_Print_Area___0___16___0___0___0___0___0" localSheetId="8">#REF!</definedName>
    <definedName name="BuiltIn_Print_Area___0___16___0___0___0___0___0" localSheetId="19">#REF!</definedName>
    <definedName name="BuiltIn_Print_Area___0___16___0___0___0___0___0" localSheetId="24">#REF!</definedName>
    <definedName name="BuiltIn_Print_Area___0___16___0___0___0___0___0" localSheetId="15">#REF!</definedName>
    <definedName name="BuiltIn_Print_Area___0___16___0___0___0___0___0" localSheetId="12">#REF!</definedName>
    <definedName name="BuiltIn_Print_Area___0___16___0___0___0___0___0" localSheetId="17">#REF!</definedName>
    <definedName name="BuiltIn_Print_Area___0___16___0___0___0___0___0">#REF!</definedName>
    <definedName name="BuiltIn_Print_Area___0___16___0___0___0___0___0___0" localSheetId="13">#REF!</definedName>
    <definedName name="BuiltIn_Print_Area___0___16___0___0___0___0___0___0" localSheetId="16">#REF!</definedName>
    <definedName name="BuiltIn_Print_Area___0___16___0___0___0___0___0___0" localSheetId="9">#REF!</definedName>
    <definedName name="BuiltIn_Print_Area___0___16___0___0___0___0___0___0" localSheetId="4">#REF!</definedName>
    <definedName name="BuiltIn_Print_Area___0___16___0___0___0___0___0___0" localSheetId="8">#REF!</definedName>
    <definedName name="BuiltIn_Print_Area___0___16___0___0___0___0___0___0" localSheetId="19">#REF!</definedName>
    <definedName name="BuiltIn_Print_Area___0___16___0___0___0___0___0___0" localSheetId="24">#REF!</definedName>
    <definedName name="BuiltIn_Print_Area___0___16___0___0___0___0___0___0" localSheetId="15">#REF!</definedName>
    <definedName name="BuiltIn_Print_Area___0___16___0___0___0___0___0___0" localSheetId="12">#REF!</definedName>
    <definedName name="BuiltIn_Print_Area___0___16___0___0___0___0___0___0" localSheetId="17">#REF!</definedName>
    <definedName name="BuiltIn_Print_Area___0___16___0___0___0___0___0___0">#REF!</definedName>
    <definedName name="BuiltIn_Print_Area___0___16___0___0___0___0___0___0___0" localSheetId="13">#REF!</definedName>
    <definedName name="BuiltIn_Print_Area___0___16___0___0___0___0___0___0___0" localSheetId="16">#REF!</definedName>
    <definedName name="BuiltIn_Print_Area___0___16___0___0___0___0___0___0___0" localSheetId="9">#REF!</definedName>
    <definedName name="BuiltIn_Print_Area___0___16___0___0___0___0___0___0___0" localSheetId="4">#REF!</definedName>
    <definedName name="BuiltIn_Print_Area___0___16___0___0___0___0___0___0___0" localSheetId="8">#REF!</definedName>
    <definedName name="BuiltIn_Print_Area___0___16___0___0___0___0___0___0___0" localSheetId="19">#REF!</definedName>
    <definedName name="BuiltIn_Print_Area___0___16___0___0___0___0___0___0___0" localSheetId="24">#REF!</definedName>
    <definedName name="BuiltIn_Print_Area___0___16___0___0___0___0___0___0___0" localSheetId="15">#REF!</definedName>
    <definedName name="BuiltIn_Print_Area___0___16___0___0___0___0___0___0___0" localSheetId="12">#REF!</definedName>
    <definedName name="BuiltIn_Print_Area___0___16___0___0___0___0___0___0___0" localSheetId="17">#REF!</definedName>
    <definedName name="BuiltIn_Print_Area___0___16___0___0___0___0___0___0___0">#REF!</definedName>
    <definedName name="BuiltIn_Print_Area___0___4" localSheetId="13">#REF!</definedName>
    <definedName name="BuiltIn_Print_Area___0___4" localSheetId="16">#REF!</definedName>
    <definedName name="BuiltIn_Print_Area___0___4" localSheetId="9">#REF!</definedName>
    <definedName name="BuiltIn_Print_Area___0___4" localSheetId="4">#REF!</definedName>
    <definedName name="BuiltIn_Print_Area___0___4" localSheetId="8">#REF!</definedName>
    <definedName name="BuiltIn_Print_Area___0___4" localSheetId="19">#REF!</definedName>
    <definedName name="BuiltIn_Print_Area___0___4" localSheetId="24">#REF!</definedName>
    <definedName name="BuiltIn_Print_Area___0___4" localSheetId="15">#REF!</definedName>
    <definedName name="BuiltIn_Print_Area___0___4" localSheetId="12">#REF!</definedName>
    <definedName name="BuiltIn_Print_Area___0___4" localSheetId="17">#REF!</definedName>
    <definedName name="BuiltIn_Print_Area___0___4">#REF!</definedName>
    <definedName name="BuiltIn_Print_Area___0___5" localSheetId="13">#REF!</definedName>
    <definedName name="BuiltIn_Print_Area___0___5" localSheetId="16">#REF!</definedName>
    <definedName name="BuiltIn_Print_Area___0___5" localSheetId="9">#REF!</definedName>
    <definedName name="BuiltIn_Print_Area___0___5" localSheetId="4">#REF!</definedName>
    <definedName name="BuiltIn_Print_Area___0___5" localSheetId="8">#REF!</definedName>
    <definedName name="BuiltIn_Print_Area___0___5" localSheetId="19">#REF!</definedName>
    <definedName name="BuiltIn_Print_Area___0___5" localSheetId="24">#REF!</definedName>
    <definedName name="BuiltIn_Print_Area___0___5" localSheetId="15">#REF!</definedName>
    <definedName name="BuiltIn_Print_Area___0___5" localSheetId="12">#REF!</definedName>
    <definedName name="BuiltIn_Print_Area___0___5" localSheetId="17">#REF!</definedName>
    <definedName name="BuiltIn_Print_Area___0___5">#REF!</definedName>
    <definedName name="BuiltIn_Print_Area___0___5___0" localSheetId="13">#REF!</definedName>
    <definedName name="BuiltIn_Print_Area___0___5___0" localSheetId="16">#REF!</definedName>
    <definedName name="BuiltIn_Print_Area___0___5___0" localSheetId="9">#REF!</definedName>
    <definedName name="BuiltIn_Print_Area___0___5___0" localSheetId="4">#REF!</definedName>
    <definedName name="BuiltIn_Print_Area___0___5___0" localSheetId="8">#REF!</definedName>
    <definedName name="BuiltIn_Print_Area___0___5___0" localSheetId="19">#REF!</definedName>
    <definedName name="BuiltIn_Print_Area___0___5___0" localSheetId="24">#REF!</definedName>
    <definedName name="BuiltIn_Print_Area___0___5___0" localSheetId="15">#REF!</definedName>
    <definedName name="BuiltIn_Print_Area___0___5___0" localSheetId="12">#REF!</definedName>
    <definedName name="BuiltIn_Print_Area___0___5___0" localSheetId="17">#REF!</definedName>
    <definedName name="BuiltIn_Print_Area___0___5___0">#REF!</definedName>
    <definedName name="BuiltIn_Print_Area___0___6" localSheetId="13">#REF!</definedName>
    <definedName name="BuiltIn_Print_Area___0___6" localSheetId="16">#REF!</definedName>
    <definedName name="BuiltIn_Print_Area___0___6" localSheetId="9">#REF!</definedName>
    <definedName name="BuiltIn_Print_Area___0___6" localSheetId="4">#REF!</definedName>
    <definedName name="BuiltIn_Print_Area___0___6" localSheetId="8">#REF!</definedName>
    <definedName name="BuiltIn_Print_Area___0___6" localSheetId="19">#REF!</definedName>
    <definedName name="BuiltIn_Print_Area___0___6" localSheetId="24">#REF!</definedName>
    <definedName name="BuiltIn_Print_Area___0___6" localSheetId="15">#REF!</definedName>
    <definedName name="BuiltIn_Print_Area___0___6" localSheetId="12">#REF!</definedName>
    <definedName name="BuiltIn_Print_Area___0___6" localSheetId="17">#REF!</definedName>
    <definedName name="BuiltIn_Print_Area___0___6">#REF!</definedName>
    <definedName name="BuiltIn_Print_Area___0___6___0" localSheetId="13">#REF!</definedName>
    <definedName name="BuiltIn_Print_Area___0___6___0" localSheetId="16">#REF!</definedName>
    <definedName name="BuiltIn_Print_Area___0___6___0" localSheetId="9">#REF!</definedName>
    <definedName name="BuiltIn_Print_Area___0___6___0" localSheetId="4">#REF!</definedName>
    <definedName name="BuiltIn_Print_Area___0___6___0" localSheetId="8">#REF!</definedName>
    <definedName name="BuiltIn_Print_Area___0___6___0" localSheetId="19">#REF!</definedName>
    <definedName name="BuiltIn_Print_Area___0___6___0" localSheetId="24">#REF!</definedName>
    <definedName name="BuiltIn_Print_Area___0___6___0" localSheetId="15">#REF!</definedName>
    <definedName name="BuiltIn_Print_Area___0___6___0" localSheetId="12">#REF!</definedName>
    <definedName name="BuiltIn_Print_Area___0___6___0" localSheetId="17">#REF!</definedName>
    <definedName name="BuiltIn_Print_Area___0___6___0">#REF!</definedName>
    <definedName name="BuiltIn_Print_Area___0___7" localSheetId="13">#REF!</definedName>
    <definedName name="BuiltIn_Print_Area___0___7" localSheetId="16">#REF!</definedName>
    <definedName name="BuiltIn_Print_Area___0___7" localSheetId="9">#REF!</definedName>
    <definedName name="BuiltIn_Print_Area___0___7" localSheetId="4">#REF!</definedName>
    <definedName name="BuiltIn_Print_Area___0___7" localSheetId="8">#REF!</definedName>
    <definedName name="BuiltIn_Print_Area___0___7" localSheetId="19">#REF!</definedName>
    <definedName name="BuiltIn_Print_Area___0___7" localSheetId="24">#REF!</definedName>
    <definedName name="BuiltIn_Print_Area___0___7" localSheetId="15">#REF!</definedName>
    <definedName name="BuiltIn_Print_Area___0___7" localSheetId="12">#REF!</definedName>
    <definedName name="BuiltIn_Print_Area___0___7" localSheetId="17">#REF!</definedName>
    <definedName name="BuiltIn_Print_Area___0___7">#REF!</definedName>
    <definedName name="BuiltIn_Print_Area___0___7___0" localSheetId="13">#REF!</definedName>
    <definedName name="BuiltIn_Print_Area___0___7___0" localSheetId="16">#REF!</definedName>
    <definedName name="BuiltIn_Print_Area___0___7___0" localSheetId="9">#REF!</definedName>
    <definedName name="BuiltIn_Print_Area___0___7___0" localSheetId="4">#REF!</definedName>
    <definedName name="BuiltIn_Print_Area___0___7___0" localSheetId="8">#REF!</definedName>
    <definedName name="BuiltIn_Print_Area___0___7___0" localSheetId="19">#REF!</definedName>
    <definedName name="BuiltIn_Print_Area___0___7___0" localSheetId="24">#REF!</definedName>
    <definedName name="BuiltIn_Print_Area___0___7___0" localSheetId="15">#REF!</definedName>
    <definedName name="BuiltIn_Print_Area___0___7___0" localSheetId="12">#REF!</definedName>
    <definedName name="BuiltIn_Print_Area___0___7___0" localSheetId="17">#REF!</definedName>
    <definedName name="BuiltIn_Print_Area___0___7___0">#REF!</definedName>
    <definedName name="BuiltIn_Print_Area___0___8" localSheetId="13">#REF!</definedName>
    <definedName name="BuiltIn_Print_Area___0___8" localSheetId="16">#REF!</definedName>
    <definedName name="BuiltIn_Print_Area___0___8" localSheetId="9">#REF!</definedName>
    <definedName name="BuiltIn_Print_Area___0___8" localSheetId="4">#REF!</definedName>
    <definedName name="BuiltIn_Print_Area___0___8" localSheetId="8">#REF!</definedName>
    <definedName name="BuiltIn_Print_Area___0___8" localSheetId="19">#REF!</definedName>
    <definedName name="BuiltIn_Print_Area___0___8" localSheetId="24">#REF!</definedName>
    <definedName name="BuiltIn_Print_Area___0___8" localSheetId="15">#REF!</definedName>
    <definedName name="BuiltIn_Print_Area___0___8" localSheetId="12">#REF!</definedName>
    <definedName name="BuiltIn_Print_Area___0___8" localSheetId="17">#REF!</definedName>
    <definedName name="BuiltIn_Print_Area___0___8">#REF!</definedName>
    <definedName name="BuiltIn_Print_Area___0_1" localSheetId="13">#REF!</definedName>
    <definedName name="BuiltIn_Print_Area___0_1" localSheetId="16">#REF!</definedName>
    <definedName name="BuiltIn_Print_Area___0_1" localSheetId="9">#REF!</definedName>
    <definedName name="BuiltIn_Print_Area___0_1" localSheetId="4">#REF!</definedName>
    <definedName name="BuiltIn_Print_Area___0_1" localSheetId="8">#REF!</definedName>
    <definedName name="BuiltIn_Print_Area___0_1" localSheetId="19">#REF!</definedName>
    <definedName name="BuiltIn_Print_Area___0_1" localSheetId="24">#REF!</definedName>
    <definedName name="BuiltIn_Print_Area___0_1" localSheetId="15">#REF!</definedName>
    <definedName name="BuiltIn_Print_Area___0_1" localSheetId="12">#REF!</definedName>
    <definedName name="BuiltIn_Print_Area___0_1" localSheetId="17">#REF!</definedName>
    <definedName name="BuiltIn_Print_Area___0_1">#REF!</definedName>
    <definedName name="BuiltIn_Print_Area___0_1_1" localSheetId="13">#REF!</definedName>
    <definedName name="BuiltIn_Print_Area___0_1_1" localSheetId="16">#REF!</definedName>
    <definedName name="BuiltIn_Print_Area___0_1_1" localSheetId="9">#REF!</definedName>
    <definedName name="BuiltIn_Print_Area___0_1_1" localSheetId="4">#REF!</definedName>
    <definedName name="BuiltIn_Print_Area___0_1_1" localSheetId="8">#REF!</definedName>
    <definedName name="BuiltIn_Print_Area___0_1_1" localSheetId="19">#REF!</definedName>
    <definedName name="BuiltIn_Print_Area___0_1_1" localSheetId="24">#REF!</definedName>
    <definedName name="BuiltIn_Print_Area___0_1_1" localSheetId="15">#REF!</definedName>
    <definedName name="BuiltIn_Print_Area___0_1_1" localSheetId="12">#REF!</definedName>
    <definedName name="BuiltIn_Print_Area___0_1_1" localSheetId="17">#REF!</definedName>
    <definedName name="BuiltIn_Print_Area___0_1_1">#REF!</definedName>
    <definedName name="BuiltIn_Print_Area_1" localSheetId="13">#REF!</definedName>
    <definedName name="BuiltIn_Print_Area_1" localSheetId="16">#REF!</definedName>
    <definedName name="BuiltIn_Print_Area_1" localSheetId="9">#REF!</definedName>
    <definedName name="BuiltIn_Print_Area_1" localSheetId="4">#REF!</definedName>
    <definedName name="BuiltIn_Print_Area_1" localSheetId="8">#REF!</definedName>
    <definedName name="BuiltIn_Print_Area_1" localSheetId="19">#REF!</definedName>
    <definedName name="BuiltIn_Print_Area_1" localSheetId="24">#REF!</definedName>
    <definedName name="BuiltIn_Print_Area_1" localSheetId="15">#REF!</definedName>
    <definedName name="BuiltIn_Print_Area_1" localSheetId="12">#REF!</definedName>
    <definedName name="BuiltIn_Print_Area_1" localSheetId="17">#REF!</definedName>
    <definedName name="BuiltIn_Print_Area_1">#REF!</definedName>
    <definedName name="BuiltIn_Print_Area_1_1" localSheetId="13">#REF!</definedName>
    <definedName name="BuiltIn_Print_Area_1_1" localSheetId="16">#REF!</definedName>
    <definedName name="BuiltIn_Print_Area_1_1" localSheetId="9">#REF!</definedName>
    <definedName name="BuiltIn_Print_Area_1_1" localSheetId="4">#REF!</definedName>
    <definedName name="BuiltIn_Print_Area_1_1" localSheetId="8">#REF!</definedName>
    <definedName name="BuiltIn_Print_Area_1_1" localSheetId="19">#REF!</definedName>
    <definedName name="BuiltIn_Print_Area_1_1" localSheetId="24">#REF!</definedName>
    <definedName name="BuiltIn_Print_Area_1_1" localSheetId="15">#REF!</definedName>
    <definedName name="BuiltIn_Print_Area_1_1" localSheetId="12">#REF!</definedName>
    <definedName name="BuiltIn_Print_Area_1_1" localSheetId="17">#REF!</definedName>
    <definedName name="BuiltIn_Print_Area_1_1">#REF!</definedName>
    <definedName name="BuiltIn_Print_Titles" localSheetId="13">#REF!</definedName>
    <definedName name="BuiltIn_Print_Titles" localSheetId="16">#REF!</definedName>
    <definedName name="BuiltIn_Print_Titles" localSheetId="9">#REF!</definedName>
    <definedName name="BuiltIn_Print_Titles" localSheetId="4">#REF!</definedName>
    <definedName name="BuiltIn_Print_Titles" localSheetId="8">#REF!</definedName>
    <definedName name="BuiltIn_Print_Titles" localSheetId="19">#REF!</definedName>
    <definedName name="BuiltIn_Print_Titles" localSheetId="24">#REF!</definedName>
    <definedName name="BuiltIn_Print_Titles" localSheetId="15">#REF!</definedName>
    <definedName name="BuiltIn_Print_Titles" localSheetId="12">#REF!</definedName>
    <definedName name="BuiltIn_Print_Titles" localSheetId="17">#REF!</definedName>
    <definedName name="BuiltIn_Print_Titles">#REF!</definedName>
    <definedName name="BuiltIn_Print_Titles___0" localSheetId="13">#REF!</definedName>
    <definedName name="BuiltIn_Print_Titles___0" localSheetId="16">#REF!</definedName>
    <definedName name="BuiltIn_Print_Titles___0" localSheetId="9">#REF!</definedName>
    <definedName name="BuiltIn_Print_Titles___0" localSheetId="4">#REF!</definedName>
    <definedName name="BuiltIn_Print_Titles___0" localSheetId="8">#REF!</definedName>
    <definedName name="BuiltIn_Print_Titles___0" localSheetId="19">#REF!</definedName>
    <definedName name="BuiltIn_Print_Titles___0" localSheetId="24">#REF!</definedName>
    <definedName name="BuiltIn_Print_Titles___0" localSheetId="15">#REF!</definedName>
    <definedName name="BuiltIn_Print_Titles___0" localSheetId="12">#REF!</definedName>
    <definedName name="BuiltIn_Print_Titles___0" localSheetId="17">#REF!</definedName>
    <definedName name="BuiltIn_Print_Titles___0">#REF!</definedName>
    <definedName name="BuiltIn_Print_Titles___0___0" localSheetId="13">#REF!</definedName>
    <definedName name="BuiltIn_Print_Titles___0___0" localSheetId="16">#REF!</definedName>
    <definedName name="BuiltIn_Print_Titles___0___0" localSheetId="9">#REF!</definedName>
    <definedName name="BuiltIn_Print_Titles___0___0" localSheetId="4">#REF!</definedName>
    <definedName name="BuiltIn_Print_Titles___0___0" localSheetId="8">#REF!</definedName>
    <definedName name="BuiltIn_Print_Titles___0___0" localSheetId="19">#REF!</definedName>
    <definedName name="BuiltIn_Print_Titles___0___0" localSheetId="24">#REF!</definedName>
    <definedName name="BuiltIn_Print_Titles___0___0" localSheetId="15">#REF!</definedName>
    <definedName name="BuiltIn_Print_Titles___0___0" localSheetId="12">#REF!</definedName>
    <definedName name="BuiltIn_Print_Titles___0___0" localSheetId="17">#REF!</definedName>
    <definedName name="BuiltIn_Print_Titles___0___0">#REF!</definedName>
    <definedName name="BuiltIn_Print_Titles___0___0___0" localSheetId="13">#REF!</definedName>
    <definedName name="BuiltIn_Print_Titles___0___0___0" localSheetId="16">#REF!</definedName>
    <definedName name="BuiltIn_Print_Titles___0___0___0" localSheetId="9">#REF!</definedName>
    <definedName name="BuiltIn_Print_Titles___0___0___0" localSheetId="4">#REF!</definedName>
    <definedName name="BuiltIn_Print_Titles___0___0___0" localSheetId="8">#REF!</definedName>
    <definedName name="BuiltIn_Print_Titles___0___0___0" localSheetId="19">#REF!</definedName>
    <definedName name="BuiltIn_Print_Titles___0___0___0" localSheetId="24">#REF!</definedName>
    <definedName name="BuiltIn_Print_Titles___0___0___0" localSheetId="15">#REF!</definedName>
    <definedName name="BuiltIn_Print_Titles___0___0___0" localSheetId="12">#REF!</definedName>
    <definedName name="BuiltIn_Print_Titles___0___0___0" localSheetId="17">#REF!</definedName>
    <definedName name="BuiltIn_Print_Titles___0___0___0">#REF!</definedName>
    <definedName name="BuiltIn_Print_Titles___0___0___0___0" localSheetId="13">#REF!</definedName>
    <definedName name="BuiltIn_Print_Titles___0___0___0___0" localSheetId="16">#REF!</definedName>
    <definedName name="BuiltIn_Print_Titles___0___0___0___0" localSheetId="9">#REF!</definedName>
    <definedName name="BuiltIn_Print_Titles___0___0___0___0" localSheetId="4">#REF!</definedName>
    <definedName name="BuiltIn_Print_Titles___0___0___0___0" localSheetId="8">#REF!</definedName>
    <definedName name="BuiltIn_Print_Titles___0___0___0___0" localSheetId="19">#REF!</definedName>
    <definedName name="BuiltIn_Print_Titles___0___0___0___0" localSheetId="24">#REF!</definedName>
    <definedName name="BuiltIn_Print_Titles___0___0___0___0" localSheetId="15">#REF!</definedName>
    <definedName name="BuiltIn_Print_Titles___0___0___0___0" localSheetId="12">#REF!</definedName>
    <definedName name="BuiltIn_Print_Titles___0___0___0___0" localSheetId="17">#REF!</definedName>
    <definedName name="BuiltIn_Print_Titles___0___0___0___0">#REF!</definedName>
    <definedName name="BuiltIn_Print_Titles___0___0___0___0___0" localSheetId="13">#REF!</definedName>
    <definedName name="BuiltIn_Print_Titles___0___0___0___0___0" localSheetId="16">#REF!</definedName>
    <definedName name="BuiltIn_Print_Titles___0___0___0___0___0" localSheetId="9">#REF!</definedName>
    <definedName name="BuiltIn_Print_Titles___0___0___0___0___0" localSheetId="4">#REF!</definedName>
    <definedName name="BuiltIn_Print_Titles___0___0___0___0___0" localSheetId="8">#REF!</definedName>
    <definedName name="BuiltIn_Print_Titles___0___0___0___0___0" localSheetId="19">#REF!</definedName>
    <definedName name="BuiltIn_Print_Titles___0___0___0___0___0" localSheetId="24">#REF!</definedName>
    <definedName name="BuiltIn_Print_Titles___0___0___0___0___0" localSheetId="15">#REF!</definedName>
    <definedName name="BuiltIn_Print_Titles___0___0___0___0___0" localSheetId="12">#REF!</definedName>
    <definedName name="BuiltIn_Print_Titles___0___0___0___0___0" localSheetId="17">#REF!</definedName>
    <definedName name="BuiltIn_Print_Titles___0___0___0___0___0">#REF!</definedName>
    <definedName name="BuiltIn_Print_Titles___0___0___0___0___0___0" localSheetId="13">#REF!</definedName>
    <definedName name="BuiltIn_Print_Titles___0___0___0___0___0___0" localSheetId="16">#REF!</definedName>
    <definedName name="BuiltIn_Print_Titles___0___0___0___0___0___0" localSheetId="9">#REF!</definedName>
    <definedName name="BuiltIn_Print_Titles___0___0___0___0___0___0" localSheetId="4">#REF!</definedName>
    <definedName name="BuiltIn_Print_Titles___0___0___0___0___0___0" localSheetId="8">#REF!</definedName>
    <definedName name="BuiltIn_Print_Titles___0___0___0___0___0___0" localSheetId="19">#REF!</definedName>
    <definedName name="BuiltIn_Print_Titles___0___0___0___0___0___0" localSheetId="24">#REF!</definedName>
    <definedName name="BuiltIn_Print_Titles___0___0___0___0___0___0" localSheetId="15">#REF!</definedName>
    <definedName name="BuiltIn_Print_Titles___0___0___0___0___0___0" localSheetId="12">#REF!</definedName>
    <definedName name="BuiltIn_Print_Titles___0___0___0___0___0___0" localSheetId="17">#REF!</definedName>
    <definedName name="BuiltIn_Print_Titles___0___0___0___0___0___0">#REF!</definedName>
    <definedName name="BuiltIn_Print_Titles___0___0___0___0___0___0___0" localSheetId="13">#REF!</definedName>
    <definedName name="BuiltIn_Print_Titles___0___0___0___0___0___0___0" localSheetId="16">#REF!</definedName>
    <definedName name="BuiltIn_Print_Titles___0___0___0___0___0___0___0" localSheetId="9">#REF!</definedName>
    <definedName name="BuiltIn_Print_Titles___0___0___0___0___0___0___0" localSheetId="4">#REF!</definedName>
    <definedName name="BuiltIn_Print_Titles___0___0___0___0___0___0___0" localSheetId="8">#REF!</definedName>
    <definedName name="BuiltIn_Print_Titles___0___0___0___0___0___0___0" localSheetId="19">#REF!</definedName>
    <definedName name="BuiltIn_Print_Titles___0___0___0___0___0___0___0" localSheetId="24">#REF!</definedName>
    <definedName name="BuiltIn_Print_Titles___0___0___0___0___0___0___0" localSheetId="15">#REF!</definedName>
    <definedName name="BuiltIn_Print_Titles___0___0___0___0___0___0___0" localSheetId="12">#REF!</definedName>
    <definedName name="BuiltIn_Print_Titles___0___0___0___0___0___0___0" localSheetId="17">#REF!</definedName>
    <definedName name="BuiltIn_Print_Titles___0___0___0___0___0___0___0">#REF!</definedName>
    <definedName name="BuiltIn_Print_Titles___0___0___0___0___0___0___0___0___0" localSheetId="13">#REF!</definedName>
    <definedName name="BuiltIn_Print_Titles___0___0___0___0___0___0___0___0___0" localSheetId="16">#REF!</definedName>
    <definedName name="BuiltIn_Print_Titles___0___0___0___0___0___0___0___0___0" localSheetId="9">#REF!</definedName>
    <definedName name="BuiltIn_Print_Titles___0___0___0___0___0___0___0___0___0" localSheetId="4">#REF!</definedName>
    <definedName name="BuiltIn_Print_Titles___0___0___0___0___0___0___0___0___0" localSheetId="8">#REF!</definedName>
    <definedName name="BuiltIn_Print_Titles___0___0___0___0___0___0___0___0___0" localSheetId="19">#REF!</definedName>
    <definedName name="BuiltIn_Print_Titles___0___0___0___0___0___0___0___0___0" localSheetId="24">#REF!</definedName>
    <definedName name="BuiltIn_Print_Titles___0___0___0___0___0___0___0___0___0" localSheetId="15">#REF!</definedName>
    <definedName name="BuiltIn_Print_Titles___0___0___0___0___0___0___0___0___0" localSheetId="12">#REF!</definedName>
    <definedName name="BuiltIn_Print_Titles___0___0___0___0___0___0___0___0___0" localSheetId="17">#REF!</definedName>
    <definedName name="BuiltIn_Print_Titles___0___0___0___0___0___0___0___0___0">#REF!</definedName>
    <definedName name="BuiltIn_Print_Titles___0___0___10" localSheetId="13">#REF!</definedName>
    <definedName name="BuiltIn_Print_Titles___0___0___10" localSheetId="16">#REF!</definedName>
    <definedName name="BuiltIn_Print_Titles___0___0___10" localSheetId="9">#REF!</definedName>
    <definedName name="BuiltIn_Print_Titles___0___0___10" localSheetId="4">#REF!</definedName>
    <definedName name="BuiltIn_Print_Titles___0___0___10" localSheetId="8">#REF!</definedName>
    <definedName name="BuiltIn_Print_Titles___0___0___10" localSheetId="19">#REF!</definedName>
    <definedName name="BuiltIn_Print_Titles___0___0___10" localSheetId="24">#REF!</definedName>
    <definedName name="BuiltIn_Print_Titles___0___0___10" localSheetId="15">#REF!</definedName>
    <definedName name="BuiltIn_Print_Titles___0___0___10" localSheetId="12">#REF!</definedName>
    <definedName name="BuiltIn_Print_Titles___0___0___10" localSheetId="17">#REF!</definedName>
    <definedName name="BuiltIn_Print_Titles___0___0___10">#REF!</definedName>
    <definedName name="BuiltIn_Print_Titles___0___1" localSheetId="13">#REF!</definedName>
    <definedName name="BuiltIn_Print_Titles___0___1" localSheetId="16">#REF!</definedName>
    <definedName name="BuiltIn_Print_Titles___0___1" localSheetId="9">#REF!</definedName>
    <definedName name="BuiltIn_Print_Titles___0___1" localSheetId="4">#REF!</definedName>
    <definedName name="BuiltIn_Print_Titles___0___1" localSheetId="8">#REF!</definedName>
    <definedName name="BuiltIn_Print_Titles___0___1" localSheetId="19">#REF!</definedName>
    <definedName name="BuiltIn_Print_Titles___0___1" localSheetId="24">#REF!</definedName>
    <definedName name="BuiltIn_Print_Titles___0___1" localSheetId="15">#REF!</definedName>
    <definedName name="BuiltIn_Print_Titles___0___1" localSheetId="12">#REF!</definedName>
    <definedName name="BuiltIn_Print_Titles___0___1" localSheetId="17">#REF!</definedName>
    <definedName name="BuiltIn_Print_Titles___0___1">#REF!</definedName>
    <definedName name="BuiltIn_Print_Titles___0___16" localSheetId="13">#REF!</definedName>
    <definedName name="BuiltIn_Print_Titles___0___16" localSheetId="16">#REF!</definedName>
    <definedName name="BuiltIn_Print_Titles___0___16" localSheetId="9">#REF!</definedName>
    <definedName name="BuiltIn_Print_Titles___0___16" localSheetId="4">#REF!</definedName>
    <definedName name="BuiltIn_Print_Titles___0___16" localSheetId="8">#REF!</definedName>
    <definedName name="BuiltIn_Print_Titles___0___16" localSheetId="19">#REF!</definedName>
    <definedName name="BuiltIn_Print_Titles___0___16" localSheetId="24">#REF!</definedName>
    <definedName name="BuiltIn_Print_Titles___0___16" localSheetId="15">#REF!</definedName>
    <definedName name="BuiltIn_Print_Titles___0___16" localSheetId="12">#REF!</definedName>
    <definedName name="BuiltIn_Print_Titles___0___16" localSheetId="17">#REF!</definedName>
    <definedName name="BuiltIn_Print_Titles___0___16">#REF!</definedName>
    <definedName name="BuiltIn_Print_Titles___0___16___0" localSheetId="13">#REF!</definedName>
    <definedName name="BuiltIn_Print_Titles___0___16___0" localSheetId="16">#REF!</definedName>
    <definedName name="BuiltIn_Print_Titles___0___16___0" localSheetId="9">#REF!</definedName>
    <definedName name="BuiltIn_Print_Titles___0___16___0" localSheetId="4">#REF!</definedName>
    <definedName name="BuiltIn_Print_Titles___0___16___0" localSheetId="8">#REF!</definedName>
    <definedName name="BuiltIn_Print_Titles___0___16___0" localSheetId="19">#REF!</definedName>
    <definedName name="BuiltIn_Print_Titles___0___16___0" localSheetId="24">#REF!</definedName>
    <definedName name="BuiltIn_Print_Titles___0___16___0" localSheetId="15">#REF!</definedName>
    <definedName name="BuiltIn_Print_Titles___0___16___0" localSheetId="12">#REF!</definedName>
    <definedName name="BuiltIn_Print_Titles___0___16___0" localSheetId="17">#REF!</definedName>
    <definedName name="BuiltIn_Print_Titles___0___16___0">#REF!</definedName>
    <definedName name="BuiltIn_Print_Titles___0___16___0___0" localSheetId="13">#REF!</definedName>
    <definedName name="BuiltIn_Print_Titles___0___16___0___0" localSheetId="16">#REF!</definedName>
    <definedName name="BuiltIn_Print_Titles___0___16___0___0" localSheetId="9">#REF!</definedName>
    <definedName name="BuiltIn_Print_Titles___0___16___0___0" localSheetId="4">#REF!</definedName>
    <definedName name="BuiltIn_Print_Titles___0___16___0___0" localSheetId="8">#REF!</definedName>
    <definedName name="BuiltIn_Print_Titles___0___16___0___0" localSheetId="19">#REF!</definedName>
    <definedName name="BuiltIn_Print_Titles___0___16___0___0" localSheetId="24">#REF!</definedName>
    <definedName name="BuiltIn_Print_Titles___0___16___0___0" localSheetId="15">#REF!</definedName>
    <definedName name="BuiltIn_Print_Titles___0___16___0___0" localSheetId="12">#REF!</definedName>
    <definedName name="BuiltIn_Print_Titles___0___16___0___0" localSheetId="17">#REF!</definedName>
    <definedName name="BuiltIn_Print_Titles___0___16___0___0">#REF!</definedName>
    <definedName name="BuiltIn_Print_Titles___0___16___0___0___0" localSheetId="13">#REF!</definedName>
    <definedName name="BuiltIn_Print_Titles___0___16___0___0___0" localSheetId="16">#REF!</definedName>
    <definedName name="BuiltIn_Print_Titles___0___16___0___0___0" localSheetId="9">#REF!</definedName>
    <definedName name="BuiltIn_Print_Titles___0___16___0___0___0" localSheetId="4">#REF!</definedName>
    <definedName name="BuiltIn_Print_Titles___0___16___0___0___0" localSheetId="8">#REF!</definedName>
    <definedName name="BuiltIn_Print_Titles___0___16___0___0___0" localSheetId="19">#REF!</definedName>
    <definedName name="BuiltIn_Print_Titles___0___16___0___0___0" localSheetId="24">#REF!</definedName>
    <definedName name="BuiltIn_Print_Titles___0___16___0___0___0" localSheetId="15">#REF!</definedName>
    <definedName name="BuiltIn_Print_Titles___0___16___0___0___0" localSheetId="12">#REF!</definedName>
    <definedName name="BuiltIn_Print_Titles___0___16___0___0___0" localSheetId="17">#REF!</definedName>
    <definedName name="BuiltIn_Print_Titles___0___16___0___0___0">#REF!</definedName>
    <definedName name="BuiltIn_Print_Titles___0___16___0___0___0___0" localSheetId="13">#REF!</definedName>
    <definedName name="BuiltIn_Print_Titles___0___16___0___0___0___0" localSheetId="16">#REF!</definedName>
    <definedName name="BuiltIn_Print_Titles___0___16___0___0___0___0" localSheetId="9">#REF!</definedName>
    <definedName name="BuiltIn_Print_Titles___0___16___0___0___0___0" localSheetId="4">#REF!</definedName>
    <definedName name="BuiltIn_Print_Titles___0___16___0___0___0___0" localSheetId="8">#REF!</definedName>
    <definedName name="BuiltIn_Print_Titles___0___16___0___0___0___0" localSheetId="19">#REF!</definedName>
    <definedName name="BuiltIn_Print_Titles___0___16___0___0___0___0" localSheetId="24">#REF!</definedName>
    <definedName name="BuiltIn_Print_Titles___0___16___0___0___0___0" localSheetId="15">#REF!</definedName>
    <definedName name="BuiltIn_Print_Titles___0___16___0___0___0___0" localSheetId="12">#REF!</definedName>
    <definedName name="BuiltIn_Print_Titles___0___16___0___0___0___0" localSheetId="17">#REF!</definedName>
    <definedName name="BuiltIn_Print_Titles___0___16___0___0___0___0">#REF!</definedName>
    <definedName name="BuiltIn_Print_Titles___0___16___0___0___0___0___0" localSheetId="13">#REF!</definedName>
    <definedName name="BuiltIn_Print_Titles___0___16___0___0___0___0___0" localSheetId="16">#REF!</definedName>
    <definedName name="BuiltIn_Print_Titles___0___16___0___0___0___0___0" localSheetId="9">#REF!</definedName>
    <definedName name="BuiltIn_Print_Titles___0___16___0___0___0___0___0" localSheetId="4">#REF!</definedName>
    <definedName name="BuiltIn_Print_Titles___0___16___0___0___0___0___0" localSheetId="8">#REF!</definedName>
    <definedName name="BuiltIn_Print_Titles___0___16___0___0___0___0___0" localSheetId="19">#REF!</definedName>
    <definedName name="BuiltIn_Print_Titles___0___16___0___0___0___0___0" localSheetId="24">#REF!</definedName>
    <definedName name="BuiltIn_Print_Titles___0___16___0___0___0___0___0" localSheetId="15">#REF!</definedName>
    <definedName name="BuiltIn_Print_Titles___0___16___0___0___0___0___0" localSheetId="12">#REF!</definedName>
    <definedName name="BuiltIn_Print_Titles___0___16___0___0___0___0___0" localSheetId="17">#REF!</definedName>
    <definedName name="BuiltIn_Print_Titles___0___16___0___0___0___0___0">#REF!</definedName>
    <definedName name="BuiltIn_Print_Titles___0___5" localSheetId="13">#REF!</definedName>
    <definedName name="BuiltIn_Print_Titles___0___5" localSheetId="16">#REF!</definedName>
    <definedName name="BuiltIn_Print_Titles___0___5" localSheetId="9">#REF!</definedName>
    <definedName name="BuiltIn_Print_Titles___0___5" localSheetId="4">#REF!</definedName>
    <definedName name="BuiltIn_Print_Titles___0___5" localSheetId="8">#REF!</definedName>
    <definedName name="BuiltIn_Print_Titles___0___5" localSheetId="19">#REF!</definedName>
    <definedName name="BuiltIn_Print_Titles___0___5" localSheetId="24">#REF!</definedName>
    <definedName name="BuiltIn_Print_Titles___0___5" localSheetId="15">#REF!</definedName>
    <definedName name="BuiltIn_Print_Titles___0___5" localSheetId="12">#REF!</definedName>
    <definedName name="BuiltIn_Print_Titles___0___5" localSheetId="17">#REF!</definedName>
    <definedName name="BuiltIn_Print_Titles___0___5">#REF!</definedName>
    <definedName name="BuiltIn_Print_Titles___0___6" localSheetId="13">#REF!</definedName>
    <definedName name="BuiltIn_Print_Titles___0___6" localSheetId="16">#REF!</definedName>
    <definedName name="BuiltIn_Print_Titles___0___6" localSheetId="9">#REF!</definedName>
    <definedName name="BuiltIn_Print_Titles___0___6" localSheetId="4">#REF!</definedName>
    <definedName name="BuiltIn_Print_Titles___0___6" localSheetId="8">#REF!</definedName>
    <definedName name="BuiltIn_Print_Titles___0___6" localSheetId="19">#REF!</definedName>
    <definedName name="BuiltIn_Print_Titles___0___6" localSheetId="24">#REF!</definedName>
    <definedName name="BuiltIn_Print_Titles___0___6" localSheetId="15">#REF!</definedName>
    <definedName name="BuiltIn_Print_Titles___0___6" localSheetId="12">#REF!</definedName>
    <definedName name="BuiltIn_Print_Titles___0___6" localSheetId="17">#REF!</definedName>
    <definedName name="BuiltIn_Print_Titles___0___6">#REF!</definedName>
    <definedName name="BuiltIn_Print_Titles___0___7" localSheetId="13">#REF!</definedName>
    <definedName name="BuiltIn_Print_Titles___0___7" localSheetId="16">#REF!</definedName>
    <definedName name="BuiltIn_Print_Titles___0___7" localSheetId="9">#REF!</definedName>
    <definedName name="BuiltIn_Print_Titles___0___7" localSheetId="4">#REF!</definedName>
    <definedName name="BuiltIn_Print_Titles___0___7" localSheetId="8">#REF!</definedName>
    <definedName name="BuiltIn_Print_Titles___0___7" localSheetId="19">#REF!</definedName>
    <definedName name="BuiltIn_Print_Titles___0___7" localSheetId="24">#REF!</definedName>
    <definedName name="BuiltIn_Print_Titles___0___7" localSheetId="15">#REF!</definedName>
    <definedName name="BuiltIn_Print_Titles___0___7" localSheetId="12">#REF!</definedName>
    <definedName name="BuiltIn_Print_Titles___0___7" localSheetId="17">#REF!</definedName>
    <definedName name="BuiltIn_Print_Titles___0___7">#REF!</definedName>
    <definedName name="BuiltIn_Print_Titles___0___8" localSheetId="13">#REF!</definedName>
    <definedName name="BuiltIn_Print_Titles___0___8" localSheetId="16">#REF!</definedName>
    <definedName name="BuiltIn_Print_Titles___0___8" localSheetId="9">#REF!</definedName>
    <definedName name="BuiltIn_Print_Titles___0___8" localSheetId="4">#REF!</definedName>
    <definedName name="BuiltIn_Print_Titles___0___8" localSheetId="8">#REF!</definedName>
    <definedName name="BuiltIn_Print_Titles___0___8" localSheetId="19">#REF!</definedName>
    <definedName name="BuiltIn_Print_Titles___0___8" localSheetId="24">#REF!</definedName>
    <definedName name="BuiltIn_Print_Titles___0___8" localSheetId="15">#REF!</definedName>
    <definedName name="BuiltIn_Print_Titles___0___8" localSheetId="12">#REF!</definedName>
    <definedName name="BuiltIn_Print_Titles___0___8" localSheetId="17">#REF!</definedName>
    <definedName name="BuiltIn_Print_Titles___0___8">#REF!</definedName>
    <definedName name="BuiltIn_Print_Titles___0_1" localSheetId="13">#REF!</definedName>
    <definedName name="BuiltIn_Print_Titles___0_1" localSheetId="16">#REF!</definedName>
    <definedName name="BuiltIn_Print_Titles___0_1" localSheetId="9">#REF!</definedName>
    <definedName name="BuiltIn_Print_Titles___0_1" localSheetId="4">#REF!</definedName>
    <definedName name="BuiltIn_Print_Titles___0_1" localSheetId="8">#REF!</definedName>
    <definedName name="BuiltIn_Print_Titles___0_1" localSheetId="19">#REF!</definedName>
    <definedName name="BuiltIn_Print_Titles___0_1" localSheetId="24">#REF!</definedName>
    <definedName name="BuiltIn_Print_Titles___0_1" localSheetId="15">#REF!</definedName>
    <definedName name="BuiltIn_Print_Titles___0_1" localSheetId="12">#REF!</definedName>
    <definedName name="BuiltIn_Print_Titles___0_1" localSheetId="17">#REF!</definedName>
    <definedName name="BuiltIn_Print_Titles___0_1">#REF!</definedName>
    <definedName name="BuiltIn_Print_Titles___0_1_1" localSheetId="13">#REF!</definedName>
    <definedName name="BuiltIn_Print_Titles___0_1_1" localSheetId="16">#REF!</definedName>
    <definedName name="BuiltIn_Print_Titles___0_1_1" localSheetId="9">#REF!</definedName>
    <definedName name="BuiltIn_Print_Titles___0_1_1" localSheetId="4">#REF!</definedName>
    <definedName name="BuiltIn_Print_Titles___0_1_1" localSheetId="8">#REF!</definedName>
    <definedName name="BuiltIn_Print_Titles___0_1_1" localSheetId="19">#REF!</definedName>
    <definedName name="BuiltIn_Print_Titles___0_1_1" localSheetId="24">#REF!</definedName>
    <definedName name="BuiltIn_Print_Titles___0_1_1" localSheetId="15">#REF!</definedName>
    <definedName name="BuiltIn_Print_Titles___0_1_1" localSheetId="12">#REF!</definedName>
    <definedName name="BuiltIn_Print_Titles___0_1_1" localSheetId="17">#REF!</definedName>
    <definedName name="BuiltIn_Print_Titles___0_1_1">#REF!</definedName>
    <definedName name="BuiltIn_Print_Titles___4___4" localSheetId="13">#REF!</definedName>
    <definedName name="BuiltIn_Print_Titles___4___4" localSheetId="16">#REF!</definedName>
    <definedName name="BuiltIn_Print_Titles___4___4" localSheetId="9">#REF!</definedName>
    <definedName name="BuiltIn_Print_Titles___4___4" localSheetId="4">#REF!</definedName>
    <definedName name="BuiltIn_Print_Titles___4___4" localSheetId="8">#REF!</definedName>
    <definedName name="BuiltIn_Print_Titles___4___4" localSheetId="19">#REF!</definedName>
    <definedName name="BuiltIn_Print_Titles___4___4" localSheetId="24">#REF!</definedName>
    <definedName name="BuiltIn_Print_Titles___4___4" localSheetId="15">#REF!</definedName>
    <definedName name="BuiltIn_Print_Titles___4___4" localSheetId="12">#REF!</definedName>
    <definedName name="BuiltIn_Print_Titles___4___4" localSheetId="17">#REF!</definedName>
    <definedName name="BuiltIn_Print_Titles___4___4">#REF!</definedName>
    <definedName name="BuiltIn_Print_Titles___5___5" localSheetId="13">#REF!</definedName>
    <definedName name="BuiltIn_Print_Titles___5___5" localSheetId="16">#REF!</definedName>
    <definedName name="BuiltIn_Print_Titles___5___5" localSheetId="9">#REF!</definedName>
    <definedName name="BuiltIn_Print_Titles___5___5" localSheetId="4">#REF!</definedName>
    <definedName name="BuiltIn_Print_Titles___5___5" localSheetId="8">#REF!</definedName>
    <definedName name="BuiltIn_Print_Titles___5___5" localSheetId="19">#REF!</definedName>
    <definedName name="BuiltIn_Print_Titles___5___5" localSheetId="24">#REF!</definedName>
    <definedName name="BuiltIn_Print_Titles___5___5" localSheetId="15">#REF!</definedName>
    <definedName name="BuiltIn_Print_Titles___5___5" localSheetId="12">#REF!</definedName>
    <definedName name="BuiltIn_Print_Titles___5___5" localSheetId="17">#REF!</definedName>
    <definedName name="BuiltIn_Print_Titles___5___5">#REF!</definedName>
    <definedName name="BuiltIn_Print_Titles___5___5___0" localSheetId="13">#REF!</definedName>
    <definedName name="BuiltIn_Print_Titles___5___5___0" localSheetId="16">#REF!</definedName>
    <definedName name="BuiltIn_Print_Titles___5___5___0" localSheetId="9">#REF!</definedName>
    <definedName name="BuiltIn_Print_Titles___5___5___0" localSheetId="4">#REF!</definedName>
    <definedName name="BuiltIn_Print_Titles___5___5___0" localSheetId="8">#REF!</definedName>
    <definedName name="BuiltIn_Print_Titles___5___5___0" localSheetId="19">#REF!</definedName>
    <definedName name="BuiltIn_Print_Titles___5___5___0" localSheetId="24">#REF!</definedName>
    <definedName name="BuiltIn_Print_Titles___5___5___0" localSheetId="15">#REF!</definedName>
    <definedName name="BuiltIn_Print_Titles___5___5___0" localSheetId="12">#REF!</definedName>
    <definedName name="BuiltIn_Print_Titles___5___5___0" localSheetId="17">#REF!</definedName>
    <definedName name="BuiltIn_Print_Titles___5___5___0">#REF!</definedName>
    <definedName name="BuiltIn_Print_Titles___6___6" localSheetId="13">#REF!</definedName>
    <definedName name="BuiltIn_Print_Titles___6___6" localSheetId="16">#REF!</definedName>
    <definedName name="BuiltIn_Print_Titles___6___6" localSheetId="9">#REF!</definedName>
    <definedName name="BuiltIn_Print_Titles___6___6" localSheetId="4">#REF!</definedName>
    <definedName name="BuiltIn_Print_Titles___6___6" localSheetId="8">#REF!</definedName>
    <definedName name="BuiltIn_Print_Titles___6___6" localSheetId="19">#REF!</definedName>
    <definedName name="BuiltIn_Print_Titles___6___6" localSheetId="24">#REF!</definedName>
    <definedName name="BuiltIn_Print_Titles___6___6" localSheetId="15">#REF!</definedName>
    <definedName name="BuiltIn_Print_Titles___6___6" localSheetId="12">#REF!</definedName>
    <definedName name="BuiltIn_Print_Titles___6___6" localSheetId="17">#REF!</definedName>
    <definedName name="BuiltIn_Print_Titles___6___6">#REF!</definedName>
    <definedName name="BuiltIn_Print_Titles___6___6___0" localSheetId="13">#REF!</definedName>
    <definedName name="BuiltIn_Print_Titles___6___6___0" localSheetId="16">#REF!</definedName>
    <definedName name="BuiltIn_Print_Titles___6___6___0" localSheetId="9">#REF!</definedName>
    <definedName name="BuiltIn_Print_Titles___6___6___0" localSheetId="4">#REF!</definedName>
    <definedName name="BuiltIn_Print_Titles___6___6___0" localSheetId="8">#REF!</definedName>
    <definedName name="BuiltIn_Print_Titles___6___6___0" localSheetId="19">#REF!</definedName>
    <definedName name="BuiltIn_Print_Titles___6___6___0" localSheetId="24">#REF!</definedName>
    <definedName name="BuiltIn_Print_Titles___6___6___0" localSheetId="15">#REF!</definedName>
    <definedName name="BuiltIn_Print_Titles___6___6___0" localSheetId="12">#REF!</definedName>
    <definedName name="BuiltIn_Print_Titles___6___6___0" localSheetId="17">#REF!</definedName>
    <definedName name="BuiltIn_Print_Titles___6___6___0">#REF!</definedName>
    <definedName name="BuiltIn_Print_Titles___7___7" localSheetId="13">#REF!</definedName>
    <definedName name="BuiltIn_Print_Titles___7___7" localSheetId="16">#REF!</definedName>
    <definedName name="BuiltIn_Print_Titles___7___7" localSheetId="9">#REF!</definedName>
    <definedName name="BuiltIn_Print_Titles___7___7" localSheetId="4">#REF!</definedName>
    <definedName name="BuiltIn_Print_Titles___7___7" localSheetId="8">#REF!</definedName>
    <definedName name="BuiltIn_Print_Titles___7___7" localSheetId="19">#REF!</definedName>
    <definedName name="BuiltIn_Print_Titles___7___7" localSheetId="24">#REF!</definedName>
    <definedName name="BuiltIn_Print_Titles___7___7" localSheetId="15">#REF!</definedName>
    <definedName name="BuiltIn_Print_Titles___7___7" localSheetId="12">#REF!</definedName>
    <definedName name="BuiltIn_Print_Titles___7___7" localSheetId="17">#REF!</definedName>
    <definedName name="BuiltIn_Print_Titles___7___7">#REF!</definedName>
    <definedName name="BuiltIn_Print_Titles_1" localSheetId="13">#REF!</definedName>
    <definedName name="BuiltIn_Print_Titles_1" localSheetId="16">#REF!</definedName>
    <definedName name="BuiltIn_Print_Titles_1" localSheetId="9">#REF!</definedName>
    <definedName name="BuiltIn_Print_Titles_1" localSheetId="4">#REF!</definedName>
    <definedName name="BuiltIn_Print_Titles_1" localSheetId="8">#REF!</definedName>
    <definedName name="BuiltIn_Print_Titles_1" localSheetId="19">#REF!</definedName>
    <definedName name="BuiltIn_Print_Titles_1" localSheetId="24">#REF!</definedName>
    <definedName name="BuiltIn_Print_Titles_1" localSheetId="15">#REF!</definedName>
    <definedName name="BuiltIn_Print_Titles_1" localSheetId="12">#REF!</definedName>
    <definedName name="BuiltIn_Print_Titles_1" localSheetId="17">#REF!</definedName>
    <definedName name="BuiltIn_Print_Titles_1">#REF!</definedName>
    <definedName name="BuiltIn_Print_Titles_1_1" localSheetId="13">#REF!</definedName>
    <definedName name="BuiltIn_Print_Titles_1_1" localSheetId="16">#REF!</definedName>
    <definedName name="BuiltIn_Print_Titles_1_1" localSheetId="9">#REF!</definedName>
    <definedName name="BuiltIn_Print_Titles_1_1" localSheetId="4">#REF!</definedName>
    <definedName name="BuiltIn_Print_Titles_1_1" localSheetId="8">#REF!</definedName>
    <definedName name="BuiltIn_Print_Titles_1_1" localSheetId="19">#REF!</definedName>
    <definedName name="BuiltIn_Print_Titles_1_1" localSheetId="24">#REF!</definedName>
    <definedName name="BuiltIn_Print_Titles_1_1" localSheetId="15">#REF!</definedName>
    <definedName name="BuiltIn_Print_Titles_1_1" localSheetId="12">#REF!</definedName>
    <definedName name="BuiltIn_Print_Titles_1_1" localSheetId="17">#REF!</definedName>
    <definedName name="BuiltIn_Print_Titles_1_1">#REF!</definedName>
    <definedName name="Capa" localSheetId="9" hidden="1">{#N/A,#N/A,FALSE,"ET-CAPA";#N/A,#N/A,FALSE,"ET-PAG1";#N/A,#N/A,FALSE,"ET-PAG2";#N/A,#N/A,FALSE,"ET-PAG3";#N/A,#N/A,FALSE,"ET-PAG4";#N/A,#N/A,FALSE,"ET-PAG5"}</definedName>
    <definedName name="Capa" localSheetId="0" hidden="1">{#N/A,#N/A,FALSE,"ET-CAPA";#N/A,#N/A,FALSE,"ET-PAG1";#N/A,#N/A,FALSE,"ET-PAG2";#N/A,#N/A,FALSE,"ET-PAG3";#N/A,#N/A,FALSE,"ET-PAG4";#N/A,#N/A,FALSE,"ET-PAG5"}</definedName>
    <definedName name="Capa" localSheetId="1" hidden="1">{#N/A,#N/A,FALSE,"ET-CAPA";#N/A,#N/A,FALSE,"ET-PAG1";#N/A,#N/A,FALSE,"ET-PAG2";#N/A,#N/A,FALSE,"ET-PAG3";#N/A,#N/A,FALSE,"ET-PAG4";#N/A,#N/A,FALSE,"ET-PAG5"}</definedName>
    <definedName name="Capa" localSheetId="3" hidden="1">{#N/A,#N/A,FALSE,"ET-CAPA";#N/A,#N/A,FALSE,"ET-PAG1";#N/A,#N/A,FALSE,"ET-PAG2";#N/A,#N/A,FALSE,"ET-PAG3";#N/A,#N/A,FALSE,"ET-PAG4";#N/A,#N/A,FALSE,"ET-PAG5"}</definedName>
    <definedName name="Capa" localSheetId="4" hidden="1">{#N/A,#N/A,FALSE,"ET-CAPA";#N/A,#N/A,FALSE,"ET-PAG1";#N/A,#N/A,FALSE,"ET-PAG2";#N/A,#N/A,FALSE,"ET-PAG3";#N/A,#N/A,FALSE,"ET-PAG4";#N/A,#N/A,FALSE,"ET-PAG5"}</definedName>
    <definedName name="Capa" localSheetId="7" hidden="1">{#N/A,#N/A,FALSE,"ET-CAPA";#N/A,#N/A,FALSE,"ET-PAG1";#N/A,#N/A,FALSE,"ET-PAG2";#N/A,#N/A,FALSE,"ET-PAG3";#N/A,#N/A,FALSE,"ET-PAG4";#N/A,#N/A,FALSE,"ET-PAG5"}</definedName>
    <definedName name="Capa" localSheetId="8" hidden="1">{#N/A,#N/A,FALSE,"ET-CAPA";#N/A,#N/A,FALSE,"ET-PAG1";#N/A,#N/A,FALSE,"ET-PAG2";#N/A,#N/A,FALSE,"ET-PAG3";#N/A,#N/A,FALSE,"ET-PAG4";#N/A,#N/A,FALSE,"ET-PAG5"}</definedName>
    <definedName name="Capa" localSheetId="19" hidden="1">{#N/A,#N/A,FALSE,"ET-CAPA";#N/A,#N/A,FALSE,"ET-PAG1";#N/A,#N/A,FALSE,"ET-PAG2";#N/A,#N/A,FALSE,"ET-PAG3";#N/A,#N/A,FALSE,"ET-PAG4";#N/A,#N/A,FALSE,"ET-PAG5"}</definedName>
    <definedName name="Capa" localSheetId="21" hidden="1">{#N/A,#N/A,FALSE,"ET-CAPA";#N/A,#N/A,FALSE,"ET-PAG1";#N/A,#N/A,FALSE,"ET-PAG2";#N/A,#N/A,FALSE,"ET-PAG3";#N/A,#N/A,FALSE,"ET-PAG4";#N/A,#N/A,FALSE,"ET-PAG5"}</definedName>
    <definedName name="Capa" localSheetId="24" hidden="1">{#N/A,#N/A,FALSE,"ET-CAPA";#N/A,#N/A,FALSE,"ET-PAG1";#N/A,#N/A,FALSE,"ET-PAG2";#N/A,#N/A,FALSE,"ET-PAG3";#N/A,#N/A,FALSE,"ET-PAG4";#N/A,#N/A,FALSE,"ET-PAG5"}</definedName>
    <definedName name="Capa" localSheetId="23" hidden="1">{#N/A,#N/A,FALSE,"ET-CAPA";#N/A,#N/A,FALSE,"ET-PAG1";#N/A,#N/A,FALSE,"ET-PAG2";#N/A,#N/A,FALSE,"ET-PAG3";#N/A,#N/A,FALSE,"ET-PAG4";#N/A,#N/A,FALSE,"ET-PAG5"}</definedName>
    <definedName name="Capa" localSheetId="12" hidden="1">{#N/A,#N/A,FALSE,"ET-CAPA";#N/A,#N/A,FALSE,"ET-PAG1";#N/A,#N/A,FALSE,"ET-PAG2";#N/A,#N/A,FALSE,"ET-PAG3";#N/A,#N/A,FALSE,"ET-PAG4";#N/A,#N/A,FALSE,"ET-PAG5"}</definedName>
    <definedName name="Capa" hidden="1">{#N/A,#N/A,FALSE,"ET-CAPA";#N/A,#N/A,FALSE,"ET-PAG1";#N/A,#N/A,FALSE,"ET-PAG2";#N/A,#N/A,FALSE,"ET-PAG3";#N/A,#N/A,FALSE,"ET-PAG4";#N/A,#N/A,FALSE,"ET-PAG5"}</definedName>
    <definedName name="capa1" localSheetId="13">#REF!</definedName>
    <definedName name="capa1" localSheetId="16">#REF!</definedName>
    <definedName name="capa1" localSheetId="9">#REF!</definedName>
    <definedName name="capa1" localSheetId="4">#REF!</definedName>
    <definedName name="capa1" localSheetId="7">#REF!</definedName>
    <definedName name="capa1" localSheetId="8">#REF!</definedName>
    <definedName name="capa1" localSheetId="19">#REF!</definedName>
    <definedName name="capa1" localSheetId="24">#REF!</definedName>
    <definedName name="capa1" localSheetId="15">#REF!</definedName>
    <definedName name="capa1" localSheetId="12">#REF!</definedName>
    <definedName name="capa1" localSheetId="17">#REF!</definedName>
    <definedName name="capa1">#REF!</definedName>
    <definedName name="Carimbo" localSheetId="13">#REF!</definedName>
    <definedName name="Carimbo" localSheetId="16">#REF!</definedName>
    <definedName name="Carimbo" localSheetId="9">#REF!</definedName>
    <definedName name="Carimbo" localSheetId="4">#REF!</definedName>
    <definedName name="Carimbo" localSheetId="7">#REF!</definedName>
    <definedName name="Carimbo" localSheetId="8">#REF!</definedName>
    <definedName name="Carimbo" localSheetId="19">#REF!</definedName>
    <definedName name="Carimbo" localSheetId="24">#REF!</definedName>
    <definedName name="Carimbo" localSheetId="15">#REF!</definedName>
    <definedName name="Carimbo" localSheetId="12">#REF!</definedName>
    <definedName name="Carimbo" localSheetId="17">#REF!</definedName>
    <definedName name="Carimbo">#REF!</definedName>
    <definedName name="CODIGO" localSheetId="13">#REF!</definedName>
    <definedName name="CODIGO" localSheetId="16">#REF!</definedName>
    <definedName name="CODIGO" localSheetId="9">#REF!</definedName>
    <definedName name="CODIGO" localSheetId="4">#REF!</definedName>
    <definedName name="CODIGO" localSheetId="7">#REF!</definedName>
    <definedName name="CODIGO" localSheetId="8">#REF!</definedName>
    <definedName name="CODIGO" localSheetId="19">#REF!</definedName>
    <definedName name="CODIGO" localSheetId="24">#REF!</definedName>
    <definedName name="CODIGO" localSheetId="15">#REF!</definedName>
    <definedName name="CODIGO" localSheetId="12">#REF!</definedName>
    <definedName name="CODIGO" localSheetId="17">#REF!</definedName>
    <definedName name="CODIGO">#REF!</definedName>
    <definedName name="COMEÇO" localSheetId="13">'[3]CAPA -1'!#REF!</definedName>
    <definedName name="COMEÇO" localSheetId="16">'[3]CAPA -1'!#REF!</definedName>
    <definedName name="COMEÇO" localSheetId="9">'[3]CAPA -1'!#REF!</definedName>
    <definedName name="COMEÇO" localSheetId="4">'[3]CAPA -1'!#REF!</definedName>
    <definedName name="COMEÇO" localSheetId="7">'[3]CAPA -1'!#REF!</definedName>
    <definedName name="COMEÇO" localSheetId="8">'[3]CAPA -1'!#REF!</definedName>
    <definedName name="COMEÇO" localSheetId="19">'[3]CAPA -1'!#REF!</definedName>
    <definedName name="COMEÇO" localSheetId="24">'[3]CAPA -1'!#REF!</definedName>
    <definedName name="COMEÇO" localSheetId="15">'[3]CAPA -1'!#REF!</definedName>
    <definedName name="COMEÇO" localSheetId="12">'[3]CAPA -1'!#REF!</definedName>
    <definedName name="COMEÇO" localSheetId="17">'[3]CAPA -1'!#REF!</definedName>
    <definedName name="COMEÇO">'[3]CAPA -1'!#REF!</definedName>
    <definedName name="DAF" localSheetId="13">#REF!</definedName>
    <definedName name="DAF" localSheetId="16">#REF!</definedName>
    <definedName name="DAF" localSheetId="9">#REF!</definedName>
    <definedName name="DAF" localSheetId="3">#REF!</definedName>
    <definedName name="DAF" localSheetId="4">#REF!</definedName>
    <definedName name="DAF" localSheetId="7">#REF!</definedName>
    <definedName name="DAF" localSheetId="8">#REF!</definedName>
    <definedName name="DAF" localSheetId="19">#REF!</definedName>
    <definedName name="DAF" localSheetId="24">#REF!</definedName>
    <definedName name="DAF" localSheetId="15">#REF!</definedName>
    <definedName name="DAF" localSheetId="12">#REF!</definedName>
    <definedName name="DAF" localSheetId="17">#REF!</definedName>
    <definedName name="DAF">#REF!</definedName>
    <definedName name="daniel" localSheetId="13">#REF!</definedName>
    <definedName name="daniel" localSheetId="16">#REF!</definedName>
    <definedName name="daniel" localSheetId="9">#REF!</definedName>
    <definedName name="daniel" localSheetId="3">#REF!</definedName>
    <definedName name="daniel" localSheetId="4">#REF!</definedName>
    <definedName name="daniel" localSheetId="7">#REF!</definedName>
    <definedName name="daniel" localSheetId="8">#REF!</definedName>
    <definedName name="daniel" localSheetId="19">#REF!</definedName>
    <definedName name="daniel" localSheetId="24">#REF!</definedName>
    <definedName name="daniel" localSheetId="15">#REF!</definedName>
    <definedName name="daniel" localSheetId="12">#REF!</definedName>
    <definedName name="daniel" localSheetId="17">#REF!</definedName>
    <definedName name="daniel">#REF!</definedName>
    <definedName name="DD" localSheetId="13">#REF!</definedName>
    <definedName name="DD" localSheetId="16">#REF!</definedName>
    <definedName name="DD" localSheetId="9">#REF!</definedName>
    <definedName name="DD" localSheetId="3">#REF!</definedName>
    <definedName name="DD" localSheetId="4">#REF!</definedName>
    <definedName name="DD" localSheetId="7">#REF!</definedName>
    <definedName name="DD" localSheetId="8">#REF!</definedName>
    <definedName name="DD" localSheetId="19">#REF!</definedName>
    <definedName name="DD" localSheetId="24">#REF!</definedName>
    <definedName name="DD" localSheetId="15">#REF!</definedName>
    <definedName name="DD" localSheetId="12">#REF!</definedName>
    <definedName name="DD" localSheetId="17">#REF!</definedName>
    <definedName name="DD">#REF!</definedName>
    <definedName name="DDD" localSheetId="13">#REF!</definedName>
    <definedName name="DDD" localSheetId="16">#REF!</definedName>
    <definedName name="DDD" localSheetId="9">#REF!</definedName>
    <definedName name="DDD" localSheetId="4">#REF!</definedName>
    <definedName name="DDD" localSheetId="8">#REF!</definedName>
    <definedName name="DDD" localSheetId="19">#REF!</definedName>
    <definedName name="DDD" localSheetId="24">#REF!</definedName>
    <definedName name="DDD" localSheetId="15">#REF!</definedName>
    <definedName name="DDD" localSheetId="12">#REF!</definedName>
    <definedName name="DDD" localSheetId="17">#REF!</definedName>
    <definedName name="DDD">#REF!</definedName>
    <definedName name="DF" localSheetId="13">#REF!</definedName>
    <definedName name="DF" localSheetId="16">#REF!</definedName>
    <definedName name="DF" localSheetId="9">#REF!</definedName>
    <definedName name="DF" localSheetId="4">#REF!</definedName>
    <definedName name="DF" localSheetId="8">#REF!</definedName>
    <definedName name="DF" localSheetId="19">#REF!</definedName>
    <definedName name="DF" localSheetId="24">#REF!</definedName>
    <definedName name="DF" localSheetId="15">#REF!</definedName>
    <definedName name="DF" localSheetId="12">#REF!</definedName>
    <definedName name="DF" localSheetId="17">#REF!</definedName>
    <definedName name="DF">#REF!</definedName>
    <definedName name="DFADFA" localSheetId="13">#REF!</definedName>
    <definedName name="DFADFA" localSheetId="16">#REF!</definedName>
    <definedName name="DFADFA" localSheetId="9">#REF!</definedName>
    <definedName name="DFADFA" localSheetId="4">#REF!</definedName>
    <definedName name="DFADFA" localSheetId="8">#REF!</definedName>
    <definedName name="DFADFA" localSheetId="19">#REF!</definedName>
    <definedName name="DFADFA" localSheetId="24">#REF!</definedName>
    <definedName name="DFADFA" localSheetId="15">#REF!</definedName>
    <definedName name="DFADFA" localSheetId="12">#REF!</definedName>
    <definedName name="DFADFA" localSheetId="17">#REF!</definedName>
    <definedName name="DFADFA">#REF!</definedName>
    <definedName name="DFAFAF" localSheetId="13">#REF!</definedName>
    <definedName name="DFAFAF" localSheetId="16">#REF!</definedName>
    <definedName name="DFAFAF" localSheetId="9">#REF!</definedName>
    <definedName name="DFAFAF" localSheetId="4">#REF!</definedName>
    <definedName name="DFAFAF" localSheetId="8">#REF!</definedName>
    <definedName name="DFAFAF" localSheetId="19">#REF!</definedName>
    <definedName name="DFAFAF" localSheetId="24">#REF!</definedName>
    <definedName name="DFAFAF" localSheetId="15">#REF!</definedName>
    <definedName name="DFAFAF" localSheetId="12">#REF!</definedName>
    <definedName name="DFAFAF" localSheetId="17">#REF!</definedName>
    <definedName name="DFAFAF">#REF!</definedName>
    <definedName name="E" localSheetId="13">#REF!</definedName>
    <definedName name="E" localSheetId="16">#REF!</definedName>
    <definedName name="E" localSheetId="9">#REF!</definedName>
    <definedName name="E" localSheetId="4">#REF!</definedName>
    <definedName name="E" localSheetId="8">#REF!</definedName>
    <definedName name="E" localSheetId="19">#REF!</definedName>
    <definedName name="E" localSheetId="24">#REF!</definedName>
    <definedName name="E" localSheetId="15">#REF!</definedName>
    <definedName name="E" localSheetId="12">#REF!</definedName>
    <definedName name="E" localSheetId="17">#REF!</definedName>
    <definedName name="E">#REF!</definedName>
    <definedName name="Excel_BuiltIn__FilterDatabase_1" localSheetId="13">#REF!</definedName>
    <definedName name="Excel_BuiltIn__FilterDatabase_1" localSheetId="16">#REF!</definedName>
    <definedName name="Excel_BuiltIn__FilterDatabase_1" localSheetId="9">#REF!</definedName>
    <definedName name="Excel_BuiltIn__FilterDatabase_1" localSheetId="4">#REF!</definedName>
    <definedName name="Excel_BuiltIn__FilterDatabase_1" localSheetId="8">#REF!</definedName>
    <definedName name="Excel_BuiltIn__FilterDatabase_1" localSheetId="19">#REF!</definedName>
    <definedName name="Excel_BuiltIn__FilterDatabase_1" localSheetId="24">#REF!</definedName>
    <definedName name="Excel_BuiltIn__FilterDatabase_1" localSheetId="15">#REF!</definedName>
    <definedName name="Excel_BuiltIn__FilterDatabase_1" localSheetId="12">#REF!</definedName>
    <definedName name="Excel_BuiltIn__FilterDatabase_1" localSheetId="17">#REF!</definedName>
    <definedName name="Excel_BuiltIn__FilterDatabase_1">#REF!</definedName>
    <definedName name="Excel_BuiltIn__FilterDatabase_10" localSheetId="13">#REF!</definedName>
    <definedName name="Excel_BuiltIn__FilterDatabase_10" localSheetId="16">#REF!</definedName>
    <definedName name="Excel_BuiltIn__FilterDatabase_10" localSheetId="9">#REF!</definedName>
    <definedName name="Excel_BuiltIn__FilterDatabase_10" localSheetId="4">#REF!</definedName>
    <definedName name="Excel_BuiltIn__FilterDatabase_10" localSheetId="8">#REF!</definedName>
    <definedName name="Excel_BuiltIn__FilterDatabase_10" localSheetId="19">#REF!</definedName>
    <definedName name="Excel_BuiltIn__FilterDatabase_10" localSheetId="24">#REF!</definedName>
    <definedName name="Excel_BuiltIn__FilterDatabase_10" localSheetId="15">#REF!</definedName>
    <definedName name="Excel_BuiltIn__FilterDatabase_10" localSheetId="12">#REF!</definedName>
    <definedName name="Excel_BuiltIn__FilterDatabase_10" localSheetId="17">#REF!</definedName>
    <definedName name="Excel_BuiltIn__FilterDatabase_10">#REF!</definedName>
    <definedName name="Excel_BuiltIn__FilterDatabase_10_1" localSheetId="13">#REF!</definedName>
    <definedName name="Excel_BuiltIn__FilterDatabase_10_1" localSheetId="16">#REF!</definedName>
    <definedName name="Excel_BuiltIn__FilterDatabase_10_1" localSheetId="9">#REF!</definedName>
    <definedName name="Excel_BuiltIn__FilterDatabase_10_1" localSheetId="4">#REF!</definedName>
    <definedName name="Excel_BuiltIn__FilterDatabase_10_1" localSheetId="8">#REF!</definedName>
    <definedName name="Excel_BuiltIn__FilterDatabase_10_1" localSheetId="19">#REF!</definedName>
    <definedName name="Excel_BuiltIn__FilterDatabase_10_1" localSheetId="24">#REF!</definedName>
    <definedName name="Excel_BuiltIn__FilterDatabase_10_1" localSheetId="15">#REF!</definedName>
    <definedName name="Excel_BuiltIn__FilterDatabase_10_1" localSheetId="12">#REF!</definedName>
    <definedName name="Excel_BuiltIn__FilterDatabase_10_1" localSheetId="17">#REF!</definedName>
    <definedName name="Excel_BuiltIn__FilterDatabase_10_1">#REF!</definedName>
    <definedName name="Excel_BuiltIn__FilterDatabase_11" localSheetId="13">#REF!</definedName>
    <definedName name="Excel_BuiltIn__FilterDatabase_11" localSheetId="16">#REF!</definedName>
    <definedName name="Excel_BuiltIn__FilterDatabase_11" localSheetId="9">#REF!</definedName>
    <definedName name="Excel_BuiltIn__FilterDatabase_11" localSheetId="4">#REF!</definedName>
    <definedName name="Excel_BuiltIn__FilterDatabase_11" localSheetId="8">#REF!</definedName>
    <definedName name="Excel_BuiltIn__FilterDatabase_11" localSheetId="19">#REF!</definedName>
    <definedName name="Excel_BuiltIn__FilterDatabase_11" localSheetId="24">#REF!</definedName>
    <definedName name="Excel_BuiltIn__FilterDatabase_11" localSheetId="15">#REF!</definedName>
    <definedName name="Excel_BuiltIn__FilterDatabase_11" localSheetId="12">#REF!</definedName>
    <definedName name="Excel_BuiltIn__FilterDatabase_11" localSheetId="17">#REF!</definedName>
    <definedName name="Excel_BuiltIn__FilterDatabase_11">#REF!</definedName>
    <definedName name="Excel_BuiltIn__FilterDatabase_12" localSheetId="13">#REF!</definedName>
    <definedName name="Excel_BuiltIn__FilterDatabase_12" localSheetId="16">#REF!</definedName>
    <definedName name="Excel_BuiltIn__FilterDatabase_12" localSheetId="9">#REF!</definedName>
    <definedName name="Excel_BuiltIn__FilterDatabase_12" localSheetId="4">#REF!</definedName>
    <definedName name="Excel_BuiltIn__FilterDatabase_12" localSheetId="8">#REF!</definedName>
    <definedName name="Excel_BuiltIn__FilterDatabase_12" localSheetId="19">#REF!</definedName>
    <definedName name="Excel_BuiltIn__FilterDatabase_12" localSheetId="24">#REF!</definedName>
    <definedName name="Excel_BuiltIn__FilterDatabase_12" localSheetId="15">#REF!</definedName>
    <definedName name="Excel_BuiltIn__FilterDatabase_12" localSheetId="12">#REF!</definedName>
    <definedName name="Excel_BuiltIn__FilterDatabase_12" localSheetId="17">#REF!</definedName>
    <definedName name="Excel_BuiltIn__FilterDatabase_12">#REF!</definedName>
    <definedName name="Excel_BuiltIn__FilterDatabase_13" localSheetId="13">#REF!</definedName>
    <definedName name="Excel_BuiltIn__FilterDatabase_13" localSheetId="16">#REF!</definedName>
    <definedName name="Excel_BuiltIn__FilterDatabase_13" localSheetId="9">#REF!</definedName>
    <definedName name="Excel_BuiltIn__FilterDatabase_13" localSheetId="4">#REF!</definedName>
    <definedName name="Excel_BuiltIn__FilterDatabase_13" localSheetId="8">#REF!</definedName>
    <definedName name="Excel_BuiltIn__FilterDatabase_13" localSheetId="19">#REF!</definedName>
    <definedName name="Excel_BuiltIn__FilterDatabase_13" localSheetId="24">#REF!</definedName>
    <definedName name="Excel_BuiltIn__FilterDatabase_13" localSheetId="15">#REF!</definedName>
    <definedName name="Excel_BuiltIn__FilterDatabase_13" localSheetId="12">#REF!</definedName>
    <definedName name="Excel_BuiltIn__FilterDatabase_13" localSheetId="17">#REF!</definedName>
    <definedName name="Excel_BuiltIn__FilterDatabase_13">#REF!</definedName>
    <definedName name="Excel_BuiltIn__FilterDatabase_14" localSheetId="13">#REF!</definedName>
    <definedName name="Excel_BuiltIn__FilterDatabase_14" localSheetId="16">#REF!</definedName>
    <definedName name="Excel_BuiltIn__FilterDatabase_14" localSheetId="9">#REF!</definedName>
    <definedName name="Excel_BuiltIn__FilterDatabase_14" localSheetId="4">#REF!</definedName>
    <definedName name="Excel_BuiltIn__FilterDatabase_14" localSheetId="8">#REF!</definedName>
    <definedName name="Excel_BuiltIn__FilterDatabase_14" localSheetId="19">#REF!</definedName>
    <definedName name="Excel_BuiltIn__FilterDatabase_14" localSheetId="24">#REF!</definedName>
    <definedName name="Excel_BuiltIn__FilterDatabase_14" localSheetId="15">#REF!</definedName>
    <definedName name="Excel_BuiltIn__FilterDatabase_14" localSheetId="12">#REF!</definedName>
    <definedName name="Excel_BuiltIn__FilterDatabase_14" localSheetId="17">#REF!</definedName>
    <definedName name="Excel_BuiltIn__FilterDatabase_14">#REF!</definedName>
    <definedName name="Excel_BuiltIn__FilterDatabase_15" localSheetId="13">#REF!</definedName>
    <definedName name="Excel_BuiltIn__FilterDatabase_15" localSheetId="16">#REF!</definedName>
    <definedName name="Excel_BuiltIn__FilterDatabase_15" localSheetId="9">#REF!</definedName>
    <definedName name="Excel_BuiltIn__FilterDatabase_15" localSheetId="4">#REF!</definedName>
    <definedName name="Excel_BuiltIn__FilterDatabase_15" localSheetId="8">#REF!</definedName>
    <definedName name="Excel_BuiltIn__FilterDatabase_15" localSheetId="19">#REF!</definedName>
    <definedName name="Excel_BuiltIn__FilterDatabase_15" localSheetId="24">#REF!</definedName>
    <definedName name="Excel_BuiltIn__FilterDatabase_15" localSheetId="15">#REF!</definedName>
    <definedName name="Excel_BuiltIn__FilterDatabase_15" localSheetId="12">#REF!</definedName>
    <definedName name="Excel_BuiltIn__FilterDatabase_15" localSheetId="17">#REF!</definedName>
    <definedName name="Excel_BuiltIn__FilterDatabase_15">#REF!</definedName>
    <definedName name="Excel_BuiltIn__FilterDatabase_16" localSheetId="13">#REF!</definedName>
    <definedName name="Excel_BuiltIn__FilterDatabase_16" localSheetId="16">#REF!</definedName>
    <definedName name="Excel_BuiltIn__FilterDatabase_16" localSheetId="9">#REF!</definedName>
    <definedName name="Excel_BuiltIn__FilterDatabase_16" localSheetId="4">#REF!</definedName>
    <definedName name="Excel_BuiltIn__FilterDatabase_16" localSheetId="8">#REF!</definedName>
    <definedName name="Excel_BuiltIn__FilterDatabase_16" localSheetId="19">#REF!</definedName>
    <definedName name="Excel_BuiltIn__FilterDatabase_16" localSheetId="24">#REF!</definedName>
    <definedName name="Excel_BuiltIn__FilterDatabase_16" localSheetId="15">#REF!</definedName>
    <definedName name="Excel_BuiltIn__FilterDatabase_16" localSheetId="12">#REF!</definedName>
    <definedName name="Excel_BuiltIn__FilterDatabase_16" localSheetId="17">#REF!</definedName>
    <definedName name="Excel_BuiltIn__FilterDatabase_16">#REF!</definedName>
    <definedName name="Excel_BuiltIn__FilterDatabase_17" localSheetId="13">#REF!</definedName>
    <definedName name="Excel_BuiltIn__FilterDatabase_17" localSheetId="16">#REF!</definedName>
    <definedName name="Excel_BuiltIn__FilterDatabase_17" localSheetId="9">#REF!</definedName>
    <definedName name="Excel_BuiltIn__FilterDatabase_17" localSheetId="4">#REF!</definedName>
    <definedName name="Excel_BuiltIn__FilterDatabase_17" localSheetId="8">#REF!</definedName>
    <definedName name="Excel_BuiltIn__FilterDatabase_17" localSheetId="19">#REF!</definedName>
    <definedName name="Excel_BuiltIn__FilterDatabase_17" localSheetId="24">#REF!</definedName>
    <definedName name="Excel_BuiltIn__FilterDatabase_17" localSheetId="15">#REF!</definedName>
    <definedName name="Excel_BuiltIn__FilterDatabase_17" localSheetId="12">#REF!</definedName>
    <definedName name="Excel_BuiltIn__FilterDatabase_17" localSheetId="17">#REF!</definedName>
    <definedName name="Excel_BuiltIn__FilterDatabase_17">#REF!</definedName>
    <definedName name="Excel_BuiltIn__FilterDatabase_18" localSheetId="13">#REF!</definedName>
    <definedName name="Excel_BuiltIn__FilterDatabase_18" localSheetId="16">#REF!</definedName>
    <definedName name="Excel_BuiltIn__FilterDatabase_18" localSheetId="9">#REF!</definedName>
    <definedName name="Excel_BuiltIn__FilterDatabase_18" localSheetId="4">#REF!</definedName>
    <definedName name="Excel_BuiltIn__FilterDatabase_18" localSheetId="8">#REF!</definedName>
    <definedName name="Excel_BuiltIn__FilterDatabase_18" localSheetId="19">#REF!</definedName>
    <definedName name="Excel_BuiltIn__FilterDatabase_18" localSheetId="24">#REF!</definedName>
    <definedName name="Excel_BuiltIn__FilterDatabase_18" localSheetId="15">#REF!</definedName>
    <definedName name="Excel_BuiltIn__FilterDatabase_18" localSheetId="12">#REF!</definedName>
    <definedName name="Excel_BuiltIn__FilterDatabase_18" localSheetId="17">#REF!</definedName>
    <definedName name="Excel_BuiltIn__FilterDatabase_18">#REF!</definedName>
    <definedName name="Excel_BuiltIn__FilterDatabase_2" localSheetId="13">#REF!</definedName>
    <definedName name="Excel_BuiltIn__FilterDatabase_2" localSheetId="16">#REF!</definedName>
    <definedName name="Excel_BuiltIn__FilterDatabase_2" localSheetId="9">#REF!</definedName>
    <definedName name="Excel_BuiltIn__FilterDatabase_2" localSheetId="4">#REF!</definedName>
    <definedName name="Excel_BuiltIn__FilterDatabase_2" localSheetId="8">#REF!</definedName>
    <definedName name="Excel_BuiltIn__FilterDatabase_2" localSheetId="19">#REF!</definedName>
    <definedName name="Excel_BuiltIn__FilterDatabase_2" localSheetId="24">#REF!</definedName>
    <definedName name="Excel_BuiltIn__FilterDatabase_2" localSheetId="15">#REF!</definedName>
    <definedName name="Excel_BuiltIn__FilterDatabase_2" localSheetId="12">#REF!</definedName>
    <definedName name="Excel_BuiltIn__FilterDatabase_2" localSheetId="17">#REF!</definedName>
    <definedName name="Excel_BuiltIn__FilterDatabase_2">#REF!</definedName>
    <definedName name="Excel_BuiltIn__FilterDatabase_3" localSheetId="13">#REF!</definedName>
    <definedName name="Excel_BuiltIn__FilterDatabase_3" localSheetId="16">#REF!</definedName>
    <definedName name="Excel_BuiltIn__FilterDatabase_3" localSheetId="9">#REF!</definedName>
    <definedName name="Excel_BuiltIn__FilterDatabase_3" localSheetId="4">#REF!</definedName>
    <definedName name="Excel_BuiltIn__FilterDatabase_3" localSheetId="8">#REF!</definedName>
    <definedName name="Excel_BuiltIn__FilterDatabase_3" localSheetId="19">#REF!</definedName>
    <definedName name="Excel_BuiltIn__FilterDatabase_3" localSheetId="24">#REF!</definedName>
    <definedName name="Excel_BuiltIn__FilterDatabase_3" localSheetId="15">#REF!</definedName>
    <definedName name="Excel_BuiltIn__FilterDatabase_3" localSheetId="12">#REF!</definedName>
    <definedName name="Excel_BuiltIn__FilterDatabase_3" localSheetId="17">#REF!</definedName>
    <definedName name="Excel_BuiltIn__FilterDatabase_3">#REF!</definedName>
    <definedName name="Excel_BuiltIn__FilterDatabase_3_1" localSheetId="13">#REF!</definedName>
    <definedName name="Excel_BuiltIn__FilterDatabase_3_1" localSheetId="16">#REF!</definedName>
    <definedName name="Excel_BuiltIn__FilterDatabase_3_1" localSheetId="9">#REF!</definedName>
    <definedName name="Excel_BuiltIn__FilterDatabase_3_1" localSheetId="4">#REF!</definedName>
    <definedName name="Excel_BuiltIn__FilterDatabase_3_1" localSheetId="8">#REF!</definedName>
    <definedName name="Excel_BuiltIn__FilterDatabase_3_1" localSheetId="19">#REF!</definedName>
    <definedName name="Excel_BuiltIn__FilterDatabase_3_1" localSheetId="24">#REF!</definedName>
    <definedName name="Excel_BuiltIn__FilterDatabase_3_1" localSheetId="15">#REF!</definedName>
    <definedName name="Excel_BuiltIn__FilterDatabase_3_1" localSheetId="12">#REF!</definedName>
    <definedName name="Excel_BuiltIn__FilterDatabase_3_1" localSheetId="17">#REF!</definedName>
    <definedName name="Excel_BuiltIn__FilterDatabase_3_1">#REF!</definedName>
    <definedName name="Excel_BuiltIn__FilterDatabase_3_1_1" localSheetId="13">#REF!</definedName>
    <definedName name="Excel_BuiltIn__FilterDatabase_3_1_1" localSheetId="16">#REF!</definedName>
    <definedName name="Excel_BuiltIn__FilterDatabase_3_1_1" localSheetId="9">#REF!</definedName>
    <definedName name="Excel_BuiltIn__FilterDatabase_3_1_1" localSheetId="4">#REF!</definedName>
    <definedName name="Excel_BuiltIn__FilterDatabase_3_1_1" localSheetId="8">#REF!</definedName>
    <definedName name="Excel_BuiltIn__FilterDatabase_3_1_1" localSheetId="19">#REF!</definedName>
    <definedName name="Excel_BuiltIn__FilterDatabase_3_1_1" localSheetId="24">#REF!</definedName>
    <definedName name="Excel_BuiltIn__FilterDatabase_3_1_1" localSheetId="15">#REF!</definedName>
    <definedName name="Excel_BuiltIn__FilterDatabase_3_1_1" localSheetId="12">#REF!</definedName>
    <definedName name="Excel_BuiltIn__FilterDatabase_3_1_1" localSheetId="17">#REF!</definedName>
    <definedName name="Excel_BuiltIn__FilterDatabase_3_1_1">#REF!</definedName>
    <definedName name="Excel_BuiltIn__FilterDatabase_3_4" localSheetId="13">#REF!</definedName>
    <definedName name="Excel_BuiltIn__FilterDatabase_3_4" localSheetId="16">#REF!</definedName>
    <definedName name="Excel_BuiltIn__FilterDatabase_3_4" localSheetId="9">#REF!</definedName>
    <definedName name="Excel_BuiltIn__FilterDatabase_3_4" localSheetId="4">#REF!</definedName>
    <definedName name="Excel_BuiltIn__FilterDatabase_3_4" localSheetId="8">#REF!</definedName>
    <definedName name="Excel_BuiltIn__FilterDatabase_3_4" localSheetId="19">#REF!</definedName>
    <definedName name="Excel_BuiltIn__FilterDatabase_3_4" localSheetId="24">#REF!</definedName>
    <definedName name="Excel_BuiltIn__FilterDatabase_3_4" localSheetId="15">#REF!</definedName>
    <definedName name="Excel_BuiltIn__FilterDatabase_3_4" localSheetId="12">#REF!</definedName>
    <definedName name="Excel_BuiltIn__FilterDatabase_3_4" localSheetId="17">#REF!</definedName>
    <definedName name="Excel_BuiltIn__FilterDatabase_3_4">#REF!</definedName>
    <definedName name="Excel_BuiltIn__FilterDatabase_3_5" localSheetId="13">#REF!</definedName>
    <definedName name="Excel_BuiltIn__FilterDatabase_3_5" localSheetId="16">#REF!</definedName>
    <definedName name="Excel_BuiltIn__FilterDatabase_3_5" localSheetId="9">#REF!</definedName>
    <definedName name="Excel_BuiltIn__FilterDatabase_3_5" localSheetId="4">#REF!</definedName>
    <definedName name="Excel_BuiltIn__FilterDatabase_3_5" localSheetId="8">#REF!</definedName>
    <definedName name="Excel_BuiltIn__FilterDatabase_3_5" localSheetId="19">#REF!</definedName>
    <definedName name="Excel_BuiltIn__FilterDatabase_3_5" localSheetId="24">#REF!</definedName>
    <definedName name="Excel_BuiltIn__FilterDatabase_3_5" localSheetId="15">#REF!</definedName>
    <definedName name="Excel_BuiltIn__FilterDatabase_3_5" localSheetId="12">#REF!</definedName>
    <definedName name="Excel_BuiltIn__FilterDatabase_3_5" localSheetId="17">#REF!</definedName>
    <definedName name="Excel_BuiltIn__FilterDatabase_3_5">#REF!</definedName>
    <definedName name="Excel_BuiltIn__FilterDatabase_3_6" localSheetId="13">#REF!</definedName>
    <definedName name="Excel_BuiltIn__FilterDatabase_3_6" localSheetId="16">#REF!</definedName>
    <definedName name="Excel_BuiltIn__FilterDatabase_3_6" localSheetId="9">#REF!</definedName>
    <definedName name="Excel_BuiltIn__FilterDatabase_3_6" localSheetId="4">#REF!</definedName>
    <definedName name="Excel_BuiltIn__FilterDatabase_3_6" localSheetId="8">#REF!</definedName>
    <definedName name="Excel_BuiltIn__FilterDatabase_3_6" localSheetId="19">#REF!</definedName>
    <definedName name="Excel_BuiltIn__FilterDatabase_3_6" localSheetId="24">#REF!</definedName>
    <definedName name="Excel_BuiltIn__FilterDatabase_3_6" localSheetId="15">#REF!</definedName>
    <definedName name="Excel_BuiltIn__FilterDatabase_3_6" localSheetId="12">#REF!</definedName>
    <definedName name="Excel_BuiltIn__FilterDatabase_3_6" localSheetId="17">#REF!</definedName>
    <definedName name="Excel_BuiltIn__FilterDatabase_3_6">#REF!</definedName>
    <definedName name="Excel_BuiltIn__FilterDatabase_3_7" localSheetId="13">#REF!</definedName>
    <definedName name="Excel_BuiltIn__FilterDatabase_3_7" localSheetId="16">#REF!</definedName>
    <definedName name="Excel_BuiltIn__FilterDatabase_3_7" localSheetId="9">#REF!</definedName>
    <definedName name="Excel_BuiltIn__FilterDatabase_3_7" localSheetId="4">#REF!</definedName>
    <definedName name="Excel_BuiltIn__FilterDatabase_3_7" localSheetId="8">#REF!</definedName>
    <definedName name="Excel_BuiltIn__FilterDatabase_3_7" localSheetId="19">#REF!</definedName>
    <definedName name="Excel_BuiltIn__FilterDatabase_3_7" localSheetId="24">#REF!</definedName>
    <definedName name="Excel_BuiltIn__FilterDatabase_3_7" localSheetId="15">#REF!</definedName>
    <definedName name="Excel_BuiltIn__FilterDatabase_3_7" localSheetId="12">#REF!</definedName>
    <definedName name="Excel_BuiltIn__FilterDatabase_3_7" localSheetId="17">#REF!</definedName>
    <definedName name="Excel_BuiltIn__FilterDatabase_3_7">#REF!</definedName>
    <definedName name="Excel_BuiltIn__FilterDatabase_3_8" localSheetId="13">#REF!</definedName>
    <definedName name="Excel_BuiltIn__FilterDatabase_3_8" localSheetId="16">#REF!</definedName>
    <definedName name="Excel_BuiltIn__FilterDatabase_3_8" localSheetId="9">#REF!</definedName>
    <definedName name="Excel_BuiltIn__FilterDatabase_3_8" localSheetId="4">#REF!</definedName>
    <definedName name="Excel_BuiltIn__FilterDatabase_3_8" localSheetId="8">#REF!</definedName>
    <definedName name="Excel_BuiltIn__FilterDatabase_3_8" localSheetId="19">#REF!</definedName>
    <definedName name="Excel_BuiltIn__FilterDatabase_3_8" localSheetId="24">#REF!</definedName>
    <definedName name="Excel_BuiltIn__FilterDatabase_3_8" localSheetId="15">#REF!</definedName>
    <definedName name="Excel_BuiltIn__FilterDatabase_3_8" localSheetId="12">#REF!</definedName>
    <definedName name="Excel_BuiltIn__FilterDatabase_3_8" localSheetId="17">#REF!</definedName>
    <definedName name="Excel_BuiltIn__FilterDatabase_3_8">#REF!</definedName>
    <definedName name="Excel_BuiltIn__FilterDatabase_3_9" localSheetId="13">#REF!</definedName>
    <definedName name="Excel_BuiltIn__FilterDatabase_3_9" localSheetId="16">#REF!</definedName>
    <definedName name="Excel_BuiltIn__FilterDatabase_3_9" localSheetId="9">#REF!</definedName>
    <definedName name="Excel_BuiltIn__FilterDatabase_3_9" localSheetId="4">#REF!</definedName>
    <definedName name="Excel_BuiltIn__FilterDatabase_3_9" localSheetId="8">#REF!</definedName>
    <definedName name="Excel_BuiltIn__FilterDatabase_3_9" localSheetId="19">#REF!</definedName>
    <definedName name="Excel_BuiltIn__FilterDatabase_3_9" localSheetId="24">#REF!</definedName>
    <definedName name="Excel_BuiltIn__FilterDatabase_3_9" localSheetId="15">#REF!</definedName>
    <definedName name="Excel_BuiltIn__FilterDatabase_3_9" localSheetId="12">#REF!</definedName>
    <definedName name="Excel_BuiltIn__FilterDatabase_3_9" localSheetId="17">#REF!</definedName>
    <definedName name="Excel_BuiltIn__FilterDatabase_3_9">#REF!</definedName>
    <definedName name="Excel_BuiltIn__FilterDatabase_4" localSheetId="13">#REF!</definedName>
    <definedName name="Excel_BuiltIn__FilterDatabase_4" localSheetId="16">#REF!</definedName>
    <definedName name="Excel_BuiltIn__FilterDatabase_4" localSheetId="9">#REF!</definedName>
    <definedName name="Excel_BuiltIn__FilterDatabase_4" localSheetId="4">#REF!</definedName>
    <definedName name="Excel_BuiltIn__FilterDatabase_4" localSheetId="8">#REF!</definedName>
    <definedName name="Excel_BuiltIn__FilterDatabase_4" localSheetId="19">#REF!</definedName>
    <definedName name="Excel_BuiltIn__FilterDatabase_4" localSheetId="24">#REF!</definedName>
    <definedName name="Excel_BuiltIn__FilterDatabase_4" localSheetId="15">#REF!</definedName>
    <definedName name="Excel_BuiltIn__FilterDatabase_4" localSheetId="12">#REF!</definedName>
    <definedName name="Excel_BuiltIn__FilterDatabase_4" localSheetId="17">#REF!</definedName>
    <definedName name="Excel_BuiltIn__FilterDatabase_4">#REF!</definedName>
    <definedName name="Excel_BuiltIn__FilterDatabase_4_1" localSheetId="13">#REF!</definedName>
    <definedName name="Excel_BuiltIn__FilterDatabase_4_1" localSheetId="16">#REF!</definedName>
    <definedName name="Excel_BuiltIn__FilterDatabase_4_1" localSheetId="9">#REF!</definedName>
    <definedName name="Excel_BuiltIn__FilterDatabase_4_1" localSheetId="4">#REF!</definedName>
    <definedName name="Excel_BuiltIn__FilterDatabase_4_1" localSheetId="8">#REF!</definedName>
    <definedName name="Excel_BuiltIn__FilterDatabase_4_1" localSheetId="19">#REF!</definedName>
    <definedName name="Excel_BuiltIn__FilterDatabase_4_1" localSheetId="24">#REF!</definedName>
    <definedName name="Excel_BuiltIn__FilterDatabase_4_1" localSheetId="15">#REF!</definedName>
    <definedName name="Excel_BuiltIn__FilterDatabase_4_1" localSheetId="12">#REF!</definedName>
    <definedName name="Excel_BuiltIn__FilterDatabase_4_1" localSheetId="17">#REF!</definedName>
    <definedName name="Excel_BuiltIn__FilterDatabase_4_1">#REF!</definedName>
    <definedName name="Excel_BuiltIn__FilterDatabase_5" localSheetId="13">#REF!</definedName>
    <definedName name="Excel_BuiltIn__FilterDatabase_5" localSheetId="16">#REF!</definedName>
    <definedName name="Excel_BuiltIn__FilterDatabase_5" localSheetId="9">#REF!</definedName>
    <definedName name="Excel_BuiltIn__FilterDatabase_5" localSheetId="4">#REF!</definedName>
    <definedName name="Excel_BuiltIn__FilterDatabase_5" localSheetId="8">#REF!</definedName>
    <definedName name="Excel_BuiltIn__FilterDatabase_5" localSheetId="19">#REF!</definedName>
    <definedName name="Excel_BuiltIn__FilterDatabase_5" localSheetId="24">#REF!</definedName>
    <definedName name="Excel_BuiltIn__FilterDatabase_5" localSheetId="15">#REF!</definedName>
    <definedName name="Excel_BuiltIn__FilterDatabase_5" localSheetId="12">#REF!</definedName>
    <definedName name="Excel_BuiltIn__FilterDatabase_5" localSheetId="17">#REF!</definedName>
    <definedName name="Excel_BuiltIn__FilterDatabase_5">#REF!</definedName>
    <definedName name="Excel_BuiltIn__FilterDatabase_5_1" localSheetId="13">#REF!</definedName>
    <definedName name="Excel_BuiltIn__FilterDatabase_5_1" localSheetId="16">#REF!</definedName>
    <definedName name="Excel_BuiltIn__FilterDatabase_5_1" localSheetId="9">#REF!</definedName>
    <definedName name="Excel_BuiltIn__FilterDatabase_5_1" localSheetId="4">#REF!</definedName>
    <definedName name="Excel_BuiltIn__FilterDatabase_5_1" localSheetId="8">#REF!</definedName>
    <definedName name="Excel_BuiltIn__FilterDatabase_5_1" localSheetId="19">#REF!</definedName>
    <definedName name="Excel_BuiltIn__FilterDatabase_5_1" localSheetId="24">#REF!</definedName>
    <definedName name="Excel_BuiltIn__FilterDatabase_5_1" localSheetId="15">#REF!</definedName>
    <definedName name="Excel_BuiltIn__FilterDatabase_5_1" localSheetId="12">#REF!</definedName>
    <definedName name="Excel_BuiltIn__FilterDatabase_5_1" localSheetId="17">#REF!</definedName>
    <definedName name="Excel_BuiltIn__FilterDatabase_5_1">#REF!</definedName>
    <definedName name="Excel_BuiltIn__FilterDatabase_5_1_1" localSheetId="13">#REF!</definedName>
    <definedName name="Excel_BuiltIn__FilterDatabase_5_1_1" localSheetId="16">#REF!</definedName>
    <definedName name="Excel_BuiltIn__FilterDatabase_5_1_1" localSheetId="9">#REF!</definedName>
    <definedName name="Excel_BuiltIn__FilterDatabase_5_1_1" localSheetId="4">#REF!</definedName>
    <definedName name="Excel_BuiltIn__FilterDatabase_5_1_1" localSheetId="8">#REF!</definedName>
    <definedName name="Excel_BuiltIn__FilterDatabase_5_1_1" localSheetId="19">#REF!</definedName>
    <definedName name="Excel_BuiltIn__FilterDatabase_5_1_1" localSheetId="24">#REF!</definedName>
    <definedName name="Excel_BuiltIn__FilterDatabase_5_1_1" localSheetId="15">#REF!</definedName>
    <definedName name="Excel_BuiltIn__FilterDatabase_5_1_1" localSheetId="12">#REF!</definedName>
    <definedName name="Excel_BuiltIn__FilterDatabase_5_1_1" localSheetId="17">#REF!</definedName>
    <definedName name="Excel_BuiltIn__FilterDatabase_5_1_1">#REF!</definedName>
    <definedName name="Excel_BuiltIn__FilterDatabase_6" localSheetId="13">#REF!</definedName>
    <definedName name="Excel_BuiltIn__FilterDatabase_6" localSheetId="16">#REF!</definedName>
    <definedName name="Excel_BuiltIn__FilterDatabase_6" localSheetId="9">#REF!</definedName>
    <definedName name="Excel_BuiltIn__FilterDatabase_6" localSheetId="4">#REF!</definedName>
    <definedName name="Excel_BuiltIn__FilterDatabase_6" localSheetId="8">#REF!</definedName>
    <definedName name="Excel_BuiltIn__FilterDatabase_6" localSheetId="19">#REF!</definedName>
    <definedName name="Excel_BuiltIn__FilterDatabase_6" localSheetId="24">#REF!</definedName>
    <definedName name="Excel_BuiltIn__FilterDatabase_6" localSheetId="15">#REF!</definedName>
    <definedName name="Excel_BuiltIn__FilterDatabase_6" localSheetId="12">#REF!</definedName>
    <definedName name="Excel_BuiltIn__FilterDatabase_6" localSheetId="17">#REF!</definedName>
    <definedName name="Excel_BuiltIn__FilterDatabase_6">#REF!</definedName>
    <definedName name="Excel_BuiltIn__FilterDatabase_6_1" localSheetId="13">#REF!</definedName>
    <definedName name="Excel_BuiltIn__FilterDatabase_6_1" localSheetId="16">#REF!</definedName>
    <definedName name="Excel_BuiltIn__FilterDatabase_6_1" localSheetId="9">#REF!</definedName>
    <definedName name="Excel_BuiltIn__FilterDatabase_6_1" localSheetId="4">#REF!</definedName>
    <definedName name="Excel_BuiltIn__FilterDatabase_6_1" localSheetId="8">#REF!</definedName>
    <definedName name="Excel_BuiltIn__FilterDatabase_6_1" localSheetId="19">#REF!</definedName>
    <definedName name="Excel_BuiltIn__FilterDatabase_6_1" localSheetId="24">#REF!</definedName>
    <definedName name="Excel_BuiltIn__FilterDatabase_6_1" localSheetId="15">#REF!</definedName>
    <definedName name="Excel_BuiltIn__FilterDatabase_6_1" localSheetId="12">#REF!</definedName>
    <definedName name="Excel_BuiltIn__FilterDatabase_6_1" localSheetId="17">#REF!</definedName>
    <definedName name="Excel_BuiltIn__FilterDatabase_6_1">#REF!</definedName>
    <definedName name="Excel_BuiltIn__FilterDatabase_7" localSheetId="13">#REF!</definedName>
    <definedName name="Excel_BuiltIn__FilterDatabase_7" localSheetId="16">#REF!</definedName>
    <definedName name="Excel_BuiltIn__FilterDatabase_7" localSheetId="9">#REF!</definedName>
    <definedName name="Excel_BuiltIn__FilterDatabase_7" localSheetId="4">#REF!</definedName>
    <definedName name="Excel_BuiltIn__FilterDatabase_7" localSheetId="8">#REF!</definedName>
    <definedName name="Excel_BuiltIn__FilterDatabase_7" localSheetId="19">#REF!</definedName>
    <definedName name="Excel_BuiltIn__FilterDatabase_7" localSheetId="24">#REF!</definedName>
    <definedName name="Excel_BuiltIn__FilterDatabase_7" localSheetId="15">#REF!</definedName>
    <definedName name="Excel_BuiltIn__FilterDatabase_7" localSheetId="12">#REF!</definedName>
    <definedName name="Excel_BuiltIn__FilterDatabase_7" localSheetId="17">#REF!</definedName>
    <definedName name="Excel_BuiltIn__FilterDatabase_7">#REF!</definedName>
    <definedName name="Excel_BuiltIn__FilterDatabase_7_1" localSheetId="13">#REF!</definedName>
    <definedName name="Excel_BuiltIn__FilterDatabase_7_1" localSheetId="16">#REF!</definedName>
    <definedName name="Excel_BuiltIn__FilterDatabase_7_1" localSheetId="9">#REF!</definedName>
    <definedName name="Excel_BuiltIn__FilterDatabase_7_1" localSheetId="4">#REF!</definedName>
    <definedName name="Excel_BuiltIn__FilterDatabase_7_1" localSheetId="8">#REF!</definedName>
    <definedName name="Excel_BuiltIn__FilterDatabase_7_1" localSheetId="19">#REF!</definedName>
    <definedName name="Excel_BuiltIn__FilterDatabase_7_1" localSheetId="24">#REF!</definedName>
    <definedName name="Excel_BuiltIn__FilterDatabase_7_1" localSheetId="15">#REF!</definedName>
    <definedName name="Excel_BuiltIn__FilterDatabase_7_1" localSheetId="12">#REF!</definedName>
    <definedName name="Excel_BuiltIn__FilterDatabase_7_1" localSheetId="17">#REF!</definedName>
    <definedName name="Excel_BuiltIn__FilterDatabase_7_1">#REF!</definedName>
    <definedName name="Excel_BuiltIn__FilterDatabase_8" localSheetId="13">#REF!</definedName>
    <definedName name="Excel_BuiltIn__FilterDatabase_8" localSheetId="16">#REF!</definedName>
    <definedName name="Excel_BuiltIn__FilterDatabase_8" localSheetId="9">#REF!</definedName>
    <definedName name="Excel_BuiltIn__FilterDatabase_8" localSheetId="4">#REF!</definedName>
    <definedName name="Excel_BuiltIn__FilterDatabase_8" localSheetId="8">#REF!</definedName>
    <definedName name="Excel_BuiltIn__FilterDatabase_8" localSheetId="19">#REF!</definedName>
    <definedName name="Excel_BuiltIn__FilterDatabase_8" localSheetId="24">#REF!</definedName>
    <definedName name="Excel_BuiltIn__FilterDatabase_8" localSheetId="15">#REF!</definedName>
    <definedName name="Excel_BuiltIn__FilterDatabase_8" localSheetId="12">#REF!</definedName>
    <definedName name="Excel_BuiltIn__FilterDatabase_8" localSheetId="17">#REF!</definedName>
    <definedName name="Excel_BuiltIn__FilterDatabase_8">#REF!</definedName>
    <definedName name="Excel_BuiltIn__FilterDatabase_8_1" localSheetId="13">#REF!</definedName>
    <definedName name="Excel_BuiltIn__FilterDatabase_8_1" localSheetId="16">#REF!</definedName>
    <definedName name="Excel_BuiltIn__FilterDatabase_8_1" localSheetId="9">#REF!</definedName>
    <definedName name="Excel_BuiltIn__FilterDatabase_8_1" localSheetId="4">#REF!</definedName>
    <definedName name="Excel_BuiltIn__FilterDatabase_8_1" localSheetId="8">#REF!</definedName>
    <definedName name="Excel_BuiltIn__FilterDatabase_8_1" localSheetId="19">#REF!</definedName>
    <definedName name="Excel_BuiltIn__FilterDatabase_8_1" localSheetId="24">#REF!</definedName>
    <definedName name="Excel_BuiltIn__FilterDatabase_8_1" localSheetId="15">#REF!</definedName>
    <definedName name="Excel_BuiltIn__FilterDatabase_8_1" localSheetId="12">#REF!</definedName>
    <definedName name="Excel_BuiltIn__FilterDatabase_8_1" localSheetId="17">#REF!</definedName>
    <definedName name="Excel_BuiltIn__FilterDatabase_8_1">#REF!</definedName>
    <definedName name="Excel_BuiltIn__FilterDatabase_9" localSheetId="13">#REF!</definedName>
    <definedName name="Excel_BuiltIn__FilterDatabase_9" localSheetId="16">#REF!</definedName>
    <definedName name="Excel_BuiltIn__FilterDatabase_9" localSheetId="9">#REF!</definedName>
    <definedName name="Excel_BuiltIn__FilterDatabase_9" localSheetId="4">#REF!</definedName>
    <definedName name="Excel_BuiltIn__FilterDatabase_9" localSheetId="8">#REF!</definedName>
    <definedName name="Excel_BuiltIn__FilterDatabase_9" localSheetId="19">#REF!</definedName>
    <definedName name="Excel_BuiltIn__FilterDatabase_9" localSheetId="24">#REF!</definedName>
    <definedName name="Excel_BuiltIn__FilterDatabase_9" localSheetId="15">#REF!</definedName>
    <definedName name="Excel_BuiltIn__FilterDatabase_9" localSheetId="12">#REF!</definedName>
    <definedName name="Excel_BuiltIn__FilterDatabase_9" localSheetId="17">#REF!</definedName>
    <definedName name="Excel_BuiltIn__FilterDatabase_9">#REF!</definedName>
    <definedName name="Excel_BuiltIn__FilterDatabase_9_1" localSheetId="13">#REF!</definedName>
    <definedName name="Excel_BuiltIn__FilterDatabase_9_1" localSheetId="16">#REF!</definedName>
    <definedName name="Excel_BuiltIn__FilterDatabase_9_1" localSheetId="9">#REF!</definedName>
    <definedName name="Excel_BuiltIn__FilterDatabase_9_1" localSheetId="4">#REF!</definedName>
    <definedName name="Excel_BuiltIn__FilterDatabase_9_1" localSheetId="8">#REF!</definedName>
    <definedName name="Excel_BuiltIn__FilterDatabase_9_1" localSheetId="19">#REF!</definedName>
    <definedName name="Excel_BuiltIn__FilterDatabase_9_1" localSheetId="24">#REF!</definedName>
    <definedName name="Excel_BuiltIn__FilterDatabase_9_1" localSheetId="15">#REF!</definedName>
    <definedName name="Excel_BuiltIn__FilterDatabase_9_1" localSheetId="12">#REF!</definedName>
    <definedName name="Excel_BuiltIn__FilterDatabase_9_1" localSheetId="17">#REF!</definedName>
    <definedName name="Excel_BuiltIn__FilterDatabase_9_1">#REF!</definedName>
    <definedName name="Excel_BuiltIn_Print_Area_1" localSheetId="13">#REF!</definedName>
    <definedName name="Excel_BuiltIn_Print_Area_1" localSheetId="16">#REF!</definedName>
    <definedName name="Excel_BuiltIn_Print_Area_1" localSheetId="9">#REF!</definedName>
    <definedName name="Excel_BuiltIn_Print_Area_1" localSheetId="4">#REF!</definedName>
    <definedName name="Excel_BuiltIn_Print_Area_1" localSheetId="8">#REF!</definedName>
    <definedName name="Excel_BuiltIn_Print_Area_1" localSheetId="19">#REF!</definedName>
    <definedName name="Excel_BuiltIn_Print_Area_1" localSheetId="24">#REF!</definedName>
    <definedName name="Excel_BuiltIn_Print_Area_1" localSheetId="15">#REF!</definedName>
    <definedName name="Excel_BuiltIn_Print_Area_1" localSheetId="12">#REF!</definedName>
    <definedName name="Excel_BuiltIn_Print_Area_1" localSheetId="17">#REF!</definedName>
    <definedName name="Excel_BuiltIn_Print_Area_1">#REF!</definedName>
    <definedName name="Excel_BuiltIn_Print_Area_1_1" localSheetId="13">#REF!</definedName>
    <definedName name="Excel_BuiltIn_Print_Area_1_1" localSheetId="16">#REF!</definedName>
    <definedName name="Excel_BuiltIn_Print_Area_1_1" localSheetId="9">#REF!</definedName>
    <definedName name="Excel_BuiltIn_Print_Area_1_1" localSheetId="4">#REF!</definedName>
    <definedName name="Excel_BuiltIn_Print_Area_1_1" localSheetId="8">#REF!</definedName>
    <definedName name="Excel_BuiltIn_Print_Area_1_1" localSheetId="19">#REF!</definedName>
    <definedName name="Excel_BuiltIn_Print_Area_1_1" localSheetId="24">#REF!</definedName>
    <definedName name="Excel_BuiltIn_Print_Area_1_1" localSheetId="15">#REF!</definedName>
    <definedName name="Excel_BuiltIn_Print_Area_1_1" localSheetId="12">#REF!</definedName>
    <definedName name="Excel_BuiltIn_Print_Area_1_1" localSheetId="17">#REF!</definedName>
    <definedName name="Excel_BuiltIn_Print_Area_1_1">#REF!</definedName>
    <definedName name="Excel_BuiltIn_Print_Area_1_1_1" localSheetId="13">#REF!</definedName>
    <definedName name="Excel_BuiltIn_Print_Area_1_1_1" localSheetId="16">#REF!</definedName>
    <definedName name="Excel_BuiltIn_Print_Area_1_1_1" localSheetId="9">#REF!</definedName>
    <definedName name="Excel_BuiltIn_Print_Area_1_1_1" localSheetId="4">#REF!</definedName>
    <definedName name="Excel_BuiltIn_Print_Area_1_1_1" localSheetId="8">#REF!</definedName>
    <definedName name="Excel_BuiltIn_Print_Area_1_1_1" localSheetId="19">#REF!</definedName>
    <definedName name="Excel_BuiltIn_Print_Area_1_1_1" localSheetId="24">#REF!</definedName>
    <definedName name="Excel_BuiltIn_Print_Area_1_1_1" localSheetId="15">#REF!</definedName>
    <definedName name="Excel_BuiltIn_Print_Area_1_1_1" localSheetId="12">#REF!</definedName>
    <definedName name="Excel_BuiltIn_Print_Area_1_1_1" localSheetId="17">#REF!</definedName>
    <definedName name="Excel_BuiltIn_Print_Area_1_1_1">#REF!</definedName>
    <definedName name="Excel_BuiltIn_Print_Area_1_1_1_1" localSheetId="13">#REF!</definedName>
    <definedName name="Excel_BuiltIn_Print_Area_1_1_1_1" localSheetId="16">#REF!</definedName>
    <definedName name="Excel_BuiltIn_Print_Area_1_1_1_1" localSheetId="9">#REF!</definedName>
    <definedName name="Excel_BuiltIn_Print_Area_1_1_1_1" localSheetId="4">#REF!</definedName>
    <definedName name="Excel_BuiltIn_Print_Area_1_1_1_1" localSheetId="8">#REF!</definedName>
    <definedName name="Excel_BuiltIn_Print_Area_1_1_1_1" localSheetId="19">#REF!</definedName>
    <definedName name="Excel_BuiltIn_Print_Area_1_1_1_1" localSheetId="24">#REF!</definedName>
    <definedName name="Excel_BuiltIn_Print_Area_1_1_1_1" localSheetId="15">#REF!</definedName>
    <definedName name="Excel_BuiltIn_Print_Area_1_1_1_1" localSheetId="12">#REF!</definedName>
    <definedName name="Excel_BuiltIn_Print_Area_1_1_1_1" localSheetId="17">#REF!</definedName>
    <definedName name="Excel_BuiltIn_Print_Area_1_1_1_1">#REF!</definedName>
    <definedName name="Excel_BuiltIn_Print_Area_1_1_1_1_1" localSheetId="13">#REF!</definedName>
    <definedName name="Excel_BuiltIn_Print_Area_1_1_1_1_1" localSheetId="16">#REF!</definedName>
    <definedName name="Excel_BuiltIn_Print_Area_1_1_1_1_1" localSheetId="9">#REF!</definedName>
    <definedName name="Excel_BuiltIn_Print_Area_1_1_1_1_1" localSheetId="4">#REF!</definedName>
    <definedName name="Excel_BuiltIn_Print_Area_1_1_1_1_1" localSheetId="8">#REF!</definedName>
    <definedName name="Excel_BuiltIn_Print_Area_1_1_1_1_1" localSheetId="19">#REF!</definedName>
    <definedName name="Excel_BuiltIn_Print_Area_1_1_1_1_1" localSheetId="24">#REF!</definedName>
    <definedName name="Excel_BuiltIn_Print_Area_1_1_1_1_1" localSheetId="15">#REF!</definedName>
    <definedName name="Excel_BuiltIn_Print_Area_1_1_1_1_1" localSheetId="12">#REF!</definedName>
    <definedName name="Excel_BuiltIn_Print_Area_1_1_1_1_1" localSheetId="17">#REF!</definedName>
    <definedName name="Excel_BuiltIn_Print_Area_1_1_1_1_1">#REF!</definedName>
    <definedName name="Excel_BuiltIn_Print_Area_1_1_1_1_1_1" localSheetId="13">#REF!</definedName>
    <definedName name="Excel_BuiltIn_Print_Area_1_1_1_1_1_1" localSheetId="16">#REF!</definedName>
    <definedName name="Excel_BuiltIn_Print_Area_1_1_1_1_1_1" localSheetId="9">#REF!</definedName>
    <definedName name="Excel_BuiltIn_Print_Area_1_1_1_1_1_1" localSheetId="4">#REF!</definedName>
    <definedName name="Excel_BuiltIn_Print_Area_1_1_1_1_1_1" localSheetId="8">#REF!</definedName>
    <definedName name="Excel_BuiltIn_Print_Area_1_1_1_1_1_1" localSheetId="19">#REF!</definedName>
    <definedName name="Excel_BuiltIn_Print_Area_1_1_1_1_1_1" localSheetId="24">#REF!</definedName>
    <definedName name="Excel_BuiltIn_Print_Area_1_1_1_1_1_1" localSheetId="15">#REF!</definedName>
    <definedName name="Excel_BuiltIn_Print_Area_1_1_1_1_1_1" localSheetId="12">#REF!</definedName>
    <definedName name="Excel_BuiltIn_Print_Area_1_1_1_1_1_1" localSheetId="17">#REF!</definedName>
    <definedName name="Excel_BuiltIn_Print_Area_1_1_1_1_1_1">#REF!</definedName>
    <definedName name="Excel_BuiltIn_Print_Area_1_1_1_1_1_1_1" localSheetId="13">#REF!</definedName>
    <definedName name="Excel_BuiltIn_Print_Area_1_1_1_1_1_1_1" localSheetId="16">#REF!</definedName>
    <definedName name="Excel_BuiltIn_Print_Area_1_1_1_1_1_1_1" localSheetId="9">#REF!</definedName>
    <definedName name="Excel_BuiltIn_Print_Area_1_1_1_1_1_1_1" localSheetId="4">#REF!</definedName>
    <definedName name="Excel_BuiltIn_Print_Area_1_1_1_1_1_1_1" localSheetId="8">#REF!</definedName>
    <definedName name="Excel_BuiltIn_Print_Area_1_1_1_1_1_1_1" localSheetId="19">#REF!</definedName>
    <definedName name="Excel_BuiltIn_Print_Area_1_1_1_1_1_1_1" localSheetId="24">#REF!</definedName>
    <definedName name="Excel_BuiltIn_Print_Area_1_1_1_1_1_1_1" localSheetId="15">#REF!</definedName>
    <definedName name="Excel_BuiltIn_Print_Area_1_1_1_1_1_1_1" localSheetId="12">#REF!</definedName>
    <definedName name="Excel_BuiltIn_Print_Area_1_1_1_1_1_1_1" localSheetId="17">#REF!</definedName>
    <definedName name="Excel_BuiltIn_Print_Area_1_1_1_1_1_1_1">#REF!</definedName>
    <definedName name="Excel_BuiltIn_Print_Area_1_1_1_1_1_1_1_1" localSheetId="13">#REF!</definedName>
    <definedName name="Excel_BuiltIn_Print_Area_1_1_1_1_1_1_1_1" localSheetId="16">#REF!</definedName>
    <definedName name="Excel_BuiltIn_Print_Area_1_1_1_1_1_1_1_1" localSheetId="9">#REF!</definedName>
    <definedName name="Excel_BuiltIn_Print_Area_1_1_1_1_1_1_1_1" localSheetId="4">#REF!</definedName>
    <definedName name="Excel_BuiltIn_Print_Area_1_1_1_1_1_1_1_1" localSheetId="8">#REF!</definedName>
    <definedName name="Excel_BuiltIn_Print_Area_1_1_1_1_1_1_1_1" localSheetId="19">#REF!</definedName>
    <definedName name="Excel_BuiltIn_Print_Area_1_1_1_1_1_1_1_1" localSheetId="24">#REF!</definedName>
    <definedName name="Excel_BuiltIn_Print_Area_1_1_1_1_1_1_1_1" localSheetId="15">#REF!</definedName>
    <definedName name="Excel_BuiltIn_Print_Area_1_1_1_1_1_1_1_1" localSheetId="12">#REF!</definedName>
    <definedName name="Excel_BuiltIn_Print_Area_1_1_1_1_1_1_1_1" localSheetId="17">#REF!</definedName>
    <definedName name="Excel_BuiltIn_Print_Area_1_1_1_1_1_1_1_1">#REF!</definedName>
    <definedName name="Excel_BuiltIn_Print_Area_1_1_1_1_1_1_1_1_1" localSheetId="13">#REF!</definedName>
    <definedName name="Excel_BuiltIn_Print_Area_1_1_1_1_1_1_1_1_1" localSheetId="16">#REF!</definedName>
    <definedName name="Excel_BuiltIn_Print_Area_1_1_1_1_1_1_1_1_1" localSheetId="9">#REF!</definedName>
    <definedName name="Excel_BuiltIn_Print_Area_1_1_1_1_1_1_1_1_1" localSheetId="4">#REF!</definedName>
    <definedName name="Excel_BuiltIn_Print_Area_1_1_1_1_1_1_1_1_1" localSheetId="8">#REF!</definedName>
    <definedName name="Excel_BuiltIn_Print_Area_1_1_1_1_1_1_1_1_1" localSheetId="19">#REF!</definedName>
    <definedName name="Excel_BuiltIn_Print_Area_1_1_1_1_1_1_1_1_1" localSheetId="24">#REF!</definedName>
    <definedName name="Excel_BuiltIn_Print_Area_1_1_1_1_1_1_1_1_1" localSheetId="15">#REF!</definedName>
    <definedName name="Excel_BuiltIn_Print_Area_1_1_1_1_1_1_1_1_1" localSheetId="12">#REF!</definedName>
    <definedName name="Excel_BuiltIn_Print_Area_1_1_1_1_1_1_1_1_1" localSheetId="17">#REF!</definedName>
    <definedName name="Excel_BuiltIn_Print_Area_1_1_1_1_1_1_1_1_1">#REF!</definedName>
    <definedName name="Excel_BuiltIn_Print_Area_10" localSheetId="13">#REF!</definedName>
    <definedName name="Excel_BuiltIn_Print_Area_10" localSheetId="16">#REF!</definedName>
    <definedName name="Excel_BuiltIn_Print_Area_10" localSheetId="9">#REF!</definedName>
    <definedName name="Excel_BuiltIn_Print_Area_10" localSheetId="4">#REF!</definedName>
    <definedName name="Excel_BuiltIn_Print_Area_10" localSheetId="8">#REF!</definedName>
    <definedName name="Excel_BuiltIn_Print_Area_10" localSheetId="19">#REF!</definedName>
    <definedName name="Excel_BuiltIn_Print_Area_10" localSheetId="24">#REF!</definedName>
    <definedName name="Excel_BuiltIn_Print_Area_10" localSheetId="15">#REF!</definedName>
    <definedName name="Excel_BuiltIn_Print_Area_10" localSheetId="12">#REF!</definedName>
    <definedName name="Excel_BuiltIn_Print_Area_10" localSheetId="17">#REF!</definedName>
    <definedName name="Excel_BuiltIn_Print_Area_10">#REF!</definedName>
    <definedName name="Excel_BuiltIn_Print_Area_10_1" localSheetId="13">#REF!</definedName>
    <definedName name="Excel_BuiltIn_Print_Area_10_1" localSheetId="16">#REF!</definedName>
    <definedName name="Excel_BuiltIn_Print_Area_10_1" localSheetId="9">#REF!</definedName>
    <definedName name="Excel_BuiltIn_Print_Area_10_1" localSheetId="4">#REF!</definedName>
    <definedName name="Excel_BuiltIn_Print_Area_10_1" localSheetId="8">#REF!</definedName>
    <definedName name="Excel_BuiltIn_Print_Area_10_1" localSheetId="19">#REF!</definedName>
    <definedName name="Excel_BuiltIn_Print_Area_10_1" localSheetId="24">#REF!</definedName>
    <definedName name="Excel_BuiltIn_Print_Area_10_1" localSheetId="15">#REF!</definedName>
    <definedName name="Excel_BuiltIn_Print_Area_10_1" localSheetId="12">#REF!</definedName>
    <definedName name="Excel_BuiltIn_Print_Area_10_1" localSheetId="17">#REF!</definedName>
    <definedName name="Excel_BuiltIn_Print_Area_10_1">#REF!</definedName>
    <definedName name="Excel_BuiltIn_Print_Area_11" localSheetId="13">#REF!</definedName>
    <definedName name="Excel_BuiltIn_Print_Area_11" localSheetId="16">#REF!</definedName>
    <definedName name="Excel_BuiltIn_Print_Area_11" localSheetId="9">#REF!</definedName>
    <definedName name="Excel_BuiltIn_Print_Area_11" localSheetId="4">#REF!</definedName>
    <definedName name="Excel_BuiltIn_Print_Area_11" localSheetId="8">#REF!</definedName>
    <definedName name="Excel_BuiltIn_Print_Area_11" localSheetId="19">#REF!</definedName>
    <definedName name="Excel_BuiltIn_Print_Area_11" localSheetId="24">#REF!</definedName>
    <definedName name="Excel_BuiltIn_Print_Area_11" localSheetId="15">#REF!</definedName>
    <definedName name="Excel_BuiltIn_Print_Area_11" localSheetId="12">#REF!</definedName>
    <definedName name="Excel_BuiltIn_Print_Area_11" localSheetId="17">#REF!</definedName>
    <definedName name="Excel_BuiltIn_Print_Area_11">#REF!</definedName>
    <definedName name="Excel_BuiltIn_Print_Area_11_1" localSheetId="13">#REF!</definedName>
    <definedName name="Excel_BuiltIn_Print_Area_11_1" localSheetId="16">#REF!</definedName>
    <definedName name="Excel_BuiltIn_Print_Area_11_1" localSheetId="9">#REF!</definedName>
    <definedName name="Excel_BuiltIn_Print_Area_11_1" localSheetId="4">#REF!</definedName>
    <definedName name="Excel_BuiltIn_Print_Area_11_1" localSheetId="8">#REF!</definedName>
    <definedName name="Excel_BuiltIn_Print_Area_11_1" localSheetId="19">#REF!</definedName>
    <definedName name="Excel_BuiltIn_Print_Area_11_1" localSheetId="24">#REF!</definedName>
    <definedName name="Excel_BuiltIn_Print_Area_11_1" localSheetId="15">#REF!</definedName>
    <definedName name="Excel_BuiltIn_Print_Area_11_1" localSheetId="12">#REF!</definedName>
    <definedName name="Excel_BuiltIn_Print_Area_11_1" localSheetId="17">#REF!</definedName>
    <definedName name="Excel_BuiltIn_Print_Area_11_1">#REF!</definedName>
    <definedName name="Excel_BuiltIn_Print_Area_13" localSheetId="13">#REF!</definedName>
    <definedName name="Excel_BuiltIn_Print_Area_13" localSheetId="16">#REF!</definedName>
    <definedName name="Excel_BuiltIn_Print_Area_13" localSheetId="9">#REF!</definedName>
    <definedName name="Excel_BuiltIn_Print_Area_13" localSheetId="4">#REF!</definedName>
    <definedName name="Excel_BuiltIn_Print_Area_13" localSheetId="8">#REF!</definedName>
    <definedName name="Excel_BuiltIn_Print_Area_13" localSheetId="19">#REF!</definedName>
    <definedName name="Excel_BuiltIn_Print_Area_13" localSheetId="24">#REF!</definedName>
    <definedName name="Excel_BuiltIn_Print_Area_13" localSheetId="15">#REF!</definedName>
    <definedName name="Excel_BuiltIn_Print_Area_13" localSheetId="12">#REF!</definedName>
    <definedName name="Excel_BuiltIn_Print_Area_13" localSheetId="17">#REF!</definedName>
    <definedName name="Excel_BuiltIn_Print_Area_13">#REF!</definedName>
    <definedName name="Excel_BuiltIn_Print_Area_14" localSheetId="13">#REF!</definedName>
    <definedName name="Excel_BuiltIn_Print_Area_14" localSheetId="16">#REF!</definedName>
    <definedName name="Excel_BuiltIn_Print_Area_14" localSheetId="9">#REF!</definedName>
    <definedName name="Excel_BuiltIn_Print_Area_14" localSheetId="4">#REF!</definedName>
    <definedName name="Excel_BuiltIn_Print_Area_14" localSheetId="8">#REF!</definedName>
    <definedName name="Excel_BuiltIn_Print_Area_14" localSheetId="19">#REF!</definedName>
    <definedName name="Excel_BuiltIn_Print_Area_14" localSheetId="24">#REF!</definedName>
    <definedName name="Excel_BuiltIn_Print_Area_14" localSheetId="15">#REF!</definedName>
    <definedName name="Excel_BuiltIn_Print_Area_14" localSheetId="12">#REF!</definedName>
    <definedName name="Excel_BuiltIn_Print_Area_14" localSheetId="17">#REF!</definedName>
    <definedName name="Excel_BuiltIn_Print_Area_14">#REF!</definedName>
    <definedName name="Excel_BuiltIn_Print_Area_15" localSheetId="13">#REF!</definedName>
    <definedName name="Excel_BuiltIn_Print_Area_15" localSheetId="16">#REF!</definedName>
    <definedName name="Excel_BuiltIn_Print_Area_15" localSheetId="9">#REF!</definedName>
    <definedName name="Excel_BuiltIn_Print_Area_15" localSheetId="4">#REF!</definedName>
    <definedName name="Excel_BuiltIn_Print_Area_15" localSheetId="8">#REF!</definedName>
    <definedName name="Excel_BuiltIn_Print_Area_15" localSheetId="19">#REF!</definedName>
    <definedName name="Excel_BuiltIn_Print_Area_15" localSheetId="24">#REF!</definedName>
    <definedName name="Excel_BuiltIn_Print_Area_15" localSheetId="15">#REF!</definedName>
    <definedName name="Excel_BuiltIn_Print_Area_15" localSheetId="12">#REF!</definedName>
    <definedName name="Excel_BuiltIn_Print_Area_15" localSheetId="17">#REF!</definedName>
    <definedName name="Excel_BuiltIn_Print_Area_15">#REF!</definedName>
    <definedName name="Excel_BuiltIn_Print_Area_16" localSheetId="13">#REF!</definedName>
    <definedName name="Excel_BuiltIn_Print_Area_16" localSheetId="16">#REF!</definedName>
    <definedName name="Excel_BuiltIn_Print_Area_16" localSheetId="9">#REF!</definedName>
    <definedName name="Excel_BuiltIn_Print_Area_16" localSheetId="4">#REF!</definedName>
    <definedName name="Excel_BuiltIn_Print_Area_16" localSheetId="8">#REF!</definedName>
    <definedName name="Excel_BuiltIn_Print_Area_16" localSheetId="19">#REF!</definedName>
    <definedName name="Excel_BuiltIn_Print_Area_16" localSheetId="24">#REF!</definedName>
    <definedName name="Excel_BuiltIn_Print_Area_16" localSheetId="15">#REF!</definedName>
    <definedName name="Excel_BuiltIn_Print_Area_16" localSheetId="12">#REF!</definedName>
    <definedName name="Excel_BuiltIn_Print_Area_16" localSheetId="17">#REF!</definedName>
    <definedName name="Excel_BuiltIn_Print_Area_16">#REF!</definedName>
    <definedName name="Excel_BuiltIn_Print_Area_17" localSheetId="13">#REF!</definedName>
    <definedName name="Excel_BuiltIn_Print_Area_17" localSheetId="16">#REF!</definedName>
    <definedName name="Excel_BuiltIn_Print_Area_17" localSheetId="9">#REF!</definedName>
    <definedName name="Excel_BuiltIn_Print_Area_17" localSheetId="4">#REF!</definedName>
    <definedName name="Excel_BuiltIn_Print_Area_17" localSheetId="8">#REF!</definedName>
    <definedName name="Excel_BuiltIn_Print_Area_17" localSheetId="19">#REF!</definedName>
    <definedName name="Excel_BuiltIn_Print_Area_17" localSheetId="24">#REF!</definedName>
    <definedName name="Excel_BuiltIn_Print_Area_17" localSheetId="15">#REF!</definedName>
    <definedName name="Excel_BuiltIn_Print_Area_17" localSheetId="12">#REF!</definedName>
    <definedName name="Excel_BuiltIn_Print_Area_17" localSheetId="17">#REF!</definedName>
    <definedName name="Excel_BuiltIn_Print_Area_17">#REF!</definedName>
    <definedName name="Excel_BuiltIn_Print_Area_18" localSheetId="13">#REF!</definedName>
    <definedName name="Excel_BuiltIn_Print_Area_18" localSheetId="16">#REF!</definedName>
    <definedName name="Excel_BuiltIn_Print_Area_18" localSheetId="9">#REF!</definedName>
    <definedName name="Excel_BuiltIn_Print_Area_18" localSheetId="4">#REF!</definedName>
    <definedName name="Excel_BuiltIn_Print_Area_18" localSheetId="8">#REF!</definedName>
    <definedName name="Excel_BuiltIn_Print_Area_18" localSheetId="19">#REF!</definedName>
    <definedName name="Excel_BuiltIn_Print_Area_18" localSheetId="24">#REF!</definedName>
    <definedName name="Excel_BuiltIn_Print_Area_18" localSheetId="15">#REF!</definedName>
    <definedName name="Excel_BuiltIn_Print_Area_18" localSheetId="12">#REF!</definedName>
    <definedName name="Excel_BuiltIn_Print_Area_18" localSheetId="17">#REF!</definedName>
    <definedName name="Excel_BuiltIn_Print_Area_18">#REF!</definedName>
    <definedName name="Excel_BuiltIn_Print_Area_2" localSheetId="13">#REF!</definedName>
    <definedName name="Excel_BuiltIn_Print_Area_2" localSheetId="16">#REF!</definedName>
    <definedName name="Excel_BuiltIn_Print_Area_2" localSheetId="9">#REF!</definedName>
    <definedName name="Excel_BuiltIn_Print_Area_2" localSheetId="4">#REF!</definedName>
    <definedName name="Excel_BuiltIn_Print_Area_2" localSheetId="8">#REF!</definedName>
    <definedName name="Excel_BuiltIn_Print_Area_2" localSheetId="19">#REF!</definedName>
    <definedName name="Excel_BuiltIn_Print_Area_2" localSheetId="24">#REF!</definedName>
    <definedName name="Excel_BuiltIn_Print_Area_2" localSheetId="15">#REF!</definedName>
    <definedName name="Excel_BuiltIn_Print_Area_2" localSheetId="12">#REF!</definedName>
    <definedName name="Excel_BuiltIn_Print_Area_2" localSheetId="17">#REF!</definedName>
    <definedName name="Excel_BuiltIn_Print_Area_2">#REF!</definedName>
    <definedName name="Excel_BuiltIn_Print_Area_2_1" localSheetId="13">#REF!</definedName>
    <definedName name="Excel_BuiltIn_Print_Area_2_1" localSheetId="16">#REF!</definedName>
    <definedName name="Excel_BuiltIn_Print_Area_2_1" localSheetId="9">#REF!</definedName>
    <definedName name="Excel_BuiltIn_Print_Area_2_1" localSheetId="4">#REF!</definedName>
    <definedName name="Excel_BuiltIn_Print_Area_2_1" localSheetId="8">#REF!</definedName>
    <definedName name="Excel_BuiltIn_Print_Area_2_1" localSheetId="19">#REF!</definedName>
    <definedName name="Excel_BuiltIn_Print_Area_2_1" localSheetId="24">#REF!</definedName>
    <definedName name="Excel_BuiltIn_Print_Area_2_1" localSheetId="15">#REF!</definedName>
    <definedName name="Excel_BuiltIn_Print_Area_2_1" localSheetId="12">#REF!</definedName>
    <definedName name="Excel_BuiltIn_Print_Area_2_1" localSheetId="17">#REF!</definedName>
    <definedName name="Excel_BuiltIn_Print_Area_2_1">#REF!</definedName>
    <definedName name="Excel_BuiltIn_Print_Area_3" localSheetId="13">#REF!</definedName>
    <definedName name="Excel_BuiltIn_Print_Area_3" localSheetId="16">#REF!</definedName>
    <definedName name="Excel_BuiltIn_Print_Area_3" localSheetId="9">#REF!</definedName>
    <definedName name="Excel_BuiltIn_Print_Area_3" localSheetId="4">#REF!</definedName>
    <definedName name="Excel_BuiltIn_Print_Area_3" localSheetId="8">#REF!</definedName>
    <definedName name="Excel_BuiltIn_Print_Area_3" localSheetId="19">#REF!</definedName>
    <definedName name="Excel_BuiltIn_Print_Area_3" localSheetId="24">#REF!</definedName>
    <definedName name="Excel_BuiltIn_Print_Area_3" localSheetId="15">#REF!</definedName>
    <definedName name="Excel_BuiltIn_Print_Area_3" localSheetId="12">#REF!</definedName>
    <definedName name="Excel_BuiltIn_Print_Area_3" localSheetId="17">#REF!</definedName>
    <definedName name="Excel_BuiltIn_Print_Area_3">#REF!</definedName>
    <definedName name="Excel_BuiltIn_Print_Area_3_1" localSheetId="13">#REF!</definedName>
    <definedName name="Excel_BuiltIn_Print_Area_3_1" localSheetId="16">#REF!</definedName>
    <definedName name="Excel_BuiltIn_Print_Area_3_1" localSheetId="9">#REF!</definedName>
    <definedName name="Excel_BuiltIn_Print_Area_3_1" localSheetId="4">#REF!</definedName>
    <definedName name="Excel_BuiltIn_Print_Area_3_1" localSheetId="8">#REF!</definedName>
    <definedName name="Excel_BuiltIn_Print_Area_3_1" localSheetId="19">#REF!</definedName>
    <definedName name="Excel_BuiltIn_Print_Area_3_1" localSheetId="24">#REF!</definedName>
    <definedName name="Excel_BuiltIn_Print_Area_3_1" localSheetId="15">#REF!</definedName>
    <definedName name="Excel_BuiltIn_Print_Area_3_1" localSheetId="12">#REF!</definedName>
    <definedName name="Excel_BuiltIn_Print_Area_3_1" localSheetId="17">#REF!</definedName>
    <definedName name="Excel_BuiltIn_Print_Area_3_1">#REF!</definedName>
    <definedName name="Excel_BuiltIn_Print_Area_3_1_1" localSheetId="13">#REF!</definedName>
    <definedName name="Excel_BuiltIn_Print_Area_3_1_1" localSheetId="16">#REF!</definedName>
    <definedName name="Excel_BuiltIn_Print_Area_3_1_1" localSheetId="9">#REF!</definedName>
    <definedName name="Excel_BuiltIn_Print_Area_3_1_1" localSheetId="4">#REF!</definedName>
    <definedName name="Excel_BuiltIn_Print_Area_3_1_1" localSheetId="8">#REF!</definedName>
    <definedName name="Excel_BuiltIn_Print_Area_3_1_1" localSheetId="19">#REF!</definedName>
    <definedName name="Excel_BuiltIn_Print_Area_3_1_1" localSheetId="24">#REF!</definedName>
    <definedName name="Excel_BuiltIn_Print_Area_3_1_1" localSheetId="15">#REF!</definedName>
    <definedName name="Excel_BuiltIn_Print_Area_3_1_1" localSheetId="12">#REF!</definedName>
    <definedName name="Excel_BuiltIn_Print_Area_3_1_1" localSheetId="17">#REF!</definedName>
    <definedName name="Excel_BuiltIn_Print_Area_3_1_1">#REF!</definedName>
    <definedName name="Excel_BuiltIn_Print_Area_3_1_1_1" localSheetId="13">#REF!</definedName>
    <definedName name="Excel_BuiltIn_Print_Area_3_1_1_1" localSheetId="16">#REF!</definedName>
    <definedName name="Excel_BuiltIn_Print_Area_3_1_1_1" localSheetId="9">#REF!</definedName>
    <definedName name="Excel_BuiltIn_Print_Area_3_1_1_1" localSheetId="4">#REF!</definedName>
    <definedName name="Excel_BuiltIn_Print_Area_3_1_1_1" localSheetId="8">#REF!</definedName>
    <definedName name="Excel_BuiltIn_Print_Area_3_1_1_1" localSheetId="19">#REF!</definedName>
    <definedName name="Excel_BuiltIn_Print_Area_3_1_1_1" localSheetId="24">#REF!</definedName>
    <definedName name="Excel_BuiltIn_Print_Area_3_1_1_1" localSheetId="15">#REF!</definedName>
    <definedName name="Excel_BuiltIn_Print_Area_3_1_1_1" localSheetId="12">#REF!</definedName>
    <definedName name="Excel_BuiltIn_Print_Area_3_1_1_1" localSheetId="17">#REF!</definedName>
    <definedName name="Excel_BuiltIn_Print_Area_3_1_1_1">#REF!</definedName>
    <definedName name="Excel_BuiltIn_Print_Area_3_1_1_1_1" localSheetId="13">#REF!</definedName>
    <definedName name="Excel_BuiltIn_Print_Area_3_1_1_1_1" localSheetId="16">#REF!</definedName>
    <definedName name="Excel_BuiltIn_Print_Area_3_1_1_1_1" localSheetId="9">#REF!</definedName>
    <definedName name="Excel_BuiltIn_Print_Area_3_1_1_1_1" localSheetId="4">#REF!</definedName>
    <definedName name="Excel_BuiltIn_Print_Area_3_1_1_1_1" localSheetId="8">#REF!</definedName>
    <definedName name="Excel_BuiltIn_Print_Area_3_1_1_1_1" localSheetId="19">#REF!</definedName>
    <definedName name="Excel_BuiltIn_Print_Area_3_1_1_1_1" localSheetId="24">#REF!</definedName>
    <definedName name="Excel_BuiltIn_Print_Area_3_1_1_1_1" localSheetId="15">#REF!</definedName>
    <definedName name="Excel_BuiltIn_Print_Area_3_1_1_1_1" localSheetId="12">#REF!</definedName>
    <definedName name="Excel_BuiltIn_Print_Area_3_1_1_1_1" localSheetId="17">#REF!</definedName>
    <definedName name="Excel_BuiltIn_Print_Area_3_1_1_1_1">#REF!</definedName>
    <definedName name="Excel_BuiltIn_Print_Area_4" localSheetId="13">#REF!</definedName>
    <definedName name="Excel_BuiltIn_Print_Area_4" localSheetId="16">#REF!</definedName>
    <definedName name="Excel_BuiltIn_Print_Area_4" localSheetId="9">#REF!</definedName>
    <definedName name="Excel_BuiltIn_Print_Area_4" localSheetId="4">#REF!</definedName>
    <definedName name="Excel_BuiltIn_Print_Area_4" localSheetId="8">#REF!</definedName>
    <definedName name="Excel_BuiltIn_Print_Area_4" localSheetId="19">#REF!</definedName>
    <definedName name="Excel_BuiltIn_Print_Area_4" localSheetId="24">#REF!</definedName>
    <definedName name="Excel_BuiltIn_Print_Area_4" localSheetId="15">#REF!</definedName>
    <definedName name="Excel_BuiltIn_Print_Area_4" localSheetId="12">#REF!</definedName>
    <definedName name="Excel_BuiltIn_Print_Area_4" localSheetId="17">#REF!</definedName>
    <definedName name="Excel_BuiltIn_Print_Area_4">#REF!</definedName>
    <definedName name="Excel_BuiltIn_Print_Area_4_1" localSheetId="13">#REF!</definedName>
    <definedName name="Excel_BuiltIn_Print_Area_4_1" localSheetId="16">#REF!</definedName>
    <definedName name="Excel_BuiltIn_Print_Area_4_1" localSheetId="9">#REF!</definedName>
    <definedName name="Excel_BuiltIn_Print_Area_4_1" localSheetId="4">#REF!</definedName>
    <definedName name="Excel_BuiltIn_Print_Area_4_1" localSheetId="8">#REF!</definedName>
    <definedName name="Excel_BuiltIn_Print_Area_4_1" localSheetId="19">#REF!</definedName>
    <definedName name="Excel_BuiltIn_Print_Area_4_1" localSheetId="24">#REF!</definedName>
    <definedName name="Excel_BuiltIn_Print_Area_4_1" localSheetId="15">#REF!</definedName>
    <definedName name="Excel_BuiltIn_Print_Area_4_1" localSheetId="12">#REF!</definedName>
    <definedName name="Excel_BuiltIn_Print_Area_4_1" localSheetId="17">#REF!</definedName>
    <definedName name="Excel_BuiltIn_Print_Area_4_1">#REF!</definedName>
    <definedName name="Excel_BuiltIn_Print_Area_4_1_1" localSheetId="13">#REF!</definedName>
    <definedName name="Excel_BuiltIn_Print_Area_4_1_1" localSheetId="16">#REF!</definedName>
    <definedName name="Excel_BuiltIn_Print_Area_4_1_1" localSheetId="9">#REF!</definedName>
    <definedName name="Excel_BuiltIn_Print_Area_4_1_1" localSheetId="4">#REF!</definedName>
    <definedName name="Excel_BuiltIn_Print_Area_4_1_1" localSheetId="8">#REF!</definedName>
    <definedName name="Excel_BuiltIn_Print_Area_4_1_1" localSheetId="19">#REF!</definedName>
    <definedName name="Excel_BuiltIn_Print_Area_4_1_1" localSheetId="24">#REF!</definedName>
    <definedName name="Excel_BuiltIn_Print_Area_4_1_1" localSheetId="15">#REF!</definedName>
    <definedName name="Excel_BuiltIn_Print_Area_4_1_1" localSheetId="12">#REF!</definedName>
    <definedName name="Excel_BuiltIn_Print_Area_4_1_1" localSheetId="17">#REF!</definedName>
    <definedName name="Excel_BuiltIn_Print_Area_4_1_1">#REF!</definedName>
    <definedName name="Excel_BuiltIn_Print_Area_5" localSheetId="13">#REF!</definedName>
    <definedName name="Excel_BuiltIn_Print_Area_5" localSheetId="16">#REF!</definedName>
    <definedName name="Excel_BuiltIn_Print_Area_5" localSheetId="9">#REF!</definedName>
    <definedName name="Excel_BuiltIn_Print_Area_5" localSheetId="4">#REF!</definedName>
    <definedName name="Excel_BuiltIn_Print_Area_5" localSheetId="8">#REF!</definedName>
    <definedName name="Excel_BuiltIn_Print_Area_5" localSheetId="19">#REF!</definedName>
    <definedName name="Excel_BuiltIn_Print_Area_5" localSheetId="24">#REF!</definedName>
    <definedName name="Excel_BuiltIn_Print_Area_5" localSheetId="15">#REF!</definedName>
    <definedName name="Excel_BuiltIn_Print_Area_5" localSheetId="12">#REF!</definedName>
    <definedName name="Excel_BuiltIn_Print_Area_5" localSheetId="17">#REF!</definedName>
    <definedName name="Excel_BuiltIn_Print_Area_5">#REF!</definedName>
    <definedName name="Excel_BuiltIn_Print_Area_5_1" localSheetId="13">#REF!</definedName>
    <definedName name="Excel_BuiltIn_Print_Area_5_1" localSheetId="16">#REF!</definedName>
    <definedName name="Excel_BuiltIn_Print_Area_5_1" localSheetId="9">#REF!</definedName>
    <definedName name="Excel_BuiltIn_Print_Area_5_1" localSheetId="4">#REF!</definedName>
    <definedName name="Excel_BuiltIn_Print_Area_5_1" localSheetId="8">#REF!</definedName>
    <definedName name="Excel_BuiltIn_Print_Area_5_1" localSheetId="19">#REF!</definedName>
    <definedName name="Excel_BuiltIn_Print_Area_5_1" localSheetId="24">#REF!</definedName>
    <definedName name="Excel_BuiltIn_Print_Area_5_1" localSheetId="15">#REF!</definedName>
    <definedName name="Excel_BuiltIn_Print_Area_5_1" localSheetId="12">#REF!</definedName>
    <definedName name="Excel_BuiltIn_Print_Area_5_1" localSheetId="17">#REF!</definedName>
    <definedName name="Excel_BuiltIn_Print_Area_5_1">#REF!</definedName>
    <definedName name="Excel_BuiltIn_Print_Area_5_1_1" localSheetId="13">#REF!</definedName>
    <definedName name="Excel_BuiltIn_Print_Area_5_1_1" localSheetId="16">#REF!</definedName>
    <definedName name="Excel_BuiltIn_Print_Area_5_1_1" localSheetId="9">#REF!</definedName>
    <definedName name="Excel_BuiltIn_Print_Area_5_1_1" localSheetId="4">#REF!</definedName>
    <definedName name="Excel_BuiltIn_Print_Area_5_1_1" localSheetId="8">#REF!</definedName>
    <definedName name="Excel_BuiltIn_Print_Area_5_1_1" localSheetId="19">#REF!</definedName>
    <definedName name="Excel_BuiltIn_Print_Area_5_1_1" localSheetId="24">#REF!</definedName>
    <definedName name="Excel_BuiltIn_Print_Area_5_1_1" localSheetId="15">#REF!</definedName>
    <definedName name="Excel_BuiltIn_Print_Area_5_1_1" localSheetId="12">#REF!</definedName>
    <definedName name="Excel_BuiltIn_Print_Area_5_1_1" localSheetId="17">#REF!</definedName>
    <definedName name="Excel_BuiltIn_Print_Area_5_1_1">#REF!</definedName>
    <definedName name="Excel_BuiltIn_Print_Area_5_1_1_1" localSheetId="13">#REF!</definedName>
    <definedName name="Excel_BuiltIn_Print_Area_5_1_1_1" localSheetId="16">#REF!</definedName>
    <definedName name="Excel_BuiltIn_Print_Area_5_1_1_1" localSheetId="9">#REF!</definedName>
    <definedName name="Excel_BuiltIn_Print_Area_5_1_1_1" localSheetId="4">#REF!</definedName>
    <definedName name="Excel_BuiltIn_Print_Area_5_1_1_1" localSheetId="8">#REF!</definedName>
    <definedName name="Excel_BuiltIn_Print_Area_5_1_1_1" localSheetId="19">#REF!</definedName>
    <definedName name="Excel_BuiltIn_Print_Area_5_1_1_1" localSheetId="24">#REF!</definedName>
    <definedName name="Excel_BuiltIn_Print_Area_5_1_1_1" localSheetId="15">#REF!</definedName>
    <definedName name="Excel_BuiltIn_Print_Area_5_1_1_1" localSheetId="12">#REF!</definedName>
    <definedName name="Excel_BuiltIn_Print_Area_5_1_1_1" localSheetId="17">#REF!</definedName>
    <definedName name="Excel_BuiltIn_Print_Area_5_1_1_1">#REF!</definedName>
    <definedName name="Excel_BuiltIn_Print_Area_5_6" localSheetId="13">#REF!</definedName>
    <definedName name="Excel_BuiltIn_Print_Area_5_6" localSheetId="16">#REF!</definedName>
    <definedName name="Excel_BuiltIn_Print_Area_5_6" localSheetId="9">#REF!</definedName>
    <definedName name="Excel_BuiltIn_Print_Area_5_6" localSheetId="4">#REF!</definedName>
    <definedName name="Excel_BuiltIn_Print_Area_5_6" localSheetId="8">#REF!</definedName>
    <definedName name="Excel_BuiltIn_Print_Area_5_6" localSheetId="19">#REF!</definedName>
    <definedName name="Excel_BuiltIn_Print_Area_5_6" localSheetId="24">#REF!</definedName>
    <definedName name="Excel_BuiltIn_Print_Area_5_6" localSheetId="15">#REF!</definedName>
    <definedName name="Excel_BuiltIn_Print_Area_5_6" localSheetId="12">#REF!</definedName>
    <definedName name="Excel_BuiltIn_Print_Area_5_6" localSheetId="17">#REF!</definedName>
    <definedName name="Excel_BuiltIn_Print_Area_5_6">#REF!</definedName>
    <definedName name="Excel_BuiltIn_Print_Area_5_7" localSheetId="13">#REF!</definedName>
    <definedName name="Excel_BuiltIn_Print_Area_5_7" localSheetId="16">#REF!</definedName>
    <definedName name="Excel_BuiltIn_Print_Area_5_7" localSheetId="9">#REF!</definedName>
    <definedName name="Excel_BuiltIn_Print_Area_5_7" localSheetId="4">#REF!</definedName>
    <definedName name="Excel_BuiltIn_Print_Area_5_7" localSheetId="8">#REF!</definedName>
    <definedName name="Excel_BuiltIn_Print_Area_5_7" localSheetId="19">#REF!</definedName>
    <definedName name="Excel_BuiltIn_Print_Area_5_7" localSheetId="24">#REF!</definedName>
    <definedName name="Excel_BuiltIn_Print_Area_5_7" localSheetId="15">#REF!</definedName>
    <definedName name="Excel_BuiltIn_Print_Area_5_7" localSheetId="12">#REF!</definedName>
    <definedName name="Excel_BuiltIn_Print_Area_5_7" localSheetId="17">#REF!</definedName>
    <definedName name="Excel_BuiltIn_Print_Area_5_7">#REF!</definedName>
    <definedName name="Excel_BuiltIn_Print_Area_6" localSheetId="13">#REF!</definedName>
    <definedName name="Excel_BuiltIn_Print_Area_6" localSheetId="16">#REF!</definedName>
    <definedName name="Excel_BuiltIn_Print_Area_6" localSheetId="9">#REF!</definedName>
    <definedName name="Excel_BuiltIn_Print_Area_6" localSheetId="4">#REF!</definedName>
    <definedName name="Excel_BuiltIn_Print_Area_6" localSheetId="8">#REF!</definedName>
    <definedName name="Excel_BuiltIn_Print_Area_6" localSheetId="19">#REF!</definedName>
    <definedName name="Excel_BuiltIn_Print_Area_6" localSheetId="24">#REF!</definedName>
    <definedName name="Excel_BuiltIn_Print_Area_6" localSheetId="15">#REF!</definedName>
    <definedName name="Excel_BuiltIn_Print_Area_6" localSheetId="12">#REF!</definedName>
    <definedName name="Excel_BuiltIn_Print_Area_6" localSheetId="17">#REF!</definedName>
    <definedName name="Excel_BuiltIn_Print_Area_6">#REF!</definedName>
    <definedName name="Excel_BuiltIn_Print_Area_6_1" localSheetId="13">#REF!</definedName>
    <definedName name="Excel_BuiltIn_Print_Area_6_1" localSheetId="16">#REF!</definedName>
    <definedName name="Excel_BuiltIn_Print_Area_6_1" localSheetId="9">#REF!</definedName>
    <definedName name="Excel_BuiltIn_Print_Area_6_1" localSheetId="4">#REF!</definedName>
    <definedName name="Excel_BuiltIn_Print_Area_6_1" localSheetId="8">#REF!</definedName>
    <definedName name="Excel_BuiltIn_Print_Area_6_1" localSheetId="19">#REF!</definedName>
    <definedName name="Excel_BuiltIn_Print_Area_6_1" localSheetId="24">#REF!</definedName>
    <definedName name="Excel_BuiltIn_Print_Area_6_1" localSheetId="15">#REF!</definedName>
    <definedName name="Excel_BuiltIn_Print_Area_6_1" localSheetId="12">#REF!</definedName>
    <definedName name="Excel_BuiltIn_Print_Area_6_1" localSheetId="17">#REF!</definedName>
    <definedName name="Excel_BuiltIn_Print_Area_6_1">#REF!</definedName>
    <definedName name="Excel_BuiltIn_Print_Area_6_1_1" localSheetId="13">#REF!</definedName>
    <definedName name="Excel_BuiltIn_Print_Area_6_1_1" localSheetId="16">#REF!</definedName>
    <definedName name="Excel_BuiltIn_Print_Area_6_1_1" localSheetId="9">#REF!</definedName>
    <definedName name="Excel_BuiltIn_Print_Area_6_1_1" localSheetId="4">#REF!</definedName>
    <definedName name="Excel_BuiltIn_Print_Area_6_1_1" localSheetId="8">#REF!</definedName>
    <definedName name="Excel_BuiltIn_Print_Area_6_1_1" localSheetId="19">#REF!</definedName>
    <definedName name="Excel_BuiltIn_Print_Area_6_1_1" localSheetId="24">#REF!</definedName>
    <definedName name="Excel_BuiltIn_Print_Area_6_1_1" localSheetId="15">#REF!</definedName>
    <definedName name="Excel_BuiltIn_Print_Area_6_1_1" localSheetId="12">#REF!</definedName>
    <definedName name="Excel_BuiltIn_Print_Area_6_1_1" localSheetId="17">#REF!</definedName>
    <definedName name="Excel_BuiltIn_Print_Area_6_1_1">#REF!</definedName>
    <definedName name="Excel_BuiltIn_Print_Area_6_1_1_1" localSheetId="13">#REF!</definedName>
    <definedName name="Excel_BuiltIn_Print_Area_6_1_1_1" localSheetId="16">#REF!</definedName>
    <definedName name="Excel_BuiltIn_Print_Area_6_1_1_1" localSheetId="9">#REF!</definedName>
    <definedName name="Excel_BuiltIn_Print_Area_6_1_1_1" localSheetId="4">#REF!</definedName>
    <definedName name="Excel_BuiltIn_Print_Area_6_1_1_1" localSheetId="8">#REF!</definedName>
    <definedName name="Excel_BuiltIn_Print_Area_6_1_1_1" localSheetId="19">#REF!</definedName>
    <definedName name="Excel_BuiltIn_Print_Area_6_1_1_1" localSheetId="24">#REF!</definedName>
    <definedName name="Excel_BuiltIn_Print_Area_6_1_1_1" localSheetId="15">#REF!</definedName>
    <definedName name="Excel_BuiltIn_Print_Area_6_1_1_1" localSheetId="12">#REF!</definedName>
    <definedName name="Excel_BuiltIn_Print_Area_6_1_1_1" localSheetId="17">#REF!</definedName>
    <definedName name="Excel_BuiltIn_Print_Area_6_1_1_1">#REF!</definedName>
    <definedName name="Excel_BuiltIn_Print_Area_7" localSheetId="13">#REF!</definedName>
    <definedName name="Excel_BuiltIn_Print_Area_7" localSheetId="16">#REF!</definedName>
    <definedName name="Excel_BuiltIn_Print_Area_7" localSheetId="9">#REF!</definedName>
    <definedName name="Excel_BuiltIn_Print_Area_7" localSheetId="4">#REF!</definedName>
    <definedName name="Excel_BuiltIn_Print_Area_7" localSheetId="8">#REF!</definedName>
    <definedName name="Excel_BuiltIn_Print_Area_7" localSheetId="19">#REF!</definedName>
    <definedName name="Excel_BuiltIn_Print_Area_7" localSheetId="24">#REF!</definedName>
    <definedName name="Excel_BuiltIn_Print_Area_7" localSheetId="15">#REF!</definedName>
    <definedName name="Excel_BuiltIn_Print_Area_7" localSheetId="12">#REF!</definedName>
    <definedName name="Excel_BuiltIn_Print_Area_7" localSheetId="17">#REF!</definedName>
    <definedName name="Excel_BuiltIn_Print_Area_7">#REF!</definedName>
    <definedName name="Excel_BuiltIn_Print_Area_7_1" localSheetId="13">#REF!</definedName>
    <definedName name="Excel_BuiltIn_Print_Area_7_1" localSheetId="16">#REF!</definedName>
    <definedName name="Excel_BuiltIn_Print_Area_7_1" localSheetId="9">#REF!</definedName>
    <definedName name="Excel_BuiltIn_Print_Area_7_1" localSheetId="4">#REF!</definedName>
    <definedName name="Excel_BuiltIn_Print_Area_7_1" localSheetId="8">#REF!</definedName>
    <definedName name="Excel_BuiltIn_Print_Area_7_1" localSheetId="19">#REF!</definedName>
    <definedName name="Excel_BuiltIn_Print_Area_7_1" localSheetId="24">#REF!</definedName>
    <definedName name="Excel_BuiltIn_Print_Area_7_1" localSheetId="15">#REF!</definedName>
    <definedName name="Excel_BuiltIn_Print_Area_7_1" localSheetId="12">#REF!</definedName>
    <definedName name="Excel_BuiltIn_Print_Area_7_1" localSheetId="17">#REF!</definedName>
    <definedName name="Excel_BuiltIn_Print_Area_7_1">#REF!</definedName>
    <definedName name="Excel_BuiltIn_Print_Area_7_1_1" localSheetId="13">#REF!</definedName>
    <definedName name="Excel_BuiltIn_Print_Area_7_1_1" localSheetId="16">#REF!</definedName>
    <definedName name="Excel_BuiltIn_Print_Area_7_1_1" localSheetId="9">#REF!</definedName>
    <definedName name="Excel_BuiltIn_Print_Area_7_1_1" localSheetId="4">#REF!</definedName>
    <definedName name="Excel_BuiltIn_Print_Area_7_1_1" localSheetId="8">#REF!</definedName>
    <definedName name="Excel_BuiltIn_Print_Area_7_1_1" localSheetId="19">#REF!</definedName>
    <definedName name="Excel_BuiltIn_Print_Area_7_1_1" localSheetId="24">#REF!</definedName>
    <definedName name="Excel_BuiltIn_Print_Area_7_1_1" localSheetId="15">#REF!</definedName>
    <definedName name="Excel_BuiltIn_Print_Area_7_1_1" localSheetId="12">#REF!</definedName>
    <definedName name="Excel_BuiltIn_Print_Area_7_1_1" localSheetId="17">#REF!</definedName>
    <definedName name="Excel_BuiltIn_Print_Area_7_1_1">#REF!</definedName>
    <definedName name="Excel_BuiltIn_Print_Area_8" localSheetId="13">#REF!</definedName>
    <definedName name="Excel_BuiltIn_Print_Area_8" localSheetId="16">#REF!</definedName>
    <definedName name="Excel_BuiltIn_Print_Area_8" localSheetId="9">#REF!</definedName>
    <definedName name="Excel_BuiltIn_Print_Area_8" localSheetId="4">#REF!</definedName>
    <definedName name="Excel_BuiltIn_Print_Area_8" localSheetId="8">#REF!</definedName>
    <definedName name="Excel_BuiltIn_Print_Area_8" localSheetId="19">#REF!</definedName>
    <definedName name="Excel_BuiltIn_Print_Area_8" localSheetId="24">#REF!</definedName>
    <definedName name="Excel_BuiltIn_Print_Area_8" localSheetId="15">#REF!</definedName>
    <definedName name="Excel_BuiltIn_Print_Area_8" localSheetId="12">#REF!</definedName>
    <definedName name="Excel_BuiltIn_Print_Area_8" localSheetId="17">#REF!</definedName>
    <definedName name="Excel_BuiltIn_Print_Area_8">#REF!</definedName>
    <definedName name="Excel_BuiltIn_Print_Area_8_1" localSheetId="13">#REF!</definedName>
    <definedName name="Excel_BuiltIn_Print_Area_8_1" localSheetId="16">#REF!</definedName>
    <definedName name="Excel_BuiltIn_Print_Area_8_1" localSheetId="9">#REF!</definedName>
    <definedName name="Excel_BuiltIn_Print_Area_8_1" localSheetId="4">#REF!</definedName>
    <definedName name="Excel_BuiltIn_Print_Area_8_1" localSheetId="8">#REF!</definedName>
    <definedName name="Excel_BuiltIn_Print_Area_8_1" localSheetId="19">#REF!</definedName>
    <definedName name="Excel_BuiltIn_Print_Area_8_1" localSheetId="24">#REF!</definedName>
    <definedName name="Excel_BuiltIn_Print_Area_8_1" localSheetId="15">#REF!</definedName>
    <definedName name="Excel_BuiltIn_Print_Area_8_1" localSheetId="12">#REF!</definedName>
    <definedName name="Excel_BuiltIn_Print_Area_8_1" localSheetId="17">#REF!</definedName>
    <definedName name="Excel_BuiltIn_Print_Area_8_1">#REF!</definedName>
    <definedName name="Excel_BuiltIn_Print_Area_8_1_1" localSheetId="4">([1]EMERGÊNCIA!$A$1:$N$213,[1]EMERGÊNCIA!$A$214:$N$290)</definedName>
    <definedName name="Excel_BuiltIn_Print_Area_8_1_1">([1]EMERGÊNCIA!$A$1:$N$213,[1]EMERGÊNCIA!$A$214:$N$290)</definedName>
    <definedName name="Excel_BuiltIn_Print_Area_8_1_1_1" localSheetId="4">([1]EMERGÊNCIA!$A$1:$N$213,[1]EMERGÊNCIA!$A$214:$N$290)</definedName>
    <definedName name="Excel_BuiltIn_Print_Area_8_1_1_1">([1]EMERGÊNCIA!$A$1:$N$213,[1]EMERGÊNCIA!$A$214:$N$290)</definedName>
    <definedName name="Excel_BuiltIn_Print_Area_9" localSheetId="13">#REF!</definedName>
    <definedName name="Excel_BuiltIn_Print_Area_9" localSheetId="16">#REF!</definedName>
    <definedName name="Excel_BuiltIn_Print_Area_9" localSheetId="9">#REF!</definedName>
    <definedName name="Excel_BuiltIn_Print_Area_9" localSheetId="4">#REF!</definedName>
    <definedName name="Excel_BuiltIn_Print_Area_9" localSheetId="7">#REF!</definedName>
    <definedName name="Excel_BuiltIn_Print_Area_9" localSheetId="8">#REF!</definedName>
    <definedName name="Excel_BuiltIn_Print_Area_9" localSheetId="19">#REF!</definedName>
    <definedName name="Excel_BuiltIn_Print_Area_9" localSheetId="24">#REF!</definedName>
    <definedName name="Excel_BuiltIn_Print_Area_9" localSheetId="15">#REF!</definedName>
    <definedName name="Excel_BuiltIn_Print_Area_9" localSheetId="12">#REF!</definedName>
    <definedName name="Excel_BuiltIn_Print_Area_9" localSheetId="17">#REF!</definedName>
    <definedName name="Excel_BuiltIn_Print_Area_9">#REF!</definedName>
    <definedName name="Excel_BuiltIn_Print_Area_9_1" localSheetId="13">#REF!</definedName>
    <definedName name="Excel_BuiltIn_Print_Area_9_1" localSheetId="16">#REF!</definedName>
    <definedName name="Excel_BuiltIn_Print_Area_9_1" localSheetId="9">#REF!</definedName>
    <definedName name="Excel_BuiltIn_Print_Area_9_1" localSheetId="4">#REF!</definedName>
    <definedName name="Excel_BuiltIn_Print_Area_9_1" localSheetId="7">#REF!</definedName>
    <definedName name="Excel_BuiltIn_Print_Area_9_1" localSheetId="8">#REF!</definedName>
    <definedName name="Excel_BuiltIn_Print_Area_9_1" localSheetId="19">#REF!</definedName>
    <definedName name="Excel_BuiltIn_Print_Area_9_1" localSheetId="24">#REF!</definedName>
    <definedName name="Excel_BuiltIn_Print_Area_9_1" localSheetId="15">#REF!</definedName>
    <definedName name="Excel_BuiltIn_Print_Area_9_1" localSheetId="12">#REF!</definedName>
    <definedName name="Excel_BuiltIn_Print_Area_9_1" localSheetId="17">#REF!</definedName>
    <definedName name="Excel_BuiltIn_Print_Area_9_1">#REF!</definedName>
    <definedName name="Excel_BuiltIn_Print_Area_9_1_1" localSheetId="13">#REF!</definedName>
    <definedName name="Excel_BuiltIn_Print_Area_9_1_1" localSheetId="16">#REF!</definedName>
    <definedName name="Excel_BuiltIn_Print_Area_9_1_1" localSheetId="9">#REF!</definedName>
    <definedName name="Excel_BuiltIn_Print_Area_9_1_1" localSheetId="4">#REF!</definedName>
    <definedName name="Excel_BuiltIn_Print_Area_9_1_1" localSheetId="7">#REF!</definedName>
    <definedName name="Excel_BuiltIn_Print_Area_9_1_1" localSheetId="8">#REF!</definedName>
    <definedName name="Excel_BuiltIn_Print_Area_9_1_1" localSheetId="19">#REF!</definedName>
    <definedName name="Excel_BuiltIn_Print_Area_9_1_1" localSheetId="24">#REF!</definedName>
    <definedName name="Excel_BuiltIn_Print_Area_9_1_1" localSheetId="15">#REF!</definedName>
    <definedName name="Excel_BuiltIn_Print_Area_9_1_1" localSheetId="12">#REF!</definedName>
    <definedName name="Excel_BuiltIn_Print_Area_9_1_1" localSheetId="17">#REF!</definedName>
    <definedName name="Excel_BuiltIn_Print_Area_9_1_1">#REF!</definedName>
    <definedName name="Excel_BuiltIn_Print_Area_9_1_1_1" localSheetId="13">#REF!</definedName>
    <definedName name="Excel_BuiltIn_Print_Area_9_1_1_1" localSheetId="16">#REF!</definedName>
    <definedName name="Excel_BuiltIn_Print_Area_9_1_1_1" localSheetId="9">#REF!</definedName>
    <definedName name="Excel_BuiltIn_Print_Area_9_1_1_1" localSheetId="4">#REF!</definedName>
    <definedName name="Excel_BuiltIn_Print_Area_9_1_1_1" localSheetId="8">#REF!</definedName>
    <definedName name="Excel_BuiltIn_Print_Area_9_1_1_1" localSheetId="19">#REF!</definedName>
    <definedName name="Excel_BuiltIn_Print_Area_9_1_1_1" localSheetId="24">#REF!</definedName>
    <definedName name="Excel_BuiltIn_Print_Area_9_1_1_1" localSheetId="15">#REF!</definedName>
    <definedName name="Excel_BuiltIn_Print_Area_9_1_1_1" localSheetId="12">#REF!</definedName>
    <definedName name="Excel_BuiltIn_Print_Area_9_1_1_1" localSheetId="17">#REF!</definedName>
    <definedName name="Excel_BuiltIn_Print_Area_9_1_1_1">#REF!</definedName>
    <definedName name="Excel_BuiltIn_Print_Titles_1_1" localSheetId="13">#REF!</definedName>
    <definedName name="Excel_BuiltIn_Print_Titles_1_1" localSheetId="16">#REF!</definedName>
    <definedName name="Excel_BuiltIn_Print_Titles_1_1" localSheetId="9">#REF!</definedName>
    <definedName name="Excel_BuiltIn_Print_Titles_1_1" localSheetId="4">#REF!</definedName>
    <definedName name="Excel_BuiltIn_Print_Titles_1_1" localSheetId="8">#REF!</definedName>
    <definedName name="Excel_BuiltIn_Print_Titles_1_1" localSheetId="19">#REF!</definedName>
    <definedName name="Excel_BuiltIn_Print_Titles_1_1" localSheetId="24">#REF!</definedName>
    <definedName name="Excel_BuiltIn_Print_Titles_1_1" localSheetId="15">#REF!</definedName>
    <definedName name="Excel_BuiltIn_Print_Titles_1_1" localSheetId="12">#REF!</definedName>
    <definedName name="Excel_BuiltIn_Print_Titles_1_1" localSheetId="17">#REF!</definedName>
    <definedName name="Excel_BuiltIn_Print_Titles_1_1">#REF!</definedName>
    <definedName name="Excel_BuiltIn_Print_Titles_1_1_1" localSheetId="13">#REF!</definedName>
    <definedName name="Excel_BuiltIn_Print_Titles_1_1_1" localSheetId="16">#REF!</definedName>
    <definedName name="Excel_BuiltIn_Print_Titles_1_1_1" localSheetId="9">#REF!</definedName>
    <definedName name="Excel_BuiltIn_Print_Titles_1_1_1" localSheetId="4">#REF!</definedName>
    <definedName name="Excel_BuiltIn_Print_Titles_1_1_1" localSheetId="8">#REF!</definedName>
    <definedName name="Excel_BuiltIn_Print_Titles_1_1_1" localSheetId="19">#REF!</definedName>
    <definedName name="Excel_BuiltIn_Print_Titles_1_1_1" localSheetId="24">#REF!</definedName>
    <definedName name="Excel_BuiltIn_Print_Titles_1_1_1" localSheetId="15">#REF!</definedName>
    <definedName name="Excel_BuiltIn_Print_Titles_1_1_1" localSheetId="12">#REF!</definedName>
    <definedName name="Excel_BuiltIn_Print_Titles_1_1_1" localSheetId="17">#REF!</definedName>
    <definedName name="Excel_BuiltIn_Print_Titles_1_1_1">#REF!</definedName>
    <definedName name="Excel_BuiltIn_Print_Titles_11" localSheetId="13">#REF!</definedName>
    <definedName name="Excel_BuiltIn_Print_Titles_11" localSheetId="16">#REF!</definedName>
    <definedName name="Excel_BuiltIn_Print_Titles_11" localSheetId="9">#REF!</definedName>
    <definedName name="Excel_BuiltIn_Print_Titles_11" localSheetId="4">#REF!</definedName>
    <definedName name="Excel_BuiltIn_Print_Titles_11" localSheetId="8">#REF!</definedName>
    <definedName name="Excel_BuiltIn_Print_Titles_11" localSheetId="19">#REF!</definedName>
    <definedName name="Excel_BuiltIn_Print_Titles_11" localSheetId="24">#REF!</definedName>
    <definedName name="Excel_BuiltIn_Print_Titles_11" localSheetId="15">#REF!</definedName>
    <definedName name="Excel_BuiltIn_Print_Titles_11" localSheetId="12">#REF!</definedName>
    <definedName name="Excel_BuiltIn_Print_Titles_11" localSheetId="17">#REF!</definedName>
    <definedName name="Excel_BuiltIn_Print_Titles_11">#REF!</definedName>
    <definedName name="Excel_BuiltIn_Print_Titles_13" localSheetId="13">#REF!</definedName>
    <definedName name="Excel_BuiltIn_Print_Titles_13" localSheetId="16">#REF!</definedName>
    <definedName name="Excel_BuiltIn_Print_Titles_13" localSheetId="9">#REF!</definedName>
    <definedName name="Excel_BuiltIn_Print_Titles_13" localSheetId="4">#REF!</definedName>
    <definedName name="Excel_BuiltIn_Print_Titles_13" localSheetId="8">#REF!</definedName>
    <definedName name="Excel_BuiltIn_Print_Titles_13" localSheetId="19">#REF!</definedName>
    <definedName name="Excel_BuiltIn_Print_Titles_13" localSheetId="24">#REF!</definedName>
    <definedName name="Excel_BuiltIn_Print_Titles_13" localSheetId="15">#REF!</definedName>
    <definedName name="Excel_BuiltIn_Print_Titles_13" localSheetId="12">#REF!</definedName>
    <definedName name="Excel_BuiltIn_Print_Titles_13" localSheetId="17">#REF!</definedName>
    <definedName name="Excel_BuiltIn_Print_Titles_13">#REF!</definedName>
    <definedName name="Excel_BuiltIn_Print_Titles_14" localSheetId="13">#REF!</definedName>
    <definedName name="Excel_BuiltIn_Print_Titles_14" localSheetId="16">#REF!</definedName>
    <definedName name="Excel_BuiltIn_Print_Titles_14" localSheetId="9">#REF!</definedName>
    <definedName name="Excel_BuiltIn_Print_Titles_14" localSheetId="4">#REF!</definedName>
    <definedName name="Excel_BuiltIn_Print_Titles_14" localSheetId="8">#REF!</definedName>
    <definedName name="Excel_BuiltIn_Print_Titles_14" localSheetId="19">#REF!</definedName>
    <definedName name="Excel_BuiltIn_Print_Titles_14" localSheetId="24">#REF!</definedName>
    <definedName name="Excel_BuiltIn_Print_Titles_14" localSheetId="15">#REF!</definedName>
    <definedName name="Excel_BuiltIn_Print_Titles_14" localSheetId="12">#REF!</definedName>
    <definedName name="Excel_BuiltIn_Print_Titles_14" localSheetId="17">#REF!</definedName>
    <definedName name="Excel_BuiltIn_Print_Titles_14">#REF!</definedName>
    <definedName name="Excel_BuiltIn_Print_Titles_15" localSheetId="13">#REF!</definedName>
    <definedName name="Excel_BuiltIn_Print_Titles_15" localSheetId="16">#REF!</definedName>
    <definedName name="Excel_BuiltIn_Print_Titles_15" localSheetId="9">#REF!</definedName>
    <definedName name="Excel_BuiltIn_Print_Titles_15" localSheetId="4">#REF!</definedName>
    <definedName name="Excel_BuiltIn_Print_Titles_15" localSheetId="8">#REF!</definedName>
    <definedName name="Excel_BuiltIn_Print_Titles_15" localSheetId="19">#REF!</definedName>
    <definedName name="Excel_BuiltIn_Print_Titles_15" localSheetId="24">#REF!</definedName>
    <definedName name="Excel_BuiltIn_Print_Titles_15" localSheetId="15">#REF!</definedName>
    <definedName name="Excel_BuiltIn_Print_Titles_15" localSheetId="12">#REF!</definedName>
    <definedName name="Excel_BuiltIn_Print_Titles_15" localSheetId="17">#REF!</definedName>
    <definedName name="Excel_BuiltIn_Print_Titles_15">#REF!</definedName>
    <definedName name="Excel_BuiltIn_Print_Titles_16" localSheetId="13">#REF!</definedName>
    <definedName name="Excel_BuiltIn_Print_Titles_16" localSheetId="16">#REF!</definedName>
    <definedName name="Excel_BuiltIn_Print_Titles_16" localSheetId="9">#REF!</definedName>
    <definedName name="Excel_BuiltIn_Print_Titles_16" localSheetId="4">#REF!</definedName>
    <definedName name="Excel_BuiltIn_Print_Titles_16" localSheetId="8">#REF!</definedName>
    <definedName name="Excel_BuiltIn_Print_Titles_16" localSheetId="19">#REF!</definedName>
    <definedName name="Excel_BuiltIn_Print_Titles_16" localSheetId="24">#REF!</definedName>
    <definedName name="Excel_BuiltIn_Print_Titles_16" localSheetId="15">#REF!</definedName>
    <definedName name="Excel_BuiltIn_Print_Titles_16" localSheetId="12">#REF!</definedName>
    <definedName name="Excel_BuiltIn_Print_Titles_16" localSheetId="17">#REF!</definedName>
    <definedName name="Excel_BuiltIn_Print_Titles_16">#REF!</definedName>
    <definedName name="Excel_BuiltIn_Print_Titles_17" localSheetId="13">#REF!</definedName>
    <definedName name="Excel_BuiltIn_Print_Titles_17" localSheetId="16">#REF!</definedName>
    <definedName name="Excel_BuiltIn_Print_Titles_17" localSheetId="9">#REF!</definedName>
    <definedName name="Excel_BuiltIn_Print_Titles_17" localSheetId="4">#REF!</definedName>
    <definedName name="Excel_BuiltIn_Print_Titles_17" localSheetId="8">#REF!</definedName>
    <definedName name="Excel_BuiltIn_Print_Titles_17" localSheetId="19">#REF!</definedName>
    <definedName name="Excel_BuiltIn_Print_Titles_17" localSheetId="24">#REF!</definedName>
    <definedName name="Excel_BuiltIn_Print_Titles_17" localSheetId="15">#REF!</definedName>
    <definedName name="Excel_BuiltIn_Print_Titles_17" localSheetId="12">#REF!</definedName>
    <definedName name="Excel_BuiltIn_Print_Titles_17" localSheetId="17">#REF!</definedName>
    <definedName name="Excel_BuiltIn_Print_Titles_17">#REF!</definedName>
    <definedName name="Excel_BuiltIn_Print_Titles_18" localSheetId="13">#REF!</definedName>
    <definedName name="Excel_BuiltIn_Print_Titles_18" localSheetId="16">#REF!</definedName>
    <definedName name="Excel_BuiltIn_Print_Titles_18" localSheetId="9">#REF!</definedName>
    <definedName name="Excel_BuiltIn_Print_Titles_18" localSheetId="4">#REF!</definedName>
    <definedName name="Excel_BuiltIn_Print_Titles_18" localSheetId="8">#REF!</definedName>
    <definedName name="Excel_BuiltIn_Print_Titles_18" localSheetId="19">#REF!</definedName>
    <definedName name="Excel_BuiltIn_Print_Titles_18" localSheetId="24">#REF!</definedName>
    <definedName name="Excel_BuiltIn_Print_Titles_18" localSheetId="15">#REF!</definedName>
    <definedName name="Excel_BuiltIn_Print_Titles_18" localSheetId="12">#REF!</definedName>
    <definedName name="Excel_BuiltIn_Print_Titles_18" localSheetId="17">#REF!</definedName>
    <definedName name="Excel_BuiltIn_Print_Titles_18">#REF!</definedName>
    <definedName name="Excel_BuiltIn_Print_Titles_2" localSheetId="13">#REF!</definedName>
    <definedName name="Excel_BuiltIn_Print_Titles_2" localSheetId="16">#REF!</definedName>
    <definedName name="Excel_BuiltIn_Print_Titles_2" localSheetId="9">#REF!</definedName>
    <definedName name="Excel_BuiltIn_Print_Titles_2" localSheetId="4">#REF!</definedName>
    <definedName name="Excel_BuiltIn_Print_Titles_2" localSheetId="8">#REF!</definedName>
    <definedName name="Excel_BuiltIn_Print_Titles_2" localSheetId="19">#REF!</definedName>
    <definedName name="Excel_BuiltIn_Print_Titles_2" localSheetId="24">#REF!</definedName>
    <definedName name="Excel_BuiltIn_Print_Titles_2" localSheetId="15">#REF!</definedName>
    <definedName name="Excel_BuiltIn_Print_Titles_2" localSheetId="12">#REF!</definedName>
    <definedName name="Excel_BuiltIn_Print_Titles_2" localSheetId="17">#REF!</definedName>
    <definedName name="Excel_BuiltIn_Print_Titles_2">#REF!</definedName>
    <definedName name="Excel_BuiltIn_Print_Titles_3" localSheetId="13">#REF!</definedName>
    <definedName name="Excel_BuiltIn_Print_Titles_3" localSheetId="16">#REF!</definedName>
    <definedName name="Excel_BuiltIn_Print_Titles_3" localSheetId="9">#REF!</definedName>
    <definedName name="Excel_BuiltIn_Print_Titles_3" localSheetId="4">#REF!</definedName>
    <definedName name="Excel_BuiltIn_Print_Titles_3" localSheetId="8">#REF!</definedName>
    <definedName name="Excel_BuiltIn_Print_Titles_3" localSheetId="19">#REF!</definedName>
    <definedName name="Excel_BuiltIn_Print_Titles_3" localSheetId="24">#REF!</definedName>
    <definedName name="Excel_BuiltIn_Print_Titles_3" localSheetId="15">#REF!</definedName>
    <definedName name="Excel_BuiltIn_Print_Titles_3" localSheetId="12">#REF!</definedName>
    <definedName name="Excel_BuiltIn_Print_Titles_3" localSheetId="17">#REF!</definedName>
    <definedName name="Excel_BuiltIn_Print_Titles_3">#REF!</definedName>
    <definedName name="Excel_BuiltIn_Print_Titles_3_1" localSheetId="13">#REF!</definedName>
    <definedName name="Excel_BuiltIn_Print_Titles_3_1" localSheetId="16">#REF!</definedName>
    <definedName name="Excel_BuiltIn_Print_Titles_3_1" localSheetId="9">#REF!</definedName>
    <definedName name="Excel_BuiltIn_Print_Titles_3_1" localSheetId="4">#REF!</definedName>
    <definedName name="Excel_BuiltIn_Print_Titles_3_1" localSheetId="8">#REF!</definedName>
    <definedName name="Excel_BuiltIn_Print_Titles_3_1" localSheetId="19">#REF!</definedName>
    <definedName name="Excel_BuiltIn_Print_Titles_3_1" localSheetId="24">#REF!</definedName>
    <definedName name="Excel_BuiltIn_Print_Titles_3_1" localSheetId="15">#REF!</definedName>
    <definedName name="Excel_BuiltIn_Print_Titles_3_1" localSheetId="12">#REF!</definedName>
    <definedName name="Excel_BuiltIn_Print_Titles_3_1" localSheetId="17">#REF!</definedName>
    <definedName name="Excel_BuiltIn_Print_Titles_3_1">#REF!</definedName>
    <definedName name="Excel_BuiltIn_Print_Titles_3_1_1" localSheetId="13">#REF!</definedName>
    <definedName name="Excel_BuiltIn_Print_Titles_3_1_1" localSheetId="16">#REF!</definedName>
    <definedName name="Excel_BuiltIn_Print_Titles_3_1_1" localSheetId="9">#REF!</definedName>
    <definedName name="Excel_BuiltIn_Print_Titles_3_1_1" localSheetId="4">#REF!</definedName>
    <definedName name="Excel_BuiltIn_Print_Titles_3_1_1" localSheetId="8">#REF!</definedName>
    <definedName name="Excel_BuiltIn_Print_Titles_3_1_1" localSheetId="19">#REF!</definedName>
    <definedName name="Excel_BuiltIn_Print_Titles_3_1_1" localSheetId="24">#REF!</definedName>
    <definedName name="Excel_BuiltIn_Print_Titles_3_1_1" localSheetId="15">#REF!</definedName>
    <definedName name="Excel_BuiltIn_Print_Titles_3_1_1" localSheetId="12">#REF!</definedName>
    <definedName name="Excel_BuiltIn_Print_Titles_3_1_1" localSheetId="17">#REF!</definedName>
    <definedName name="Excel_BuiltIn_Print_Titles_3_1_1">#REF!</definedName>
    <definedName name="Excel_BuiltIn_Print_Titles_3_1_1_1" localSheetId="13">#REF!</definedName>
    <definedName name="Excel_BuiltIn_Print_Titles_3_1_1_1" localSheetId="16">#REF!</definedName>
    <definedName name="Excel_BuiltIn_Print_Titles_3_1_1_1" localSheetId="9">#REF!</definedName>
    <definedName name="Excel_BuiltIn_Print_Titles_3_1_1_1" localSheetId="4">#REF!</definedName>
    <definedName name="Excel_BuiltIn_Print_Titles_3_1_1_1" localSheetId="8">#REF!</definedName>
    <definedName name="Excel_BuiltIn_Print_Titles_3_1_1_1" localSheetId="19">#REF!</definedName>
    <definedName name="Excel_BuiltIn_Print_Titles_3_1_1_1" localSheetId="24">#REF!</definedName>
    <definedName name="Excel_BuiltIn_Print_Titles_3_1_1_1" localSheetId="15">#REF!</definedName>
    <definedName name="Excel_BuiltIn_Print_Titles_3_1_1_1" localSheetId="12">#REF!</definedName>
    <definedName name="Excel_BuiltIn_Print_Titles_3_1_1_1" localSheetId="17">#REF!</definedName>
    <definedName name="Excel_BuiltIn_Print_Titles_3_1_1_1">#REF!</definedName>
    <definedName name="Excel_BuiltIn_Print_Titles_3_4" localSheetId="13">#REF!</definedName>
    <definedName name="Excel_BuiltIn_Print_Titles_3_4" localSheetId="16">#REF!</definedName>
    <definedName name="Excel_BuiltIn_Print_Titles_3_4" localSheetId="9">#REF!</definedName>
    <definedName name="Excel_BuiltIn_Print_Titles_3_4" localSheetId="4">#REF!</definedName>
    <definedName name="Excel_BuiltIn_Print_Titles_3_4" localSheetId="8">#REF!</definedName>
    <definedName name="Excel_BuiltIn_Print_Titles_3_4" localSheetId="19">#REF!</definedName>
    <definedName name="Excel_BuiltIn_Print_Titles_3_4" localSheetId="24">#REF!</definedName>
    <definedName name="Excel_BuiltIn_Print_Titles_3_4" localSheetId="15">#REF!</definedName>
    <definedName name="Excel_BuiltIn_Print_Titles_3_4" localSheetId="12">#REF!</definedName>
    <definedName name="Excel_BuiltIn_Print_Titles_3_4" localSheetId="17">#REF!</definedName>
    <definedName name="Excel_BuiltIn_Print_Titles_3_4">#REF!</definedName>
    <definedName name="Excel_BuiltIn_Print_Titles_3_5" localSheetId="13">#REF!</definedName>
    <definedName name="Excel_BuiltIn_Print_Titles_3_5" localSheetId="16">#REF!</definedName>
    <definedName name="Excel_BuiltIn_Print_Titles_3_5" localSheetId="9">#REF!</definedName>
    <definedName name="Excel_BuiltIn_Print_Titles_3_5" localSheetId="4">#REF!</definedName>
    <definedName name="Excel_BuiltIn_Print_Titles_3_5" localSheetId="8">#REF!</definedName>
    <definedName name="Excel_BuiltIn_Print_Titles_3_5" localSheetId="19">#REF!</definedName>
    <definedName name="Excel_BuiltIn_Print_Titles_3_5" localSheetId="24">#REF!</definedName>
    <definedName name="Excel_BuiltIn_Print_Titles_3_5" localSheetId="15">#REF!</definedName>
    <definedName name="Excel_BuiltIn_Print_Titles_3_5" localSheetId="12">#REF!</definedName>
    <definedName name="Excel_BuiltIn_Print_Titles_3_5" localSheetId="17">#REF!</definedName>
    <definedName name="Excel_BuiltIn_Print_Titles_3_5">#REF!</definedName>
    <definedName name="Excel_BuiltIn_Print_Titles_3_6" localSheetId="13">#REF!</definedName>
    <definedName name="Excel_BuiltIn_Print_Titles_3_6" localSheetId="16">#REF!</definedName>
    <definedName name="Excel_BuiltIn_Print_Titles_3_6" localSheetId="9">#REF!</definedName>
    <definedName name="Excel_BuiltIn_Print_Titles_3_6" localSheetId="4">#REF!</definedName>
    <definedName name="Excel_BuiltIn_Print_Titles_3_6" localSheetId="8">#REF!</definedName>
    <definedName name="Excel_BuiltIn_Print_Titles_3_6" localSheetId="19">#REF!</definedName>
    <definedName name="Excel_BuiltIn_Print_Titles_3_6" localSheetId="24">#REF!</definedName>
    <definedName name="Excel_BuiltIn_Print_Titles_3_6" localSheetId="15">#REF!</definedName>
    <definedName name="Excel_BuiltIn_Print_Titles_3_6" localSheetId="12">#REF!</definedName>
    <definedName name="Excel_BuiltIn_Print_Titles_3_6" localSheetId="17">#REF!</definedName>
    <definedName name="Excel_BuiltIn_Print_Titles_3_6">#REF!</definedName>
    <definedName name="Excel_BuiltIn_Print_Titles_3_7" localSheetId="13">#REF!</definedName>
    <definedName name="Excel_BuiltIn_Print_Titles_3_7" localSheetId="16">#REF!</definedName>
    <definedName name="Excel_BuiltIn_Print_Titles_3_7" localSheetId="9">#REF!</definedName>
    <definedName name="Excel_BuiltIn_Print_Titles_3_7" localSheetId="4">#REF!</definedName>
    <definedName name="Excel_BuiltIn_Print_Titles_3_7" localSheetId="8">#REF!</definedName>
    <definedName name="Excel_BuiltIn_Print_Titles_3_7" localSheetId="19">#REF!</definedName>
    <definedName name="Excel_BuiltIn_Print_Titles_3_7" localSheetId="24">#REF!</definedName>
    <definedName name="Excel_BuiltIn_Print_Titles_3_7" localSheetId="15">#REF!</definedName>
    <definedName name="Excel_BuiltIn_Print_Titles_3_7" localSheetId="12">#REF!</definedName>
    <definedName name="Excel_BuiltIn_Print_Titles_3_7" localSheetId="17">#REF!</definedName>
    <definedName name="Excel_BuiltIn_Print_Titles_3_7">#REF!</definedName>
    <definedName name="Excel_BuiltIn_Print_Titles_3_8" localSheetId="13">#REF!</definedName>
    <definedName name="Excel_BuiltIn_Print_Titles_3_8" localSheetId="16">#REF!</definedName>
    <definedName name="Excel_BuiltIn_Print_Titles_3_8" localSheetId="9">#REF!</definedName>
    <definedName name="Excel_BuiltIn_Print_Titles_3_8" localSheetId="4">#REF!</definedName>
    <definedName name="Excel_BuiltIn_Print_Titles_3_8" localSheetId="8">#REF!</definedName>
    <definedName name="Excel_BuiltIn_Print_Titles_3_8" localSheetId="19">#REF!</definedName>
    <definedName name="Excel_BuiltIn_Print_Titles_3_8" localSheetId="24">#REF!</definedName>
    <definedName name="Excel_BuiltIn_Print_Titles_3_8" localSheetId="15">#REF!</definedName>
    <definedName name="Excel_BuiltIn_Print_Titles_3_8" localSheetId="12">#REF!</definedName>
    <definedName name="Excel_BuiltIn_Print_Titles_3_8" localSheetId="17">#REF!</definedName>
    <definedName name="Excel_BuiltIn_Print_Titles_3_8">#REF!</definedName>
    <definedName name="Excel_BuiltIn_Print_Titles_3_9" localSheetId="13">#REF!</definedName>
    <definedName name="Excel_BuiltIn_Print_Titles_3_9" localSheetId="16">#REF!</definedName>
    <definedName name="Excel_BuiltIn_Print_Titles_3_9" localSheetId="9">#REF!</definedName>
    <definedName name="Excel_BuiltIn_Print_Titles_3_9" localSheetId="4">#REF!</definedName>
    <definedName name="Excel_BuiltIn_Print_Titles_3_9" localSheetId="8">#REF!</definedName>
    <definedName name="Excel_BuiltIn_Print_Titles_3_9" localSheetId="19">#REF!</definedName>
    <definedName name="Excel_BuiltIn_Print_Titles_3_9" localSheetId="24">#REF!</definedName>
    <definedName name="Excel_BuiltIn_Print_Titles_3_9" localSheetId="15">#REF!</definedName>
    <definedName name="Excel_BuiltIn_Print_Titles_3_9" localSheetId="12">#REF!</definedName>
    <definedName name="Excel_BuiltIn_Print_Titles_3_9" localSheetId="17">#REF!</definedName>
    <definedName name="Excel_BuiltIn_Print_Titles_3_9">#REF!</definedName>
    <definedName name="Excel_BuiltIn_Print_Titles_4" localSheetId="13">#REF!</definedName>
    <definedName name="Excel_BuiltIn_Print_Titles_4" localSheetId="16">#REF!</definedName>
    <definedName name="Excel_BuiltIn_Print_Titles_4" localSheetId="9">#REF!</definedName>
    <definedName name="Excel_BuiltIn_Print_Titles_4" localSheetId="4">#REF!</definedName>
    <definedName name="Excel_BuiltIn_Print_Titles_4" localSheetId="8">#REF!</definedName>
    <definedName name="Excel_BuiltIn_Print_Titles_4" localSheetId="19">#REF!</definedName>
    <definedName name="Excel_BuiltIn_Print_Titles_4" localSheetId="24">#REF!</definedName>
    <definedName name="Excel_BuiltIn_Print_Titles_4" localSheetId="15">#REF!</definedName>
    <definedName name="Excel_BuiltIn_Print_Titles_4" localSheetId="12">#REF!</definedName>
    <definedName name="Excel_BuiltIn_Print_Titles_4" localSheetId="17">#REF!</definedName>
    <definedName name="Excel_BuiltIn_Print_Titles_4">#REF!</definedName>
    <definedName name="Excel_BuiltIn_Print_Titles_4_1" localSheetId="13">#REF!</definedName>
    <definedName name="Excel_BuiltIn_Print_Titles_4_1" localSheetId="16">#REF!</definedName>
    <definedName name="Excel_BuiltIn_Print_Titles_4_1" localSheetId="9">#REF!</definedName>
    <definedName name="Excel_BuiltIn_Print_Titles_4_1" localSheetId="4">#REF!</definedName>
    <definedName name="Excel_BuiltIn_Print_Titles_4_1" localSheetId="8">#REF!</definedName>
    <definedName name="Excel_BuiltIn_Print_Titles_4_1" localSheetId="19">#REF!</definedName>
    <definedName name="Excel_BuiltIn_Print_Titles_4_1" localSheetId="24">#REF!</definedName>
    <definedName name="Excel_BuiltIn_Print_Titles_4_1" localSheetId="15">#REF!</definedName>
    <definedName name="Excel_BuiltIn_Print_Titles_4_1" localSheetId="12">#REF!</definedName>
    <definedName name="Excel_BuiltIn_Print_Titles_4_1" localSheetId="17">#REF!</definedName>
    <definedName name="Excel_BuiltIn_Print_Titles_4_1">#REF!</definedName>
    <definedName name="Excel_BuiltIn_Print_Titles_4_1_1" localSheetId="13">#REF!</definedName>
    <definedName name="Excel_BuiltIn_Print_Titles_4_1_1" localSheetId="16">#REF!</definedName>
    <definedName name="Excel_BuiltIn_Print_Titles_4_1_1" localSheetId="9">#REF!</definedName>
    <definedName name="Excel_BuiltIn_Print_Titles_4_1_1" localSheetId="4">#REF!</definedName>
    <definedName name="Excel_BuiltIn_Print_Titles_4_1_1" localSheetId="8">#REF!</definedName>
    <definedName name="Excel_BuiltIn_Print_Titles_4_1_1" localSheetId="19">#REF!</definedName>
    <definedName name="Excel_BuiltIn_Print_Titles_4_1_1" localSheetId="24">#REF!</definedName>
    <definedName name="Excel_BuiltIn_Print_Titles_4_1_1" localSheetId="15">#REF!</definedName>
    <definedName name="Excel_BuiltIn_Print_Titles_4_1_1" localSheetId="12">#REF!</definedName>
    <definedName name="Excel_BuiltIn_Print_Titles_4_1_1" localSheetId="17">#REF!</definedName>
    <definedName name="Excel_BuiltIn_Print_Titles_4_1_1">#REF!</definedName>
    <definedName name="Excel_BuiltIn_Print_Titles_5" localSheetId="13">#REF!</definedName>
    <definedName name="Excel_BuiltIn_Print_Titles_5" localSheetId="16">#REF!</definedName>
    <definedName name="Excel_BuiltIn_Print_Titles_5" localSheetId="9">#REF!</definedName>
    <definedName name="Excel_BuiltIn_Print_Titles_5" localSheetId="4">#REF!</definedName>
    <definedName name="Excel_BuiltIn_Print_Titles_5" localSheetId="8">#REF!</definedName>
    <definedName name="Excel_BuiltIn_Print_Titles_5" localSheetId="19">#REF!</definedName>
    <definedName name="Excel_BuiltIn_Print_Titles_5" localSheetId="24">#REF!</definedName>
    <definedName name="Excel_BuiltIn_Print_Titles_5" localSheetId="15">#REF!</definedName>
    <definedName name="Excel_BuiltIn_Print_Titles_5" localSheetId="12">#REF!</definedName>
    <definedName name="Excel_BuiltIn_Print_Titles_5" localSheetId="17">#REF!</definedName>
    <definedName name="Excel_BuiltIn_Print_Titles_5">#REF!</definedName>
    <definedName name="Excel_BuiltIn_Print_Titles_5_1" localSheetId="13">#REF!</definedName>
    <definedName name="Excel_BuiltIn_Print_Titles_5_1" localSheetId="16">#REF!</definedName>
    <definedName name="Excel_BuiltIn_Print_Titles_5_1" localSheetId="9">#REF!</definedName>
    <definedName name="Excel_BuiltIn_Print_Titles_5_1" localSheetId="4">#REF!</definedName>
    <definedName name="Excel_BuiltIn_Print_Titles_5_1" localSheetId="8">#REF!</definedName>
    <definedName name="Excel_BuiltIn_Print_Titles_5_1" localSheetId="19">#REF!</definedName>
    <definedName name="Excel_BuiltIn_Print_Titles_5_1" localSheetId="24">#REF!</definedName>
    <definedName name="Excel_BuiltIn_Print_Titles_5_1" localSheetId="15">#REF!</definedName>
    <definedName name="Excel_BuiltIn_Print_Titles_5_1" localSheetId="12">#REF!</definedName>
    <definedName name="Excel_BuiltIn_Print_Titles_5_1" localSheetId="17">#REF!</definedName>
    <definedName name="Excel_BuiltIn_Print_Titles_5_1">#REF!</definedName>
    <definedName name="Excel_BuiltIn_Print_Titles_5_1_1" localSheetId="13">#REF!</definedName>
    <definedName name="Excel_BuiltIn_Print_Titles_5_1_1" localSheetId="16">#REF!</definedName>
    <definedName name="Excel_BuiltIn_Print_Titles_5_1_1" localSheetId="9">#REF!</definedName>
    <definedName name="Excel_BuiltIn_Print_Titles_5_1_1" localSheetId="4">#REF!</definedName>
    <definedName name="Excel_BuiltIn_Print_Titles_5_1_1" localSheetId="8">#REF!</definedName>
    <definedName name="Excel_BuiltIn_Print_Titles_5_1_1" localSheetId="19">#REF!</definedName>
    <definedName name="Excel_BuiltIn_Print_Titles_5_1_1" localSheetId="24">#REF!</definedName>
    <definedName name="Excel_BuiltIn_Print_Titles_5_1_1" localSheetId="15">#REF!</definedName>
    <definedName name="Excel_BuiltIn_Print_Titles_5_1_1" localSheetId="12">#REF!</definedName>
    <definedName name="Excel_BuiltIn_Print_Titles_5_1_1" localSheetId="17">#REF!</definedName>
    <definedName name="Excel_BuiltIn_Print_Titles_5_1_1">#REF!</definedName>
    <definedName name="Excel_BuiltIn_Print_Titles_5_1_1_1" localSheetId="13">#REF!</definedName>
    <definedName name="Excel_BuiltIn_Print_Titles_5_1_1_1" localSheetId="16">#REF!</definedName>
    <definedName name="Excel_BuiltIn_Print_Titles_5_1_1_1" localSheetId="9">#REF!</definedName>
    <definedName name="Excel_BuiltIn_Print_Titles_5_1_1_1" localSheetId="4">#REF!</definedName>
    <definedName name="Excel_BuiltIn_Print_Titles_5_1_1_1" localSheetId="8">#REF!</definedName>
    <definedName name="Excel_BuiltIn_Print_Titles_5_1_1_1" localSheetId="19">#REF!</definedName>
    <definedName name="Excel_BuiltIn_Print_Titles_5_1_1_1" localSheetId="24">#REF!</definedName>
    <definedName name="Excel_BuiltIn_Print_Titles_5_1_1_1" localSheetId="15">#REF!</definedName>
    <definedName name="Excel_BuiltIn_Print_Titles_5_1_1_1" localSheetId="12">#REF!</definedName>
    <definedName name="Excel_BuiltIn_Print_Titles_5_1_1_1" localSheetId="17">#REF!</definedName>
    <definedName name="Excel_BuiltIn_Print_Titles_5_1_1_1">#REF!</definedName>
    <definedName name="Excel_BuiltIn_Print_Titles_6" localSheetId="13">#REF!</definedName>
    <definedName name="Excel_BuiltIn_Print_Titles_6" localSheetId="16">#REF!</definedName>
    <definedName name="Excel_BuiltIn_Print_Titles_6" localSheetId="9">#REF!</definedName>
    <definedName name="Excel_BuiltIn_Print_Titles_6" localSheetId="4">#REF!</definedName>
    <definedName name="Excel_BuiltIn_Print_Titles_6" localSheetId="8">#REF!</definedName>
    <definedName name="Excel_BuiltIn_Print_Titles_6" localSheetId="19">#REF!</definedName>
    <definedName name="Excel_BuiltIn_Print_Titles_6" localSheetId="24">#REF!</definedName>
    <definedName name="Excel_BuiltIn_Print_Titles_6" localSheetId="15">#REF!</definedName>
    <definedName name="Excel_BuiltIn_Print_Titles_6" localSheetId="12">#REF!</definedName>
    <definedName name="Excel_BuiltIn_Print_Titles_6" localSheetId="17">#REF!</definedName>
    <definedName name="Excel_BuiltIn_Print_Titles_6">#REF!</definedName>
    <definedName name="Excel_BuiltIn_Print_Titles_6_1" localSheetId="13">#REF!</definedName>
    <definedName name="Excel_BuiltIn_Print_Titles_6_1" localSheetId="16">#REF!</definedName>
    <definedName name="Excel_BuiltIn_Print_Titles_6_1" localSheetId="9">#REF!</definedName>
    <definedName name="Excel_BuiltIn_Print_Titles_6_1" localSheetId="4">#REF!</definedName>
    <definedName name="Excel_BuiltIn_Print_Titles_6_1" localSheetId="8">#REF!</definedName>
    <definedName name="Excel_BuiltIn_Print_Titles_6_1" localSheetId="19">#REF!</definedName>
    <definedName name="Excel_BuiltIn_Print_Titles_6_1" localSheetId="24">#REF!</definedName>
    <definedName name="Excel_BuiltIn_Print_Titles_6_1" localSheetId="15">#REF!</definedName>
    <definedName name="Excel_BuiltIn_Print_Titles_6_1" localSheetId="12">#REF!</definedName>
    <definedName name="Excel_BuiltIn_Print_Titles_6_1" localSheetId="17">#REF!</definedName>
    <definedName name="Excel_BuiltIn_Print_Titles_6_1">#REF!</definedName>
    <definedName name="Excel_BuiltIn_Print_Titles_6_1_1" localSheetId="13">#REF!</definedName>
    <definedName name="Excel_BuiltIn_Print_Titles_6_1_1" localSheetId="16">#REF!</definedName>
    <definedName name="Excel_BuiltIn_Print_Titles_6_1_1" localSheetId="9">#REF!</definedName>
    <definedName name="Excel_BuiltIn_Print_Titles_6_1_1" localSheetId="4">#REF!</definedName>
    <definedName name="Excel_BuiltIn_Print_Titles_6_1_1" localSheetId="8">#REF!</definedName>
    <definedName name="Excel_BuiltIn_Print_Titles_6_1_1" localSheetId="19">#REF!</definedName>
    <definedName name="Excel_BuiltIn_Print_Titles_6_1_1" localSheetId="24">#REF!</definedName>
    <definedName name="Excel_BuiltIn_Print_Titles_6_1_1" localSheetId="15">#REF!</definedName>
    <definedName name="Excel_BuiltIn_Print_Titles_6_1_1" localSheetId="12">#REF!</definedName>
    <definedName name="Excel_BuiltIn_Print_Titles_6_1_1" localSheetId="17">#REF!</definedName>
    <definedName name="Excel_BuiltIn_Print_Titles_6_1_1">#REF!</definedName>
    <definedName name="Excel_BuiltIn_Print_Titles_7" localSheetId="13">#REF!</definedName>
    <definedName name="Excel_BuiltIn_Print_Titles_7" localSheetId="16">#REF!</definedName>
    <definedName name="Excel_BuiltIn_Print_Titles_7" localSheetId="9">#REF!</definedName>
    <definedName name="Excel_BuiltIn_Print_Titles_7" localSheetId="4">#REF!</definedName>
    <definedName name="Excel_BuiltIn_Print_Titles_7" localSheetId="8">#REF!</definedName>
    <definedName name="Excel_BuiltIn_Print_Titles_7" localSheetId="19">#REF!</definedName>
    <definedName name="Excel_BuiltIn_Print_Titles_7" localSheetId="24">#REF!</definedName>
    <definedName name="Excel_BuiltIn_Print_Titles_7" localSheetId="15">#REF!</definedName>
    <definedName name="Excel_BuiltIn_Print_Titles_7" localSheetId="12">#REF!</definedName>
    <definedName name="Excel_BuiltIn_Print_Titles_7" localSheetId="17">#REF!</definedName>
    <definedName name="Excel_BuiltIn_Print_Titles_7">#REF!</definedName>
    <definedName name="Excel_BuiltIn_Print_Titles_7_1" localSheetId="13">#REF!</definedName>
    <definedName name="Excel_BuiltIn_Print_Titles_7_1" localSheetId="16">#REF!</definedName>
    <definedName name="Excel_BuiltIn_Print_Titles_7_1" localSheetId="9">#REF!</definedName>
    <definedName name="Excel_BuiltIn_Print_Titles_7_1" localSheetId="4">#REF!</definedName>
    <definedName name="Excel_BuiltIn_Print_Titles_7_1" localSheetId="8">#REF!</definedName>
    <definedName name="Excel_BuiltIn_Print_Titles_7_1" localSheetId="19">#REF!</definedName>
    <definedName name="Excel_BuiltIn_Print_Titles_7_1" localSheetId="24">#REF!</definedName>
    <definedName name="Excel_BuiltIn_Print_Titles_7_1" localSheetId="15">#REF!</definedName>
    <definedName name="Excel_BuiltIn_Print_Titles_7_1" localSheetId="12">#REF!</definedName>
    <definedName name="Excel_BuiltIn_Print_Titles_7_1" localSheetId="17">#REF!</definedName>
    <definedName name="Excel_BuiltIn_Print_Titles_7_1">#REF!</definedName>
    <definedName name="Excel_BuiltIn_Print_Titles_8" localSheetId="13">#REF!</definedName>
    <definedName name="Excel_BuiltIn_Print_Titles_8" localSheetId="16">#REF!</definedName>
    <definedName name="Excel_BuiltIn_Print_Titles_8" localSheetId="9">#REF!</definedName>
    <definedName name="Excel_BuiltIn_Print_Titles_8" localSheetId="4">#REF!</definedName>
    <definedName name="Excel_BuiltIn_Print_Titles_8" localSheetId="8">#REF!</definedName>
    <definedName name="Excel_BuiltIn_Print_Titles_8" localSheetId="19">#REF!</definedName>
    <definedName name="Excel_BuiltIn_Print_Titles_8" localSheetId="24">#REF!</definedName>
    <definedName name="Excel_BuiltIn_Print_Titles_8" localSheetId="15">#REF!</definedName>
    <definedName name="Excel_BuiltIn_Print_Titles_8" localSheetId="12">#REF!</definedName>
    <definedName name="Excel_BuiltIn_Print_Titles_8" localSheetId="17">#REF!</definedName>
    <definedName name="Excel_BuiltIn_Print_Titles_8">#REF!</definedName>
    <definedName name="Excel_BuiltIn_Print_Titles_9" localSheetId="13">#REF!</definedName>
    <definedName name="Excel_BuiltIn_Print_Titles_9" localSheetId="16">#REF!</definedName>
    <definedName name="Excel_BuiltIn_Print_Titles_9" localSheetId="9">#REF!</definedName>
    <definedName name="Excel_BuiltIn_Print_Titles_9" localSheetId="4">#REF!</definedName>
    <definedName name="Excel_BuiltIn_Print_Titles_9" localSheetId="8">#REF!</definedName>
    <definedName name="Excel_BuiltIn_Print_Titles_9" localSheetId="19">#REF!</definedName>
    <definedName name="Excel_BuiltIn_Print_Titles_9" localSheetId="24">#REF!</definedName>
    <definedName name="Excel_BuiltIn_Print_Titles_9" localSheetId="15">#REF!</definedName>
    <definedName name="Excel_BuiltIn_Print_Titles_9" localSheetId="12">#REF!</definedName>
    <definedName name="Excel_BuiltIn_Print_Titles_9" localSheetId="17">#REF!</definedName>
    <definedName name="Excel_BuiltIn_Print_Titles_9">#REF!</definedName>
    <definedName name="Excel_BuiltIn_Print_Titles_9_1" localSheetId="13">#REF!</definedName>
    <definedName name="Excel_BuiltIn_Print_Titles_9_1" localSheetId="16">#REF!</definedName>
    <definedName name="Excel_BuiltIn_Print_Titles_9_1" localSheetId="9">#REF!</definedName>
    <definedName name="Excel_BuiltIn_Print_Titles_9_1" localSheetId="4">#REF!</definedName>
    <definedName name="Excel_BuiltIn_Print_Titles_9_1" localSheetId="8">#REF!</definedName>
    <definedName name="Excel_BuiltIn_Print_Titles_9_1" localSheetId="19">#REF!</definedName>
    <definedName name="Excel_BuiltIn_Print_Titles_9_1" localSheetId="24">#REF!</definedName>
    <definedName name="Excel_BuiltIn_Print_Titles_9_1" localSheetId="15">#REF!</definedName>
    <definedName name="Excel_BuiltIn_Print_Titles_9_1" localSheetId="12">#REF!</definedName>
    <definedName name="Excel_BuiltIn_Print_Titles_9_1" localSheetId="17">#REF!</definedName>
    <definedName name="Excel_BuiltIn_Print_Titles_9_1">#REF!</definedName>
    <definedName name="FAMILIAS" localSheetId="13">#REF!</definedName>
    <definedName name="FAMILIAS" localSheetId="16">#REF!</definedName>
    <definedName name="FAMILIAS" localSheetId="9">#REF!</definedName>
    <definedName name="FAMILIAS" localSheetId="4">#REF!</definedName>
    <definedName name="FAMILIAS" localSheetId="8">#REF!</definedName>
    <definedName name="FAMILIAS" localSheetId="19">#REF!</definedName>
    <definedName name="FAMILIAS" localSheetId="24">#REF!</definedName>
    <definedName name="FAMILIAS" localSheetId="15">#REF!</definedName>
    <definedName name="FAMILIAS" localSheetId="12">#REF!</definedName>
    <definedName name="FAMILIAS" localSheetId="17">#REF!</definedName>
    <definedName name="FAMILIAS">#REF!</definedName>
    <definedName name="Fd" localSheetId="13">#REF!</definedName>
    <definedName name="Fd" localSheetId="16">#REF!</definedName>
    <definedName name="Fd" localSheetId="9">#REF!</definedName>
    <definedName name="Fd" localSheetId="4">#REF!</definedName>
    <definedName name="Fd" localSheetId="8">#REF!</definedName>
    <definedName name="Fd" localSheetId="19">#REF!</definedName>
    <definedName name="Fd" localSheetId="24">#REF!</definedName>
    <definedName name="Fd" localSheetId="15">#REF!</definedName>
    <definedName name="Fd" localSheetId="12">#REF!</definedName>
    <definedName name="Fd" localSheetId="17">#REF!</definedName>
    <definedName name="Fd">#REF!</definedName>
    <definedName name="FDDFASD" localSheetId="13">#REF!</definedName>
    <definedName name="FDDFASD" localSheetId="16">#REF!</definedName>
    <definedName name="FDDFASD" localSheetId="9">#REF!</definedName>
    <definedName name="FDDFASD" localSheetId="4">#REF!</definedName>
    <definedName name="FDDFASD" localSheetId="8">#REF!</definedName>
    <definedName name="FDDFASD" localSheetId="19">#REF!</definedName>
    <definedName name="FDDFASD" localSheetId="24">#REF!</definedName>
    <definedName name="FDDFASD" localSheetId="15">#REF!</definedName>
    <definedName name="FDDFASD" localSheetId="12">#REF!</definedName>
    <definedName name="FDDFASD" localSheetId="17">#REF!</definedName>
    <definedName name="FDDFASD">#REF!</definedName>
    <definedName name="folha" localSheetId="13">#REF!</definedName>
    <definedName name="folha" localSheetId="16">#REF!</definedName>
    <definedName name="folha" localSheetId="9">#REF!</definedName>
    <definedName name="folha" localSheetId="4">#REF!</definedName>
    <definedName name="folha" localSheetId="8">#REF!</definedName>
    <definedName name="folha" localSheetId="19">#REF!</definedName>
    <definedName name="folha" localSheetId="24">#REF!</definedName>
    <definedName name="folha" localSheetId="15">#REF!</definedName>
    <definedName name="folha" localSheetId="12">#REF!</definedName>
    <definedName name="folha" localSheetId="17">#REF!</definedName>
    <definedName name="folha">#REF!</definedName>
    <definedName name="folhas" localSheetId="13">#REF!</definedName>
    <definedName name="folhas" localSheetId="16">#REF!</definedName>
    <definedName name="folhas" localSheetId="9">#REF!</definedName>
    <definedName name="folhas" localSheetId="4">#REF!</definedName>
    <definedName name="folhas" localSheetId="8">#REF!</definedName>
    <definedName name="folhas" localSheetId="19">#REF!</definedName>
    <definedName name="folhas" localSheetId="24">#REF!</definedName>
    <definedName name="folhas" localSheetId="15">#REF!</definedName>
    <definedName name="folhas" localSheetId="12">#REF!</definedName>
    <definedName name="folhas" localSheetId="17">#REF!</definedName>
    <definedName name="folhas">#REF!</definedName>
    <definedName name="form01a" localSheetId="13">#REF!</definedName>
    <definedName name="form01a" localSheetId="16">#REF!</definedName>
    <definedName name="form01a" localSheetId="9">#REF!</definedName>
    <definedName name="form01a" localSheetId="4">#REF!</definedName>
    <definedName name="form01a" localSheetId="8">#REF!</definedName>
    <definedName name="form01a" localSheetId="19">#REF!</definedName>
    <definedName name="form01a" localSheetId="24">#REF!</definedName>
    <definedName name="form01a" localSheetId="15">#REF!</definedName>
    <definedName name="form01a" localSheetId="12">#REF!</definedName>
    <definedName name="form01a" localSheetId="17">#REF!</definedName>
    <definedName name="form01a">#REF!</definedName>
    <definedName name="form01b" localSheetId="13">#REF!</definedName>
    <definedName name="form01b" localSheetId="16">#REF!</definedName>
    <definedName name="form01b" localSheetId="9">#REF!</definedName>
    <definedName name="form01b" localSheetId="4">#REF!</definedName>
    <definedName name="form01b" localSheetId="8">#REF!</definedName>
    <definedName name="form01b" localSheetId="19">#REF!</definedName>
    <definedName name="form01b" localSheetId="24">#REF!</definedName>
    <definedName name="form01b" localSheetId="15">#REF!</definedName>
    <definedName name="form01b" localSheetId="12">#REF!</definedName>
    <definedName name="form01b" localSheetId="17">#REF!</definedName>
    <definedName name="form01b">#REF!</definedName>
    <definedName name="gasdfsdfase" localSheetId="13">#REF!</definedName>
    <definedName name="gasdfsdfase" localSheetId="16">#REF!</definedName>
    <definedName name="gasdfsdfase" localSheetId="9">#REF!</definedName>
    <definedName name="gasdfsdfase" localSheetId="4">#REF!</definedName>
    <definedName name="gasdfsdfase" localSheetId="8">#REF!</definedName>
    <definedName name="gasdfsdfase" localSheetId="19">#REF!</definedName>
    <definedName name="gasdfsdfase" localSheetId="24">#REF!</definedName>
    <definedName name="gasdfsdfase" localSheetId="15">#REF!</definedName>
    <definedName name="gasdfsdfase" localSheetId="12">#REF!</definedName>
    <definedName name="gasdfsdfase" localSheetId="17">#REF!</definedName>
    <definedName name="gasdfsdfase">#REF!</definedName>
    <definedName name="gfhfgh" localSheetId="13">#REF!</definedName>
    <definedName name="gfhfgh" localSheetId="16">#REF!</definedName>
    <definedName name="gfhfgh" localSheetId="9">#REF!</definedName>
    <definedName name="gfhfgh" localSheetId="4">#REF!</definedName>
    <definedName name="gfhfgh" localSheetId="8">#REF!</definedName>
    <definedName name="gfhfgh" localSheetId="19">#REF!</definedName>
    <definedName name="gfhfgh" localSheetId="24">#REF!</definedName>
    <definedName name="gfhfgh" localSheetId="15">#REF!</definedName>
    <definedName name="gfhfgh" localSheetId="12">#REF!</definedName>
    <definedName name="gfhfgh" localSheetId="17">#REF!</definedName>
    <definedName name="gfhfgh">#REF!</definedName>
    <definedName name="gfhfgh___6" localSheetId="13">#REF!</definedName>
    <definedName name="gfhfgh___6" localSheetId="16">#REF!</definedName>
    <definedName name="gfhfgh___6" localSheetId="9">#REF!</definedName>
    <definedName name="gfhfgh___6" localSheetId="4">#REF!</definedName>
    <definedName name="gfhfgh___6" localSheetId="8">#REF!</definedName>
    <definedName name="gfhfgh___6" localSheetId="19">#REF!</definedName>
    <definedName name="gfhfgh___6" localSheetId="24">#REF!</definedName>
    <definedName name="gfhfgh___6" localSheetId="15">#REF!</definedName>
    <definedName name="gfhfgh___6" localSheetId="12">#REF!</definedName>
    <definedName name="gfhfgh___6" localSheetId="17">#REF!</definedName>
    <definedName name="gfhfgh___6">#REF!</definedName>
    <definedName name="gfhfgh___6_1" localSheetId="13">#REF!</definedName>
    <definedName name="gfhfgh___6_1" localSheetId="16">#REF!</definedName>
    <definedName name="gfhfgh___6_1" localSheetId="9">#REF!</definedName>
    <definedName name="gfhfgh___6_1" localSheetId="4">#REF!</definedName>
    <definedName name="gfhfgh___6_1" localSheetId="8">#REF!</definedName>
    <definedName name="gfhfgh___6_1" localSheetId="19">#REF!</definedName>
    <definedName name="gfhfgh___6_1" localSheetId="24">#REF!</definedName>
    <definedName name="gfhfgh___6_1" localSheetId="15">#REF!</definedName>
    <definedName name="gfhfgh___6_1" localSheetId="12">#REF!</definedName>
    <definedName name="gfhfgh___6_1" localSheetId="17">#REF!</definedName>
    <definedName name="gfhfgh___6_1">#REF!</definedName>
    <definedName name="gfhfgh___6_1_1" localSheetId="13">#REF!</definedName>
    <definedName name="gfhfgh___6_1_1" localSheetId="16">#REF!</definedName>
    <definedName name="gfhfgh___6_1_1" localSheetId="9">#REF!</definedName>
    <definedName name="gfhfgh___6_1_1" localSheetId="4">#REF!</definedName>
    <definedName name="gfhfgh___6_1_1" localSheetId="8">#REF!</definedName>
    <definedName name="gfhfgh___6_1_1" localSheetId="19">#REF!</definedName>
    <definedName name="gfhfgh___6_1_1" localSheetId="24">#REF!</definedName>
    <definedName name="gfhfgh___6_1_1" localSheetId="15">#REF!</definedName>
    <definedName name="gfhfgh___6_1_1" localSheetId="12">#REF!</definedName>
    <definedName name="gfhfgh___6_1_1" localSheetId="17">#REF!</definedName>
    <definedName name="gfhfgh___6_1_1">#REF!</definedName>
    <definedName name="gfhfgh_1" localSheetId="13">#REF!</definedName>
    <definedName name="gfhfgh_1" localSheetId="16">#REF!</definedName>
    <definedName name="gfhfgh_1" localSheetId="9">#REF!</definedName>
    <definedName name="gfhfgh_1" localSheetId="4">#REF!</definedName>
    <definedName name="gfhfgh_1" localSheetId="8">#REF!</definedName>
    <definedName name="gfhfgh_1" localSheetId="19">#REF!</definedName>
    <definedName name="gfhfgh_1" localSheetId="24">#REF!</definedName>
    <definedName name="gfhfgh_1" localSheetId="15">#REF!</definedName>
    <definedName name="gfhfgh_1" localSheetId="12">#REF!</definedName>
    <definedName name="gfhfgh_1" localSheetId="17">#REF!</definedName>
    <definedName name="gfhfgh_1">#REF!</definedName>
    <definedName name="gfhfgh_1_1" localSheetId="13">#REF!</definedName>
    <definedName name="gfhfgh_1_1" localSheetId="16">#REF!</definedName>
    <definedName name="gfhfgh_1_1" localSheetId="9">#REF!</definedName>
    <definedName name="gfhfgh_1_1" localSheetId="4">#REF!</definedName>
    <definedName name="gfhfgh_1_1" localSheetId="8">#REF!</definedName>
    <definedName name="gfhfgh_1_1" localSheetId="19">#REF!</definedName>
    <definedName name="gfhfgh_1_1" localSheetId="24">#REF!</definedName>
    <definedName name="gfhfgh_1_1" localSheetId="15">#REF!</definedName>
    <definedName name="gfhfgh_1_1" localSheetId="12">#REF!</definedName>
    <definedName name="gfhfgh_1_1" localSheetId="17">#REF!</definedName>
    <definedName name="gfhfgh_1_1">#REF!</definedName>
    <definedName name="GGGG" localSheetId="13">#REF!</definedName>
    <definedName name="GGGG" localSheetId="16">#REF!</definedName>
    <definedName name="GGGG" localSheetId="9">#REF!</definedName>
    <definedName name="GGGG" localSheetId="4">#REF!</definedName>
    <definedName name="GGGG" localSheetId="8">#REF!</definedName>
    <definedName name="GGGG" localSheetId="19">#REF!</definedName>
    <definedName name="GGGG" localSheetId="24">#REF!</definedName>
    <definedName name="GGGG" localSheetId="15">#REF!</definedName>
    <definedName name="GGGG" localSheetId="12">#REF!</definedName>
    <definedName name="GGGG" localSheetId="17">#REF!</definedName>
    <definedName name="GGGG">#REF!</definedName>
    <definedName name="hjjhj" localSheetId="13">#REF!</definedName>
    <definedName name="hjjhj" localSheetId="16">#REF!</definedName>
    <definedName name="hjjhj" localSheetId="9">#REF!</definedName>
    <definedName name="hjjhj" localSheetId="4">#REF!</definedName>
    <definedName name="hjjhj" localSheetId="8">#REF!</definedName>
    <definedName name="hjjhj" localSheetId="19">#REF!</definedName>
    <definedName name="hjjhj" localSheetId="24">#REF!</definedName>
    <definedName name="hjjhj" localSheetId="15">#REF!</definedName>
    <definedName name="hjjhj" localSheetId="12">#REF!</definedName>
    <definedName name="hjjhj" localSheetId="17">#REF!</definedName>
    <definedName name="hjjhj">#REF!</definedName>
    <definedName name="hjjhj_1" localSheetId="13">#REF!</definedName>
    <definedName name="hjjhj_1" localSheetId="16">#REF!</definedName>
    <definedName name="hjjhj_1" localSheetId="9">#REF!</definedName>
    <definedName name="hjjhj_1" localSheetId="4">#REF!</definedName>
    <definedName name="hjjhj_1" localSheetId="8">#REF!</definedName>
    <definedName name="hjjhj_1" localSheetId="19">#REF!</definedName>
    <definedName name="hjjhj_1" localSheetId="24">#REF!</definedName>
    <definedName name="hjjhj_1" localSheetId="15">#REF!</definedName>
    <definedName name="hjjhj_1" localSheetId="12">#REF!</definedName>
    <definedName name="hjjhj_1" localSheetId="17">#REF!</definedName>
    <definedName name="hjjhj_1">#REF!</definedName>
    <definedName name="hjjhj_1_1" localSheetId="13">#REF!</definedName>
    <definedName name="hjjhj_1_1" localSheetId="16">#REF!</definedName>
    <definedName name="hjjhj_1_1" localSheetId="9">#REF!</definedName>
    <definedName name="hjjhj_1_1" localSheetId="4">#REF!</definedName>
    <definedName name="hjjhj_1_1" localSheetId="8">#REF!</definedName>
    <definedName name="hjjhj_1_1" localSheetId="19">#REF!</definedName>
    <definedName name="hjjhj_1_1" localSheetId="24">#REF!</definedName>
    <definedName name="hjjhj_1_1" localSheetId="15">#REF!</definedName>
    <definedName name="hjjhj_1_1" localSheetId="12">#REF!</definedName>
    <definedName name="hjjhj_1_1" localSheetId="17">#REF!</definedName>
    <definedName name="hjjhj_1_1">#REF!</definedName>
    <definedName name="Im" localSheetId="13">#REF!</definedName>
    <definedName name="Im" localSheetId="16">#REF!</definedName>
    <definedName name="Im" localSheetId="9">#REF!</definedName>
    <definedName name="Im" localSheetId="4">#REF!</definedName>
    <definedName name="Im" localSheetId="8">#REF!</definedName>
    <definedName name="Im" localSheetId="19">#REF!</definedName>
    <definedName name="Im" localSheetId="24">#REF!</definedName>
    <definedName name="Im" localSheetId="15">#REF!</definedName>
    <definedName name="Im" localSheetId="12">#REF!</definedName>
    <definedName name="Im" localSheetId="17">#REF!</definedName>
    <definedName name="Im">#REF!</definedName>
    <definedName name="Io" localSheetId="13">#REF!</definedName>
    <definedName name="Io" localSheetId="16">#REF!</definedName>
    <definedName name="Io" localSheetId="9">#REF!</definedName>
    <definedName name="Io" localSheetId="4">#REF!</definedName>
    <definedName name="Io" localSheetId="8">#REF!</definedName>
    <definedName name="Io" localSheetId="19">#REF!</definedName>
    <definedName name="Io" localSheetId="24">#REF!</definedName>
    <definedName name="Io" localSheetId="15">#REF!</definedName>
    <definedName name="Io" localSheetId="12">#REF!</definedName>
    <definedName name="Io" localSheetId="17">#REF!</definedName>
    <definedName name="Io">#REF!</definedName>
    <definedName name="ISS" localSheetId="13">#REF!</definedName>
    <definedName name="ISS" localSheetId="16">#REF!</definedName>
    <definedName name="ISS" localSheetId="9">#REF!</definedName>
    <definedName name="ISS" localSheetId="4">#REF!</definedName>
    <definedName name="ISS" localSheetId="8">#REF!</definedName>
    <definedName name="ISS" localSheetId="19">#REF!</definedName>
    <definedName name="ISS" localSheetId="24">#REF!</definedName>
    <definedName name="ISS" localSheetId="15">#REF!</definedName>
    <definedName name="ISS" localSheetId="12">#REF!</definedName>
    <definedName name="ISS" localSheetId="17">#REF!</definedName>
    <definedName name="ISS">#REF!</definedName>
    <definedName name="IT" localSheetId="13">#REF!</definedName>
    <definedName name="IT" localSheetId="16">#REF!</definedName>
    <definedName name="IT" localSheetId="9">#REF!</definedName>
    <definedName name="IT" localSheetId="4">#REF!</definedName>
    <definedName name="IT" localSheetId="8">#REF!</definedName>
    <definedName name="IT" localSheetId="19">#REF!</definedName>
    <definedName name="IT" localSheetId="24">#REF!</definedName>
    <definedName name="IT" localSheetId="15">#REF!</definedName>
    <definedName name="IT" localSheetId="12">#REF!</definedName>
    <definedName name="IT" localSheetId="17">#REF!</definedName>
    <definedName name="IT">#REF!</definedName>
    <definedName name="ITEM" localSheetId="4">[4]Plan1!$E$3:$E$5</definedName>
    <definedName name="ITEM">[4]Plan1!$E$3:$E$5</definedName>
    <definedName name="item15.12" localSheetId="13">[5]COMPOSIÇÃO!#REF!</definedName>
    <definedName name="item15.12" localSheetId="16">[5]COMPOSIÇÃO!#REF!</definedName>
    <definedName name="item15.12" localSheetId="9">[5]COMPOSIÇÃO!#REF!</definedName>
    <definedName name="item15.12" localSheetId="4">[5]COMPOSIÇÃO!#REF!</definedName>
    <definedName name="item15.12" localSheetId="7">[5]COMPOSIÇÃO!#REF!</definedName>
    <definedName name="item15.12" localSheetId="8">[5]COMPOSIÇÃO!#REF!</definedName>
    <definedName name="item15.12" localSheetId="19">[5]COMPOSIÇÃO!#REF!</definedName>
    <definedName name="item15.12" localSheetId="24">[5]COMPOSIÇÃO!#REF!</definedName>
    <definedName name="item15.12" localSheetId="15">[5]COMPOSIÇÃO!#REF!</definedName>
    <definedName name="item15.12" localSheetId="12">[5]COMPOSIÇÃO!#REF!</definedName>
    <definedName name="item15.12" localSheetId="17">[5]COMPOSIÇÃO!#REF!</definedName>
    <definedName name="item15.12">[5]COMPOSIÇÃO!#REF!</definedName>
    <definedName name="item15.13" localSheetId="13">[5]COMPOSIÇÃO!#REF!</definedName>
    <definedName name="item15.13" localSheetId="16">[5]COMPOSIÇÃO!#REF!</definedName>
    <definedName name="item15.13" localSheetId="9">[5]COMPOSIÇÃO!#REF!</definedName>
    <definedName name="item15.13" localSheetId="4">[5]COMPOSIÇÃO!#REF!</definedName>
    <definedName name="item15.13" localSheetId="7">[5]COMPOSIÇÃO!#REF!</definedName>
    <definedName name="item15.13" localSheetId="8">[5]COMPOSIÇÃO!#REF!</definedName>
    <definedName name="item15.13" localSheetId="19">[5]COMPOSIÇÃO!#REF!</definedName>
    <definedName name="item15.13" localSheetId="24">[5]COMPOSIÇÃO!#REF!</definedName>
    <definedName name="item15.13" localSheetId="15">[5]COMPOSIÇÃO!#REF!</definedName>
    <definedName name="item15.13" localSheetId="12">[5]COMPOSIÇÃO!#REF!</definedName>
    <definedName name="item15.13" localSheetId="17">[5]COMPOSIÇÃO!#REF!</definedName>
    <definedName name="item15.13">[5]COMPOSIÇÃO!#REF!</definedName>
    <definedName name="item15_12" localSheetId="13">[6]COMPOSIÇÃO!#REF!</definedName>
    <definedName name="item15_12" localSheetId="16">[6]COMPOSIÇÃO!#REF!</definedName>
    <definedName name="item15_12" localSheetId="9">[6]COMPOSIÇÃO!#REF!</definedName>
    <definedName name="item15_12" localSheetId="4">[6]COMPOSIÇÃO!#REF!</definedName>
    <definedName name="item15_12" localSheetId="7">[6]COMPOSIÇÃO!#REF!</definedName>
    <definedName name="item15_12" localSheetId="8">[6]COMPOSIÇÃO!#REF!</definedName>
    <definedName name="item15_12" localSheetId="19">[6]COMPOSIÇÃO!#REF!</definedName>
    <definedName name="item15_12" localSheetId="24">[6]COMPOSIÇÃO!#REF!</definedName>
    <definedName name="item15_12" localSheetId="15">[6]COMPOSIÇÃO!#REF!</definedName>
    <definedName name="item15_12" localSheetId="12">[6]COMPOSIÇÃO!#REF!</definedName>
    <definedName name="item15_12" localSheetId="17">[6]COMPOSIÇÃO!#REF!</definedName>
    <definedName name="item15_12">[6]COMPOSIÇÃO!#REF!</definedName>
    <definedName name="item15_13" localSheetId="13">[6]COMPOSIÇÃO!#REF!</definedName>
    <definedName name="item15_13" localSheetId="16">[6]COMPOSIÇÃO!#REF!</definedName>
    <definedName name="item15_13" localSheetId="9">[6]COMPOSIÇÃO!#REF!</definedName>
    <definedName name="item15_13" localSheetId="4">[6]COMPOSIÇÃO!#REF!</definedName>
    <definedName name="item15_13" localSheetId="7">[6]COMPOSIÇÃO!#REF!</definedName>
    <definedName name="item15_13" localSheetId="8">[6]COMPOSIÇÃO!#REF!</definedName>
    <definedName name="item15_13" localSheetId="19">[6]COMPOSIÇÃO!#REF!</definedName>
    <definedName name="item15_13" localSheetId="24">[6]COMPOSIÇÃO!#REF!</definedName>
    <definedName name="item15_13" localSheetId="15">[6]COMPOSIÇÃO!#REF!</definedName>
    <definedName name="item15_13" localSheetId="12">[6]COMPOSIÇÃO!#REF!</definedName>
    <definedName name="item15_13" localSheetId="17">[6]COMPOSIÇÃO!#REF!</definedName>
    <definedName name="item15_13">[6]COMPOSIÇÃO!#REF!</definedName>
    <definedName name="Jd" localSheetId="13">#REF!</definedName>
    <definedName name="Jd" localSheetId="16">#REF!</definedName>
    <definedName name="Jd" localSheetId="9">#REF!</definedName>
    <definedName name="Jd" localSheetId="4">#REF!</definedName>
    <definedName name="Jd" localSheetId="7">#REF!</definedName>
    <definedName name="Jd" localSheetId="8">#REF!</definedName>
    <definedName name="Jd" localSheetId="19">#REF!</definedName>
    <definedName name="Jd" localSheetId="24">#REF!</definedName>
    <definedName name="Jd" localSheetId="15">#REF!</definedName>
    <definedName name="Jd" localSheetId="12">#REF!</definedName>
    <definedName name="Jd" localSheetId="17">#REF!</definedName>
    <definedName name="Jd">#REF!</definedName>
    <definedName name="Jm" localSheetId="13">#REF!</definedName>
    <definedName name="Jm" localSheetId="16">#REF!</definedName>
    <definedName name="Jm" localSheetId="9">#REF!</definedName>
    <definedName name="Jm" localSheetId="4">#REF!</definedName>
    <definedName name="Jm" localSheetId="7">#REF!</definedName>
    <definedName name="Jm" localSheetId="8">#REF!</definedName>
    <definedName name="Jm" localSheetId="19">#REF!</definedName>
    <definedName name="Jm" localSheetId="24">#REF!</definedName>
    <definedName name="Jm" localSheetId="15">#REF!</definedName>
    <definedName name="Jm" localSheetId="12">#REF!</definedName>
    <definedName name="Jm" localSheetId="17">#REF!</definedName>
    <definedName name="Jm">#REF!</definedName>
    <definedName name="JOBINFO" localSheetId="13">#REF!</definedName>
    <definedName name="JOBINFO" localSheetId="16">#REF!</definedName>
    <definedName name="JOBINFO" localSheetId="9">#REF!</definedName>
    <definedName name="JOBINFO" localSheetId="3">#REF!</definedName>
    <definedName name="JOBINFO" localSheetId="4">#REF!</definedName>
    <definedName name="JOBINFO" localSheetId="7">#REF!</definedName>
    <definedName name="JOBINFO" localSheetId="8">#REF!</definedName>
    <definedName name="JOBINFO" localSheetId="19">#REF!</definedName>
    <definedName name="JOBINFO" localSheetId="24">#REF!</definedName>
    <definedName name="JOBINFO" localSheetId="15">#REF!</definedName>
    <definedName name="JOBINFO" localSheetId="12">#REF!</definedName>
    <definedName name="JOBINFO" localSheetId="17">#REF!</definedName>
    <definedName name="JOBINFO">#REF!</definedName>
    <definedName name="JUR" localSheetId="13">#REF!</definedName>
    <definedName name="JUR" localSheetId="16">#REF!</definedName>
    <definedName name="JUR" localSheetId="9">#REF!</definedName>
    <definedName name="JUR" localSheetId="3">#REF!</definedName>
    <definedName name="JUR" localSheetId="4">#REF!</definedName>
    <definedName name="JUR" localSheetId="8">#REF!</definedName>
    <definedName name="JUR" localSheetId="19">#REF!</definedName>
    <definedName name="JUR" localSheetId="24">#REF!</definedName>
    <definedName name="JUR" localSheetId="15">#REF!</definedName>
    <definedName name="JUR" localSheetId="12">#REF!</definedName>
    <definedName name="JUR" localSheetId="17">#REF!</definedName>
    <definedName name="JUR">#REF!</definedName>
    <definedName name="LL" localSheetId="13">#REF!</definedName>
    <definedName name="LL" localSheetId="16">#REF!</definedName>
    <definedName name="LL" localSheetId="9">#REF!</definedName>
    <definedName name="LL" localSheetId="3">#REF!</definedName>
    <definedName name="LL" localSheetId="4">#REF!</definedName>
    <definedName name="LL" localSheetId="8">#REF!</definedName>
    <definedName name="LL" localSheetId="19">#REF!</definedName>
    <definedName name="LL" localSheetId="24">#REF!</definedName>
    <definedName name="LL" localSheetId="15">#REF!</definedName>
    <definedName name="LL" localSheetId="12">#REF!</definedName>
    <definedName name="LL" localSheetId="17">#REF!</definedName>
    <definedName name="LL">#REF!</definedName>
    <definedName name="LL_1" localSheetId="13">#REF!</definedName>
    <definedName name="LL_1" localSheetId="16">#REF!</definedName>
    <definedName name="LL_1" localSheetId="9">#REF!</definedName>
    <definedName name="LL_1" localSheetId="4">#REF!</definedName>
    <definedName name="LL_1" localSheetId="8">#REF!</definedName>
    <definedName name="LL_1" localSheetId="19">#REF!</definedName>
    <definedName name="LL_1" localSheetId="24">#REF!</definedName>
    <definedName name="LL_1" localSheetId="15">#REF!</definedName>
    <definedName name="LL_1" localSheetId="12">#REF!</definedName>
    <definedName name="LL_1" localSheetId="17">#REF!</definedName>
    <definedName name="LL_1">#REF!</definedName>
    <definedName name="LL_1_1" localSheetId="13">#REF!</definedName>
    <definedName name="LL_1_1" localSheetId="16">#REF!</definedName>
    <definedName name="LL_1_1" localSheetId="9">#REF!</definedName>
    <definedName name="LL_1_1" localSheetId="4">#REF!</definedName>
    <definedName name="LL_1_1" localSheetId="8">#REF!</definedName>
    <definedName name="LL_1_1" localSheetId="19">#REF!</definedName>
    <definedName name="LL_1_1" localSheetId="24">#REF!</definedName>
    <definedName name="LL_1_1" localSheetId="15">#REF!</definedName>
    <definedName name="LL_1_1" localSheetId="12">#REF!</definedName>
    <definedName name="LL_1_1" localSheetId="17">#REF!</definedName>
    <definedName name="LL_1_1">#REF!</definedName>
    <definedName name="Lucro" localSheetId="13">#REF!</definedName>
    <definedName name="Lucro" localSheetId="16">#REF!</definedName>
    <definedName name="Lucro" localSheetId="9">#REF!</definedName>
    <definedName name="Lucro" localSheetId="4">#REF!</definedName>
    <definedName name="Lucro" localSheetId="8">#REF!</definedName>
    <definedName name="Lucro" localSheetId="19">#REF!</definedName>
    <definedName name="Lucro" localSheetId="24">#REF!</definedName>
    <definedName name="Lucro" localSheetId="15">#REF!</definedName>
    <definedName name="Lucro" localSheetId="12">#REF!</definedName>
    <definedName name="Lucro" localSheetId="17">#REF!</definedName>
    <definedName name="Lucro">#REF!</definedName>
    <definedName name="m" localSheetId="13">#REF!</definedName>
    <definedName name="m" localSheetId="16">#REF!</definedName>
    <definedName name="m" localSheetId="9">#REF!</definedName>
    <definedName name="m" localSheetId="4">#REF!</definedName>
    <definedName name="m" localSheetId="8">#REF!</definedName>
    <definedName name="m" localSheetId="19">#REF!</definedName>
    <definedName name="m" localSheetId="24">#REF!</definedName>
    <definedName name="m" localSheetId="15">#REF!</definedName>
    <definedName name="m" localSheetId="12">#REF!</definedName>
    <definedName name="m" localSheetId="17">#REF!</definedName>
    <definedName name="m">#REF!</definedName>
    <definedName name="MmExcelLinker_CBF3F7D5_5F0E_4EA5_B59F_34028F0F12D2" localSheetId="4">[7]ADMI_25.01!$G$48:$G$48</definedName>
    <definedName name="MmExcelLinker_CBF3F7D5_5F0E_4EA5_B59F_34028F0F12D2">[7]ADMI_25.01!$G$48:$G$48</definedName>
    <definedName name="mmmmmm" localSheetId="13">#REF!</definedName>
    <definedName name="mmmmmm" localSheetId="16">#REF!</definedName>
    <definedName name="mmmmmm" localSheetId="9">#REF!</definedName>
    <definedName name="mmmmmm" localSheetId="3">#REF!</definedName>
    <definedName name="mmmmmm" localSheetId="4">#REF!</definedName>
    <definedName name="mmmmmm" localSheetId="7">#REF!</definedName>
    <definedName name="mmmmmm" localSheetId="8">#REF!</definedName>
    <definedName name="mmmmmm" localSheetId="19">#REF!</definedName>
    <definedName name="mmmmmm" localSheetId="24">#REF!</definedName>
    <definedName name="mmmmmm" localSheetId="15">#REF!</definedName>
    <definedName name="mmmmmm" localSheetId="12">#REF!</definedName>
    <definedName name="mmmmmm" localSheetId="17">#REF!</definedName>
    <definedName name="mmmmmm">#REF!</definedName>
    <definedName name="n" localSheetId="13">#REF!</definedName>
    <definedName name="n" localSheetId="16">#REF!</definedName>
    <definedName name="n" localSheetId="9">#REF!</definedName>
    <definedName name="n" localSheetId="4">#REF!</definedName>
    <definedName name="n" localSheetId="7">#REF!</definedName>
    <definedName name="n" localSheetId="8">#REF!</definedName>
    <definedName name="n" localSheetId="19">#REF!</definedName>
    <definedName name="n" localSheetId="24">#REF!</definedName>
    <definedName name="n" localSheetId="15">#REF!</definedName>
    <definedName name="n" localSheetId="12">#REF!</definedName>
    <definedName name="n" localSheetId="17">#REF!</definedName>
    <definedName name="n">#REF!</definedName>
    <definedName name="numcond1" localSheetId="13">#REF!</definedName>
    <definedName name="numcond1" localSheetId="16">#REF!</definedName>
    <definedName name="numcond1" localSheetId="9">#REF!</definedName>
    <definedName name="numcond1" localSheetId="3">#REF!</definedName>
    <definedName name="numcond1" localSheetId="4">#REF!</definedName>
    <definedName name="numcond1" localSheetId="7">#REF!</definedName>
    <definedName name="numcond1" localSheetId="8">#REF!</definedName>
    <definedName name="numcond1" localSheetId="19">#REF!</definedName>
    <definedName name="numcond1" localSheetId="24">#REF!</definedName>
    <definedName name="numcond1" localSheetId="15">#REF!</definedName>
    <definedName name="numcond1" localSheetId="12">#REF!</definedName>
    <definedName name="numcond1" localSheetId="17">#REF!</definedName>
    <definedName name="numcond1">#REF!</definedName>
    <definedName name="numcond3" localSheetId="13">#REF!</definedName>
    <definedName name="numcond3" localSheetId="16">#REF!</definedName>
    <definedName name="numcond3" localSheetId="9">#REF!</definedName>
    <definedName name="numcond3" localSheetId="3">#REF!</definedName>
    <definedName name="numcond3" localSheetId="4">#REF!</definedName>
    <definedName name="numcond3" localSheetId="8">#REF!</definedName>
    <definedName name="numcond3" localSheetId="19">#REF!</definedName>
    <definedName name="numcond3" localSheetId="24">#REF!</definedName>
    <definedName name="numcond3" localSheetId="15">#REF!</definedName>
    <definedName name="numcond3" localSheetId="12">#REF!</definedName>
    <definedName name="numcond3" localSheetId="17">#REF!</definedName>
    <definedName name="numcond3">#REF!</definedName>
    <definedName name="Pfim0" localSheetId="13">#REF!</definedName>
    <definedName name="Pfim0" localSheetId="16">#REF!</definedName>
    <definedName name="Pfim0" localSheetId="9">#REF!</definedName>
    <definedName name="Pfim0" localSheetId="4">#REF!</definedName>
    <definedName name="Pfim0" localSheetId="8">#REF!</definedName>
    <definedName name="Pfim0" localSheetId="19">#REF!</definedName>
    <definedName name="Pfim0" localSheetId="24">#REF!</definedName>
    <definedName name="Pfim0" localSheetId="15">#REF!</definedName>
    <definedName name="Pfim0" localSheetId="12">#REF!</definedName>
    <definedName name="Pfim0" localSheetId="17">#REF!</definedName>
    <definedName name="Pfim0">#REF!</definedName>
    <definedName name="Pfim0a" localSheetId="13">#REF!</definedName>
    <definedName name="Pfim0a" localSheetId="16">#REF!</definedName>
    <definedName name="Pfim0a" localSheetId="9">#REF!</definedName>
    <definedName name="Pfim0a" localSheetId="4">#REF!</definedName>
    <definedName name="Pfim0a" localSheetId="8">#REF!</definedName>
    <definedName name="Pfim0a" localSheetId="19">#REF!</definedName>
    <definedName name="Pfim0a" localSheetId="24">#REF!</definedName>
    <definedName name="Pfim0a" localSheetId="15">#REF!</definedName>
    <definedName name="Pfim0a" localSheetId="12">#REF!</definedName>
    <definedName name="Pfim0a" localSheetId="17">#REF!</definedName>
    <definedName name="Pfim0a">#REF!</definedName>
    <definedName name="Pfim1" localSheetId="13">#REF!</definedName>
    <definedName name="Pfim1" localSheetId="16">#REF!</definedName>
    <definedName name="Pfim1" localSheetId="9">#REF!</definedName>
    <definedName name="Pfim1" localSheetId="4">#REF!</definedName>
    <definedName name="Pfim1" localSheetId="8">#REF!</definedName>
    <definedName name="Pfim1" localSheetId="19">#REF!</definedName>
    <definedName name="Pfim1" localSheetId="24">#REF!</definedName>
    <definedName name="Pfim1" localSheetId="15">#REF!</definedName>
    <definedName name="Pfim1" localSheetId="12">#REF!</definedName>
    <definedName name="Pfim1" localSheetId="17">#REF!</definedName>
    <definedName name="Pfim1">#REF!</definedName>
    <definedName name="Print_Area_MI" localSheetId="13">#REF!</definedName>
    <definedName name="Print_Area_MI" localSheetId="16">#REF!</definedName>
    <definedName name="Print_Area_MI" localSheetId="9">#REF!</definedName>
    <definedName name="Print_Area_MI" localSheetId="4">#REF!</definedName>
    <definedName name="Print_Area_MI" localSheetId="8">#REF!</definedName>
    <definedName name="Print_Area_MI" localSheetId="19">#REF!</definedName>
    <definedName name="Print_Area_MI" localSheetId="24">#REF!</definedName>
    <definedName name="Print_Area_MI" localSheetId="15">#REF!</definedName>
    <definedName name="Print_Area_MI" localSheetId="12">#REF!</definedName>
    <definedName name="Print_Area_MI" localSheetId="17">#REF!</definedName>
    <definedName name="Print_Area_MI">#REF!</definedName>
    <definedName name="Print_Titles_MI" localSheetId="13">#REF!</definedName>
    <definedName name="Print_Titles_MI" localSheetId="16">#REF!</definedName>
    <definedName name="Print_Titles_MI" localSheetId="9">#REF!</definedName>
    <definedName name="Print_Titles_MI" localSheetId="4">#REF!</definedName>
    <definedName name="Print_Titles_MI" localSheetId="8">#REF!</definedName>
    <definedName name="Print_Titles_MI" localSheetId="19">#REF!</definedName>
    <definedName name="Print_Titles_MI" localSheetId="24">#REF!</definedName>
    <definedName name="Print_Titles_MI" localSheetId="15">#REF!</definedName>
    <definedName name="Print_Titles_MI" localSheetId="12">#REF!</definedName>
    <definedName name="Print_Titles_MI" localSheetId="17">#REF!</definedName>
    <definedName name="Print_Titles_MI">#REF!</definedName>
    <definedName name="Rev" localSheetId="13">#REF!</definedName>
    <definedName name="Rev" localSheetId="16">#REF!</definedName>
    <definedName name="Rev" localSheetId="9">#REF!</definedName>
    <definedName name="Rev" localSheetId="4">#REF!</definedName>
    <definedName name="Rev" localSheetId="8">#REF!</definedName>
    <definedName name="Rev" localSheetId="19">#REF!</definedName>
    <definedName name="Rev" localSheetId="24">#REF!</definedName>
    <definedName name="Rev" localSheetId="15">#REF!</definedName>
    <definedName name="Rev" localSheetId="12">#REF!</definedName>
    <definedName name="Rev" localSheetId="17">#REF!</definedName>
    <definedName name="Rev">#REF!</definedName>
    <definedName name="RRRR" localSheetId="13">#REF!</definedName>
    <definedName name="RRRR" localSheetId="16">#REF!</definedName>
    <definedName name="RRRR" localSheetId="9">#REF!</definedName>
    <definedName name="RRRR" localSheetId="4">#REF!</definedName>
    <definedName name="RRRR" localSheetId="8">#REF!</definedName>
    <definedName name="RRRR" localSheetId="19">#REF!</definedName>
    <definedName name="RRRR" localSheetId="24">#REF!</definedName>
    <definedName name="RRRR" localSheetId="15">#REF!</definedName>
    <definedName name="RRRR" localSheetId="12">#REF!</definedName>
    <definedName name="RRRR" localSheetId="17">#REF!</definedName>
    <definedName name="RRRR">#REF!</definedName>
    <definedName name="S" localSheetId="13">#REF!</definedName>
    <definedName name="S" localSheetId="16">#REF!</definedName>
    <definedName name="S" localSheetId="9">#REF!</definedName>
    <definedName name="S" localSheetId="4">#REF!</definedName>
    <definedName name="S" localSheetId="8">#REF!</definedName>
    <definedName name="S" localSheetId="19">#REF!</definedName>
    <definedName name="S" localSheetId="24">#REF!</definedName>
    <definedName name="S" localSheetId="15">#REF!</definedName>
    <definedName name="S" localSheetId="12">#REF!</definedName>
    <definedName name="S" localSheetId="17">#REF!</definedName>
    <definedName name="S">#REF!</definedName>
    <definedName name="sd" localSheetId="13">#REF!</definedName>
    <definedName name="sd" localSheetId="16">#REF!</definedName>
    <definedName name="sd" localSheetId="9">#REF!</definedName>
    <definedName name="sd" localSheetId="4">#REF!</definedName>
    <definedName name="sd" localSheetId="8">#REF!</definedName>
    <definedName name="sd" localSheetId="19">#REF!</definedName>
    <definedName name="sd" localSheetId="24">#REF!</definedName>
    <definedName name="sd" localSheetId="15">#REF!</definedName>
    <definedName name="sd" localSheetId="12">#REF!</definedName>
    <definedName name="sd" localSheetId="17">#REF!</definedName>
    <definedName name="sd">#REF!</definedName>
    <definedName name="SDF" localSheetId="13">#REF!</definedName>
    <definedName name="SDF" localSheetId="16">#REF!</definedName>
    <definedName name="SDF" localSheetId="9">#REF!</definedName>
    <definedName name="SDF" localSheetId="4">#REF!</definedName>
    <definedName name="SDF" localSheetId="8">#REF!</definedName>
    <definedName name="SDF" localSheetId="19">#REF!</definedName>
    <definedName name="SDF" localSheetId="24">#REF!</definedName>
    <definedName name="SDF" localSheetId="15">#REF!</definedName>
    <definedName name="SDF" localSheetId="12">#REF!</definedName>
    <definedName name="SDF" localSheetId="17">#REF!</definedName>
    <definedName name="SDF">#REF!</definedName>
    <definedName name="SDFDSF" localSheetId="13">#REF!</definedName>
    <definedName name="SDFDSF" localSheetId="16">#REF!</definedName>
    <definedName name="SDFDSF" localSheetId="9">#REF!</definedName>
    <definedName name="SDFDSF" localSheetId="4">#REF!</definedName>
    <definedName name="SDFDSF" localSheetId="8">#REF!</definedName>
    <definedName name="SDFDSF" localSheetId="19">#REF!</definedName>
    <definedName name="SDFDSF" localSheetId="24">#REF!</definedName>
    <definedName name="SDFDSF" localSheetId="15">#REF!</definedName>
    <definedName name="SDFDSF" localSheetId="12">#REF!</definedName>
    <definedName name="SDFDSF" localSheetId="17">#REF!</definedName>
    <definedName name="SDFDSF">#REF!</definedName>
    <definedName name="Semnome" localSheetId="13">#REF!</definedName>
    <definedName name="Semnome" localSheetId="16">#REF!</definedName>
    <definedName name="Semnome" localSheetId="9">#REF!</definedName>
    <definedName name="Semnome" localSheetId="4">#REF!</definedName>
    <definedName name="Semnome" localSheetId="8">#REF!</definedName>
    <definedName name="Semnome" localSheetId="19">#REF!</definedName>
    <definedName name="Semnome" localSheetId="24">#REF!</definedName>
    <definedName name="Semnome" localSheetId="15">#REF!</definedName>
    <definedName name="Semnome" localSheetId="12">#REF!</definedName>
    <definedName name="Semnome" localSheetId="17">#REF!</definedName>
    <definedName name="Semnome">#REF!</definedName>
    <definedName name="Semnome___0" localSheetId="13">#REF!</definedName>
    <definedName name="Semnome___0" localSheetId="16">#REF!</definedName>
    <definedName name="Semnome___0" localSheetId="9">#REF!</definedName>
    <definedName name="Semnome___0" localSheetId="4">#REF!</definedName>
    <definedName name="Semnome___0" localSheetId="8">#REF!</definedName>
    <definedName name="Semnome___0" localSheetId="19">#REF!</definedName>
    <definedName name="Semnome___0" localSheetId="24">#REF!</definedName>
    <definedName name="Semnome___0" localSheetId="15">#REF!</definedName>
    <definedName name="Semnome___0" localSheetId="12">#REF!</definedName>
    <definedName name="Semnome___0" localSheetId="17">#REF!</definedName>
    <definedName name="Semnome___0">#REF!</definedName>
    <definedName name="Semnome___0___0" localSheetId="13">#REF!</definedName>
    <definedName name="Semnome___0___0" localSheetId="16">#REF!</definedName>
    <definedName name="Semnome___0___0" localSheetId="9">#REF!</definedName>
    <definedName name="Semnome___0___0" localSheetId="4">#REF!</definedName>
    <definedName name="Semnome___0___0" localSheetId="8">#REF!</definedName>
    <definedName name="Semnome___0___0" localSheetId="19">#REF!</definedName>
    <definedName name="Semnome___0___0" localSheetId="24">#REF!</definedName>
    <definedName name="Semnome___0___0" localSheetId="15">#REF!</definedName>
    <definedName name="Semnome___0___0" localSheetId="12">#REF!</definedName>
    <definedName name="Semnome___0___0" localSheetId="17">#REF!</definedName>
    <definedName name="Semnome___0___0">#REF!</definedName>
    <definedName name="Semnome___0___0___0" localSheetId="13">#REF!</definedName>
    <definedName name="Semnome___0___0___0" localSheetId="16">#REF!</definedName>
    <definedName name="Semnome___0___0___0" localSheetId="9">#REF!</definedName>
    <definedName name="Semnome___0___0___0" localSheetId="4">#REF!</definedName>
    <definedName name="Semnome___0___0___0" localSheetId="8">#REF!</definedName>
    <definedName name="Semnome___0___0___0" localSheetId="19">#REF!</definedName>
    <definedName name="Semnome___0___0___0" localSheetId="24">#REF!</definedName>
    <definedName name="Semnome___0___0___0" localSheetId="15">#REF!</definedName>
    <definedName name="Semnome___0___0___0" localSheetId="12">#REF!</definedName>
    <definedName name="Semnome___0___0___0" localSheetId="17">#REF!</definedName>
    <definedName name="Semnome___0___0___0">#REF!</definedName>
    <definedName name="Semnome___0___0___0___0" localSheetId="13">#REF!</definedName>
    <definedName name="Semnome___0___0___0___0" localSheetId="16">#REF!</definedName>
    <definedName name="Semnome___0___0___0___0" localSheetId="9">#REF!</definedName>
    <definedName name="Semnome___0___0___0___0" localSheetId="4">#REF!</definedName>
    <definedName name="Semnome___0___0___0___0" localSheetId="8">#REF!</definedName>
    <definedName name="Semnome___0___0___0___0" localSheetId="19">#REF!</definedName>
    <definedName name="Semnome___0___0___0___0" localSheetId="24">#REF!</definedName>
    <definedName name="Semnome___0___0___0___0" localSheetId="15">#REF!</definedName>
    <definedName name="Semnome___0___0___0___0" localSheetId="12">#REF!</definedName>
    <definedName name="Semnome___0___0___0___0" localSheetId="17">#REF!</definedName>
    <definedName name="Semnome___0___0___0___0">#REF!</definedName>
    <definedName name="Semnome___0___0___0___0___0" localSheetId="13">#REF!</definedName>
    <definedName name="Semnome___0___0___0___0___0" localSheetId="16">#REF!</definedName>
    <definedName name="Semnome___0___0___0___0___0" localSheetId="9">#REF!</definedName>
    <definedName name="Semnome___0___0___0___0___0" localSheetId="4">#REF!</definedName>
    <definedName name="Semnome___0___0___0___0___0" localSheetId="8">#REF!</definedName>
    <definedName name="Semnome___0___0___0___0___0" localSheetId="19">#REF!</definedName>
    <definedName name="Semnome___0___0___0___0___0" localSheetId="24">#REF!</definedName>
    <definedName name="Semnome___0___0___0___0___0" localSheetId="15">#REF!</definedName>
    <definedName name="Semnome___0___0___0___0___0" localSheetId="12">#REF!</definedName>
    <definedName name="Semnome___0___0___0___0___0" localSheetId="17">#REF!</definedName>
    <definedName name="Semnome___0___0___0___0___0">#REF!</definedName>
    <definedName name="Semnome___0___0___0___0___0___0" localSheetId="13">#REF!</definedName>
    <definedName name="Semnome___0___0___0___0___0___0" localSheetId="16">#REF!</definedName>
    <definedName name="Semnome___0___0___0___0___0___0" localSheetId="9">#REF!</definedName>
    <definedName name="Semnome___0___0___0___0___0___0" localSheetId="4">#REF!</definedName>
    <definedName name="Semnome___0___0___0___0___0___0" localSheetId="8">#REF!</definedName>
    <definedName name="Semnome___0___0___0___0___0___0" localSheetId="19">#REF!</definedName>
    <definedName name="Semnome___0___0___0___0___0___0" localSheetId="24">#REF!</definedName>
    <definedName name="Semnome___0___0___0___0___0___0" localSheetId="15">#REF!</definedName>
    <definedName name="Semnome___0___0___0___0___0___0" localSheetId="12">#REF!</definedName>
    <definedName name="Semnome___0___0___0___0___0___0" localSheetId="17">#REF!</definedName>
    <definedName name="Semnome___0___0___0___0___0___0">#REF!</definedName>
    <definedName name="Semnome___0___0___0___0___0___0___0" localSheetId="13">#REF!</definedName>
    <definedName name="Semnome___0___0___0___0___0___0___0" localSheetId="16">#REF!</definedName>
    <definedName name="Semnome___0___0___0___0___0___0___0" localSheetId="9">#REF!</definedName>
    <definedName name="Semnome___0___0___0___0___0___0___0" localSheetId="4">#REF!</definedName>
    <definedName name="Semnome___0___0___0___0___0___0___0" localSheetId="8">#REF!</definedName>
    <definedName name="Semnome___0___0___0___0___0___0___0" localSheetId="19">#REF!</definedName>
    <definedName name="Semnome___0___0___0___0___0___0___0" localSheetId="24">#REF!</definedName>
    <definedName name="Semnome___0___0___0___0___0___0___0" localSheetId="15">#REF!</definedName>
    <definedName name="Semnome___0___0___0___0___0___0___0" localSheetId="12">#REF!</definedName>
    <definedName name="Semnome___0___0___0___0___0___0___0" localSheetId="17">#REF!</definedName>
    <definedName name="Semnome___0___0___0___0___0___0___0">#REF!</definedName>
    <definedName name="Semnome_1" localSheetId="13">#REF!</definedName>
    <definedName name="Semnome_1" localSheetId="16">#REF!</definedName>
    <definedName name="Semnome_1" localSheetId="9">#REF!</definedName>
    <definedName name="Semnome_1" localSheetId="4">#REF!</definedName>
    <definedName name="Semnome_1" localSheetId="8">#REF!</definedName>
    <definedName name="Semnome_1" localSheetId="19">#REF!</definedName>
    <definedName name="Semnome_1" localSheetId="24">#REF!</definedName>
    <definedName name="Semnome_1" localSheetId="15">#REF!</definedName>
    <definedName name="Semnome_1" localSheetId="12">#REF!</definedName>
    <definedName name="Semnome_1" localSheetId="17">#REF!</definedName>
    <definedName name="Semnome_1">#REF!</definedName>
    <definedName name="Semnome_1_1" localSheetId="13">#REF!</definedName>
    <definedName name="Semnome_1_1" localSheetId="16">#REF!</definedName>
    <definedName name="Semnome_1_1" localSheetId="9">#REF!</definedName>
    <definedName name="Semnome_1_1" localSheetId="4">#REF!</definedName>
    <definedName name="Semnome_1_1" localSheetId="8">#REF!</definedName>
    <definedName name="Semnome_1_1" localSheetId="19">#REF!</definedName>
    <definedName name="Semnome_1_1" localSheetId="24">#REF!</definedName>
    <definedName name="Semnome_1_1" localSheetId="15">#REF!</definedName>
    <definedName name="Semnome_1_1" localSheetId="12">#REF!</definedName>
    <definedName name="Semnome_1_1" localSheetId="17">#REF!</definedName>
    <definedName name="Semnome_1_1">#REF!</definedName>
    <definedName name="SHARED_FORMULA_0">#N/A</definedName>
    <definedName name="SHARED_FORMULA_1">#N/A</definedName>
    <definedName name="SHARED_FORMULA_10">#N/A</definedName>
    <definedName name="SHARED_FORMULA_100">#N/A</definedName>
    <definedName name="SHARED_FORMULA_101">#N/A</definedName>
    <definedName name="SHARED_FORMULA_102">#N/A</definedName>
    <definedName name="SHARED_FORMULA_103">#N/A</definedName>
    <definedName name="SHARED_FORMULA_104">#N/A</definedName>
    <definedName name="SHARED_FORMULA_105">#N/A</definedName>
    <definedName name="SHARED_FORMULA_106">#N/A</definedName>
    <definedName name="SHARED_FORMULA_107">#N/A</definedName>
    <definedName name="SHARED_FORMULA_108">#N/A</definedName>
    <definedName name="SHARED_FORMULA_109">#N/A</definedName>
    <definedName name="SHARED_FORMULA_11">#N/A</definedName>
    <definedName name="SHARED_FORMULA_110">#N/A</definedName>
    <definedName name="SHARED_FORMULA_111">#N/A</definedName>
    <definedName name="SHARED_FORMULA_112">#N/A</definedName>
    <definedName name="SHARED_FORMULA_113">#N/A</definedName>
    <definedName name="SHARED_FORMULA_114">#N/A</definedName>
    <definedName name="SHARED_FORMULA_115">#N/A</definedName>
    <definedName name="SHARED_FORMULA_116">#N/A</definedName>
    <definedName name="SHARED_FORMULA_117">#N/A</definedName>
    <definedName name="SHARED_FORMULA_118">#N/A</definedName>
    <definedName name="SHARED_FORMULA_119">#N/A</definedName>
    <definedName name="SHARED_FORMULA_12">#N/A</definedName>
    <definedName name="SHARED_FORMULA_120">#N/A</definedName>
    <definedName name="SHARED_FORMULA_121">#N/A</definedName>
    <definedName name="SHARED_FORMULA_122">#N/A</definedName>
    <definedName name="SHARED_FORMULA_123">#N/A</definedName>
    <definedName name="SHARED_FORMULA_124">#N/A</definedName>
    <definedName name="SHARED_FORMULA_125">#N/A</definedName>
    <definedName name="SHARED_FORMULA_126">#N/A</definedName>
    <definedName name="SHARED_FORMULA_127">#N/A</definedName>
    <definedName name="SHARED_FORMULA_128">#N/A</definedName>
    <definedName name="SHARED_FORMULA_129">#N/A</definedName>
    <definedName name="SHARED_FORMULA_13">#N/A</definedName>
    <definedName name="SHARED_FORMULA_130">#N/A</definedName>
    <definedName name="SHARED_FORMULA_131">#N/A</definedName>
    <definedName name="SHARED_FORMULA_132">#N/A</definedName>
    <definedName name="SHARED_FORMULA_133">#N/A</definedName>
    <definedName name="SHARED_FORMULA_134">#N/A</definedName>
    <definedName name="SHARED_FORMULA_135">#N/A</definedName>
    <definedName name="SHARED_FORMULA_136">#N/A</definedName>
    <definedName name="SHARED_FORMULA_137">#N/A</definedName>
    <definedName name="SHARED_FORMULA_138">#N/A</definedName>
    <definedName name="SHARED_FORMULA_139">#N/A</definedName>
    <definedName name="SHARED_FORMULA_14">#N/A</definedName>
    <definedName name="SHARED_FORMULA_140">#N/A</definedName>
    <definedName name="SHARED_FORMULA_141">#N/A</definedName>
    <definedName name="SHARED_FORMULA_142">#N/A</definedName>
    <definedName name="SHARED_FORMULA_143">#N/A</definedName>
    <definedName name="SHARED_FORMULA_144">#N/A</definedName>
    <definedName name="SHARED_FORMULA_145">#N/A</definedName>
    <definedName name="SHARED_FORMULA_146">#N/A</definedName>
    <definedName name="SHARED_FORMULA_147">#N/A</definedName>
    <definedName name="SHARED_FORMULA_148">#N/A</definedName>
    <definedName name="SHARED_FORMULA_149">#N/A</definedName>
    <definedName name="SHARED_FORMULA_15">#N/A</definedName>
    <definedName name="SHARED_FORMULA_150">#N/A</definedName>
    <definedName name="SHARED_FORMULA_151">#N/A</definedName>
    <definedName name="SHARED_FORMULA_152">#N/A</definedName>
    <definedName name="SHARED_FORMULA_153">#N/A</definedName>
    <definedName name="SHARED_FORMULA_154">#N/A</definedName>
    <definedName name="SHARED_FORMULA_155">#N/A</definedName>
    <definedName name="SHARED_FORMULA_156">#N/A</definedName>
    <definedName name="SHARED_FORMULA_157">#N/A</definedName>
    <definedName name="SHARED_FORMULA_158">#N/A</definedName>
    <definedName name="SHARED_FORMULA_159">#N/A</definedName>
    <definedName name="SHARED_FORMULA_16">#N/A</definedName>
    <definedName name="SHARED_FORMULA_160">#N/A</definedName>
    <definedName name="SHARED_FORMULA_161">#N/A</definedName>
    <definedName name="SHARED_FORMULA_162">#N/A</definedName>
    <definedName name="SHARED_FORMULA_163">#N/A</definedName>
    <definedName name="SHARED_FORMULA_164">#N/A</definedName>
    <definedName name="SHARED_FORMULA_165">#N/A</definedName>
    <definedName name="SHARED_FORMULA_166">#N/A</definedName>
    <definedName name="SHARED_FORMULA_167">#N/A</definedName>
    <definedName name="SHARED_FORMULA_168">#N/A</definedName>
    <definedName name="SHARED_FORMULA_169">#N/A</definedName>
    <definedName name="SHARED_FORMULA_17">#N/A</definedName>
    <definedName name="SHARED_FORMULA_170">#N/A</definedName>
    <definedName name="SHARED_FORMULA_171">#N/A</definedName>
    <definedName name="SHARED_FORMULA_172">#N/A</definedName>
    <definedName name="SHARED_FORMULA_173">#N/A</definedName>
    <definedName name="SHARED_FORMULA_174">#N/A</definedName>
    <definedName name="SHARED_FORMULA_175">#N/A</definedName>
    <definedName name="SHARED_FORMULA_176">#N/A</definedName>
    <definedName name="SHARED_FORMULA_177">#N/A</definedName>
    <definedName name="SHARED_FORMULA_178">#N/A</definedName>
    <definedName name="SHARED_FORMULA_179">#N/A</definedName>
    <definedName name="SHARED_FORMULA_18">#N/A</definedName>
    <definedName name="SHARED_FORMULA_180">#N/A</definedName>
    <definedName name="SHARED_FORMULA_181">#N/A</definedName>
    <definedName name="SHARED_FORMULA_182">#N/A</definedName>
    <definedName name="SHARED_FORMULA_183">#N/A</definedName>
    <definedName name="SHARED_FORMULA_184">#N/A</definedName>
    <definedName name="SHARED_FORMULA_185">#N/A</definedName>
    <definedName name="SHARED_FORMULA_186">#N/A</definedName>
    <definedName name="SHARED_FORMULA_187">#N/A</definedName>
    <definedName name="SHARED_FORMULA_188">#N/A</definedName>
    <definedName name="SHARED_FORMULA_189">#N/A</definedName>
    <definedName name="SHARED_FORMULA_19">#N/A</definedName>
    <definedName name="SHARED_FORMULA_190">#N/A</definedName>
    <definedName name="SHARED_FORMULA_191">#N/A</definedName>
    <definedName name="SHARED_FORMULA_192">#N/A</definedName>
    <definedName name="SHARED_FORMULA_193">#N/A</definedName>
    <definedName name="SHARED_FORMULA_194">#N/A</definedName>
    <definedName name="SHARED_FORMULA_195">#N/A</definedName>
    <definedName name="SHARED_FORMULA_196">#N/A</definedName>
    <definedName name="SHARED_FORMULA_197">#N/A</definedName>
    <definedName name="SHARED_FORMULA_198">#N/A</definedName>
    <definedName name="SHARED_FORMULA_199">#N/A</definedName>
    <definedName name="SHARED_FORMULA_2">#N/A</definedName>
    <definedName name="SHARED_FORMULA_20">#N/A</definedName>
    <definedName name="SHARED_FORMULA_200">#N/A</definedName>
    <definedName name="SHARED_FORMULA_201">#N/A</definedName>
    <definedName name="SHARED_FORMULA_202">#N/A</definedName>
    <definedName name="SHARED_FORMULA_203">#N/A</definedName>
    <definedName name="SHARED_FORMULA_204">#N/A</definedName>
    <definedName name="SHARED_FORMULA_205">#N/A</definedName>
    <definedName name="SHARED_FORMULA_206">#N/A</definedName>
    <definedName name="SHARED_FORMULA_207">#N/A</definedName>
    <definedName name="SHARED_FORMULA_208">#N/A</definedName>
    <definedName name="SHARED_FORMULA_209">#N/A</definedName>
    <definedName name="SHARED_FORMULA_21">#N/A</definedName>
    <definedName name="SHARED_FORMULA_210">#N/A</definedName>
    <definedName name="SHARED_FORMULA_211">#N/A</definedName>
    <definedName name="SHARED_FORMULA_212">#N/A</definedName>
    <definedName name="SHARED_FORMULA_213">#N/A</definedName>
    <definedName name="SHARED_FORMULA_214">#N/A</definedName>
    <definedName name="SHARED_FORMULA_215">#N/A</definedName>
    <definedName name="SHARED_FORMULA_216">#N/A</definedName>
    <definedName name="SHARED_FORMULA_217">#N/A</definedName>
    <definedName name="SHARED_FORMULA_218">#N/A</definedName>
    <definedName name="SHARED_FORMULA_219">#N/A</definedName>
    <definedName name="SHARED_FORMULA_22">#N/A</definedName>
    <definedName name="SHARED_FORMULA_220">#N/A</definedName>
    <definedName name="SHARED_FORMULA_221">#N/A</definedName>
    <definedName name="SHARED_FORMULA_222">#N/A</definedName>
    <definedName name="SHARED_FORMULA_223">#N/A</definedName>
    <definedName name="SHARED_FORMULA_224">#N/A</definedName>
    <definedName name="SHARED_FORMULA_225">#N/A</definedName>
    <definedName name="SHARED_FORMULA_226">#N/A</definedName>
    <definedName name="SHARED_FORMULA_227">#N/A</definedName>
    <definedName name="SHARED_FORMULA_228">#N/A</definedName>
    <definedName name="SHARED_FORMULA_229">#N/A</definedName>
    <definedName name="SHARED_FORMULA_23">#N/A</definedName>
    <definedName name="SHARED_FORMULA_230">#N/A</definedName>
    <definedName name="SHARED_FORMULA_231">#N/A</definedName>
    <definedName name="SHARED_FORMULA_232">#N/A</definedName>
    <definedName name="SHARED_FORMULA_233">#N/A</definedName>
    <definedName name="SHARED_FORMULA_234">#N/A</definedName>
    <definedName name="SHARED_FORMULA_235">#N/A</definedName>
    <definedName name="SHARED_FORMULA_236">#N/A</definedName>
    <definedName name="SHARED_FORMULA_237">#N/A</definedName>
    <definedName name="SHARED_FORMULA_238">#N/A</definedName>
    <definedName name="SHARED_FORMULA_239">#N/A</definedName>
    <definedName name="SHARED_FORMULA_24">#N/A</definedName>
    <definedName name="SHARED_FORMULA_240">#N/A</definedName>
    <definedName name="SHARED_FORMULA_241">#N/A</definedName>
    <definedName name="SHARED_FORMULA_242">#N/A</definedName>
    <definedName name="SHARED_FORMULA_243">#N/A</definedName>
    <definedName name="SHARED_FORMULA_244">#N/A</definedName>
    <definedName name="SHARED_FORMULA_245">#N/A</definedName>
    <definedName name="SHARED_FORMULA_246">#N/A</definedName>
    <definedName name="SHARED_FORMULA_247">#N/A</definedName>
    <definedName name="SHARED_FORMULA_248">#N/A</definedName>
    <definedName name="SHARED_FORMULA_249">#N/A</definedName>
    <definedName name="SHARED_FORMULA_25">#N/A</definedName>
    <definedName name="SHARED_FORMULA_250">#N/A</definedName>
    <definedName name="SHARED_FORMULA_251">#N/A</definedName>
    <definedName name="SHARED_FORMULA_252">#N/A</definedName>
    <definedName name="SHARED_FORMULA_253">#N/A</definedName>
    <definedName name="SHARED_FORMULA_254">#N/A</definedName>
    <definedName name="SHARED_FORMULA_255">#N/A</definedName>
    <definedName name="SHARED_FORMULA_256">#N/A</definedName>
    <definedName name="SHARED_FORMULA_257">#N/A</definedName>
    <definedName name="SHARED_FORMULA_258">#N/A</definedName>
    <definedName name="SHARED_FORMULA_259">#N/A</definedName>
    <definedName name="SHARED_FORMULA_26">#N/A</definedName>
    <definedName name="SHARED_FORMULA_260">#N/A</definedName>
    <definedName name="SHARED_FORMULA_261">#N/A</definedName>
    <definedName name="SHARED_FORMULA_262">#N/A</definedName>
    <definedName name="SHARED_FORMULA_263">#N/A</definedName>
    <definedName name="SHARED_FORMULA_264">#N/A</definedName>
    <definedName name="SHARED_FORMULA_265">#N/A</definedName>
    <definedName name="SHARED_FORMULA_266">#N/A</definedName>
    <definedName name="SHARED_FORMULA_267">#N/A</definedName>
    <definedName name="SHARED_FORMULA_268">#N/A</definedName>
    <definedName name="SHARED_FORMULA_269">#N/A</definedName>
    <definedName name="SHARED_FORMULA_27">#N/A</definedName>
    <definedName name="SHARED_FORMULA_270">#N/A</definedName>
    <definedName name="SHARED_FORMULA_271">#N/A</definedName>
    <definedName name="SHARED_FORMULA_272">#N/A</definedName>
    <definedName name="SHARED_FORMULA_273">#N/A</definedName>
    <definedName name="SHARED_FORMULA_274">#N/A</definedName>
    <definedName name="SHARED_FORMULA_275">#N/A</definedName>
    <definedName name="SHARED_FORMULA_276">#N/A</definedName>
    <definedName name="SHARED_FORMULA_277">#N/A</definedName>
    <definedName name="SHARED_FORMULA_278">#N/A</definedName>
    <definedName name="SHARED_FORMULA_279">#N/A</definedName>
    <definedName name="SHARED_FORMULA_28">#N/A</definedName>
    <definedName name="SHARED_FORMULA_280">#N/A</definedName>
    <definedName name="SHARED_FORMULA_281">#N/A</definedName>
    <definedName name="SHARED_FORMULA_282">#N/A</definedName>
    <definedName name="SHARED_FORMULA_283">#N/A</definedName>
    <definedName name="SHARED_FORMULA_284">#N/A</definedName>
    <definedName name="SHARED_FORMULA_285">#N/A</definedName>
    <definedName name="SHARED_FORMULA_286">#N/A</definedName>
    <definedName name="SHARED_FORMULA_287">#N/A</definedName>
    <definedName name="SHARED_FORMULA_288">#N/A</definedName>
    <definedName name="SHARED_FORMULA_289">#N/A</definedName>
    <definedName name="SHARED_FORMULA_29">#N/A</definedName>
    <definedName name="SHARED_FORMULA_290">#N/A</definedName>
    <definedName name="SHARED_FORMULA_291">#N/A</definedName>
    <definedName name="SHARED_FORMULA_292">#N/A</definedName>
    <definedName name="SHARED_FORMULA_293">#N/A</definedName>
    <definedName name="SHARED_FORMULA_294">#N/A</definedName>
    <definedName name="SHARED_FORMULA_295">#N/A</definedName>
    <definedName name="SHARED_FORMULA_296">#N/A</definedName>
    <definedName name="SHARED_FORMULA_297">#N/A</definedName>
    <definedName name="SHARED_FORMULA_298">#N/A</definedName>
    <definedName name="SHARED_FORMULA_299">#N/A</definedName>
    <definedName name="SHARED_FORMULA_3">#N/A</definedName>
    <definedName name="SHARED_FORMULA_30">#N/A</definedName>
    <definedName name="SHARED_FORMULA_300">#N/A</definedName>
    <definedName name="SHARED_FORMULA_301">#N/A</definedName>
    <definedName name="SHARED_FORMULA_302">#N/A</definedName>
    <definedName name="SHARED_FORMULA_303">#N/A</definedName>
    <definedName name="SHARED_FORMULA_304">#N/A</definedName>
    <definedName name="SHARED_FORMULA_305">#N/A</definedName>
    <definedName name="SHARED_FORMULA_306">#N/A</definedName>
    <definedName name="SHARED_FORMULA_307">#N/A</definedName>
    <definedName name="SHARED_FORMULA_308">#N/A</definedName>
    <definedName name="SHARED_FORMULA_309">#N/A</definedName>
    <definedName name="SHARED_FORMULA_31">#N/A</definedName>
    <definedName name="SHARED_FORMULA_310">#N/A</definedName>
    <definedName name="SHARED_FORMULA_311">#N/A</definedName>
    <definedName name="SHARED_FORMULA_312">#N/A</definedName>
    <definedName name="SHARED_FORMULA_313">#N/A</definedName>
    <definedName name="SHARED_FORMULA_314">#N/A</definedName>
    <definedName name="SHARED_FORMULA_315">#N/A</definedName>
    <definedName name="SHARED_FORMULA_316">#N/A</definedName>
    <definedName name="SHARED_FORMULA_317">#N/A</definedName>
    <definedName name="SHARED_FORMULA_318">#N/A</definedName>
    <definedName name="SHARED_FORMULA_319">#N/A</definedName>
    <definedName name="SHARED_FORMULA_32">#N/A</definedName>
    <definedName name="SHARED_FORMULA_320">#N/A</definedName>
    <definedName name="SHARED_FORMULA_321">#N/A</definedName>
    <definedName name="SHARED_FORMULA_322">#N/A</definedName>
    <definedName name="SHARED_FORMULA_323">#N/A</definedName>
    <definedName name="SHARED_FORMULA_324">#N/A</definedName>
    <definedName name="SHARED_FORMULA_325">#N/A</definedName>
    <definedName name="SHARED_FORMULA_326">#N/A</definedName>
    <definedName name="SHARED_FORMULA_327">#N/A</definedName>
    <definedName name="SHARED_FORMULA_328">#N/A</definedName>
    <definedName name="SHARED_FORMULA_329">#N/A</definedName>
    <definedName name="SHARED_FORMULA_33">#N/A</definedName>
    <definedName name="SHARED_FORMULA_330">#N/A</definedName>
    <definedName name="SHARED_FORMULA_331">#N/A</definedName>
    <definedName name="SHARED_FORMULA_332">#N/A</definedName>
    <definedName name="SHARED_FORMULA_333">#N/A</definedName>
    <definedName name="SHARED_FORMULA_334">#N/A</definedName>
    <definedName name="SHARED_FORMULA_335">#N/A</definedName>
    <definedName name="SHARED_FORMULA_336">#N/A</definedName>
    <definedName name="SHARED_FORMULA_337">#N/A</definedName>
    <definedName name="SHARED_FORMULA_338">#N/A</definedName>
    <definedName name="SHARED_FORMULA_339">#N/A</definedName>
    <definedName name="SHARED_FORMULA_34">#N/A</definedName>
    <definedName name="SHARED_FORMULA_340">#N/A</definedName>
    <definedName name="SHARED_FORMULA_341">#N/A</definedName>
    <definedName name="SHARED_FORMULA_342">#N/A</definedName>
    <definedName name="SHARED_FORMULA_343">#N/A</definedName>
    <definedName name="SHARED_FORMULA_344">#N/A</definedName>
    <definedName name="SHARED_FORMULA_345">#N/A</definedName>
    <definedName name="SHARED_FORMULA_346">#N/A</definedName>
    <definedName name="SHARED_FORMULA_347">#N/A</definedName>
    <definedName name="SHARED_FORMULA_348">#N/A</definedName>
    <definedName name="SHARED_FORMULA_349">#N/A</definedName>
    <definedName name="SHARED_FORMULA_35">#N/A</definedName>
    <definedName name="SHARED_FORMULA_350">#N/A</definedName>
    <definedName name="SHARED_FORMULA_351">#N/A</definedName>
    <definedName name="SHARED_FORMULA_352">#N/A</definedName>
    <definedName name="SHARED_FORMULA_353">#N/A</definedName>
    <definedName name="SHARED_FORMULA_354">#N/A</definedName>
    <definedName name="SHARED_FORMULA_355">#N/A</definedName>
    <definedName name="SHARED_FORMULA_356">#N/A</definedName>
    <definedName name="SHARED_FORMULA_357">#N/A</definedName>
    <definedName name="SHARED_FORMULA_358">#N/A</definedName>
    <definedName name="SHARED_FORMULA_359">#N/A</definedName>
    <definedName name="SHARED_FORMULA_36">#N/A</definedName>
    <definedName name="SHARED_FORMULA_360">#N/A</definedName>
    <definedName name="SHARED_FORMULA_361">#N/A</definedName>
    <definedName name="SHARED_FORMULA_362">#N/A</definedName>
    <definedName name="SHARED_FORMULA_363">#N/A</definedName>
    <definedName name="SHARED_FORMULA_364">#N/A</definedName>
    <definedName name="SHARED_FORMULA_365">#N/A</definedName>
    <definedName name="SHARED_FORMULA_366">#N/A</definedName>
    <definedName name="SHARED_FORMULA_367">#N/A</definedName>
    <definedName name="SHARED_FORMULA_368">#N/A</definedName>
    <definedName name="SHARED_FORMULA_369">#N/A</definedName>
    <definedName name="SHARED_FORMULA_37">#N/A</definedName>
    <definedName name="SHARED_FORMULA_370">#N/A</definedName>
    <definedName name="SHARED_FORMULA_371">#N/A</definedName>
    <definedName name="SHARED_FORMULA_372">#N/A</definedName>
    <definedName name="SHARED_FORMULA_373">#N/A</definedName>
    <definedName name="SHARED_FORMULA_374">#N/A</definedName>
    <definedName name="SHARED_FORMULA_375">#N/A</definedName>
    <definedName name="SHARED_FORMULA_376">#N/A</definedName>
    <definedName name="SHARED_FORMULA_377">#N/A</definedName>
    <definedName name="SHARED_FORMULA_378">#N/A</definedName>
    <definedName name="SHARED_FORMULA_379">#N/A</definedName>
    <definedName name="SHARED_FORMULA_38">#N/A</definedName>
    <definedName name="SHARED_FORMULA_380">#N/A</definedName>
    <definedName name="SHARED_FORMULA_381">#N/A</definedName>
    <definedName name="SHARED_FORMULA_382">#N/A</definedName>
    <definedName name="SHARED_FORMULA_383">#N/A</definedName>
    <definedName name="SHARED_FORMULA_384">#N/A</definedName>
    <definedName name="SHARED_FORMULA_385">#N/A</definedName>
    <definedName name="SHARED_FORMULA_386">#N/A</definedName>
    <definedName name="SHARED_FORMULA_387">#N/A</definedName>
    <definedName name="SHARED_FORMULA_388">#N/A</definedName>
    <definedName name="SHARED_FORMULA_389">#N/A</definedName>
    <definedName name="SHARED_FORMULA_39">#N/A</definedName>
    <definedName name="SHARED_FORMULA_390">#N/A</definedName>
    <definedName name="SHARED_FORMULA_391">#N/A</definedName>
    <definedName name="SHARED_FORMULA_392">#N/A</definedName>
    <definedName name="SHARED_FORMULA_393">#N/A</definedName>
    <definedName name="SHARED_FORMULA_394">#N/A</definedName>
    <definedName name="SHARED_FORMULA_395">#N/A</definedName>
    <definedName name="SHARED_FORMULA_396">#N/A</definedName>
    <definedName name="SHARED_FORMULA_397">#N/A</definedName>
    <definedName name="SHARED_FORMULA_398">#N/A</definedName>
    <definedName name="SHARED_FORMULA_399">#N/A</definedName>
    <definedName name="SHARED_FORMULA_4">#N/A</definedName>
    <definedName name="SHARED_FORMULA_40">#N/A</definedName>
    <definedName name="SHARED_FORMULA_400">#N/A</definedName>
    <definedName name="SHARED_FORMULA_401">#N/A</definedName>
    <definedName name="SHARED_FORMULA_402">#N/A</definedName>
    <definedName name="SHARED_FORMULA_403">#N/A</definedName>
    <definedName name="SHARED_FORMULA_404">#N/A</definedName>
    <definedName name="SHARED_FORMULA_405">#N/A</definedName>
    <definedName name="SHARED_FORMULA_406">#N/A</definedName>
    <definedName name="SHARED_FORMULA_407">#N/A</definedName>
    <definedName name="SHARED_FORMULA_408">#N/A</definedName>
    <definedName name="SHARED_FORMULA_409">#N/A</definedName>
    <definedName name="SHARED_FORMULA_41">#N/A</definedName>
    <definedName name="SHARED_FORMULA_410">#N/A</definedName>
    <definedName name="SHARED_FORMULA_411">#N/A</definedName>
    <definedName name="SHARED_FORMULA_412">#N/A</definedName>
    <definedName name="SHARED_FORMULA_413">#N/A</definedName>
    <definedName name="SHARED_FORMULA_414">#N/A</definedName>
    <definedName name="SHARED_FORMULA_415">#N/A</definedName>
    <definedName name="SHARED_FORMULA_416">#N/A</definedName>
    <definedName name="SHARED_FORMULA_417">#N/A</definedName>
    <definedName name="SHARED_FORMULA_418">#N/A</definedName>
    <definedName name="SHARED_FORMULA_419">#N/A</definedName>
    <definedName name="SHARED_FORMULA_42">#N/A</definedName>
    <definedName name="SHARED_FORMULA_420">#N/A</definedName>
    <definedName name="SHARED_FORMULA_421">#N/A</definedName>
    <definedName name="SHARED_FORMULA_422">#N/A</definedName>
    <definedName name="SHARED_FORMULA_423">#N/A</definedName>
    <definedName name="SHARED_FORMULA_424">#N/A</definedName>
    <definedName name="SHARED_FORMULA_425">#N/A</definedName>
    <definedName name="SHARED_FORMULA_426">#N/A</definedName>
    <definedName name="SHARED_FORMULA_427">#N/A</definedName>
    <definedName name="SHARED_FORMULA_428">#N/A</definedName>
    <definedName name="SHARED_FORMULA_429">#N/A</definedName>
    <definedName name="SHARED_FORMULA_43">#N/A</definedName>
    <definedName name="SHARED_FORMULA_430">#N/A</definedName>
    <definedName name="SHARED_FORMULA_431">#N/A</definedName>
    <definedName name="SHARED_FORMULA_432">#N/A</definedName>
    <definedName name="SHARED_FORMULA_433">#N/A</definedName>
    <definedName name="SHARED_FORMULA_434">#N/A</definedName>
    <definedName name="SHARED_FORMULA_435">#N/A</definedName>
    <definedName name="SHARED_FORMULA_436">#N/A</definedName>
    <definedName name="SHARED_FORMULA_437">#N/A</definedName>
    <definedName name="SHARED_FORMULA_438">#N/A</definedName>
    <definedName name="SHARED_FORMULA_439">#N/A</definedName>
    <definedName name="SHARED_FORMULA_44">#N/A</definedName>
    <definedName name="SHARED_FORMULA_440">#N/A</definedName>
    <definedName name="SHARED_FORMULA_441">#N/A</definedName>
    <definedName name="SHARED_FORMULA_442">#N/A</definedName>
    <definedName name="SHARED_FORMULA_443">#N/A</definedName>
    <definedName name="SHARED_FORMULA_444">#N/A</definedName>
    <definedName name="SHARED_FORMULA_445">#N/A</definedName>
    <definedName name="SHARED_FORMULA_446">#N/A</definedName>
    <definedName name="SHARED_FORMULA_447">#N/A</definedName>
    <definedName name="SHARED_FORMULA_448">#N/A</definedName>
    <definedName name="SHARED_FORMULA_449">#N/A</definedName>
    <definedName name="SHARED_FORMULA_45">#N/A</definedName>
    <definedName name="SHARED_FORMULA_450">#N/A</definedName>
    <definedName name="SHARED_FORMULA_451">#N/A</definedName>
    <definedName name="SHARED_FORMULA_452">#N/A</definedName>
    <definedName name="SHARED_FORMULA_453">#N/A</definedName>
    <definedName name="SHARED_FORMULA_454">#N/A</definedName>
    <definedName name="SHARED_FORMULA_455">#N/A</definedName>
    <definedName name="SHARED_FORMULA_456">#N/A</definedName>
    <definedName name="SHARED_FORMULA_457">#N/A</definedName>
    <definedName name="SHARED_FORMULA_458">#N/A</definedName>
    <definedName name="SHARED_FORMULA_459">#N/A</definedName>
    <definedName name="SHARED_FORMULA_46">#N/A</definedName>
    <definedName name="SHARED_FORMULA_460">#N/A</definedName>
    <definedName name="SHARED_FORMULA_461">#N/A</definedName>
    <definedName name="SHARED_FORMULA_462">#N/A</definedName>
    <definedName name="SHARED_FORMULA_463">#N/A</definedName>
    <definedName name="SHARED_FORMULA_464">#N/A</definedName>
    <definedName name="SHARED_FORMULA_465">#N/A</definedName>
    <definedName name="SHARED_FORMULA_466">#N/A</definedName>
    <definedName name="SHARED_FORMULA_467">#N/A</definedName>
    <definedName name="SHARED_FORMULA_468">#N/A</definedName>
    <definedName name="SHARED_FORMULA_469">#N/A</definedName>
    <definedName name="SHARED_FORMULA_47">#N/A</definedName>
    <definedName name="SHARED_FORMULA_470">#N/A</definedName>
    <definedName name="SHARED_FORMULA_471">#N/A</definedName>
    <definedName name="SHARED_FORMULA_472">#N/A</definedName>
    <definedName name="SHARED_FORMULA_473">#N/A</definedName>
    <definedName name="SHARED_FORMULA_474">#N/A</definedName>
    <definedName name="SHARED_FORMULA_475">#N/A</definedName>
    <definedName name="SHARED_FORMULA_476">#N/A</definedName>
    <definedName name="SHARED_FORMULA_477">#N/A</definedName>
    <definedName name="SHARED_FORMULA_478">#N/A</definedName>
    <definedName name="SHARED_FORMULA_479">#N/A</definedName>
    <definedName name="SHARED_FORMULA_48">#N/A</definedName>
    <definedName name="SHARED_FORMULA_480">#N/A</definedName>
    <definedName name="SHARED_FORMULA_481">#N/A</definedName>
    <definedName name="SHARED_FORMULA_482">#N/A</definedName>
    <definedName name="SHARED_FORMULA_483">#N/A</definedName>
    <definedName name="SHARED_FORMULA_484">#N/A</definedName>
    <definedName name="SHARED_FORMULA_485">#N/A</definedName>
    <definedName name="SHARED_FORMULA_486">#N/A</definedName>
    <definedName name="SHARED_FORMULA_487">#N/A</definedName>
    <definedName name="SHARED_FORMULA_488">#N/A</definedName>
    <definedName name="SHARED_FORMULA_489">#N/A</definedName>
    <definedName name="SHARED_FORMULA_49">#N/A</definedName>
    <definedName name="SHARED_FORMULA_490">#N/A</definedName>
    <definedName name="SHARED_FORMULA_491">#N/A</definedName>
    <definedName name="SHARED_FORMULA_492">#N/A</definedName>
    <definedName name="SHARED_FORMULA_493">#N/A</definedName>
    <definedName name="SHARED_FORMULA_494">#N/A</definedName>
    <definedName name="SHARED_FORMULA_495">#N/A</definedName>
    <definedName name="SHARED_FORMULA_496">#N/A</definedName>
    <definedName name="SHARED_FORMULA_497">#N/A</definedName>
    <definedName name="SHARED_FORMULA_498">#N/A</definedName>
    <definedName name="SHARED_FORMULA_499">#N/A</definedName>
    <definedName name="SHARED_FORMULA_5">#N/A</definedName>
    <definedName name="SHARED_FORMULA_50">#N/A</definedName>
    <definedName name="SHARED_FORMULA_500">#N/A</definedName>
    <definedName name="SHARED_FORMULA_501">#N/A</definedName>
    <definedName name="SHARED_FORMULA_502">#N/A</definedName>
    <definedName name="SHARED_FORMULA_503">#N/A</definedName>
    <definedName name="SHARED_FORMULA_504">#N/A</definedName>
    <definedName name="SHARED_FORMULA_505">#N/A</definedName>
    <definedName name="SHARED_FORMULA_506">#N/A</definedName>
    <definedName name="SHARED_FORMULA_507">#N/A</definedName>
    <definedName name="SHARED_FORMULA_508">#N/A</definedName>
    <definedName name="SHARED_FORMULA_509">#N/A</definedName>
    <definedName name="SHARED_FORMULA_51">#N/A</definedName>
    <definedName name="SHARED_FORMULA_510">#N/A</definedName>
    <definedName name="SHARED_FORMULA_52">#N/A</definedName>
    <definedName name="SHARED_FORMULA_53">#N/A</definedName>
    <definedName name="SHARED_FORMULA_54">#N/A</definedName>
    <definedName name="SHARED_FORMULA_55">#N/A</definedName>
    <definedName name="SHARED_FORMULA_56">#N/A</definedName>
    <definedName name="SHARED_FORMULA_57">#N/A</definedName>
    <definedName name="SHARED_FORMULA_58">#N/A</definedName>
    <definedName name="SHARED_FORMULA_59">#N/A</definedName>
    <definedName name="SHARED_FORMULA_6">#N/A</definedName>
    <definedName name="SHARED_FORMULA_60">#N/A</definedName>
    <definedName name="SHARED_FORMULA_61">#N/A</definedName>
    <definedName name="SHARED_FORMULA_62">#N/A</definedName>
    <definedName name="SHARED_FORMULA_63">#N/A</definedName>
    <definedName name="SHARED_FORMULA_64">#N/A</definedName>
    <definedName name="SHARED_FORMULA_65">#N/A</definedName>
    <definedName name="SHARED_FORMULA_66">#N/A</definedName>
    <definedName name="SHARED_FORMULA_67">#N/A</definedName>
    <definedName name="SHARED_FORMULA_68">#N/A</definedName>
    <definedName name="SHARED_FORMULA_69">#N/A</definedName>
    <definedName name="SHARED_FORMULA_7">#N/A</definedName>
    <definedName name="SHARED_FORMULA_70">#N/A</definedName>
    <definedName name="SHARED_FORMULA_71">#N/A</definedName>
    <definedName name="SHARED_FORMULA_72">#N/A</definedName>
    <definedName name="SHARED_FORMULA_73">#N/A</definedName>
    <definedName name="SHARED_FORMULA_74">#N/A</definedName>
    <definedName name="SHARED_FORMULA_75">#N/A</definedName>
    <definedName name="SHARED_FORMULA_76">#N/A</definedName>
    <definedName name="SHARED_FORMULA_77">#N/A</definedName>
    <definedName name="SHARED_FORMULA_78">#N/A</definedName>
    <definedName name="SHARED_FORMULA_79">#N/A</definedName>
    <definedName name="SHARED_FORMULA_8">#N/A</definedName>
    <definedName name="SHARED_FORMULA_80">#N/A</definedName>
    <definedName name="SHARED_FORMULA_81">#N/A</definedName>
    <definedName name="SHARED_FORMULA_82">#N/A</definedName>
    <definedName name="SHARED_FORMULA_83">#N/A</definedName>
    <definedName name="SHARED_FORMULA_84">#N/A</definedName>
    <definedName name="SHARED_FORMULA_85">#N/A</definedName>
    <definedName name="SHARED_FORMULA_86">#N/A</definedName>
    <definedName name="SHARED_FORMULA_87">#N/A</definedName>
    <definedName name="SHARED_FORMULA_88">#N/A</definedName>
    <definedName name="SHARED_FORMULA_89">#N/A</definedName>
    <definedName name="SHARED_FORMULA_9">#N/A</definedName>
    <definedName name="SHARED_FORMULA_90">#N/A</definedName>
    <definedName name="SHARED_FORMULA_91">#N/A</definedName>
    <definedName name="SHARED_FORMULA_92">#N/A</definedName>
    <definedName name="SHARED_FORMULA_93">#N/A</definedName>
    <definedName name="SHARED_FORMULA_94">#N/A</definedName>
    <definedName name="SHARED_FORMULA_95">#N/A</definedName>
    <definedName name="SHARED_FORMULA_96">#N/A</definedName>
    <definedName name="SHARED_FORMULA_97">#N/A</definedName>
    <definedName name="SHARED_FORMULA_98">#N/A</definedName>
    <definedName name="SHARED_FORMULA_99">#N/A</definedName>
    <definedName name="SS" localSheetId="13">#REF!</definedName>
    <definedName name="SS" localSheetId="16">#REF!</definedName>
    <definedName name="SS" localSheetId="9">#REF!</definedName>
    <definedName name="SS" localSheetId="4">#REF!</definedName>
    <definedName name="SS" localSheetId="7">#REF!</definedName>
    <definedName name="SS" localSheetId="8">#REF!</definedName>
    <definedName name="SS" localSheetId="19">#REF!</definedName>
    <definedName name="SS" localSheetId="24">#REF!</definedName>
    <definedName name="SS" localSheetId="15">#REF!</definedName>
    <definedName name="SS" localSheetId="12">#REF!</definedName>
    <definedName name="SS" localSheetId="17">#REF!</definedName>
    <definedName name="SS">#REF!</definedName>
    <definedName name="SSS" localSheetId="13">#REF!</definedName>
    <definedName name="SSS" localSheetId="16">#REF!</definedName>
    <definedName name="SSS" localSheetId="9">#REF!</definedName>
    <definedName name="SSS" localSheetId="4">#REF!</definedName>
    <definedName name="SSS" localSheetId="7">#REF!</definedName>
    <definedName name="SSS" localSheetId="8">#REF!</definedName>
    <definedName name="SSS" localSheetId="19">#REF!</definedName>
    <definedName name="SSS" localSheetId="24">#REF!</definedName>
    <definedName name="SSS" localSheetId="15">#REF!</definedName>
    <definedName name="SSS" localSheetId="12">#REF!</definedName>
    <definedName name="SSS" localSheetId="17">#REF!</definedName>
    <definedName name="SSS">#REF!</definedName>
    <definedName name="SSSSS" localSheetId="13">#REF!</definedName>
    <definedName name="SSSSS" localSheetId="16">#REF!</definedName>
    <definedName name="SSSSS" localSheetId="9">#REF!</definedName>
    <definedName name="SSSSS" localSheetId="4">#REF!</definedName>
    <definedName name="SSSSS" localSheetId="7">#REF!</definedName>
    <definedName name="SSSSS" localSheetId="8">#REF!</definedName>
    <definedName name="SSSSS" localSheetId="19">#REF!</definedName>
    <definedName name="SSSSS" localSheetId="24">#REF!</definedName>
    <definedName name="SSSSS" localSheetId="15">#REF!</definedName>
    <definedName name="SSSSS" localSheetId="12">#REF!</definedName>
    <definedName name="SSSSS" localSheetId="17">#REF!</definedName>
    <definedName name="SSSSS">#REF!</definedName>
    <definedName name="SSSSSSS" localSheetId="13">#REF!</definedName>
    <definedName name="SSSSSSS" localSheetId="16">#REF!</definedName>
    <definedName name="SSSSSSS" localSheetId="9">#REF!</definedName>
    <definedName name="SSSSSSS" localSheetId="4">#REF!</definedName>
    <definedName name="SSSSSSS" localSheetId="8">#REF!</definedName>
    <definedName name="SSSSSSS" localSheetId="19">#REF!</definedName>
    <definedName name="SSSSSSS" localSheetId="24">#REF!</definedName>
    <definedName name="SSSSSSS" localSheetId="15">#REF!</definedName>
    <definedName name="SSSSSSS" localSheetId="12">#REF!</definedName>
    <definedName name="SSSSSSS" localSheetId="17">#REF!</definedName>
    <definedName name="SSSSSSS">#REF!</definedName>
    <definedName name="START" localSheetId="13">#REF!</definedName>
    <definedName name="START" localSheetId="16">#REF!</definedName>
    <definedName name="START" localSheetId="9">#REF!</definedName>
    <definedName name="START" localSheetId="4">#REF!</definedName>
    <definedName name="START" localSheetId="8">#REF!</definedName>
    <definedName name="START" localSheetId="19">#REF!</definedName>
    <definedName name="START" localSheetId="24">#REF!</definedName>
    <definedName name="START" localSheetId="15">#REF!</definedName>
    <definedName name="START" localSheetId="12">#REF!</definedName>
    <definedName name="START" localSheetId="17">#REF!</definedName>
    <definedName name="START">#REF!</definedName>
    <definedName name="STATUS" localSheetId="13">#REF!</definedName>
    <definedName name="STATUS" localSheetId="16">#REF!</definedName>
    <definedName name="STATUS" localSheetId="9">#REF!</definedName>
    <definedName name="STATUS" localSheetId="4">#REF!</definedName>
    <definedName name="STATUS" localSheetId="8">#REF!</definedName>
    <definedName name="STATUS" localSheetId="19">#REF!</definedName>
    <definedName name="STATUS" localSheetId="24">#REF!</definedName>
    <definedName name="STATUS" localSheetId="15">#REF!</definedName>
    <definedName name="STATUS" localSheetId="12">#REF!</definedName>
    <definedName name="STATUS" localSheetId="17">#REF!</definedName>
    <definedName name="STATUS">#REF!</definedName>
    <definedName name="T" localSheetId="13">#REF!</definedName>
    <definedName name="T" localSheetId="16">#REF!</definedName>
    <definedName name="T" localSheetId="9">#REF!</definedName>
    <definedName name="T" localSheetId="4">#REF!</definedName>
    <definedName name="T" localSheetId="8">#REF!</definedName>
    <definedName name="T" localSheetId="19">#REF!</definedName>
    <definedName name="T" localSheetId="24">#REF!</definedName>
    <definedName name="T" localSheetId="15">#REF!</definedName>
    <definedName name="T" localSheetId="12">#REF!</definedName>
    <definedName name="T" localSheetId="17">#REF!</definedName>
    <definedName name="T">#REF!</definedName>
    <definedName name="TECH" localSheetId="13">#REF!</definedName>
    <definedName name="TECH" localSheetId="16">#REF!</definedName>
    <definedName name="TECH" localSheetId="9">#REF!</definedName>
    <definedName name="TECH" localSheetId="4">#REF!</definedName>
    <definedName name="TECH" localSheetId="8">#REF!</definedName>
    <definedName name="TECH" localSheetId="19">#REF!</definedName>
    <definedName name="TECH" localSheetId="24">#REF!</definedName>
    <definedName name="TECH" localSheetId="15">#REF!</definedName>
    <definedName name="TECH" localSheetId="12">#REF!</definedName>
    <definedName name="TECH" localSheetId="17">#REF!</definedName>
    <definedName name="TECH">#REF!</definedName>
    <definedName name="teste" localSheetId="13">#REF!</definedName>
    <definedName name="teste" localSheetId="16">#REF!</definedName>
    <definedName name="teste" localSheetId="9">#REF!</definedName>
    <definedName name="teste" localSheetId="4">#REF!</definedName>
    <definedName name="teste" localSheetId="8">#REF!</definedName>
    <definedName name="teste" localSheetId="19">#REF!</definedName>
    <definedName name="teste" localSheetId="24">#REF!</definedName>
    <definedName name="teste" localSheetId="15">#REF!</definedName>
    <definedName name="teste" localSheetId="12">#REF!</definedName>
    <definedName name="teste" localSheetId="17">#REF!</definedName>
    <definedName name="teste">#REF!</definedName>
    <definedName name="teste1" localSheetId="13">#REF!</definedName>
    <definedName name="teste1" localSheetId="16">#REF!</definedName>
    <definedName name="teste1" localSheetId="9">#REF!</definedName>
    <definedName name="teste1" localSheetId="4">#REF!</definedName>
    <definedName name="teste1" localSheetId="8">#REF!</definedName>
    <definedName name="teste1" localSheetId="19">#REF!</definedName>
    <definedName name="teste1" localSheetId="24">#REF!</definedName>
    <definedName name="teste1" localSheetId="15">#REF!</definedName>
    <definedName name="teste1" localSheetId="12">#REF!</definedName>
    <definedName name="teste1" localSheetId="17">#REF!</definedName>
    <definedName name="teste1">#REF!</definedName>
    <definedName name="teste2" localSheetId="13">'[3]CAPA -1'!#REF!</definedName>
    <definedName name="teste2" localSheetId="16">'[3]CAPA -1'!#REF!</definedName>
    <definedName name="teste2" localSheetId="9">'[3]CAPA -1'!#REF!</definedName>
    <definedName name="teste2" localSheetId="4">'[3]CAPA -1'!#REF!</definedName>
    <definedName name="teste2" localSheetId="8">'[3]CAPA -1'!#REF!</definedName>
    <definedName name="teste2" localSheetId="19">'[3]CAPA -1'!#REF!</definedName>
    <definedName name="teste2" localSheetId="24">'[3]CAPA -1'!#REF!</definedName>
    <definedName name="teste2" localSheetId="15">'[3]CAPA -1'!#REF!</definedName>
    <definedName name="teste2" localSheetId="12">'[3]CAPA -1'!#REF!</definedName>
    <definedName name="teste2" localSheetId="17">'[3]CAPA -1'!#REF!</definedName>
    <definedName name="teste2">'[3]CAPA -1'!#REF!</definedName>
    <definedName name="teste3" localSheetId="13">#REF!</definedName>
    <definedName name="teste3" localSheetId="16">#REF!</definedName>
    <definedName name="teste3" localSheetId="9">#REF!</definedName>
    <definedName name="teste3" localSheetId="3">#REF!</definedName>
    <definedName name="teste3" localSheetId="4">#REF!</definedName>
    <definedName name="teste3" localSheetId="7">#REF!</definedName>
    <definedName name="teste3" localSheetId="8">#REF!</definedName>
    <definedName name="teste3" localSheetId="19">#REF!</definedName>
    <definedName name="teste3" localSheetId="24">#REF!</definedName>
    <definedName name="teste3" localSheetId="15">#REF!</definedName>
    <definedName name="teste3" localSheetId="12">#REF!</definedName>
    <definedName name="teste3" localSheetId="17">#REF!</definedName>
    <definedName name="teste3">#REF!</definedName>
    <definedName name="TESTE4" localSheetId="13">#REF!</definedName>
    <definedName name="TESTE4" localSheetId="16">#REF!</definedName>
    <definedName name="TESTE4" localSheetId="9">#REF!</definedName>
    <definedName name="TESTE4" localSheetId="3">#REF!</definedName>
    <definedName name="TESTE4" localSheetId="4">#REF!</definedName>
    <definedName name="TESTE4" localSheetId="7">#REF!</definedName>
    <definedName name="TESTE4" localSheetId="8">#REF!</definedName>
    <definedName name="TESTE4" localSheetId="19">#REF!</definedName>
    <definedName name="TESTE4" localSheetId="24">#REF!</definedName>
    <definedName name="TESTE4" localSheetId="15">#REF!</definedName>
    <definedName name="TESTE4" localSheetId="12">#REF!</definedName>
    <definedName name="TESTE4" localSheetId="17">#REF!</definedName>
    <definedName name="TESTE4">#REF!</definedName>
    <definedName name="TESTE5" localSheetId="13">#REF!</definedName>
    <definedName name="TESTE5" localSheetId="16">#REF!</definedName>
    <definedName name="TESTE5" localSheetId="9">#REF!</definedName>
    <definedName name="TESTE5" localSheetId="3">#REF!</definedName>
    <definedName name="TESTE5" localSheetId="4">#REF!</definedName>
    <definedName name="TESTE5" localSheetId="7">#REF!</definedName>
    <definedName name="TESTE5" localSheetId="8">#REF!</definedName>
    <definedName name="TESTE5" localSheetId="19">#REF!</definedName>
    <definedName name="TESTE5" localSheetId="24">#REF!</definedName>
    <definedName name="TESTE5" localSheetId="15">#REF!</definedName>
    <definedName name="TESTE5" localSheetId="12">#REF!</definedName>
    <definedName name="TESTE5" localSheetId="17">#REF!</definedName>
    <definedName name="TESTE5">#REF!</definedName>
    <definedName name="_xlnm.Print_Titles" localSheetId="9">'Anexo 13 - tabela pag'!$A:$F,'Anexo 13 - tabela pag'!$1:$4</definedName>
    <definedName name="_xlnm.Print_Titles" localSheetId="0">'Anexo 2'!$A:$G,'Anexo 2'!$1:$9</definedName>
    <definedName name="_xlnm.Print_Titles" localSheetId="1">'Anexo 2.1 elétrica'!$A:$F,'Anexo 2.1 elétrica'!#REF!</definedName>
    <definedName name="_xlnm.Print_Titles" localSheetId="7">'Anexo 6-marca e modelo'!$A:$C,'Anexo 6-marca e modelo'!$1:$4</definedName>
    <definedName name="_xlnm.Print_Titles" localSheetId="8">'Anexo 7- cronograma'!$A:$E,'Anexo 7- cronograma'!$1:$4</definedName>
    <definedName name="wrn.GERAL." localSheetId="9" hidden="1">{#N/A,#N/A,FALSE,"ET-CAPA";#N/A,#N/A,FALSE,"ET-PAG1";#N/A,#N/A,FALSE,"ET-PAG2";#N/A,#N/A,FALSE,"ET-PAG3";#N/A,#N/A,FALSE,"ET-PAG4";#N/A,#N/A,FALSE,"ET-PAG5"}</definedName>
    <definedName name="wrn.GERAL." localSheetId="0" hidden="1">{#N/A,#N/A,FALSE,"ET-CAPA";#N/A,#N/A,FALSE,"ET-PAG1";#N/A,#N/A,FALSE,"ET-PAG2";#N/A,#N/A,FALSE,"ET-PAG3";#N/A,#N/A,FALSE,"ET-PAG4";#N/A,#N/A,FALSE,"ET-PAG5"}</definedName>
    <definedName name="wrn.GERAL." localSheetId="1" hidden="1">{#N/A,#N/A,FALSE,"ET-CAPA";#N/A,#N/A,FALSE,"ET-PAG1";#N/A,#N/A,FALSE,"ET-PAG2";#N/A,#N/A,FALSE,"ET-PAG3";#N/A,#N/A,FALSE,"ET-PAG4";#N/A,#N/A,FALSE,"ET-PAG5"}</definedName>
    <definedName name="wrn.GERAL." localSheetId="3" hidden="1">{#N/A,#N/A,FALSE,"ET-CAPA";#N/A,#N/A,FALSE,"ET-PAG1";#N/A,#N/A,FALSE,"ET-PAG2";#N/A,#N/A,FALSE,"ET-PAG3";#N/A,#N/A,FALSE,"ET-PAG4";#N/A,#N/A,FALSE,"ET-PAG5"}</definedName>
    <definedName name="wrn.GERAL." localSheetId="4" hidden="1">{#N/A,#N/A,FALSE,"ET-CAPA";#N/A,#N/A,FALSE,"ET-PAG1";#N/A,#N/A,FALSE,"ET-PAG2";#N/A,#N/A,FALSE,"ET-PAG3";#N/A,#N/A,FALSE,"ET-PAG4";#N/A,#N/A,FALSE,"ET-PAG5"}</definedName>
    <definedName name="wrn.GERAL." localSheetId="7" hidden="1">{#N/A,#N/A,FALSE,"ET-CAPA";#N/A,#N/A,FALSE,"ET-PAG1";#N/A,#N/A,FALSE,"ET-PAG2";#N/A,#N/A,FALSE,"ET-PAG3";#N/A,#N/A,FALSE,"ET-PAG4";#N/A,#N/A,FALSE,"ET-PAG5"}</definedName>
    <definedName name="wrn.GERAL." localSheetId="8" hidden="1">{#N/A,#N/A,FALSE,"ET-CAPA";#N/A,#N/A,FALSE,"ET-PAG1";#N/A,#N/A,FALSE,"ET-PAG2";#N/A,#N/A,FALSE,"ET-PAG3";#N/A,#N/A,FALSE,"ET-PAG4";#N/A,#N/A,FALSE,"ET-PAG5"}</definedName>
    <definedName name="wrn.GERAL." localSheetId="19" hidden="1">{#N/A,#N/A,FALSE,"ET-CAPA";#N/A,#N/A,FALSE,"ET-PAG1";#N/A,#N/A,FALSE,"ET-PAG2";#N/A,#N/A,FALSE,"ET-PAG3";#N/A,#N/A,FALSE,"ET-PAG4";#N/A,#N/A,FALSE,"ET-PAG5"}</definedName>
    <definedName name="wrn.GERAL." localSheetId="21" hidden="1">{#N/A,#N/A,FALSE,"ET-CAPA";#N/A,#N/A,FALSE,"ET-PAG1";#N/A,#N/A,FALSE,"ET-PAG2";#N/A,#N/A,FALSE,"ET-PAG3";#N/A,#N/A,FALSE,"ET-PAG4";#N/A,#N/A,FALSE,"ET-PAG5"}</definedName>
    <definedName name="wrn.GERAL." localSheetId="24" hidden="1">{#N/A,#N/A,FALSE,"ET-CAPA";#N/A,#N/A,FALSE,"ET-PAG1";#N/A,#N/A,FALSE,"ET-PAG2";#N/A,#N/A,FALSE,"ET-PAG3";#N/A,#N/A,FALSE,"ET-PAG4";#N/A,#N/A,FALSE,"ET-PAG5"}</definedName>
    <definedName name="wrn.GERAL." localSheetId="23" hidden="1">{#N/A,#N/A,FALSE,"ET-CAPA";#N/A,#N/A,FALSE,"ET-PAG1";#N/A,#N/A,FALSE,"ET-PAG2";#N/A,#N/A,FALSE,"ET-PAG3";#N/A,#N/A,FALSE,"ET-PAG4";#N/A,#N/A,FALSE,"ET-PAG5"}</definedName>
    <definedName name="wrn.GERAL." localSheetId="12" hidden="1">{#N/A,#N/A,FALSE,"ET-CAPA";#N/A,#N/A,FALSE,"ET-PAG1";#N/A,#N/A,FALSE,"ET-PAG2";#N/A,#N/A,FALSE,"ET-PAG3";#N/A,#N/A,FALSE,"ET-PAG4";#N/A,#N/A,FALSE,"ET-PAG5"}</definedName>
    <definedName name="wrn.GERAL." hidden="1">{#N/A,#N/A,FALSE,"ET-CAPA";#N/A,#N/A,FALSE,"ET-PAG1";#N/A,#N/A,FALSE,"ET-PAG2";#N/A,#N/A,FALSE,"ET-PAG3";#N/A,#N/A,FALSE,"ET-PAG4";#N/A,#N/A,FALSE,"ET-PAG5"}</definedName>
    <definedName name="wrn.GERAL2" localSheetId="9" hidden="1">{#N/A,#N/A,FALSE,"ET-CAPA";#N/A,#N/A,FALSE,"ET-PAG1";#N/A,#N/A,FALSE,"ET-PAG2";#N/A,#N/A,FALSE,"ET-PAG3";#N/A,#N/A,FALSE,"ET-PAG4";#N/A,#N/A,FALSE,"ET-PAG5"}</definedName>
    <definedName name="wrn.GERAL2" localSheetId="0" hidden="1">{#N/A,#N/A,FALSE,"ET-CAPA";#N/A,#N/A,FALSE,"ET-PAG1";#N/A,#N/A,FALSE,"ET-PAG2";#N/A,#N/A,FALSE,"ET-PAG3";#N/A,#N/A,FALSE,"ET-PAG4";#N/A,#N/A,FALSE,"ET-PAG5"}</definedName>
    <definedName name="wrn.GERAL2" localSheetId="1" hidden="1">{#N/A,#N/A,FALSE,"ET-CAPA";#N/A,#N/A,FALSE,"ET-PAG1";#N/A,#N/A,FALSE,"ET-PAG2";#N/A,#N/A,FALSE,"ET-PAG3";#N/A,#N/A,FALSE,"ET-PAG4";#N/A,#N/A,FALSE,"ET-PAG5"}</definedName>
    <definedName name="wrn.GERAL2" localSheetId="3" hidden="1">{#N/A,#N/A,FALSE,"ET-CAPA";#N/A,#N/A,FALSE,"ET-PAG1";#N/A,#N/A,FALSE,"ET-PAG2";#N/A,#N/A,FALSE,"ET-PAG3";#N/A,#N/A,FALSE,"ET-PAG4";#N/A,#N/A,FALSE,"ET-PAG5"}</definedName>
    <definedName name="wrn.GERAL2" localSheetId="4" hidden="1">{#N/A,#N/A,FALSE,"ET-CAPA";#N/A,#N/A,FALSE,"ET-PAG1";#N/A,#N/A,FALSE,"ET-PAG2";#N/A,#N/A,FALSE,"ET-PAG3";#N/A,#N/A,FALSE,"ET-PAG4";#N/A,#N/A,FALSE,"ET-PAG5"}</definedName>
    <definedName name="wrn.GERAL2" localSheetId="7" hidden="1">{#N/A,#N/A,FALSE,"ET-CAPA";#N/A,#N/A,FALSE,"ET-PAG1";#N/A,#N/A,FALSE,"ET-PAG2";#N/A,#N/A,FALSE,"ET-PAG3";#N/A,#N/A,FALSE,"ET-PAG4";#N/A,#N/A,FALSE,"ET-PAG5"}</definedName>
    <definedName name="wrn.GERAL2" localSheetId="8" hidden="1">{#N/A,#N/A,FALSE,"ET-CAPA";#N/A,#N/A,FALSE,"ET-PAG1";#N/A,#N/A,FALSE,"ET-PAG2";#N/A,#N/A,FALSE,"ET-PAG3";#N/A,#N/A,FALSE,"ET-PAG4";#N/A,#N/A,FALSE,"ET-PAG5"}</definedName>
    <definedName name="wrn.GERAL2" localSheetId="19" hidden="1">{#N/A,#N/A,FALSE,"ET-CAPA";#N/A,#N/A,FALSE,"ET-PAG1";#N/A,#N/A,FALSE,"ET-PAG2";#N/A,#N/A,FALSE,"ET-PAG3";#N/A,#N/A,FALSE,"ET-PAG4";#N/A,#N/A,FALSE,"ET-PAG5"}</definedName>
    <definedName name="wrn.GERAL2" localSheetId="21" hidden="1">{#N/A,#N/A,FALSE,"ET-CAPA";#N/A,#N/A,FALSE,"ET-PAG1";#N/A,#N/A,FALSE,"ET-PAG2";#N/A,#N/A,FALSE,"ET-PAG3";#N/A,#N/A,FALSE,"ET-PAG4";#N/A,#N/A,FALSE,"ET-PAG5"}</definedName>
    <definedName name="wrn.GERAL2" localSheetId="24" hidden="1">{#N/A,#N/A,FALSE,"ET-CAPA";#N/A,#N/A,FALSE,"ET-PAG1";#N/A,#N/A,FALSE,"ET-PAG2";#N/A,#N/A,FALSE,"ET-PAG3";#N/A,#N/A,FALSE,"ET-PAG4";#N/A,#N/A,FALSE,"ET-PAG5"}</definedName>
    <definedName name="wrn.GERAL2" localSheetId="23" hidden="1">{#N/A,#N/A,FALSE,"ET-CAPA";#N/A,#N/A,FALSE,"ET-PAG1";#N/A,#N/A,FALSE,"ET-PAG2";#N/A,#N/A,FALSE,"ET-PAG3";#N/A,#N/A,FALSE,"ET-PAG4";#N/A,#N/A,FALSE,"ET-PAG5"}</definedName>
    <definedName name="wrn.GERAL2" localSheetId="12" hidden="1">{#N/A,#N/A,FALSE,"ET-CAPA";#N/A,#N/A,FALSE,"ET-PAG1";#N/A,#N/A,FALSE,"ET-PAG2";#N/A,#N/A,FALSE,"ET-PAG3";#N/A,#N/A,FALSE,"ET-PAG4";#N/A,#N/A,FALSE,"ET-PAG5"}</definedName>
    <definedName name="wrn.GERAL2" hidden="1">{#N/A,#N/A,FALSE,"ET-CAPA";#N/A,#N/A,FALSE,"ET-PAG1";#N/A,#N/A,FALSE,"ET-PAG2";#N/A,#N/A,FALSE,"ET-PAG3";#N/A,#N/A,FALSE,"ET-PAG4";#N/A,#N/A,FALSE,"ET-PAG5"}</definedName>
    <definedName name="X" localSheetId="13">#REF!</definedName>
    <definedName name="X" localSheetId="16">#REF!</definedName>
    <definedName name="X" localSheetId="9">#REF!</definedName>
    <definedName name="X" localSheetId="4">#REF!</definedName>
    <definedName name="X" localSheetId="7">#REF!</definedName>
    <definedName name="X" localSheetId="8">#REF!</definedName>
    <definedName name="X" localSheetId="19">#REF!</definedName>
    <definedName name="X" localSheetId="24">#REF!</definedName>
    <definedName name="X" localSheetId="15">#REF!</definedName>
    <definedName name="X" localSheetId="12">#REF!</definedName>
    <definedName name="X" localSheetId="17">#REF!</definedName>
    <definedName name="X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1" i="9" l="1"/>
  <c r="D6" i="9" s="1"/>
  <c r="F31" i="18" l="1"/>
  <c r="F32" i="18"/>
  <c r="F33" i="18"/>
  <c r="F34" i="18"/>
  <c r="F30" i="18"/>
  <c r="E31" i="18"/>
  <c r="E32" i="18"/>
  <c r="E33" i="18"/>
  <c r="E34" i="18"/>
  <c r="E30" i="18"/>
  <c r="F21" i="18"/>
  <c r="F22" i="18"/>
  <c r="F23" i="18"/>
  <c r="F24" i="18"/>
  <c r="F25" i="18"/>
  <c r="F26" i="18"/>
  <c r="F27" i="18"/>
  <c r="F20" i="18"/>
  <c r="E19" i="18"/>
  <c r="E20" i="18"/>
  <c r="E21" i="18"/>
  <c r="E22" i="18"/>
  <c r="E23" i="18"/>
  <c r="E24" i="18"/>
  <c r="E25" i="18"/>
  <c r="E26" i="18"/>
  <c r="E27" i="18"/>
  <c r="E18" i="18"/>
  <c r="G15" i="23" l="1"/>
  <c r="C31" i="33" l="1"/>
  <c r="I43" i="4" l="1"/>
  <c r="N24" i="27"/>
  <c r="N22" i="27"/>
  <c r="N25" i="27" s="1"/>
  <c r="I37" i="39"/>
  <c r="I13" i="39"/>
  <c r="I12" i="39"/>
  <c r="F75" i="4"/>
  <c r="B76" i="37"/>
  <c r="B81" i="37"/>
  <c r="B72" i="37"/>
  <c r="B71" i="37"/>
  <c r="B83" i="37" l="1"/>
  <c r="C5" i="39"/>
  <c r="F31" i="39" s="1"/>
  <c r="G31" i="39" s="1"/>
  <c r="F12" i="39"/>
  <c r="I133" i="40"/>
  <c r="I96" i="40"/>
  <c r="I51" i="40"/>
  <c r="I59" i="40"/>
  <c r="E36" i="39"/>
  <c r="E35" i="39"/>
  <c r="E34" i="39"/>
  <c r="E33" i="39"/>
  <c r="F33" i="39" s="1"/>
  <c r="G33" i="39" s="1"/>
  <c r="E32" i="39"/>
  <c r="E31" i="39"/>
  <c r="E29" i="39"/>
  <c r="E28" i="39"/>
  <c r="F28" i="39" s="1"/>
  <c r="G28" i="39" s="1"/>
  <c r="E27" i="39"/>
  <c r="E25" i="39"/>
  <c r="E24" i="39"/>
  <c r="E23" i="39"/>
  <c r="E22" i="39"/>
  <c r="E21" i="39"/>
  <c r="E20" i="39"/>
  <c r="E18" i="39"/>
  <c r="E17" i="39"/>
  <c r="E16" i="39"/>
  <c r="E12" i="39"/>
  <c r="I768" i="40"/>
  <c r="G776" i="40" s="1"/>
  <c r="I763" i="40"/>
  <c r="G775" i="40" s="1"/>
  <c r="I777" i="40" s="1"/>
  <c r="H762" i="40"/>
  <c r="H761" i="40"/>
  <c r="H756" i="40"/>
  <c r="G756" i="40"/>
  <c r="F756" i="40"/>
  <c r="G755" i="40"/>
  <c r="F755" i="40"/>
  <c r="H755" i="40" s="1"/>
  <c r="I757" i="40" s="1"/>
  <c r="G772" i="40" s="1"/>
  <c r="I774" i="40" s="1"/>
  <c r="I778" i="40" s="1"/>
  <c r="J751" i="40"/>
  <c r="B751" i="40"/>
  <c r="B749" i="40"/>
  <c r="A751" i="40" s="1"/>
  <c r="B747" i="40"/>
  <c r="I733" i="40"/>
  <c r="G741" i="40" s="1"/>
  <c r="H727" i="40"/>
  <c r="I728" i="40" s="1"/>
  <c r="G740" i="40" s="1"/>
  <c r="I742" i="40" s="1"/>
  <c r="H726" i="40"/>
  <c r="G721" i="40"/>
  <c r="H721" i="40" s="1"/>
  <c r="H720" i="40"/>
  <c r="I722" i="40" s="1"/>
  <c r="G737" i="40" s="1"/>
  <c r="I739" i="40" s="1"/>
  <c r="G720" i="40"/>
  <c r="J716" i="40"/>
  <c r="B716" i="40"/>
  <c r="A716" i="40"/>
  <c r="B714" i="40"/>
  <c r="B712" i="40"/>
  <c r="I698" i="40"/>
  <c r="G706" i="40" s="1"/>
  <c r="H691" i="40"/>
  <c r="I693" i="40" s="1"/>
  <c r="G705" i="40" s="1"/>
  <c r="I707" i="40" s="1"/>
  <c r="I687" i="40"/>
  <c r="G702" i="40" s="1"/>
  <c r="I704" i="40" s="1"/>
  <c r="I708" i="40" s="1"/>
  <c r="H686" i="40"/>
  <c r="G686" i="40"/>
  <c r="J682" i="40"/>
  <c r="B682" i="40"/>
  <c r="B680" i="40"/>
  <c r="A682" i="40" s="1"/>
  <c r="B678" i="40"/>
  <c r="I664" i="40"/>
  <c r="G672" i="40" s="1"/>
  <c r="H657" i="40"/>
  <c r="H656" i="40"/>
  <c r="I659" i="40" s="1"/>
  <c r="G671" i="40" s="1"/>
  <c r="H651" i="40"/>
  <c r="H650" i="40"/>
  <c r="I652" i="40" s="1"/>
  <c r="G668" i="40" s="1"/>
  <c r="I670" i="40" s="1"/>
  <c r="G650" i="40"/>
  <c r="J646" i="40"/>
  <c r="B646" i="40"/>
  <c r="B644" i="40"/>
  <c r="A646" i="40" s="1"/>
  <c r="B642" i="40"/>
  <c r="G632" i="40"/>
  <c r="I634" i="40" s="1"/>
  <c r="I628" i="40"/>
  <c r="G636" i="40" s="1"/>
  <c r="H621" i="40"/>
  <c r="I623" i="40" s="1"/>
  <c r="G635" i="40" s="1"/>
  <c r="I617" i="40"/>
  <c r="H616" i="40"/>
  <c r="H615" i="40"/>
  <c r="J611" i="40"/>
  <c r="B611" i="40"/>
  <c r="A611" i="40"/>
  <c r="B609" i="40"/>
  <c r="B607" i="40"/>
  <c r="I593" i="40"/>
  <c r="G601" i="40" s="1"/>
  <c r="H587" i="40"/>
  <c r="H586" i="40"/>
  <c r="I588" i="40" s="1"/>
  <c r="G600" i="40" s="1"/>
  <c r="I602" i="40" s="1"/>
  <c r="H581" i="40"/>
  <c r="H580" i="40"/>
  <c r="I582" i="40" s="1"/>
  <c r="G597" i="40" s="1"/>
  <c r="I599" i="40" s="1"/>
  <c r="G580" i="40"/>
  <c r="J576" i="40"/>
  <c r="B576" i="40"/>
  <c r="B574" i="40"/>
  <c r="A576" i="40" s="1"/>
  <c r="B572" i="40"/>
  <c r="I558" i="40"/>
  <c r="G566" i="40" s="1"/>
  <c r="H551" i="40"/>
  <c r="I553" i="40" s="1"/>
  <c r="G565" i="40" s="1"/>
  <c r="I567" i="40" s="1"/>
  <c r="H546" i="40"/>
  <c r="G546" i="40"/>
  <c r="G545" i="40"/>
  <c r="H545" i="40" s="1"/>
  <c r="I547" i="40" s="1"/>
  <c r="G562" i="40" s="1"/>
  <c r="I564" i="40" s="1"/>
  <c r="J541" i="40"/>
  <c r="B541" i="40"/>
  <c r="B539" i="40"/>
  <c r="A541" i="40" s="1"/>
  <c r="B537" i="40"/>
  <c r="I523" i="40"/>
  <c r="G531" i="40" s="1"/>
  <c r="I518" i="40"/>
  <c r="G530" i="40" s="1"/>
  <c r="I532" i="40" s="1"/>
  <c r="H516" i="40"/>
  <c r="H511" i="40"/>
  <c r="G511" i="40"/>
  <c r="G510" i="40"/>
  <c r="H510" i="40" s="1"/>
  <c r="I512" i="40" s="1"/>
  <c r="G527" i="40" s="1"/>
  <c r="I529" i="40" s="1"/>
  <c r="I533" i="40" s="1"/>
  <c r="J506" i="40"/>
  <c r="B506" i="40"/>
  <c r="B504" i="40"/>
  <c r="A506" i="40" s="1"/>
  <c r="B502" i="40"/>
  <c r="I488" i="40"/>
  <c r="G496" i="40" s="1"/>
  <c r="I483" i="40"/>
  <c r="G495" i="40" s="1"/>
  <c r="H481" i="40"/>
  <c r="H480" i="40"/>
  <c r="H475" i="40"/>
  <c r="G475" i="40"/>
  <c r="G474" i="40"/>
  <c r="H474" i="40" s="1"/>
  <c r="I476" i="40" s="1"/>
  <c r="G492" i="40" s="1"/>
  <c r="I494" i="40" s="1"/>
  <c r="J470" i="40"/>
  <c r="B470" i="40"/>
  <c r="B468" i="40"/>
  <c r="A470" i="40" s="1"/>
  <c r="B466" i="40"/>
  <c r="I452" i="40"/>
  <c r="G460" i="40" s="1"/>
  <c r="I447" i="40"/>
  <c r="G459" i="40" s="1"/>
  <c r="I461" i="40" s="1"/>
  <c r="H445" i="40"/>
  <c r="G445" i="40"/>
  <c r="H440" i="40"/>
  <c r="I441" i="40" s="1"/>
  <c r="G456" i="40" s="1"/>
  <c r="I458" i="40" s="1"/>
  <c r="G440" i="40"/>
  <c r="J436" i="40"/>
  <c r="F436" i="40"/>
  <c r="E436" i="40"/>
  <c r="B436" i="40"/>
  <c r="B434" i="40"/>
  <c r="A436" i="40" s="1"/>
  <c r="B432" i="40"/>
  <c r="I418" i="40"/>
  <c r="G426" i="40" s="1"/>
  <c r="I413" i="40"/>
  <c r="G425" i="40" s="1"/>
  <c r="I427" i="40" s="1"/>
  <c r="H411" i="40"/>
  <c r="G411" i="40"/>
  <c r="H406" i="40"/>
  <c r="I407" i="40" s="1"/>
  <c r="G422" i="40" s="1"/>
  <c r="I424" i="40" s="1"/>
  <c r="G406" i="40"/>
  <c r="J402" i="40"/>
  <c r="B402" i="40"/>
  <c r="A402" i="40"/>
  <c r="B400" i="40"/>
  <c r="B398" i="40"/>
  <c r="I384" i="40"/>
  <c r="G392" i="40" s="1"/>
  <c r="H377" i="40"/>
  <c r="I379" i="40" s="1"/>
  <c r="G391" i="40" s="1"/>
  <c r="I393" i="40" s="1"/>
  <c r="H372" i="40"/>
  <c r="G372" i="40"/>
  <c r="F372" i="40"/>
  <c r="H371" i="40"/>
  <c r="I373" i="40" s="1"/>
  <c r="G388" i="40" s="1"/>
  <c r="I390" i="40" s="1"/>
  <c r="I394" i="40" s="1"/>
  <c r="G371" i="40"/>
  <c r="F371" i="40"/>
  <c r="J367" i="40"/>
  <c r="F367" i="40"/>
  <c r="E367" i="40"/>
  <c r="D367" i="40"/>
  <c r="B367" i="40"/>
  <c r="A367" i="40"/>
  <c r="B365" i="40"/>
  <c r="B363" i="40"/>
  <c r="I349" i="40"/>
  <c r="G357" i="40" s="1"/>
  <c r="H342" i="40"/>
  <c r="I344" i="40" s="1"/>
  <c r="G356" i="40" s="1"/>
  <c r="I358" i="40" s="1"/>
  <c r="H337" i="40"/>
  <c r="G337" i="40"/>
  <c r="G336" i="40"/>
  <c r="H336" i="40" s="1"/>
  <c r="I338" i="40" s="1"/>
  <c r="G353" i="40" s="1"/>
  <c r="I355" i="40" s="1"/>
  <c r="J332" i="40"/>
  <c r="B332" i="40"/>
  <c r="B330" i="40"/>
  <c r="A332" i="40" s="1"/>
  <c r="B328" i="40"/>
  <c r="I314" i="40"/>
  <c r="G322" i="40" s="1"/>
  <c r="I309" i="40"/>
  <c r="G321" i="40" s="1"/>
  <c r="H308" i="40"/>
  <c r="H303" i="40"/>
  <c r="G303" i="40"/>
  <c r="G302" i="40"/>
  <c r="H302" i="40" s="1"/>
  <c r="I304" i="40" s="1"/>
  <c r="G318" i="40" s="1"/>
  <c r="I320" i="40" s="1"/>
  <c r="J298" i="40"/>
  <c r="B298" i="40"/>
  <c r="B296" i="40"/>
  <c r="A298" i="40" s="1"/>
  <c r="B294" i="40"/>
  <c r="I280" i="40"/>
  <c r="G288" i="40" s="1"/>
  <c r="I275" i="40"/>
  <c r="G287" i="40" s="1"/>
  <c r="I289" i="40" s="1"/>
  <c r="H274" i="40"/>
  <c r="G269" i="40"/>
  <c r="H269" i="40" s="1"/>
  <c r="H268" i="40"/>
  <c r="G268" i="40"/>
  <c r="J264" i="40"/>
  <c r="B264" i="40"/>
  <c r="B262" i="40"/>
  <c r="A264" i="40" s="1"/>
  <c r="B260" i="40"/>
  <c r="I246" i="40"/>
  <c r="G254" i="40" s="1"/>
  <c r="H239" i="40"/>
  <c r="I241" i="40" s="1"/>
  <c r="G253" i="40" s="1"/>
  <c r="G234" i="40"/>
  <c r="F234" i="40"/>
  <c r="H234" i="40" s="1"/>
  <c r="H233" i="40"/>
  <c r="I235" i="40" s="1"/>
  <c r="G250" i="40" s="1"/>
  <c r="I252" i="40" s="1"/>
  <c r="G233" i="40"/>
  <c r="F233" i="40"/>
  <c r="J229" i="40"/>
  <c r="B229" i="40"/>
  <c r="B227" i="40"/>
  <c r="A229" i="40" s="1"/>
  <c r="B226" i="40"/>
  <c r="B225" i="40"/>
  <c r="I211" i="40"/>
  <c r="G219" i="40" s="1"/>
  <c r="I206" i="40"/>
  <c r="G218" i="40" s="1"/>
  <c r="H204" i="40"/>
  <c r="H199" i="40"/>
  <c r="G199" i="40"/>
  <c r="G198" i="40"/>
  <c r="H198" i="40" s="1"/>
  <c r="I200" i="40" s="1"/>
  <c r="G215" i="40" s="1"/>
  <c r="I217" i="40" s="1"/>
  <c r="J194" i="40"/>
  <c r="B194" i="40"/>
  <c r="B192" i="40"/>
  <c r="A194" i="40" s="1"/>
  <c r="B190" i="40"/>
  <c r="I176" i="40"/>
  <c r="G184" i="40" s="1"/>
  <c r="H170" i="40"/>
  <c r="F169" i="40"/>
  <c r="H169" i="40" s="1"/>
  <c r="H168" i="40"/>
  <c r="F168" i="40"/>
  <c r="H167" i="40"/>
  <c r="H162" i="40"/>
  <c r="G162" i="40"/>
  <c r="H161" i="40"/>
  <c r="I163" i="40" s="1"/>
  <c r="G180" i="40" s="1"/>
  <c r="I182" i="40" s="1"/>
  <c r="G161" i="40"/>
  <c r="J157" i="40"/>
  <c r="B157" i="40"/>
  <c r="B155" i="40"/>
  <c r="A157" i="40" s="1"/>
  <c r="B153" i="40"/>
  <c r="I139" i="40"/>
  <c r="G147" i="40" s="1"/>
  <c r="H132" i="40"/>
  <c r="H131" i="40"/>
  <c r="F131" i="40"/>
  <c r="H130" i="40"/>
  <c r="G146" i="40" s="1"/>
  <c r="I148" i="40" s="1"/>
  <c r="F130" i="40"/>
  <c r="H129" i="40"/>
  <c r="H124" i="40"/>
  <c r="G124" i="40"/>
  <c r="H123" i="40"/>
  <c r="I125" i="40" s="1"/>
  <c r="G143" i="40" s="1"/>
  <c r="I145" i="40" s="1"/>
  <c r="G123" i="40"/>
  <c r="B119" i="40"/>
  <c r="B117" i="40"/>
  <c r="A119" i="40" s="1"/>
  <c r="G105" i="40"/>
  <c r="I107" i="40" s="1"/>
  <c r="I101" i="40"/>
  <c r="G109" i="40" s="1"/>
  <c r="H95" i="40"/>
  <c r="H94" i="40"/>
  <c r="F94" i="40"/>
  <c r="H93" i="40"/>
  <c r="F93" i="40"/>
  <c r="H92" i="40"/>
  <c r="G108" i="40" s="1"/>
  <c r="I88" i="40"/>
  <c r="H87" i="40"/>
  <c r="H86" i="40"/>
  <c r="J82" i="40"/>
  <c r="B82" i="40"/>
  <c r="A82" i="40"/>
  <c r="B80" i="40"/>
  <c r="I64" i="40"/>
  <c r="G72" i="40" s="1"/>
  <c r="H58" i="40"/>
  <c r="H57" i="40"/>
  <c r="G57" i="40"/>
  <c r="G56" i="40"/>
  <c r="H56" i="40" s="1"/>
  <c r="H55" i="40"/>
  <c r="G71" i="40" s="1"/>
  <c r="I73" i="40" s="1"/>
  <c r="G55" i="40"/>
  <c r="H50" i="40"/>
  <c r="G50" i="40"/>
  <c r="H49" i="40"/>
  <c r="G68" i="40" s="1"/>
  <c r="I70" i="40" s="1"/>
  <c r="G49" i="40"/>
  <c r="J45" i="40"/>
  <c r="B45" i="40"/>
  <c r="A45" i="40"/>
  <c r="B43" i="40"/>
  <c r="I27" i="40"/>
  <c r="G35" i="40" s="1"/>
  <c r="H21" i="40"/>
  <c r="H20" i="40"/>
  <c r="H19" i="40"/>
  <c r="H18" i="40"/>
  <c r="I22" i="40" s="1"/>
  <c r="G34" i="40" s="1"/>
  <c r="I36" i="40" s="1"/>
  <c r="I14" i="40"/>
  <c r="G31" i="40" s="1"/>
  <c r="I33" i="40" s="1"/>
  <c r="I37" i="40" s="1"/>
  <c r="J8" i="40" s="1"/>
  <c r="H13" i="40"/>
  <c r="H12" i="40"/>
  <c r="B8" i="40"/>
  <c r="B6" i="40"/>
  <c r="A8" i="40" s="1"/>
  <c r="F35" i="39"/>
  <c r="G35" i="39" s="1"/>
  <c r="F32" i="39"/>
  <c r="G32" i="39" s="1"/>
  <c r="F25" i="39"/>
  <c r="G25" i="39" s="1"/>
  <c r="F24" i="39"/>
  <c r="G24" i="39" s="1"/>
  <c r="F21" i="39"/>
  <c r="G21" i="39" s="1"/>
  <c r="F20" i="39"/>
  <c r="G20" i="39" s="1"/>
  <c r="F16" i="39"/>
  <c r="G16" i="39" s="1"/>
  <c r="F6" i="39"/>
  <c r="F5" i="39"/>
  <c r="F17" i="39" l="1"/>
  <c r="G17" i="39" s="1"/>
  <c r="F22" i="39"/>
  <c r="G22" i="39" s="1"/>
  <c r="F29" i="39"/>
  <c r="G29" i="39" s="1"/>
  <c r="F18" i="39"/>
  <c r="G18" i="39" s="1"/>
  <c r="F23" i="39"/>
  <c r="G23" i="39" s="1"/>
  <c r="F27" i="39"/>
  <c r="G27" i="39" s="1"/>
  <c r="F36" i="39"/>
  <c r="G36" i="39" s="1"/>
  <c r="G12" i="39"/>
  <c r="F34" i="39"/>
  <c r="G34" i="39" s="1"/>
  <c r="I74" i="40"/>
  <c r="E13" i="39" s="1"/>
  <c r="F13" i="39" s="1"/>
  <c r="G13" i="39" s="1"/>
  <c r="I428" i="40"/>
  <c r="I462" i="40"/>
  <c r="I110" i="40"/>
  <c r="I111" i="40" s="1"/>
  <c r="E14" i="39" s="1"/>
  <c r="F14" i="39" s="1"/>
  <c r="G14" i="39" s="1"/>
  <c r="I149" i="40"/>
  <c r="E15" i="39" s="1"/>
  <c r="F15" i="39" s="1"/>
  <c r="G15" i="39" s="1"/>
  <c r="I359" i="40"/>
  <c r="I498" i="40"/>
  <c r="I603" i="40"/>
  <c r="I673" i="40"/>
  <c r="I323" i="40"/>
  <c r="I324" i="40" s="1"/>
  <c r="I674" i="40"/>
  <c r="I743" i="40"/>
  <c r="I171" i="40"/>
  <c r="G183" i="40" s="1"/>
  <c r="I185" i="40" s="1"/>
  <c r="I186" i="40" s="1"/>
  <c r="I220" i="40"/>
  <c r="I221" i="40" s="1"/>
  <c r="I255" i="40"/>
  <c r="I256" i="40" s="1"/>
  <c r="I270" i="40"/>
  <c r="G284" i="40" s="1"/>
  <c r="I286" i="40" s="1"/>
  <c r="I290" i="40" s="1"/>
  <c r="I497" i="40"/>
  <c r="I568" i="40"/>
  <c r="I637" i="40"/>
  <c r="I638" i="40" s="1"/>
  <c r="G37" i="39" l="1"/>
  <c r="X7" i="25" l="1"/>
  <c r="X8" i="25"/>
  <c r="X9" i="25"/>
  <c r="X10" i="25"/>
  <c r="X11" i="25"/>
  <c r="X12" i="25"/>
  <c r="X13" i="25"/>
  <c r="X14" i="25"/>
  <c r="X15" i="25"/>
  <c r="X6" i="25"/>
  <c r="C42" i="33"/>
  <c r="C43" i="33"/>
  <c r="L5" i="32"/>
  <c r="E32" i="33" l="1"/>
  <c r="D65" i="4" l="1"/>
  <c r="F32" i="33"/>
  <c r="D42" i="33"/>
  <c r="B42" i="33"/>
  <c r="C38" i="33"/>
  <c r="C37" i="33"/>
  <c r="C36" i="33"/>
  <c r="B36" i="33"/>
  <c r="B38" i="33" s="1"/>
  <c r="D38" i="33" s="1"/>
  <c r="C35" i="33"/>
  <c r="B35" i="33"/>
  <c r="D35" i="33" s="1"/>
  <c r="E31" i="20"/>
  <c r="D31" i="20"/>
  <c r="D64" i="4"/>
  <c r="D31" i="33"/>
  <c r="D29" i="20"/>
  <c r="B39" i="20"/>
  <c r="A39" i="20"/>
  <c r="B38" i="20"/>
  <c r="A38" i="20"/>
  <c r="E29" i="20"/>
  <c r="C31" i="20"/>
  <c r="H29" i="20"/>
  <c r="H31" i="20" s="1"/>
  <c r="F31" i="20"/>
  <c r="D45" i="4"/>
  <c r="F64" i="38"/>
  <c r="A61" i="38"/>
  <c r="A64" i="38" s="1"/>
  <c r="B74" i="37"/>
  <c r="B82" i="37" s="1"/>
  <c r="D44" i="4" s="1"/>
  <c r="D43" i="4" l="1"/>
  <c r="D36" i="33"/>
  <c r="B37" i="33"/>
  <c r="D37" i="33" s="1"/>
  <c r="E37" i="33" s="1"/>
  <c r="J6" i="29"/>
  <c r="J3" i="29"/>
  <c r="E1834" i="8" l="1"/>
  <c r="E1763" i="8"/>
  <c r="G1733" i="8"/>
  <c r="G1734" i="8"/>
  <c r="G1732" i="8"/>
  <c r="G1731" i="8"/>
  <c r="G1226" i="8"/>
  <c r="G1187" i="8"/>
  <c r="A1215" i="8"/>
  <c r="A1213" i="8"/>
  <c r="G1235" i="8"/>
  <c r="H1236" i="8" s="1"/>
  <c r="F1244" i="8" s="1"/>
  <c r="G1225" i="8"/>
  <c r="G1215" i="8"/>
  <c r="A1176" i="8"/>
  <c r="A1174" i="8"/>
  <c r="G1196" i="8"/>
  <c r="H1197" i="8" s="1"/>
  <c r="F1205" i="8" s="1"/>
  <c r="G1186" i="8"/>
  <c r="H1191" i="8" s="1"/>
  <c r="G1176" i="8"/>
  <c r="H1736" i="8" l="1"/>
  <c r="H1230" i="8"/>
  <c r="F1243" i="8" s="1"/>
  <c r="H1245" i="8" s="1"/>
  <c r="F1204" i="8"/>
  <c r="H1206" i="8" s="1"/>
  <c r="I9" i="36" l="1"/>
  <c r="I8" i="36"/>
  <c r="I7" i="36"/>
  <c r="I6" i="36"/>
  <c r="I5" i="36"/>
  <c r="C5" i="36"/>
  <c r="I4" i="36"/>
  <c r="C4" i="36"/>
  <c r="I3" i="36"/>
  <c r="C3" i="36"/>
  <c r="I2" i="36"/>
  <c r="Q22" i="28"/>
  <c r="F405" i="8"/>
  <c r="C105" i="23" l="1"/>
  <c r="C104" i="23"/>
  <c r="C106" i="23" s="1"/>
  <c r="H32" i="35"/>
  <c r="H31" i="35"/>
  <c r="H30" i="35"/>
  <c r="H29" i="35"/>
  <c r="H28" i="35"/>
  <c r="H19" i="35"/>
  <c r="H33" i="35" s="1"/>
  <c r="H24" i="35" l="1"/>
  <c r="J24" i="35" l="1"/>
  <c r="C5" i="4"/>
  <c r="L19" i="35"/>
  <c r="G35" i="9" l="1"/>
  <c r="G34" i="9"/>
  <c r="G33" i="9"/>
  <c r="J437" i="8" l="1"/>
  <c r="K437" i="8" s="1"/>
  <c r="K5" i="32" l="1"/>
  <c r="G1910" i="8"/>
  <c r="G1914" i="8"/>
  <c r="G1913" i="8"/>
  <c r="G1912" i="8"/>
  <c r="G1911" i="8"/>
  <c r="A1865" i="8"/>
  <c r="A1863" i="8"/>
  <c r="H1882" i="8"/>
  <c r="F1890" i="8" s="1"/>
  <c r="H1877" i="8"/>
  <c r="F1889" i="8" s="1"/>
  <c r="G1870" i="8"/>
  <c r="G1869" i="8"/>
  <c r="G1865" i="8"/>
  <c r="H1891" i="8" l="1"/>
  <c r="H1916" i="8"/>
  <c r="H1871" i="8"/>
  <c r="F1886" i="8" s="1"/>
  <c r="H1888" i="8" s="1"/>
  <c r="H1892" i="8" s="1"/>
  <c r="E67" i="4" s="1"/>
  <c r="A1900" i="8"/>
  <c r="A1898" i="8"/>
  <c r="H1921" i="8"/>
  <c r="F1929" i="8" s="1"/>
  <c r="F1928" i="8"/>
  <c r="G1905" i="8"/>
  <c r="G1904" i="8"/>
  <c r="G1900" i="8"/>
  <c r="D68" i="4"/>
  <c r="D67" i="4" s="1"/>
  <c r="H1906" i="8" l="1"/>
  <c r="F1925" i="8" s="1"/>
  <c r="H1927" i="8" s="1"/>
  <c r="H1930" i="8"/>
  <c r="H1931" i="8" s="1"/>
  <c r="E68" i="4" s="1"/>
  <c r="C103" i="23" l="1"/>
  <c r="C99" i="23"/>
  <c r="C94" i="23"/>
  <c r="C95" i="23" s="1"/>
  <c r="C90" i="23"/>
  <c r="B10" i="33"/>
  <c r="C10" i="33" s="1"/>
  <c r="C6" i="33"/>
  <c r="C5" i="33"/>
  <c r="C4" i="33"/>
  <c r="B4" i="33"/>
  <c r="B6" i="33" s="1"/>
  <c r="D6" i="33" s="1"/>
  <c r="C3" i="33"/>
  <c r="B3" i="33"/>
  <c r="D3" i="33" s="1"/>
  <c r="E1770" i="8"/>
  <c r="G1770" i="8" s="1"/>
  <c r="C10" i="20"/>
  <c r="B10" i="20"/>
  <c r="D4" i="33" l="1"/>
  <c r="B5" i="33"/>
  <c r="D5" i="33" s="1"/>
  <c r="G32" i="9"/>
  <c r="G31" i="9"/>
  <c r="G30" i="9"/>
  <c r="L4" i="32"/>
  <c r="E5" i="33" l="1"/>
  <c r="E2171" i="8"/>
  <c r="G2172" i="8"/>
  <c r="C75" i="23"/>
  <c r="C76" i="23" s="1"/>
  <c r="E783" i="8" s="1"/>
  <c r="C84" i="23"/>
  <c r="E863" i="8" s="1"/>
  <c r="C80" i="23"/>
  <c r="E907" i="8" s="1"/>
  <c r="E487" i="8" l="1"/>
  <c r="E529" i="8"/>
  <c r="E782" i="8"/>
  <c r="E698" i="8"/>
  <c r="E657" i="8"/>
  <c r="E528" i="8"/>
  <c r="E864" i="8"/>
  <c r="E824" i="8"/>
  <c r="E614" i="8"/>
  <c r="E865" i="8"/>
  <c r="E485" i="8"/>
  <c r="E655" i="8"/>
  <c r="E739" i="8"/>
  <c r="E822" i="8"/>
  <c r="E906" i="8"/>
  <c r="E573" i="8"/>
  <c r="E741" i="8"/>
  <c r="E908" i="8"/>
  <c r="E486" i="8"/>
  <c r="E572" i="8"/>
  <c r="E656" i="8"/>
  <c r="E740" i="8"/>
  <c r="E823" i="8"/>
  <c r="E699" i="8"/>
  <c r="E571" i="8"/>
  <c r="E615" i="8"/>
  <c r="E527" i="8"/>
  <c r="E613" i="8"/>
  <c r="E697" i="8"/>
  <c r="E781" i="8"/>
  <c r="C71" i="23"/>
  <c r="E488" i="8" s="1"/>
  <c r="E909" i="8" l="1"/>
  <c r="E866" i="8"/>
  <c r="E825" i="8"/>
  <c r="E784" i="8"/>
  <c r="E616" i="8"/>
  <c r="E742" i="8"/>
  <c r="E574" i="8"/>
  <c r="E700" i="8"/>
  <c r="E530" i="8"/>
  <c r="E658" i="8"/>
  <c r="I5" i="32" l="1"/>
  <c r="F1769" i="8" s="1"/>
  <c r="C5" i="32"/>
  <c r="E1835" i="8" l="1"/>
  <c r="F1655" i="8"/>
  <c r="F1693" i="8" s="1"/>
  <c r="F1618" i="8"/>
  <c r="F1656" i="8" s="1"/>
  <c r="F1694" i="8" s="1"/>
  <c r="F1619" i="8"/>
  <c r="F1657" i="8" s="1"/>
  <c r="F1695" i="8" s="1"/>
  <c r="F1617" i="8"/>
  <c r="G1540" i="8"/>
  <c r="G1501" i="8"/>
  <c r="G1463" i="8"/>
  <c r="G1462" i="8"/>
  <c r="G1386" i="8"/>
  <c r="C23" i="23"/>
  <c r="F907" i="8"/>
  <c r="F906" i="8"/>
  <c r="Q13" i="28"/>
  <c r="F484" i="8" s="1"/>
  <c r="F13" i="28"/>
  <c r="F864" i="8" l="1"/>
  <c r="F863" i="8"/>
  <c r="F823" i="8"/>
  <c r="F822" i="8"/>
  <c r="F782" i="8" l="1"/>
  <c r="F781" i="8"/>
  <c r="F740" i="8"/>
  <c r="F739" i="8"/>
  <c r="F698" i="8"/>
  <c r="F697" i="8"/>
  <c r="F656" i="8"/>
  <c r="F655" i="8"/>
  <c r="F614" i="8"/>
  <c r="F613" i="8"/>
  <c r="F572" i="8"/>
  <c r="F571" i="8"/>
  <c r="F528" i="8"/>
  <c r="F527" i="8"/>
  <c r="G7" i="31"/>
  <c r="I7" i="31"/>
  <c r="H7" i="31"/>
  <c r="C4" i="32"/>
  <c r="C19" i="31"/>
  <c r="C18" i="31"/>
  <c r="C17" i="31"/>
  <c r="C16" i="31"/>
  <c r="D10" i="31"/>
  <c r="C10" i="31"/>
  <c r="E10" i="31" s="1"/>
  <c r="N6" i="31"/>
  <c r="L5" i="31"/>
  <c r="N5" i="31" s="1"/>
  <c r="F948" i="8" s="1"/>
  <c r="I4" i="31"/>
  <c r="H4" i="31"/>
  <c r="G4" i="31"/>
  <c r="D4" i="31"/>
  <c r="N4" i="31" s="1"/>
  <c r="I13" i="30"/>
  <c r="H13" i="30"/>
  <c r="G13" i="30"/>
  <c r="E13" i="30"/>
  <c r="J12" i="30"/>
  <c r="F1264" i="8" s="1"/>
  <c r="C12" i="30"/>
  <c r="C13" i="30" s="1"/>
  <c r="J11" i="30"/>
  <c r="F910" i="8" s="1"/>
  <c r="C11" i="30"/>
  <c r="J10" i="30"/>
  <c r="F867" i="8" s="1"/>
  <c r="C10" i="30"/>
  <c r="J9" i="30"/>
  <c r="F826" i="8" s="1"/>
  <c r="C9" i="30"/>
  <c r="J8" i="30"/>
  <c r="F785" i="8" s="1"/>
  <c r="C8" i="30"/>
  <c r="J7" i="30"/>
  <c r="F743" i="8" s="1"/>
  <c r="C7" i="30"/>
  <c r="J6" i="30"/>
  <c r="F701" i="8" s="1"/>
  <c r="C6" i="30"/>
  <c r="J5" i="30"/>
  <c r="F531" i="8" s="1"/>
  <c r="C5" i="30"/>
  <c r="J4" i="30"/>
  <c r="F489" i="8" s="1"/>
  <c r="C4" i="30"/>
  <c r="Q34" i="28"/>
  <c r="F370" i="8" s="1"/>
  <c r="Q33" i="28"/>
  <c r="Q30" i="28"/>
  <c r="F1068" i="8" s="1"/>
  <c r="Q29" i="28"/>
  <c r="F1108" i="8" s="1"/>
  <c r="Q28" i="28"/>
  <c r="F1028" i="8" s="1"/>
  <c r="Q27" i="28"/>
  <c r="F988" i="8" s="1"/>
  <c r="Q24" i="28"/>
  <c r="F488" i="8" s="1"/>
  <c r="F909" i="8" s="1"/>
  <c r="Q23" i="28"/>
  <c r="F487" i="8" s="1"/>
  <c r="F573" i="8" s="1"/>
  <c r="P22" i="28"/>
  <c r="L22" i="28"/>
  <c r="G22" i="28"/>
  <c r="E22" i="28"/>
  <c r="D22" i="28"/>
  <c r="I20" i="28"/>
  <c r="F20" i="28"/>
  <c r="Q19" i="28"/>
  <c r="Q18" i="28"/>
  <c r="Q17" i="28"/>
  <c r="F780" i="8" s="1"/>
  <c r="Q16" i="28"/>
  <c r="F612" i="8" s="1"/>
  <c r="D15" i="28"/>
  <c r="Q15" i="28" s="1"/>
  <c r="Q14" i="28"/>
  <c r="G11" i="28"/>
  <c r="F11" i="28"/>
  <c r="E11" i="28"/>
  <c r="H10" i="28"/>
  <c r="G10" i="28"/>
  <c r="F10" i="28"/>
  <c r="E10" i="28"/>
  <c r="H9" i="28"/>
  <c r="G9" i="28"/>
  <c r="F9" i="28"/>
  <c r="E9" i="28"/>
  <c r="G8" i="28"/>
  <c r="E8" i="28"/>
  <c r="H7" i="28"/>
  <c r="G7" i="28"/>
  <c r="F7" i="28"/>
  <c r="E7" i="28"/>
  <c r="H6" i="28"/>
  <c r="G6" i="28"/>
  <c r="F6" i="28"/>
  <c r="E6" i="28"/>
  <c r="H5" i="28"/>
  <c r="G5" i="28"/>
  <c r="F5" i="28"/>
  <c r="Q20" i="28" l="1"/>
  <c r="N7" i="31"/>
  <c r="F367" i="8" s="1"/>
  <c r="F951" i="8"/>
  <c r="F445" i="8"/>
  <c r="Q11" i="28"/>
  <c r="Q5" i="28"/>
  <c r="F653" i="8" s="1"/>
  <c r="Q8" i="28"/>
  <c r="F779" i="8" s="1"/>
  <c r="F448" i="8"/>
  <c r="F617" i="8"/>
  <c r="J13" i="30"/>
  <c r="F1265" i="8" s="1"/>
  <c r="F575" i="8"/>
  <c r="F659" i="8"/>
  <c r="Q9" i="28"/>
  <c r="Q7" i="28"/>
  <c r="Q10" i="28"/>
  <c r="Q6" i="28"/>
  <c r="F695" i="8" s="1"/>
  <c r="F908" i="8"/>
  <c r="F865" i="8"/>
  <c r="F824" i="8"/>
  <c r="F741" i="8"/>
  <c r="F783" i="8"/>
  <c r="F699" i="8"/>
  <c r="F738" i="8"/>
  <c r="F529" i="8"/>
  <c r="F615" i="8"/>
  <c r="F657" i="8"/>
  <c r="F825" i="8"/>
  <c r="F866" i="8"/>
  <c r="F616" i="8"/>
  <c r="F574" i="8"/>
  <c r="F658" i="8"/>
  <c r="F700" i="8"/>
  <c r="F742" i="8"/>
  <c r="F530" i="8"/>
  <c r="F784" i="8"/>
  <c r="C11" i="31"/>
  <c r="C4" i="31" s="1"/>
  <c r="C12" i="31"/>
  <c r="C5" i="31" s="1"/>
  <c r="C13" i="31"/>
  <c r="C6" i="31" s="1"/>
  <c r="C55" i="27" l="1"/>
  <c r="C54" i="27"/>
  <c r="C53" i="27"/>
  <c r="C52" i="27"/>
  <c r="D44" i="27"/>
  <c r="C44" i="27"/>
  <c r="E44" i="27" s="1"/>
  <c r="C26" i="27"/>
  <c r="C22" i="27"/>
  <c r="C13" i="27"/>
  <c r="C21" i="27" s="1"/>
  <c r="C34" i="27" s="1"/>
  <c r="C12" i="27"/>
  <c r="C20" i="27" s="1"/>
  <c r="C33" i="27" s="1"/>
  <c r="K11" i="27"/>
  <c r="J11" i="27"/>
  <c r="C11" i="27"/>
  <c r="C19" i="27" s="1"/>
  <c r="C32" i="27" s="1"/>
  <c r="K10" i="27"/>
  <c r="L10" i="27" s="1"/>
  <c r="L18" i="27" s="1"/>
  <c r="N18" i="27" s="1"/>
  <c r="J10" i="27"/>
  <c r="C10" i="27"/>
  <c r="C18" i="27" s="1"/>
  <c r="C31" i="27" s="1"/>
  <c r="K9" i="27"/>
  <c r="J9" i="27"/>
  <c r="K8" i="27"/>
  <c r="J8" i="27"/>
  <c r="K7" i="27"/>
  <c r="J7" i="27"/>
  <c r="F6" i="27"/>
  <c r="F5" i="27"/>
  <c r="F4" i="27"/>
  <c r="C3" i="27"/>
  <c r="C14" i="27" s="1"/>
  <c r="C27" i="27" s="1"/>
  <c r="L8" i="27" l="1"/>
  <c r="L11" i="27"/>
  <c r="L19" i="27" s="1"/>
  <c r="N19" i="27" s="1"/>
  <c r="L7" i="27"/>
  <c r="L9" i="27"/>
  <c r="L15" i="27"/>
  <c r="N15" i="27" s="1"/>
  <c r="C49" i="27"/>
  <c r="C46" i="27"/>
  <c r="C47" i="27" s="1"/>
  <c r="C45" i="27"/>
  <c r="C48" i="27"/>
  <c r="E48" i="27" s="1"/>
  <c r="C8" i="27"/>
  <c r="C5" i="27" s="1"/>
  <c r="C16" i="27" s="1"/>
  <c r="C29" i="27" s="1"/>
  <c r="L16" i="27"/>
  <c r="N16" i="27" s="1"/>
  <c r="L20" i="27"/>
  <c r="N20" i="27" s="1"/>
  <c r="L21" i="27" l="1"/>
  <c r="N21" i="27" s="1"/>
  <c r="C9" i="27"/>
  <c r="C6" i="27" s="1"/>
  <c r="C17" i="27" s="1"/>
  <c r="C30" i="27" s="1"/>
  <c r="C7" i="27"/>
  <c r="C4" i="27" s="1"/>
  <c r="C15" i="27" s="1"/>
  <c r="C28" i="27" s="1"/>
  <c r="L17" i="27"/>
  <c r="N17" i="27" s="1"/>
  <c r="H6" i="23" l="1"/>
  <c r="H5" i="23"/>
  <c r="H4" i="23"/>
  <c r="E1423" i="8" l="1"/>
  <c r="O3" i="24"/>
  <c r="M3" i="24"/>
  <c r="D11" i="24"/>
  <c r="D10" i="24"/>
  <c r="D9" i="24"/>
  <c r="D8" i="24"/>
  <c r="D7" i="24"/>
  <c r="D6" i="24"/>
  <c r="M5" i="24" s="1"/>
  <c r="N3" i="24"/>
  <c r="N11" i="24"/>
  <c r="Q4" i="24"/>
  <c r="E6" i="24" s="1"/>
  <c r="K40" i="25" l="1"/>
  <c r="B16" i="25"/>
  <c r="B15" i="25"/>
  <c r="B14" i="25"/>
  <c r="B13" i="25"/>
  <c r="B12" i="25"/>
  <c r="B11" i="25"/>
  <c r="B10" i="25"/>
  <c r="B9" i="25"/>
  <c r="B8" i="25"/>
  <c r="B7" i="25"/>
  <c r="B6" i="25"/>
  <c r="A2" i="9"/>
  <c r="A2" i="25"/>
  <c r="K12" i="24" l="1"/>
  <c r="F6" i="24" l="1"/>
  <c r="G2095" i="8" l="1"/>
  <c r="E2061" i="8"/>
  <c r="G2061" i="8" s="1"/>
  <c r="E2025" i="8"/>
  <c r="G2025" i="8" s="1"/>
  <c r="I1384" i="8"/>
  <c r="J1384" i="8" s="1"/>
  <c r="G1461" i="8"/>
  <c r="H1467" i="8" s="1"/>
  <c r="G1337" i="8"/>
  <c r="G2167" i="8"/>
  <c r="G2130" i="8"/>
  <c r="G2089" i="8"/>
  <c r="G2051" i="8"/>
  <c r="G2015" i="8"/>
  <c r="G1978" i="8"/>
  <c r="G1939" i="8"/>
  <c r="G1830" i="8"/>
  <c r="G1795" i="8"/>
  <c r="G1759" i="8"/>
  <c r="G1720" i="8"/>
  <c r="G1682" i="8"/>
  <c r="G1644" i="8"/>
  <c r="G1606" i="8"/>
  <c r="G1568" i="8"/>
  <c r="G1529" i="8"/>
  <c r="G1490" i="8"/>
  <c r="G1451" i="8"/>
  <c r="G1412" i="8"/>
  <c r="G1372" i="8"/>
  <c r="G1332" i="8"/>
  <c r="G1293" i="8"/>
  <c r="G1254" i="8"/>
  <c r="G1137" i="8"/>
  <c r="G1097" i="8"/>
  <c r="G1057" i="8"/>
  <c r="G1017" i="8"/>
  <c r="G977" i="8"/>
  <c r="G937" i="8"/>
  <c r="G894" i="8"/>
  <c r="G851" i="8"/>
  <c r="G810" i="8"/>
  <c r="G769" i="8"/>
  <c r="G726" i="8"/>
  <c r="G684" i="8"/>
  <c r="G642" i="8"/>
  <c r="G600" i="8"/>
  <c r="G558" i="8"/>
  <c r="G514" i="8"/>
  <c r="G472" i="8"/>
  <c r="G433" i="8"/>
  <c r="G395" i="8"/>
  <c r="G357" i="8"/>
  <c r="G320" i="8"/>
  <c r="G282" i="8"/>
  <c r="G243" i="8"/>
  <c r="G204" i="8"/>
  <c r="G165" i="8"/>
  <c r="G126" i="8"/>
  <c r="G86" i="8"/>
  <c r="G48" i="8"/>
  <c r="D13" i="24"/>
  <c r="I1385" i="8"/>
  <c r="G1385" i="8"/>
  <c r="M12" i="24" l="1"/>
  <c r="J445" i="8"/>
  <c r="J446" i="8" s="1"/>
  <c r="M8" i="24" l="1"/>
  <c r="F11" i="24"/>
  <c r="O10" i="24" s="1"/>
  <c r="F10" i="24"/>
  <c r="O9" i="24" s="1"/>
  <c r="F9" i="24"/>
  <c r="O8" i="24" s="1"/>
  <c r="F8" i="24"/>
  <c r="O7" i="24" s="1"/>
  <c r="F7" i="24"/>
  <c r="O6" i="24" s="1"/>
  <c r="O5" i="24"/>
  <c r="O4" i="24"/>
  <c r="O11" i="24"/>
  <c r="F13" i="24"/>
  <c r="O12" i="24" s="1"/>
  <c r="M11" i="24"/>
  <c r="E13" i="24"/>
  <c r="N12" i="24" s="1"/>
  <c r="J12" i="24"/>
  <c r="F335" i="8" s="1"/>
  <c r="A11" i="24"/>
  <c r="A10" i="24"/>
  <c r="A9" i="24"/>
  <c r="A8" i="24"/>
  <c r="M4" i="24"/>
  <c r="M6" i="24"/>
  <c r="A7" i="24"/>
  <c r="A6" i="24"/>
  <c r="E5" i="24"/>
  <c r="N4" i="24" s="1"/>
  <c r="A5" i="24"/>
  <c r="V3" i="24"/>
  <c r="V2" i="24"/>
  <c r="V1" i="24"/>
  <c r="O13" i="24" l="1"/>
  <c r="K13" i="24"/>
  <c r="K5" i="24"/>
  <c r="J5" i="24"/>
  <c r="F24" i="8" s="1"/>
  <c r="K6" i="24"/>
  <c r="E10" i="24"/>
  <c r="J13" i="24"/>
  <c r="F298" i="8" s="1"/>
  <c r="E7" i="24"/>
  <c r="E11" i="24"/>
  <c r="E8" i="24"/>
  <c r="N7" i="24" s="1"/>
  <c r="E9" i="24"/>
  <c r="K9" i="24" s="1"/>
  <c r="M7" i="24"/>
  <c r="M9" i="24"/>
  <c r="M10" i="24"/>
  <c r="V4" i="24"/>
  <c r="V6" i="24" s="1"/>
  <c r="K11" i="24" l="1"/>
  <c r="N10" i="24"/>
  <c r="J8" i="24"/>
  <c r="F142" i="8" s="1"/>
  <c r="K8" i="24"/>
  <c r="N9" i="24"/>
  <c r="K10" i="24"/>
  <c r="J7" i="24"/>
  <c r="K7" i="24"/>
  <c r="J6" i="24"/>
  <c r="F64" i="8" s="1"/>
  <c r="N5" i="24"/>
  <c r="J10" i="24"/>
  <c r="F220" i="8" s="1"/>
  <c r="J11" i="24"/>
  <c r="F259" i="8" s="1"/>
  <c r="M13" i="24"/>
  <c r="N6" i="24"/>
  <c r="F104" i="8"/>
  <c r="N8" i="24"/>
  <c r="J9" i="24"/>
  <c r="F181" i="8" s="1"/>
  <c r="W1" i="24"/>
  <c r="X1" i="24" s="1"/>
  <c r="Y1" i="24" s="1"/>
  <c r="Z1" i="24" s="1"/>
  <c r="AA1" i="24" s="1"/>
  <c r="W3" i="24"/>
  <c r="X3" i="24" s="1"/>
  <c r="Y3" i="24" s="1"/>
  <c r="Z3" i="24" s="1"/>
  <c r="AA3" i="24" s="1"/>
  <c r="W2" i="24"/>
  <c r="X2" i="24" s="1"/>
  <c r="Y2" i="24" s="1"/>
  <c r="Z2" i="24" s="1"/>
  <c r="AA2" i="24" s="1"/>
  <c r="N13" i="24" l="1"/>
  <c r="W4" i="24"/>
  <c r="I1423" i="8" l="1"/>
  <c r="I1424" i="8" s="1"/>
  <c r="D46" i="4"/>
  <c r="D40" i="4"/>
  <c r="D41" i="4"/>
  <c r="D42" i="4"/>
  <c r="D39" i="4"/>
  <c r="A1332" i="8" l="1"/>
  <c r="A1330" i="8"/>
  <c r="G1336" i="8" l="1"/>
  <c r="G1353" i="8"/>
  <c r="H1354" i="8" s="1"/>
  <c r="F1362" i="8" s="1"/>
  <c r="G1344" i="8"/>
  <c r="G1343" i="8"/>
  <c r="A320" i="8"/>
  <c r="A335" i="8" s="1"/>
  <c r="A318" i="8"/>
  <c r="H331" i="8"/>
  <c r="F346" i="8" s="1"/>
  <c r="G324" i="8"/>
  <c r="H325" i="8" s="1"/>
  <c r="F343" i="8" s="1"/>
  <c r="H345" i="8" s="1"/>
  <c r="G335" i="8"/>
  <c r="H339" i="8" s="1"/>
  <c r="F347" i="8" s="1"/>
  <c r="F2134" i="8"/>
  <c r="F2056" i="8"/>
  <c r="F2055" i="8"/>
  <c r="D71" i="4"/>
  <c r="A1978" i="8"/>
  <c r="A1976" i="8"/>
  <c r="H1997" i="8"/>
  <c r="F2005" i="8" s="1"/>
  <c r="G1991" i="8"/>
  <c r="H1992" i="8" s="1"/>
  <c r="F2004" i="8" s="1"/>
  <c r="G1983" i="8"/>
  <c r="H1984" i="8" s="1"/>
  <c r="F2001" i="8" s="1"/>
  <c r="H2003" i="8" s="1"/>
  <c r="G1950" i="8"/>
  <c r="G1951" i="8"/>
  <c r="G1952" i="8"/>
  <c r="G1953" i="8"/>
  <c r="E1764" i="8"/>
  <c r="A1830" i="8"/>
  <c r="A1828" i="8"/>
  <c r="H1847" i="8"/>
  <c r="F1855" i="8" s="1"/>
  <c r="E1840" i="8"/>
  <c r="G1840" i="8" s="1"/>
  <c r="G1835" i="8"/>
  <c r="G1834" i="8"/>
  <c r="A1795" i="8"/>
  <c r="A1793" i="8"/>
  <c r="H1812" i="8"/>
  <c r="F1820" i="8" s="1"/>
  <c r="H1807" i="8"/>
  <c r="F1819" i="8" s="1"/>
  <c r="G1799" i="8"/>
  <c r="C56" i="23"/>
  <c r="C55" i="23"/>
  <c r="C54" i="23"/>
  <c r="C53" i="23"/>
  <c r="D45" i="23"/>
  <c r="C45" i="23"/>
  <c r="C13" i="23"/>
  <c r="C12" i="23"/>
  <c r="L11" i="23"/>
  <c r="K11" i="23"/>
  <c r="C11" i="23"/>
  <c r="E11" i="23" s="1"/>
  <c r="L10" i="23"/>
  <c r="K10" i="23"/>
  <c r="C10" i="23"/>
  <c r="E10" i="23" s="1"/>
  <c r="L9" i="23"/>
  <c r="K9" i="23"/>
  <c r="L8" i="23"/>
  <c r="K8" i="23"/>
  <c r="L7" i="23"/>
  <c r="K7" i="23"/>
  <c r="C3" i="23"/>
  <c r="E12" i="23" l="1"/>
  <c r="E13" i="23"/>
  <c r="E3" i="23"/>
  <c r="M10" i="23"/>
  <c r="M17" i="23" s="1"/>
  <c r="D35" i="4"/>
  <c r="D34" i="4"/>
  <c r="D47" i="4"/>
  <c r="C20" i="23"/>
  <c r="C33" i="23" s="1"/>
  <c r="M7" i="23"/>
  <c r="M13" i="23" s="1"/>
  <c r="M9" i="23"/>
  <c r="H1338" i="8"/>
  <c r="F1358" i="8" s="1"/>
  <c r="H1360" i="8" s="1"/>
  <c r="C21" i="23"/>
  <c r="C34" i="23" s="1"/>
  <c r="D36" i="4"/>
  <c r="E45" i="23"/>
  <c r="C15" i="23"/>
  <c r="C28" i="23" s="1"/>
  <c r="D27" i="4"/>
  <c r="C22" i="23"/>
  <c r="C35" i="23" s="1"/>
  <c r="D37" i="4"/>
  <c r="M8" i="23"/>
  <c r="M11" i="23"/>
  <c r="C19" i="23"/>
  <c r="C32" i="23" s="1"/>
  <c r="H1348" i="8"/>
  <c r="F1361" i="8" s="1"/>
  <c r="H1363" i="8" s="1"/>
  <c r="H348" i="8"/>
  <c r="H349" i="8" s="1"/>
  <c r="H2006" i="8"/>
  <c r="H2007" i="8" s="1"/>
  <c r="H1821" i="8"/>
  <c r="H1836" i="8"/>
  <c r="F1851" i="8" s="1"/>
  <c r="H1853" i="8" s="1"/>
  <c r="H1842" i="8"/>
  <c r="F1854" i="8" s="1"/>
  <c r="H1856" i="8" s="1"/>
  <c r="H1801" i="8"/>
  <c r="F1816" i="8" s="1"/>
  <c r="H1818" i="8" s="1"/>
  <c r="G1424" i="8"/>
  <c r="E1383" i="8"/>
  <c r="C49" i="23" l="1"/>
  <c r="E49" i="23" s="1"/>
  <c r="C14" i="23"/>
  <c r="E14" i="23" s="1"/>
  <c r="C46" i="23"/>
  <c r="C9" i="23"/>
  <c r="C47" i="23"/>
  <c r="C48" i="23" s="1"/>
  <c r="M20" i="23"/>
  <c r="M16" i="23"/>
  <c r="C50" i="23"/>
  <c r="M18" i="23"/>
  <c r="E72" i="4"/>
  <c r="E87" i="4"/>
  <c r="C8" i="23"/>
  <c r="M15" i="23"/>
  <c r="M19" i="23"/>
  <c r="H1364" i="8"/>
  <c r="C6" i="23"/>
  <c r="E6" i="23" s="1"/>
  <c r="C7" i="23"/>
  <c r="C4" i="23" s="1"/>
  <c r="H1822" i="8"/>
  <c r="H1857" i="8"/>
  <c r="G826" i="8"/>
  <c r="G659" i="8"/>
  <c r="G617" i="8"/>
  <c r="E9" i="23" l="1"/>
  <c r="C5" i="23"/>
  <c r="C17" i="23" s="1"/>
  <c r="C30" i="23" s="1"/>
  <c r="E8" i="23"/>
  <c r="E7" i="23"/>
  <c r="E5" i="23"/>
  <c r="C18" i="23"/>
  <c r="C31" i="23" s="1"/>
  <c r="D33" i="4"/>
  <c r="E86" i="4"/>
  <c r="E66" i="4"/>
  <c r="D32" i="4"/>
  <c r="E65" i="4"/>
  <c r="D30" i="4"/>
  <c r="D31" i="4"/>
  <c r="A1720" i="8"/>
  <c r="A1718" i="8"/>
  <c r="H1741" i="8"/>
  <c r="F1749" i="8" s="1"/>
  <c r="G1730" i="8"/>
  <c r="G1725" i="8"/>
  <c r="G1724" i="8"/>
  <c r="A1682" i="8"/>
  <c r="A1680" i="8"/>
  <c r="H1702" i="8"/>
  <c r="F1710" i="8" s="1"/>
  <c r="G1695" i="8"/>
  <c r="G1694" i="8"/>
  <c r="G1693" i="8"/>
  <c r="G1692" i="8"/>
  <c r="G1687" i="8"/>
  <c r="G1686" i="8"/>
  <c r="A1644" i="8"/>
  <c r="A1642" i="8"/>
  <c r="H1664" i="8"/>
  <c r="F1672" i="8" s="1"/>
  <c r="G1657" i="8"/>
  <c r="G1656" i="8"/>
  <c r="G1655" i="8"/>
  <c r="G1654" i="8"/>
  <c r="G1649" i="8"/>
  <c r="G1648" i="8"/>
  <c r="A1606" i="8"/>
  <c r="A1604" i="8"/>
  <c r="H1626" i="8"/>
  <c r="F1634" i="8" s="1"/>
  <c r="G1619" i="8"/>
  <c r="G1618" i="8"/>
  <c r="G1617" i="8"/>
  <c r="G1616" i="8"/>
  <c r="G1611" i="8"/>
  <c r="G1610" i="8"/>
  <c r="G1581" i="8"/>
  <c r="G1580" i="8"/>
  <c r="G1578" i="8"/>
  <c r="G1579" i="8"/>
  <c r="A1568" i="8"/>
  <c r="A1566" i="8"/>
  <c r="A1529" i="8"/>
  <c r="A1527" i="8"/>
  <c r="H1550" i="8"/>
  <c r="F1558" i="8" s="1"/>
  <c r="G1539" i="8"/>
  <c r="H1545" i="8" s="1"/>
  <c r="F1557" i="8" s="1"/>
  <c r="G1534" i="8"/>
  <c r="G1533" i="8"/>
  <c r="H1588" i="8"/>
  <c r="F1596" i="8" s="1"/>
  <c r="G1573" i="8"/>
  <c r="G1572" i="8"/>
  <c r="D29" i="4" l="1"/>
  <c r="G13" i="23"/>
  <c r="E4" i="23"/>
  <c r="H1583" i="8"/>
  <c r="C16" i="23"/>
  <c r="C29" i="23" s="1"/>
  <c r="D28" i="4"/>
  <c r="H1688" i="8"/>
  <c r="F1706" i="8" s="1"/>
  <c r="H1708" i="8" s="1"/>
  <c r="H1612" i="8"/>
  <c r="F1630" i="8" s="1"/>
  <c r="H1632" i="8" s="1"/>
  <c r="H1650" i="8"/>
  <c r="F1668" i="8" s="1"/>
  <c r="H1670" i="8" s="1"/>
  <c r="H1621" i="8"/>
  <c r="F1633" i="8" s="1"/>
  <c r="H1635" i="8" s="1"/>
  <c r="H1659" i="8"/>
  <c r="F1671" i="8" s="1"/>
  <c r="H1673" i="8" s="1"/>
  <c r="F1748" i="8"/>
  <c r="H1750" i="8" s="1"/>
  <c r="H1726" i="8"/>
  <c r="F1745" i="8" s="1"/>
  <c r="H1747" i="8" s="1"/>
  <c r="H1697" i="8"/>
  <c r="F1709" i="8" s="1"/>
  <c r="H1711" i="8" s="1"/>
  <c r="F1595" i="8"/>
  <c r="H1597" i="8" s="1"/>
  <c r="H1535" i="8"/>
  <c r="F1554" i="8" s="1"/>
  <c r="H1556" i="8" s="1"/>
  <c r="H1559" i="8"/>
  <c r="H1574" i="8"/>
  <c r="F1592" i="8" s="1"/>
  <c r="H1594" i="8" s="1"/>
  <c r="A1451" i="8"/>
  <c r="A1449" i="8"/>
  <c r="H1472" i="8"/>
  <c r="F1480" i="8" s="1"/>
  <c r="F1479" i="8"/>
  <c r="A1412" i="8"/>
  <c r="A1410" i="8"/>
  <c r="H1433" i="8"/>
  <c r="F1441" i="8" s="1"/>
  <c r="G910" i="8"/>
  <c r="G867" i="8"/>
  <c r="G785" i="8"/>
  <c r="G743" i="8"/>
  <c r="G701" i="8"/>
  <c r="G16" i="23" l="1"/>
  <c r="H1712" i="8"/>
  <c r="H1674" i="8"/>
  <c r="H1636" i="8"/>
  <c r="H1751" i="8"/>
  <c r="H1598" i="8"/>
  <c r="H1560" i="8"/>
  <c r="H1481" i="8"/>
  <c r="G1423" i="8"/>
  <c r="H1428" i="8" s="1"/>
  <c r="F1440" i="8" s="1"/>
  <c r="H1442" i="8" s="1"/>
  <c r="E59" i="4" l="1"/>
  <c r="E56" i="4"/>
  <c r="E57" i="4"/>
  <c r="E60" i="4"/>
  <c r="E61" i="4"/>
  <c r="E58" i="4"/>
  <c r="G370" i="8"/>
  <c r="A1293" i="8"/>
  <c r="A1291" i="8"/>
  <c r="G1313" i="8"/>
  <c r="H1314" i="8" s="1"/>
  <c r="F1322" i="8" s="1"/>
  <c r="G1304" i="8"/>
  <c r="G1303" i="8"/>
  <c r="E1265" i="8"/>
  <c r="G1265" i="8" s="1"/>
  <c r="A1254" i="8"/>
  <c r="A1252" i="8"/>
  <c r="G1274" i="8"/>
  <c r="H1275" i="8" s="1"/>
  <c r="F1283" i="8" s="1"/>
  <c r="G1264" i="8"/>
  <c r="H1308" i="8" l="1"/>
  <c r="F1321" i="8" s="1"/>
  <c r="H1323" i="8" s="1"/>
  <c r="H1269" i="8"/>
  <c r="F1282" i="8" s="1"/>
  <c r="H1284" i="8" s="1"/>
  <c r="A1137" i="8" l="1"/>
  <c r="A1135" i="8"/>
  <c r="G1157" i="8"/>
  <c r="H1158" i="8" s="1"/>
  <c r="F1166" i="8" s="1"/>
  <c r="G1147" i="8"/>
  <c r="H1152" i="8" s="1"/>
  <c r="F1165" i="8" s="1"/>
  <c r="A1097" i="8"/>
  <c r="A1095" i="8"/>
  <c r="G1118" i="8"/>
  <c r="H1119" i="8" s="1"/>
  <c r="F1127" i="8" s="1"/>
  <c r="G1108" i="8"/>
  <c r="H1113" i="8" s="1"/>
  <c r="F1126" i="8" s="1"/>
  <c r="A1057" i="8"/>
  <c r="A1055" i="8"/>
  <c r="G1078" i="8"/>
  <c r="H1079" i="8" s="1"/>
  <c r="F1087" i="8" s="1"/>
  <c r="G1068" i="8"/>
  <c r="H1073" i="8" s="1"/>
  <c r="F1086" i="8" s="1"/>
  <c r="A1017" i="8"/>
  <c r="A1015" i="8"/>
  <c r="G1038" i="8"/>
  <c r="H1039" i="8" s="1"/>
  <c r="F1047" i="8" s="1"/>
  <c r="G1028" i="8"/>
  <c r="H1033" i="8" s="1"/>
  <c r="F1046" i="8" s="1"/>
  <c r="A977" i="8"/>
  <c r="A975" i="8"/>
  <c r="G998" i="8"/>
  <c r="H999" i="8" s="1"/>
  <c r="F1007" i="8" s="1"/>
  <c r="G988" i="8"/>
  <c r="A937" i="8"/>
  <c r="A935" i="8"/>
  <c r="G958" i="8"/>
  <c r="H959" i="8" s="1"/>
  <c r="F967" i="8" s="1"/>
  <c r="G952" i="8"/>
  <c r="G951" i="8"/>
  <c r="G950" i="8"/>
  <c r="G949" i="8"/>
  <c r="G948" i="8"/>
  <c r="A894" i="8"/>
  <c r="A892" i="8"/>
  <c r="G918" i="8"/>
  <c r="H919" i="8" s="1"/>
  <c r="F927" i="8" s="1"/>
  <c r="G909" i="8"/>
  <c r="G908" i="8"/>
  <c r="G907" i="8"/>
  <c r="G906" i="8"/>
  <c r="G905" i="8"/>
  <c r="G904" i="8"/>
  <c r="A851" i="8"/>
  <c r="A849" i="8"/>
  <c r="G875" i="8"/>
  <c r="H876" i="8" s="1"/>
  <c r="F884" i="8" s="1"/>
  <c r="G869" i="8"/>
  <c r="G868" i="8"/>
  <c r="G866" i="8"/>
  <c r="G865" i="8"/>
  <c r="G864" i="8"/>
  <c r="G863" i="8"/>
  <c r="G861" i="8"/>
  <c r="A810" i="8"/>
  <c r="A808" i="8"/>
  <c r="G832" i="8"/>
  <c r="H833" i="8" s="1"/>
  <c r="F841" i="8" s="1"/>
  <c r="G825" i="8"/>
  <c r="G824" i="8"/>
  <c r="G823" i="8"/>
  <c r="G822" i="8"/>
  <c r="G820" i="8"/>
  <c r="H953" i="8" l="1"/>
  <c r="H1167" i="8"/>
  <c r="H1128" i="8"/>
  <c r="H1048" i="8"/>
  <c r="H1088" i="8"/>
  <c r="H993" i="8"/>
  <c r="F1006" i="8" s="1"/>
  <c r="H1008" i="8" s="1"/>
  <c r="F966" i="8"/>
  <c r="H968" i="8" s="1"/>
  <c r="H913" i="8"/>
  <c r="F926" i="8" s="1"/>
  <c r="H928" i="8" s="1"/>
  <c r="G862" i="8"/>
  <c r="G821" i="8"/>
  <c r="H827" i="8" s="1"/>
  <c r="A769" i="8"/>
  <c r="A767" i="8"/>
  <c r="G791" i="8"/>
  <c r="H792" i="8" s="1"/>
  <c r="F800" i="8" s="1"/>
  <c r="G784" i="8"/>
  <c r="G783" i="8"/>
  <c r="G782" i="8"/>
  <c r="G781" i="8"/>
  <c r="G779" i="8"/>
  <c r="A726" i="8"/>
  <c r="A724" i="8"/>
  <c r="G750" i="8"/>
  <c r="H751" i="8" s="1"/>
  <c r="F759" i="8" s="1"/>
  <c r="G742" i="8"/>
  <c r="G741" i="8"/>
  <c r="G740" i="8"/>
  <c r="G739" i="8"/>
  <c r="G738" i="8"/>
  <c r="G737" i="8"/>
  <c r="A684" i="8"/>
  <c r="A682" i="8"/>
  <c r="G707" i="8"/>
  <c r="H708" i="8" s="1"/>
  <c r="F716" i="8" s="1"/>
  <c r="G700" i="8"/>
  <c r="G699" i="8"/>
  <c r="G698" i="8"/>
  <c r="G697" i="8"/>
  <c r="G695" i="8"/>
  <c r="A642" i="8"/>
  <c r="A640" i="8"/>
  <c r="G665" i="8"/>
  <c r="H666" i="8" s="1"/>
  <c r="F674" i="8" s="1"/>
  <c r="G658" i="8"/>
  <c r="G657" i="8"/>
  <c r="G656" i="8"/>
  <c r="G655" i="8"/>
  <c r="G653" i="8"/>
  <c r="A600" i="8"/>
  <c r="A598" i="8"/>
  <c r="G623" i="8"/>
  <c r="H624" i="8" s="1"/>
  <c r="F632" i="8" s="1"/>
  <c r="G616" i="8"/>
  <c r="G615" i="8"/>
  <c r="G614" i="8"/>
  <c r="G613" i="8"/>
  <c r="G612" i="8"/>
  <c r="G611" i="8"/>
  <c r="A558" i="8"/>
  <c r="A556" i="8"/>
  <c r="H745" i="8" l="1"/>
  <c r="F758" i="8" s="1"/>
  <c r="H760" i="8" s="1"/>
  <c r="H618" i="8"/>
  <c r="F631" i="8" s="1"/>
  <c r="H633" i="8" s="1"/>
  <c r="H870" i="8"/>
  <c r="F883" i="8" s="1"/>
  <c r="H885" i="8" s="1"/>
  <c r="F840" i="8"/>
  <c r="H842" i="8" s="1"/>
  <c r="G780" i="8"/>
  <c r="H786" i="8" s="1"/>
  <c r="G696" i="8"/>
  <c r="H702" i="8" s="1"/>
  <c r="G654" i="8"/>
  <c r="H660" i="8" s="1"/>
  <c r="G581" i="8"/>
  <c r="H582" i="8" s="1"/>
  <c r="F590" i="8" s="1"/>
  <c r="J575" i="8"/>
  <c r="G574" i="8"/>
  <c r="G573" i="8"/>
  <c r="G572" i="8"/>
  <c r="G571" i="8"/>
  <c r="G575" i="8"/>
  <c r="G569" i="8"/>
  <c r="A514" i="8"/>
  <c r="A512" i="8"/>
  <c r="G539" i="8"/>
  <c r="H540" i="8" s="1"/>
  <c r="F548" i="8" s="1"/>
  <c r="G530" i="8"/>
  <c r="G529" i="8"/>
  <c r="G528" i="8"/>
  <c r="G527" i="8"/>
  <c r="G531" i="8"/>
  <c r="G525" i="8"/>
  <c r="A472" i="8"/>
  <c r="A470" i="8"/>
  <c r="A433" i="8"/>
  <c r="A431" i="8"/>
  <c r="H2071" i="8"/>
  <c r="F2079" i="8" s="1"/>
  <c r="G2056" i="8"/>
  <c r="G2055" i="8"/>
  <c r="A2051" i="8"/>
  <c r="A2049" i="8"/>
  <c r="A395" i="8"/>
  <c r="A393" i="8"/>
  <c r="F715" i="8" l="1"/>
  <c r="H717" i="8" s="1"/>
  <c r="F799" i="8"/>
  <c r="H801" i="8" s="1"/>
  <c r="F673" i="8"/>
  <c r="H675" i="8" s="1"/>
  <c r="G570" i="8"/>
  <c r="H576" i="8" s="1"/>
  <c r="H2057" i="8"/>
  <c r="F2075" i="8" s="1"/>
  <c r="H2077" i="8" s="1"/>
  <c r="G526" i="8"/>
  <c r="H2066" i="8"/>
  <c r="F2078" i="8" l="1"/>
  <c r="H2080" i="8" s="1"/>
  <c r="H2081" i="8" s="1"/>
  <c r="F589" i="8"/>
  <c r="H591" i="8" s="1"/>
  <c r="H534" i="8"/>
  <c r="F547" i="8" s="1"/>
  <c r="H549" i="8" s="1"/>
  <c r="E79" i="4" l="1"/>
  <c r="A282" i="8"/>
  <c r="A280" i="8"/>
  <c r="G298" i="8"/>
  <c r="H294" i="8"/>
  <c r="F309" i="8" s="1"/>
  <c r="G287" i="8"/>
  <c r="H288" i="8" s="1"/>
  <c r="A243" i="8"/>
  <c r="A241" i="8"/>
  <c r="G259" i="8"/>
  <c r="H255" i="8"/>
  <c r="F271" i="8" s="1"/>
  <c r="G248" i="8"/>
  <c r="H249" i="8" s="1"/>
  <c r="F268" i="8" s="1"/>
  <c r="A204" i="8"/>
  <c r="A202" i="8"/>
  <c r="H415" i="8"/>
  <c r="F423" i="8" s="1"/>
  <c r="G408" i="8"/>
  <c r="G405" i="8"/>
  <c r="G220" i="8"/>
  <c r="H216" i="8"/>
  <c r="F232" i="8" s="1"/>
  <c r="G209" i="8"/>
  <c r="H210" i="8" s="1"/>
  <c r="F229" i="8" s="1"/>
  <c r="H231" i="8" s="1"/>
  <c r="A165" i="8"/>
  <c r="A163" i="8"/>
  <c r="G181" i="8"/>
  <c r="H177" i="8"/>
  <c r="F193" i="8" s="1"/>
  <c r="G170" i="8"/>
  <c r="H171" i="8" s="1"/>
  <c r="F190" i="8" s="1"/>
  <c r="H192" i="8" s="1"/>
  <c r="A126" i="8"/>
  <c r="A124" i="8"/>
  <c r="G142" i="8"/>
  <c r="H138" i="8"/>
  <c r="F154" i="8" s="1"/>
  <c r="G131" i="8"/>
  <c r="H132" i="8" s="1"/>
  <c r="F151" i="8" s="1"/>
  <c r="H153" i="8" s="1"/>
  <c r="A86" i="8"/>
  <c r="A84" i="8"/>
  <c r="G104" i="8"/>
  <c r="H108" i="8" s="1"/>
  <c r="F116" i="8" s="1"/>
  <c r="H100" i="8"/>
  <c r="F115" i="8" s="1"/>
  <c r="G91" i="8"/>
  <c r="H92" i="8" s="1"/>
  <c r="F112" i="8" s="1"/>
  <c r="H114" i="8" s="1"/>
  <c r="A48" i="8"/>
  <c r="A46" i="8"/>
  <c r="G64" i="8"/>
  <c r="H60" i="8"/>
  <c r="F75" i="8" s="1"/>
  <c r="G53" i="8"/>
  <c r="H54" i="8" s="1"/>
  <c r="F72" i="8" s="1"/>
  <c r="H74" i="8" s="1"/>
  <c r="A6" i="8"/>
  <c r="A8" i="8"/>
  <c r="F306" i="8" l="1"/>
  <c r="H308" i="8" s="1"/>
  <c r="H270" i="8"/>
  <c r="H117" i="8"/>
  <c r="H118" i="8" s="1"/>
  <c r="H302" i="8"/>
  <c r="F310" i="8" s="1"/>
  <c r="H311" i="8" s="1"/>
  <c r="H401" i="8"/>
  <c r="F419" i="8" s="1"/>
  <c r="H421" i="8" s="1"/>
  <c r="H264" i="8"/>
  <c r="F272" i="8" s="1"/>
  <c r="H410" i="8"/>
  <c r="F422" i="8" s="1"/>
  <c r="H424" i="8" s="1"/>
  <c r="H225" i="8"/>
  <c r="F233" i="8" s="1"/>
  <c r="H234" i="8" s="1"/>
  <c r="H235" i="8" s="1"/>
  <c r="H186" i="8"/>
  <c r="H147" i="8"/>
  <c r="F155" i="8" s="1"/>
  <c r="H156" i="8" s="1"/>
  <c r="H157" i="8" s="1"/>
  <c r="H68" i="8"/>
  <c r="F76" i="8" s="1"/>
  <c r="H77" i="8" s="1"/>
  <c r="H78" i="8" s="1"/>
  <c r="E15" i="4" l="1"/>
  <c r="E17" i="4"/>
  <c r="E13" i="4"/>
  <c r="E14" i="4"/>
  <c r="H425" i="8"/>
  <c r="H312" i="8"/>
  <c r="H273" i="8"/>
  <c r="H274" i="8" s="1"/>
  <c r="F194" i="8"/>
  <c r="H195" i="8" s="1"/>
  <c r="H196" i="8" s="1"/>
  <c r="E19" i="4" l="1"/>
  <c r="E16" i="4"/>
  <c r="E23" i="4"/>
  <c r="E18" i="4"/>
  <c r="J6" i="22"/>
  <c r="J5" i="22"/>
  <c r="J4" i="22"/>
  <c r="J3" i="22"/>
  <c r="J7" i="22" l="1"/>
  <c r="J8" i="22"/>
  <c r="I19" i="21"/>
  <c r="J19" i="21" s="1"/>
  <c r="I18" i="21"/>
  <c r="J18" i="21" s="1"/>
  <c r="I17" i="21"/>
  <c r="J17" i="21" s="1"/>
  <c r="I16" i="21"/>
  <c r="J16" i="21" s="1"/>
  <c r="H15" i="21"/>
  <c r="F15" i="21"/>
  <c r="E15" i="21"/>
  <c r="D15" i="21"/>
  <c r="I10" i="21"/>
  <c r="I9" i="21"/>
  <c r="I8" i="21"/>
  <c r="J8" i="21" s="1"/>
  <c r="I7" i="21"/>
  <c r="J7" i="21" s="1"/>
  <c r="H6" i="21"/>
  <c r="G6" i="21"/>
  <c r="F6" i="21"/>
  <c r="D6" i="21"/>
  <c r="C4" i="20"/>
  <c r="B4" i="20"/>
  <c r="C3" i="20"/>
  <c r="B3" i="20"/>
  <c r="B6" i="20" l="1"/>
  <c r="B5" i="20"/>
  <c r="C6" i="20"/>
  <c r="D6" i="20" s="1"/>
  <c r="C5" i="20"/>
  <c r="D50" i="4"/>
  <c r="I15" i="21"/>
  <c r="J15" i="21" s="1"/>
  <c r="I6" i="21"/>
  <c r="J6" i="21" s="1"/>
  <c r="C23" i="21" s="1"/>
  <c r="C24" i="21"/>
  <c r="D3" i="20"/>
  <c r="J10" i="21"/>
  <c r="C27" i="21" s="1"/>
  <c r="C25" i="21"/>
  <c r="D4" i="20"/>
  <c r="J9" i="21"/>
  <c r="C26" i="21" s="1"/>
  <c r="D72" i="4"/>
  <c r="D55" i="4" l="1"/>
  <c r="D56" i="4" s="1"/>
  <c r="D59" i="4"/>
  <c r="D57" i="4"/>
  <c r="D58" i="4"/>
  <c r="D60" i="4"/>
  <c r="D5" i="20"/>
  <c r="D61" i="4" l="1"/>
  <c r="D66" i="4"/>
  <c r="E5" i="20"/>
  <c r="F87" i="4" l="1"/>
  <c r="D24" i="4"/>
  <c r="F17" i="4" l="1"/>
  <c r="G17" i="4" s="1"/>
  <c r="G87" i="4"/>
  <c r="G45" i="9" s="1"/>
  <c r="F19" i="4"/>
  <c r="G19" i="4" s="1"/>
  <c r="F18" i="4"/>
  <c r="G18" i="4" s="1"/>
  <c r="F15" i="4"/>
  <c r="G15" i="4" s="1"/>
  <c r="F14" i="4"/>
  <c r="G14" i="4" s="1"/>
  <c r="F16" i="4"/>
  <c r="G16" i="4" s="1"/>
  <c r="F13" i="4"/>
  <c r="G13" i="4" s="1"/>
  <c r="F2020" i="8" l="1"/>
  <c r="F2094" i="8" s="1"/>
  <c r="F2019" i="8"/>
  <c r="A1939" i="8" l="1"/>
  <c r="A1937" i="8"/>
  <c r="H1960" i="8"/>
  <c r="F1968" i="8" s="1"/>
  <c r="G1954" i="8"/>
  <c r="G1949" i="8"/>
  <c r="G1943" i="8"/>
  <c r="H1955" i="8" l="1"/>
  <c r="F1967" i="8" s="1"/>
  <c r="H1969" i="8" s="1"/>
  <c r="F477" i="8" l="1"/>
  <c r="F519" i="8" s="1"/>
  <c r="F476" i="8"/>
  <c r="F518" i="8" s="1"/>
  <c r="F438" i="8"/>
  <c r="F437" i="8"/>
  <c r="G518" i="8" l="1"/>
  <c r="F562" i="8"/>
  <c r="G519" i="8"/>
  <c r="F563" i="8"/>
  <c r="G1181" i="8" l="1"/>
  <c r="G1220" i="8"/>
  <c r="G1180" i="8"/>
  <c r="G1219" i="8"/>
  <c r="F1455" i="8"/>
  <c r="G1455" i="8" s="1"/>
  <c r="F1376" i="8"/>
  <c r="G1416" i="8"/>
  <c r="F1456" i="8"/>
  <c r="G1456" i="8" s="1"/>
  <c r="F1377" i="8"/>
  <c r="F1417" i="8"/>
  <c r="G1417" i="8" s="1"/>
  <c r="F1297" i="8"/>
  <c r="G1297" i="8" s="1"/>
  <c r="F1258" i="8"/>
  <c r="G1258" i="8" s="1"/>
  <c r="F1259" i="8"/>
  <c r="G1259" i="8" s="1"/>
  <c r="F1298" i="8"/>
  <c r="G1298" i="8" s="1"/>
  <c r="F1101" i="8"/>
  <c r="G1101" i="8" s="1"/>
  <c r="F981" i="8"/>
  <c r="G981" i="8" s="1"/>
  <c r="F1141" i="8"/>
  <c r="G1141" i="8" s="1"/>
  <c r="F1061" i="8"/>
  <c r="G1061" i="8" s="1"/>
  <c r="F1021" i="8"/>
  <c r="G1021" i="8" s="1"/>
  <c r="F1142" i="8"/>
  <c r="G1142" i="8" s="1"/>
  <c r="F1102" i="8"/>
  <c r="G1102" i="8" s="1"/>
  <c r="F982" i="8"/>
  <c r="G982" i="8" s="1"/>
  <c r="F1022" i="8"/>
  <c r="G1022" i="8" s="1"/>
  <c r="F1062" i="8"/>
  <c r="G1062" i="8" s="1"/>
  <c r="F899" i="8"/>
  <c r="G899" i="8" s="1"/>
  <c r="F942" i="8"/>
  <c r="G942" i="8" s="1"/>
  <c r="F898" i="8"/>
  <c r="G898" i="8" s="1"/>
  <c r="F941" i="8"/>
  <c r="G941" i="8" s="1"/>
  <c r="F815" i="8"/>
  <c r="G815" i="8" s="1"/>
  <c r="F856" i="8"/>
  <c r="G856" i="8" s="1"/>
  <c r="F814" i="8"/>
  <c r="G814" i="8" s="1"/>
  <c r="F855" i="8"/>
  <c r="G855" i="8" s="1"/>
  <c r="F731" i="8"/>
  <c r="G731" i="8" s="1"/>
  <c r="F774" i="8"/>
  <c r="G774" i="8" s="1"/>
  <c r="F730" i="8"/>
  <c r="G730" i="8" s="1"/>
  <c r="F773" i="8"/>
  <c r="G773" i="8" s="1"/>
  <c r="F646" i="8"/>
  <c r="G646" i="8" s="1"/>
  <c r="H648" i="8" s="1"/>
  <c r="F688" i="8"/>
  <c r="G688" i="8" s="1"/>
  <c r="F647" i="8"/>
  <c r="G647" i="8" s="1"/>
  <c r="F689" i="8"/>
  <c r="G689" i="8" s="1"/>
  <c r="H520" i="8"/>
  <c r="F544" i="8" s="1"/>
  <c r="H546" i="8" s="1"/>
  <c r="H550" i="8" s="1"/>
  <c r="G563" i="8"/>
  <c r="F605" i="8"/>
  <c r="G605" i="8" s="1"/>
  <c r="G562" i="8"/>
  <c r="F604" i="8"/>
  <c r="G604" i="8" s="1"/>
  <c r="H1221" i="8" l="1"/>
  <c r="F1240" i="8" s="1"/>
  <c r="H1242" i="8" s="1"/>
  <c r="H1246" i="8" s="1"/>
  <c r="E45" i="4" s="1"/>
  <c r="F45" i="4" s="1"/>
  <c r="G45" i="4" s="1"/>
  <c r="H1182" i="8"/>
  <c r="F1201" i="8" s="1"/>
  <c r="H1203" i="8" s="1"/>
  <c r="H1207" i="8" s="1"/>
  <c r="E44" i="4" s="1"/>
  <c r="F44" i="4" s="1"/>
  <c r="E28" i="4"/>
  <c r="H1418" i="8"/>
  <c r="F1437" i="8" s="1"/>
  <c r="H1439" i="8" s="1"/>
  <c r="H1443" i="8" s="1"/>
  <c r="H1457" i="8"/>
  <c r="F1476" i="8" s="1"/>
  <c r="H1478" i="8" s="1"/>
  <c r="H1482" i="8" s="1"/>
  <c r="H1260" i="8"/>
  <c r="F1279" i="8" s="1"/>
  <c r="H1281" i="8" s="1"/>
  <c r="H1285" i="8" s="1"/>
  <c r="H1299" i="8"/>
  <c r="F1318" i="8" s="1"/>
  <c r="H1320" i="8" s="1"/>
  <c r="H1324" i="8" s="1"/>
  <c r="H1063" i="8"/>
  <c r="F1083" i="8" s="1"/>
  <c r="H1085" i="8" s="1"/>
  <c r="H1089" i="8" s="1"/>
  <c r="H1103" i="8"/>
  <c r="F1123" i="8" s="1"/>
  <c r="H1125" i="8" s="1"/>
  <c r="H1129" i="8" s="1"/>
  <c r="H1143" i="8"/>
  <c r="F1162" i="8" s="1"/>
  <c r="H1164" i="8" s="1"/>
  <c r="H1168" i="8" s="1"/>
  <c r="H943" i="8"/>
  <c r="F963" i="8" s="1"/>
  <c r="H965" i="8" s="1"/>
  <c r="H969" i="8" s="1"/>
  <c r="H983" i="8"/>
  <c r="F1003" i="8" s="1"/>
  <c r="H1005" i="8" s="1"/>
  <c r="H1009" i="8" s="1"/>
  <c r="H1023" i="8"/>
  <c r="F1043" i="8" s="1"/>
  <c r="H1045" i="8" s="1"/>
  <c r="H1049" i="8" s="1"/>
  <c r="H900" i="8"/>
  <c r="F923" i="8" s="1"/>
  <c r="H925" i="8" s="1"/>
  <c r="H929" i="8" s="1"/>
  <c r="H857" i="8"/>
  <c r="F880" i="8" s="1"/>
  <c r="H882" i="8" s="1"/>
  <c r="H886" i="8" s="1"/>
  <c r="H816" i="8"/>
  <c r="F837" i="8" s="1"/>
  <c r="H839" i="8" s="1"/>
  <c r="H843" i="8" s="1"/>
  <c r="H775" i="8"/>
  <c r="F796" i="8" s="1"/>
  <c r="H798" i="8" s="1"/>
  <c r="H802" i="8" s="1"/>
  <c r="H732" i="8"/>
  <c r="F755" i="8" s="1"/>
  <c r="H757" i="8" s="1"/>
  <c r="H761" i="8" s="1"/>
  <c r="F670" i="8"/>
  <c r="H672" i="8" s="1"/>
  <c r="H676" i="8" s="1"/>
  <c r="H690" i="8"/>
  <c r="F712" i="8" s="1"/>
  <c r="H714" i="8" s="1"/>
  <c r="H718" i="8" s="1"/>
  <c r="H564" i="8"/>
  <c r="F586" i="8" s="1"/>
  <c r="H588" i="8" s="1"/>
  <c r="H592" i="8" s="1"/>
  <c r="H606" i="8"/>
  <c r="F628" i="8" s="1"/>
  <c r="H630" i="8" s="1"/>
  <c r="H634" i="8" s="1"/>
  <c r="G2019" i="8"/>
  <c r="G486" i="8"/>
  <c r="G485" i="8"/>
  <c r="G484" i="8"/>
  <c r="G446" i="8"/>
  <c r="G445" i="8"/>
  <c r="G444" i="8"/>
  <c r="G443" i="8"/>
  <c r="G437" i="8"/>
  <c r="G368" i="8"/>
  <c r="G367" i="8"/>
  <c r="G362" i="8"/>
  <c r="G361" i="8"/>
  <c r="G24" i="8"/>
  <c r="H30" i="8" s="1"/>
  <c r="G44" i="4" l="1"/>
  <c r="I44" i="4" s="1"/>
  <c r="G16" i="9"/>
  <c r="G14" i="9"/>
  <c r="I45" i="4"/>
  <c r="G15" i="9"/>
  <c r="E32" i="4"/>
  <c r="E35" i="4"/>
  <c r="E39" i="4"/>
  <c r="E41" i="4"/>
  <c r="E51" i="4"/>
  <c r="E31" i="4"/>
  <c r="E36" i="4"/>
  <c r="E38" i="4"/>
  <c r="E47" i="4"/>
  <c r="E33" i="4"/>
  <c r="E37" i="4"/>
  <c r="E43" i="4"/>
  <c r="E46" i="4"/>
  <c r="E34" i="4"/>
  <c r="E40" i="4"/>
  <c r="E42" i="4"/>
  <c r="E52" i="4"/>
  <c r="E29" i="4"/>
  <c r="E30" i="4"/>
  <c r="H363" i="8"/>
  <c r="F381" i="8" s="1"/>
  <c r="H383" i="8" s="1"/>
  <c r="F39" i="19" l="1"/>
  <c r="E39" i="19"/>
  <c r="D39" i="19"/>
  <c r="C39" i="19"/>
  <c r="F35" i="19"/>
  <c r="E35" i="19"/>
  <c r="D35" i="19"/>
  <c r="C35" i="19"/>
  <c r="F28" i="19"/>
  <c r="E28" i="19"/>
  <c r="D28" i="19"/>
  <c r="C28" i="19"/>
  <c r="F16" i="19"/>
  <c r="E16" i="19"/>
  <c r="D16" i="19"/>
  <c r="D40" i="19" s="1"/>
  <c r="C16" i="19"/>
  <c r="C39" i="18"/>
  <c r="F35" i="18"/>
  <c r="E35" i="18"/>
  <c r="D35" i="18"/>
  <c r="C35" i="18"/>
  <c r="F28" i="18"/>
  <c r="E28" i="18"/>
  <c r="D28" i="18"/>
  <c r="C28" i="18"/>
  <c r="F16" i="18"/>
  <c r="E16" i="18"/>
  <c r="E37" i="18" s="1"/>
  <c r="D16" i="18"/>
  <c r="C16" i="18"/>
  <c r="C40" i="19" l="1"/>
  <c r="E40" i="19"/>
  <c r="F40" i="19"/>
  <c r="D37" i="18"/>
  <c r="F37" i="18"/>
  <c r="D38" i="18"/>
  <c r="D39" i="18" s="1"/>
  <c r="D40" i="18" s="1"/>
  <c r="C40" i="18"/>
  <c r="E38" i="18"/>
  <c r="E39" i="18" s="1"/>
  <c r="E40" i="18" s="1"/>
  <c r="F38" i="18"/>
  <c r="F39" i="18" s="1"/>
  <c r="F40" i="18" s="1"/>
  <c r="F6" i="4" l="1"/>
  <c r="F5" i="4"/>
  <c r="G448" i="8"/>
  <c r="G1384" i="8"/>
  <c r="G487" i="8" l="1"/>
  <c r="G488" i="8"/>
  <c r="F38" i="8" l="1"/>
  <c r="E2130" i="8" l="1"/>
  <c r="A2130" i="8"/>
  <c r="A2128" i="8"/>
  <c r="H2149" i="8"/>
  <c r="F2157" i="8" s="1"/>
  <c r="H2144" i="8"/>
  <c r="F2156" i="8" s="1"/>
  <c r="H2158" i="8" l="1"/>
  <c r="G1763" i="8" l="1"/>
  <c r="E1769" i="8"/>
  <c r="G1769" i="8" s="1"/>
  <c r="H1772" i="8" s="1"/>
  <c r="E1759" i="8"/>
  <c r="A1759" i="8"/>
  <c r="A1757" i="8"/>
  <c r="H1777" i="8"/>
  <c r="F1785" i="8" s="1"/>
  <c r="G1764" i="8" l="1"/>
  <c r="H1765" i="8" s="1"/>
  <c r="F1781" i="8" s="1"/>
  <c r="H1783" i="8" s="1"/>
  <c r="F1784" i="8"/>
  <c r="H1786" i="8" s="1"/>
  <c r="G495" i="8"/>
  <c r="H496" i="8" s="1"/>
  <c r="F504" i="8" s="1"/>
  <c r="G483" i="8"/>
  <c r="H1787" i="8" l="1"/>
  <c r="G476" i="8"/>
  <c r="G489" i="8"/>
  <c r="H490" i="8" s="1"/>
  <c r="E64" i="4" l="1"/>
  <c r="G1500" i="8"/>
  <c r="G1495" i="8"/>
  <c r="G1494" i="8"/>
  <c r="A1490" i="8"/>
  <c r="A1488" i="8"/>
  <c r="H1511" i="8"/>
  <c r="F1519" i="8" s="1"/>
  <c r="G1383" i="8"/>
  <c r="H1389" i="8" s="1"/>
  <c r="G1376" i="8"/>
  <c r="E1372" i="8"/>
  <c r="A1372" i="8"/>
  <c r="A1370" i="8"/>
  <c r="H1496" i="8" l="1"/>
  <c r="G438" i="8"/>
  <c r="G2020" i="8"/>
  <c r="H2021" i="8" s="1"/>
  <c r="F2037" i="8" s="1"/>
  <c r="H2039" i="8" s="1"/>
  <c r="F1401" i="8"/>
  <c r="H439" i="8" l="1"/>
  <c r="F458" i="8" s="1"/>
  <c r="H460" i="8" s="1"/>
  <c r="F1515" i="8"/>
  <c r="H1517" i="8" s="1"/>
  <c r="G1377" i="8"/>
  <c r="H1378" i="8" s="1"/>
  <c r="F1398" i="8" s="1"/>
  <c r="H1400" i="8" s="1"/>
  <c r="G477" i="8"/>
  <c r="H478" i="8" s="1"/>
  <c r="F500" i="8" s="1"/>
  <c r="H502" i="8" s="1"/>
  <c r="G2094" i="8"/>
  <c r="E2167" i="8"/>
  <c r="A2167" i="8"/>
  <c r="A2165" i="8"/>
  <c r="A357" i="8"/>
  <c r="A355" i="8"/>
  <c r="H377" i="8"/>
  <c r="F385" i="8" l="1"/>
  <c r="G2171" i="8"/>
  <c r="H2173" i="8" l="1"/>
  <c r="F2188" i="8" s="1"/>
  <c r="H2190" i="8" s="1"/>
  <c r="F2093" i="8"/>
  <c r="G2093" i="8" l="1"/>
  <c r="G2134" i="8" l="1"/>
  <c r="H2136" i="8" s="1"/>
  <c r="F2153" i="8" s="1"/>
  <c r="H2155" i="8" s="1"/>
  <c r="H2159" i="8" s="1"/>
  <c r="E81" i="4" l="1"/>
  <c r="H1394" i="8" l="1"/>
  <c r="F1402" i="8" s="1"/>
  <c r="H1403" i="8" s="1"/>
  <c r="H1404" i="8" s="1"/>
  <c r="H2184" i="8"/>
  <c r="F2192" i="8" s="1"/>
  <c r="H2179" i="8"/>
  <c r="F2191" i="8" s="1"/>
  <c r="E50" i="4" l="1"/>
  <c r="H2193" i="8"/>
  <c r="H2194" i="8" s="1"/>
  <c r="H454" i="8"/>
  <c r="F462" i="8" s="1"/>
  <c r="G13" i="8"/>
  <c r="E89" i="4" l="1"/>
  <c r="H14" i="8"/>
  <c r="F34" i="8" s="1"/>
  <c r="H36" i="8" s="1"/>
  <c r="H20" i="8"/>
  <c r="F37" i="8" s="1"/>
  <c r="H39" i="8" s="1"/>
  <c r="H40" i="8" l="1"/>
  <c r="E12" i="4" l="1"/>
  <c r="E2089" i="8"/>
  <c r="A2089" i="8"/>
  <c r="A2087" i="8"/>
  <c r="H2112" i="8"/>
  <c r="F2120" i="8" s="1"/>
  <c r="H2105" i="8"/>
  <c r="F2119" i="8" l="1"/>
  <c r="H2121" i="8" s="1"/>
  <c r="H2097" i="8"/>
  <c r="F2116" i="8" s="1"/>
  <c r="H2118" i="8" s="1"/>
  <c r="H2122" i="8" l="1"/>
  <c r="E2015" i="8"/>
  <c r="A2015" i="8"/>
  <c r="A2013" i="8"/>
  <c r="H2033" i="8"/>
  <c r="F2041" i="8" s="1"/>
  <c r="H2028" i="8"/>
  <c r="E80" i="4" l="1"/>
  <c r="F2040" i="8"/>
  <c r="H2042" i="8" s="1"/>
  <c r="H2043" i="8" s="1"/>
  <c r="E78" i="4" l="1"/>
  <c r="A4" i="8"/>
  <c r="A1861" i="8" l="1"/>
  <c r="A1172" i="8"/>
  <c r="A1211" i="8"/>
  <c r="A1328" i="8"/>
  <c r="A1896" i="8"/>
  <c r="A1974" i="8"/>
  <c r="A316" i="8"/>
  <c r="A1791" i="8"/>
  <c r="A1826" i="8"/>
  <c r="A1678" i="8"/>
  <c r="A1716" i="8"/>
  <c r="A1602" i="8"/>
  <c r="A1640" i="8"/>
  <c r="A1564" i="8"/>
  <c r="A1525" i="8"/>
  <c r="A1408" i="8"/>
  <c r="A1447" i="8"/>
  <c r="A1250" i="8"/>
  <c r="A510" i="8"/>
  <c r="A1289" i="8"/>
  <c r="A1093" i="8"/>
  <c r="A1133" i="8"/>
  <c r="A1013" i="8"/>
  <c r="A1053" i="8"/>
  <c r="A933" i="8"/>
  <c r="A973" i="8"/>
  <c r="A847" i="8"/>
  <c r="A890" i="8"/>
  <c r="A765" i="8"/>
  <c r="A806" i="8"/>
  <c r="A680" i="8"/>
  <c r="A722" i="8"/>
  <c r="A596" i="8"/>
  <c r="A638" i="8"/>
  <c r="A2047" i="8"/>
  <c r="A554" i="8"/>
  <c r="A278" i="8"/>
  <c r="A391" i="8"/>
  <c r="A200" i="8"/>
  <c r="A239" i="8"/>
  <c r="A44" i="8"/>
  <c r="A82" i="8" s="1"/>
  <c r="A122" i="8"/>
  <c r="A161" i="8" s="1"/>
  <c r="A1935" i="8"/>
  <c r="A1755" i="8"/>
  <c r="A2011" i="8"/>
  <c r="A353" i="8"/>
  <c r="A1486" i="8"/>
  <c r="A2126" i="8"/>
  <c r="A429" i="8"/>
  <c r="A468" i="8"/>
  <c r="A1368" i="8"/>
  <c r="A2163" i="8"/>
  <c r="A2085" i="8"/>
  <c r="G1944" i="8" l="1"/>
  <c r="H1945" i="8" s="1"/>
  <c r="F1964" i="8" s="1"/>
  <c r="H1966" i="8" s="1"/>
  <c r="H1970" i="8" s="1"/>
  <c r="F67" i="4" l="1"/>
  <c r="G67" i="4" s="1"/>
  <c r="F68" i="4"/>
  <c r="G68" i="4" s="1"/>
  <c r="F72" i="4"/>
  <c r="G72" i="4" s="1"/>
  <c r="F86" i="4"/>
  <c r="G86" i="4" s="1"/>
  <c r="F65" i="4"/>
  <c r="F66" i="4"/>
  <c r="G66" i="4" s="1"/>
  <c r="F58" i="4"/>
  <c r="G58" i="4" s="1"/>
  <c r="F57" i="4"/>
  <c r="G57" i="4" s="1"/>
  <c r="F61" i="4"/>
  <c r="G61" i="4" s="1"/>
  <c r="F60" i="4"/>
  <c r="G60" i="4" s="1"/>
  <c r="F59" i="4"/>
  <c r="G59" i="4" s="1"/>
  <c r="F56" i="4"/>
  <c r="G56" i="4" s="1"/>
  <c r="F79" i="4"/>
  <c r="F28" i="4"/>
  <c r="G28" i="4" s="1"/>
  <c r="F42" i="4"/>
  <c r="G42" i="4" s="1"/>
  <c r="F38" i="4"/>
  <c r="M24" i="27" s="1"/>
  <c r="F30" i="4"/>
  <c r="G30" i="4" s="1"/>
  <c r="F46" i="4"/>
  <c r="G46" i="4" s="1"/>
  <c r="F51" i="4"/>
  <c r="G51" i="4" s="1"/>
  <c r="F34" i="4"/>
  <c r="F31" i="4"/>
  <c r="F29" i="4"/>
  <c r="G29" i="4" s="1"/>
  <c r="F37" i="4"/>
  <c r="F39" i="4"/>
  <c r="G39" i="4" s="1"/>
  <c r="F52" i="4"/>
  <c r="G52" i="4" s="1"/>
  <c r="F32" i="4"/>
  <c r="F40" i="4"/>
  <c r="G40" i="4" s="1"/>
  <c r="F43" i="4"/>
  <c r="F41" i="4"/>
  <c r="G41" i="4" s="1"/>
  <c r="F47" i="4"/>
  <c r="G47" i="4" s="1"/>
  <c r="F33" i="4"/>
  <c r="F36" i="4"/>
  <c r="F35" i="4"/>
  <c r="F64" i="4"/>
  <c r="F81" i="4"/>
  <c r="F50" i="4"/>
  <c r="G50" i="4" s="1"/>
  <c r="F89" i="4"/>
  <c r="F80" i="4"/>
  <c r="F78" i="4"/>
  <c r="G75" i="4"/>
  <c r="G74" i="4" s="1"/>
  <c r="C13" i="25" s="1"/>
  <c r="E71" i="4"/>
  <c r="F71" i="4" s="1"/>
  <c r="G71" i="4" s="1"/>
  <c r="F23" i="4"/>
  <c r="G23" i="4" s="1"/>
  <c r="G65" i="4"/>
  <c r="F12" i="4"/>
  <c r="G12" i="4" s="1"/>
  <c r="T13" i="25" l="1"/>
  <c r="V13" i="25"/>
  <c r="G43" i="4"/>
  <c r="G18" i="9"/>
  <c r="L13" i="25"/>
  <c r="F13" i="25"/>
  <c r="J13" i="25"/>
  <c r="R13" i="25"/>
  <c r="P13" i="25"/>
  <c r="N13" i="25"/>
  <c r="H13" i="25"/>
  <c r="D13" i="25"/>
  <c r="G26" i="9"/>
  <c r="G49" i="4"/>
  <c r="I49" i="4" s="1"/>
  <c r="G19" i="9"/>
  <c r="I46" i="4"/>
  <c r="G85" i="4"/>
  <c r="C15" i="25" s="1"/>
  <c r="G13" i="9"/>
  <c r="G8" i="9"/>
  <c r="G10" i="9"/>
  <c r="G11" i="4"/>
  <c r="G34" i="4"/>
  <c r="M18" i="27"/>
  <c r="G32" i="4"/>
  <c r="M20" i="27"/>
  <c r="G31" i="4"/>
  <c r="M21" i="27"/>
  <c r="G37" i="4"/>
  <c r="M15" i="27"/>
  <c r="G33" i="4"/>
  <c r="M19" i="27"/>
  <c r="G35" i="4"/>
  <c r="M17" i="27"/>
  <c r="G36" i="4"/>
  <c r="M16" i="27"/>
  <c r="G70" i="4"/>
  <c r="I70" i="4" s="1"/>
  <c r="G64" i="4"/>
  <c r="G81" i="4"/>
  <c r="G79" i="4"/>
  <c r="G80" i="4"/>
  <c r="G89" i="4"/>
  <c r="G78" i="4"/>
  <c r="V15" i="25" l="1"/>
  <c r="T15" i="25"/>
  <c r="C6" i="25"/>
  <c r="L15" i="25"/>
  <c r="J15" i="25"/>
  <c r="P15" i="25"/>
  <c r="N15" i="25"/>
  <c r="R15" i="25"/>
  <c r="D15" i="25"/>
  <c r="F15" i="25"/>
  <c r="H15" i="25"/>
  <c r="Y13" i="25"/>
  <c r="Z13" i="25" s="1"/>
  <c r="I64" i="4"/>
  <c r="G63" i="4"/>
  <c r="I63" i="4" s="1"/>
  <c r="G17" i="9"/>
  <c r="G39" i="9"/>
  <c r="G40" i="9"/>
  <c r="G42" i="9"/>
  <c r="G48" i="9"/>
  <c r="C12" i="25"/>
  <c r="G44" i="9"/>
  <c r="G41" i="9"/>
  <c r="G12" i="9"/>
  <c r="C9" i="25"/>
  <c r="G77" i="4"/>
  <c r="G88" i="4"/>
  <c r="C16" i="25" s="1"/>
  <c r="T9" i="25" l="1"/>
  <c r="R9" i="25"/>
  <c r="V9" i="25"/>
  <c r="L6" i="25"/>
  <c r="R6" i="25"/>
  <c r="V6" i="25"/>
  <c r="T6" i="25"/>
  <c r="V12" i="25"/>
  <c r="T12" i="25"/>
  <c r="N6" i="25"/>
  <c r="J6" i="25"/>
  <c r="Y15" i="25"/>
  <c r="Z15" i="25" s="1"/>
  <c r="P9" i="25"/>
  <c r="D9" i="25"/>
  <c r="H12" i="25"/>
  <c r="D12" i="25"/>
  <c r="J12" i="25"/>
  <c r="P12" i="25"/>
  <c r="N12" i="25"/>
  <c r="R12" i="25"/>
  <c r="L12" i="25"/>
  <c r="F12" i="25"/>
  <c r="H6" i="25"/>
  <c r="D6" i="25"/>
  <c r="F6" i="25"/>
  <c r="P6" i="25"/>
  <c r="C11" i="25"/>
  <c r="G28" i="9"/>
  <c r="C14" i="25"/>
  <c r="I77" i="4"/>
  <c r="F9" i="25"/>
  <c r="G25" i="9"/>
  <c r="G21" i="9"/>
  <c r="N9" i="25"/>
  <c r="L9" i="25"/>
  <c r="H9" i="25"/>
  <c r="J9" i="25"/>
  <c r="L11" i="25" l="1"/>
  <c r="V11" i="25"/>
  <c r="T11" i="25"/>
  <c r="T14" i="25"/>
  <c r="V14" i="25"/>
  <c r="Y6" i="25"/>
  <c r="Z6" i="25" s="1"/>
  <c r="Y12" i="25"/>
  <c r="Z12" i="25" s="1"/>
  <c r="Y9" i="25"/>
  <c r="Z9" i="25" s="1"/>
  <c r="J11" i="25"/>
  <c r="F11" i="25"/>
  <c r="H11" i="25"/>
  <c r="D11" i="25"/>
  <c r="R11" i="25"/>
  <c r="L14" i="25"/>
  <c r="P14" i="25"/>
  <c r="N14" i="25"/>
  <c r="H14" i="25"/>
  <c r="R14" i="25"/>
  <c r="D14" i="25"/>
  <c r="F14" i="25"/>
  <c r="J14" i="25"/>
  <c r="N11" i="25"/>
  <c r="P11" i="25"/>
  <c r="Y14" i="25" l="1"/>
  <c r="Z14" i="25" s="1"/>
  <c r="Y11" i="25"/>
  <c r="Z11" i="25" s="1"/>
  <c r="H1506" i="8"/>
  <c r="F1518" i="8" s="1"/>
  <c r="H1520" i="8" s="1"/>
  <c r="H1521" i="8" s="1"/>
  <c r="E55" i="4" l="1"/>
  <c r="F55" i="4" l="1"/>
  <c r="G55" i="4" s="1"/>
  <c r="G54" i="4" s="1"/>
  <c r="F503" i="8"/>
  <c r="H505" i="8" s="1"/>
  <c r="H506" i="8" s="1"/>
  <c r="G447" i="8"/>
  <c r="G369" i="8"/>
  <c r="H372" i="8" s="1"/>
  <c r="I54" i="4" l="1"/>
  <c r="C10" i="25"/>
  <c r="G23" i="9"/>
  <c r="H449" i="8"/>
  <c r="F461" i="8" s="1"/>
  <c r="H463" i="8" s="1"/>
  <c r="H464" i="8" s="1"/>
  <c r="E27" i="4"/>
  <c r="F27" i="4" s="1"/>
  <c r="F384" i="8"/>
  <c r="H386" i="8" s="1"/>
  <c r="H387" i="8" s="1"/>
  <c r="N10" i="25" l="1"/>
  <c r="T10" i="25"/>
  <c r="V10" i="25"/>
  <c r="L10" i="25"/>
  <c r="F10" i="25"/>
  <c r="P10" i="25"/>
  <c r="R10" i="25"/>
  <c r="H10" i="25"/>
  <c r="D10" i="25"/>
  <c r="J10" i="25"/>
  <c r="E24" i="4"/>
  <c r="F24" i="4" s="1"/>
  <c r="G24" i="4" s="1"/>
  <c r="E22" i="4"/>
  <c r="F22" i="4" s="1"/>
  <c r="G27" i="4"/>
  <c r="Y10" i="25" l="1"/>
  <c r="Z10" i="25" s="1"/>
  <c r="G6" i="9"/>
  <c r="G22" i="4"/>
  <c r="G21" i="4" l="1"/>
  <c r="C7" i="25" l="1"/>
  <c r="I11" i="4"/>
  <c r="G7" i="9"/>
  <c r="G38" i="4"/>
  <c r="V7" i="25" l="1"/>
  <c r="R7" i="25"/>
  <c r="T7" i="25"/>
  <c r="L7" i="25"/>
  <c r="J7" i="25"/>
  <c r="H7" i="25"/>
  <c r="N7" i="25"/>
  <c r="P7" i="25"/>
  <c r="D7" i="25"/>
  <c r="F7" i="25"/>
  <c r="G26" i="4"/>
  <c r="C8" i="25" s="1"/>
  <c r="G11" i="9"/>
  <c r="V8" i="25" l="1"/>
  <c r="W16" i="25" s="1"/>
  <c r="V16" i="25" s="1"/>
  <c r="V17" i="25" s="1"/>
  <c r="T8" i="25"/>
  <c r="U16" i="25" s="1"/>
  <c r="T16" i="25" s="1"/>
  <c r="T17" i="25" s="1"/>
  <c r="G49" i="9"/>
  <c r="R8" i="25"/>
  <c r="D8" i="25"/>
  <c r="E16" i="25" s="1"/>
  <c r="Y7" i="25"/>
  <c r="Z7" i="25" s="1"/>
  <c r="G82" i="4"/>
  <c r="G83" i="4" s="1"/>
  <c r="L8" i="25"/>
  <c r="M16" i="25" s="1"/>
  <c r="L16" i="25" s="1"/>
  <c r="F8" i="25"/>
  <c r="G16" i="25" s="1"/>
  <c r="F16" i="25" s="1"/>
  <c r="J8" i="25"/>
  <c r="K16" i="25" s="1"/>
  <c r="J16" i="25" s="1"/>
  <c r="N8" i="25"/>
  <c r="P8" i="25"/>
  <c r="Q16" i="25" s="1"/>
  <c r="H8" i="25"/>
  <c r="C17" i="25"/>
  <c r="U17" i="25" l="1"/>
  <c r="W17" i="25"/>
  <c r="S16" i="25"/>
  <c r="R16" i="25" s="1"/>
  <c r="R17" i="25" s="1"/>
  <c r="S17" i="25" s="1"/>
  <c r="P16" i="25"/>
  <c r="P17" i="25" s="1"/>
  <c r="Q17" i="25" s="1"/>
  <c r="D16" i="25"/>
  <c r="D17" i="25" s="1"/>
  <c r="E17" i="25" s="1"/>
  <c r="J17" i="25"/>
  <c r="K17" i="25" s="1"/>
  <c r="F17" i="25"/>
  <c r="G17" i="25" s="1"/>
  <c r="L17" i="25"/>
  <c r="M17" i="25" s="1"/>
  <c r="O16" i="25"/>
  <c r="N16" i="25" s="1"/>
  <c r="N17" i="25" s="1"/>
  <c r="O17" i="25" s="1"/>
  <c r="I16" i="25"/>
  <c r="H16" i="25" s="1"/>
  <c r="H17" i="25" s="1"/>
  <c r="I17" i="25" s="1"/>
  <c r="H90" i="4"/>
  <c r="Y8" i="25"/>
  <c r="Z8" i="25" s="1"/>
  <c r="X16" i="25" l="1"/>
  <c r="Y16" i="25"/>
  <c r="Z16" i="25" s="1"/>
  <c r="D26" i="9"/>
  <c r="E26" i="9" s="1"/>
  <c r="D31" i="9"/>
  <c r="E31" i="9" s="1"/>
  <c r="D41" i="9"/>
  <c r="E41" i="9" s="1"/>
  <c r="D17" i="9"/>
  <c r="E17" i="9" s="1"/>
  <c r="D10" i="9"/>
  <c r="E10" i="9" s="1"/>
  <c r="D33" i="9"/>
  <c r="E33" i="9" s="1"/>
  <c r="D44" i="9"/>
  <c r="E44" i="9" s="1"/>
  <c r="D25" i="9"/>
  <c r="E25" i="9" s="1"/>
  <c r="D8" i="9"/>
  <c r="E8" i="9" s="1"/>
  <c r="D12" i="9"/>
  <c r="E12" i="9" s="1"/>
  <c r="D15" i="9"/>
  <c r="E15" i="9" s="1"/>
  <c r="D34" i="9"/>
  <c r="E34" i="9" s="1"/>
  <c r="D45" i="9"/>
  <c r="E45" i="9" s="1"/>
  <c r="D7" i="9"/>
  <c r="E7" i="9" s="1"/>
  <c r="D11" i="9"/>
  <c r="E11" i="9" s="1"/>
  <c r="D14" i="9"/>
  <c r="E14" i="9" s="1"/>
  <c r="D30" i="9"/>
  <c r="E30" i="9" s="1"/>
  <c r="D42" i="9"/>
  <c r="E42" i="9" s="1"/>
  <c r="E6" i="9"/>
  <c r="D23" i="9"/>
  <c r="E23" i="9" s="1"/>
  <c r="D48" i="9"/>
  <c r="E48" i="9" s="1"/>
  <c r="D32" i="9"/>
  <c r="E32" i="9" s="1"/>
  <c r="D35" i="9"/>
  <c r="E35" i="9" s="1"/>
  <c r="D13" i="9"/>
  <c r="E13" i="9" s="1"/>
  <c r="D21" i="9"/>
  <c r="E21" i="9" s="1"/>
  <c r="D28" i="9"/>
  <c r="E28" i="9" s="1"/>
  <c r="D39" i="9"/>
  <c r="E39" i="9" s="1"/>
  <c r="D40" i="9"/>
  <c r="E40" i="9" s="1"/>
  <c r="D19" i="9"/>
  <c r="E19" i="9" s="1"/>
  <c r="G53" i="9"/>
  <c r="D16" i="9"/>
  <c r="E16" i="9" s="1"/>
  <c r="D18" i="9"/>
  <c r="E18" i="9" s="1"/>
  <c r="D18" i="25"/>
  <c r="F18" i="25" s="1"/>
  <c r="H18" i="25" s="1"/>
  <c r="J18" i="25" s="1"/>
  <c r="L18" i="25" s="1"/>
  <c r="N18" i="25" s="1"/>
  <c r="P18" i="25" s="1"/>
  <c r="R18" i="25" s="1"/>
  <c r="T18" i="25" s="1"/>
  <c r="V18" i="25" s="1"/>
  <c r="E18" i="25"/>
  <c r="G18" i="25" s="1"/>
  <c r="I18" i="25" s="1"/>
  <c r="K18" i="25" s="1"/>
  <c r="M18" i="25" s="1"/>
  <c r="O18" i="25" s="1"/>
  <c r="Q18" i="25" s="1"/>
  <c r="S18" i="25" s="1"/>
  <c r="U18" i="25" s="1"/>
  <c r="W18" i="25" s="1"/>
  <c r="E49" i="9" l="1"/>
</calcChain>
</file>

<file path=xl/comments1.xml><?xml version="1.0" encoding="utf-8"?>
<comments xmlns="http://schemas.openxmlformats.org/spreadsheetml/2006/main">
  <authors>
    <author>Home</author>
  </authors>
  <commentList>
    <comment ref="D43" authorId="0" shapeId="0">
      <text>
        <r>
          <rPr>
            <b/>
            <sz val="9"/>
            <color indexed="81"/>
            <rFont val="Segoe UI"/>
            <family val="2"/>
          </rPr>
          <t>Home:</t>
        </r>
        <r>
          <rPr>
            <sz val="9"/>
            <color indexed="81"/>
            <rFont val="Segoe UI"/>
            <family val="2"/>
          </rPr>
          <t xml:space="preserve">
falta incluir o comprimento ´para interligação das condensadoras com a central de comando
</t>
        </r>
      </text>
    </comment>
  </commentList>
</comments>
</file>

<file path=xl/comments2.xml><?xml version="1.0" encoding="utf-8"?>
<comments xmlns="http://schemas.openxmlformats.org/spreadsheetml/2006/main">
  <authors>
    <author>SESUT</author>
  </authors>
  <commentList>
    <comment ref="A569" authorId="0" shapeId="0">
      <text>
        <r>
          <rPr>
            <b/>
            <sz val="9"/>
            <color indexed="81"/>
            <rFont val="Segoe UI"/>
            <family val="2"/>
          </rPr>
          <t>SESUT:</t>
        </r>
        <r>
          <rPr>
            <sz val="9"/>
            <color indexed="81"/>
            <rFont val="Segoe UI"/>
            <family val="2"/>
          </rPr>
          <t xml:space="preserve">
RECICLAGEM</t>
        </r>
      </text>
    </comment>
  </commentList>
</comments>
</file>

<file path=xl/comments3.xml><?xml version="1.0" encoding="utf-8"?>
<comments xmlns="http://schemas.openxmlformats.org/spreadsheetml/2006/main">
  <authors>
    <author>NOM</author>
  </authors>
  <commentList>
    <comment ref="C8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9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C10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1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</commentList>
</comments>
</file>

<file path=xl/comments4.xml><?xml version="1.0" encoding="utf-8"?>
<comments xmlns="http://schemas.openxmlformats.org/spreadsheetml/2006/main">
  <authors>
    <author>NOM</author>
  </authors>
  <commentList>
    <comment ref="C10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comprimento das linhas principais 
para suporte
</t>
        </r>
      </text>
    </comment>
    <comment ref="E10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</commentList>
</comments>
</file>

<file path=xl/comments5.xml><?xml version="1.0" encoding="utf-8"?>
<comments xmlns="http://schemas.openxmlformats.org/spreadsheetml/2006/main">
  <authors>
    <author>NOM</author>
  </authors>
  <commentList>
    <comment ref="H4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H5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0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1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C12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C45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comprimento das linhas principais 
para suporte
</t>
        </r>
      </text>
    </comment>
    <comment ref="E45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  <comment ref="E52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</commentList>
</comments>
</file>

<file path=xl/comments6.xml><?xml version="1.0" encoding="utf-8"?>
<comments xmlns="http://schemas.openxmlformats.org/spreadsheetml/2006/main">
  <authors>
    <author>NOM</author>
  </authors>
  <commentList>
    <comment ref="F4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F5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F6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0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1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C12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
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valor retirado do memorial</t>
        </r>
      </text>
    </comment>
    <comment ref="C44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comprimento das linhas principais 
para suporte
</t>
        </r>
      </text>
    </comment>
    <comment ref="E44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  <comment ref="E51" authorId="0" shapeId="0">
      <text>
        <r>
          <rPr>
            <b/>
            <sz val="9"/>
            <color indexed="81"/>
            <rFont val="Segoe UI"/>
            <family val="2"/>
          </rPr>
          <t>NOM:</t>
        </r>
        <r>
          <rPr>
            <sz val="9"/>
            <color indexed="81"/>
            <rFont val="Segoe UI"/>
            <family val="2"/>
          </rPr>
          <t xml:space="preserve">
número de suportes
</t>
        </r>
      </text>
    </comment>
  </commentList>
</comments>
</file>

<file path=xl/sharedStrings.xml><?xml version="1.0" encoding="utf-8"?>
<sst xmlns="http://schemas.openxmlformats.org/spreadsheetml/2006/main" count="6539" uniqueCount="1058">
  <si>
    <r>
      <t xml:space="preserve">JUSTIÇA FEDERAL DE PRIMEIRO GRAU
Seção Judiciária do Espírito Santo
</t>
    </r>
    <r>
      <rPr>
        <b/>
        <sz val="8"/>
        <rFont val="Arial"/>
        <family val="2"/>
      </rPr>
      <t xml:space="preserve">
</t>
    </r>
    <r>
      <rPr>
        <b/>
        <sz val="14"/>
        <rFont val="Arial"/>
        <family val="2"/>
      </rPr>
      <t>Anexo 2 - PLANILHA ORÇAMENTÁRIA GLOBAL</t>
    </r>
  </si>
  <si>
    <t>Substituição dos sistemas de climatização dos cartórios do Edifício Sede por VRF</t>
  </si>
  <si>
    <t>Parâmetros utilizados no orçamento</t>
  </si>
  <si>
    <t>Data-base</t>
  </si>
  <si>
    <t xml:space="preserve">Encargos Sociais </t>
  </si>
  <si>
    <t>Bancos utilizados</t>
  </si>
  <si>
    <t>BDI</t>
  </si>
  <si>
    <t>Horista</t>
  </si>
  <si>
    <t>SINAPI</t>
  </si>
  <si>
    <t>BDI (fornecimento de equipamentos)</t>
  </si>
  <si>
    <t>Mensalista</t>
  </si>
  <si>
    <t>SBC</t>
  </si>
  <si>
    <t>Desonerado?</t>
  </si>
  <si>
    <t>não</t>
  </si>
  <si>
    <t>IOPES</t>
  </si>
  <si>
    <t>ITEM</t>
  </si>
  <si>
    <t>DESCRIÇÃO DOS SERVIÇOS</t>
  </si>
  <si>
    <t>UNID</t>
  </si>
  <si>
    <t>QUANT</t>
  </si>
  <si>
    <t xml:space="preserve">PREÇO UNIT (R$) - S/ BDI </t>
  </si>
  <si>
    <t xml:space="preserve">PREÇO UNIT (R$) - C/ BDI </t>
  </si>
  <si>
    <t>PREÇO 
TOTAL (R$)</t>
  </si>
  <si>
    <t>FONTE</t>
  </si>
  <si>
    <t>PAVIMENTO TIPO (REPETE SEIS VEZES - CÁLCULO AO FINAL)</t>
  </si>
  <si>
    <t>01</t>
  </si>
  <si>
    <t>FORNECIMENTO DOS EQUIPAMENTOS VRF</t>
  </si>
  <si>
    <t>01.01</t>
  </si>
  <si>
    <t>Fornecimento de condensadora VRF 24Hp, 380V, descarga vertical, marca de referência LG</t>
  </si>
  <si>
    <t>unidade</t>
  </si>
  <si>
    <t>AC-001</t>
  </si>
  <si>
    <t>01.02</t>
  </si>
  <si>
    <t>Fornecimento de evaporadora VRF 36.000 Btu/h, tipo cassete 4 vias, marca de referência LG completa, inclusive painel e controle remoto sem fio</t>
  </si>
  <si>
    <t>AC-002</t>
  </si>
  <si>
    <t>01.03</t>
  </si>
  <si>
    <t>Fornecimento de evaporadora VRF 24.200 Btu/h, tipo cassete 4 vias, marca de referência LG completa, inclusive painel e controle remoto sem fio</t>
  </si>
  <si>
    <t>AC-003</t>
  </si>
  <si>
    <t>01.04</t>
  </si>
  <si>
    <t>Fornecimento de evaporadora VRF 12.300 Btu/h, tipo cassete 4 vias, marca de referência LG completa, inclusive painel e controle remoto sem fio</t>
  </si>
  <si>
    <t>AC-004</t>
  </si>
  <si>
    <t>01.05</t>
  </si>
  <si>
    <t>Fornecimento de evaporadora VRF 24.200 Btu/h, tipo cassete 1 via, marca de referência LG completa, inclusive painel e controle remoto sem fio</t>
  </si>
  <si>
    <t>AC-005</t>
  </si>
  <si>
    <t>01.06</t>
  </si>
  <si>
    <t>Fornecimento de evaporadora VRF 19.100 Btu/h, tipo cassete 1 via, marca de referência LG completa, inclusive painel e controle remoto sem fio</t>
  </si>
  <si>
    <t>AC-006</t>
  </si>
  <si>
    <t>01.07</t>
  </si>
  <si>
    <t>Fornecimento de evaporadora VRF 12.300 Btu/h, tipo cassete 1 via, marca de referência LG completa, inclusive painel e controle remoto sem fio</t>
  </si>
  <si>
    <t>AC-007</t>
  </si>
  <si>
    <t>01.08</t>
  </si>
  <si>
    <t>Fornecimento de conjunto de acessórios de conexão de tubulação (derivadores) para cada sistema VRF,  marca de referência LG</t>
  </si>
  <si>
    <t>sistema</t>
  </si>
  <si>
    <t>AC-008</t>
  </si>
  <si>
    <t>02</t>
  </si>
  <si>
    <t>INSTALAÇÃO DOS EQUIPAMENTOS VRF</t>
  </si>
  <si>
    <t>02.01</t>
  </si>
  <si>
    <t>Transporte e instalação de condensadora 24Hp em base de concreto, exclusive base</t>
  </si>
  <si>
    <t>AC-010</t>
  </si>
  <si>
    <t>02.02</t>
  </si>
  <si>
    <t>Fabricação e instalação de duto de descarga para condensadora conforme projeto</t>
  </si>
  <si>
    <t>AC-011</t>
  </si>
  <si>
    <t>02.03</t>
  </si>
  <si>
    <t>Transporte, remoção de placas de forro e instalação de evaporadora cassete  suspensa em tirantes</t>
  </si>
  <si>
    <t>AC-012</t>
  </si>
  <si>
    <t>03</t>
  </si>
  <si>
    <t>FORNECIMENTO E INSTALAÇÃO DE LINHAS FRIGORÍGENAS E VÁLVULAS</t>
  </si>
  <si>
    <t>03.01</t>
  </si>
  <si>
    <t>Fornecimento e instalação de linha frigorígena em tubos de cobre flexíveis  6,35mm (1/4") , conforme projeto, inclusive isolamento, conexões e instalação dos derivadores</t>
  </si>
  <si>
    <t>m</t>
  </si>
  <si>
    <t>AC-013</t>
  </si>
  <si>
    <t>03.02</t>
  </si>
  <si>
    <t>Fornecimento e instalação de linha frigorígena em tubos de cobre flexíveis  9,53mm (3/8") , conforme projeto, inclusive isolamento, conexões e instalação dos derivadores</t>
  </si>
  <si>
    <t>AC-014</t>
  </si>
  <si>
    <t>03.03</t>
  </si>
  <si>
    <t>Fornecimento e instalação de linha frigorígena em tubos de cobre flexíveis  12,7mm (1/2") , conforme projeto, inclusive isolamento, conexões e instalação dos derivadores</t>
  </si>
  <si>
    <t>AC-015</t>
  </si>
  <si>
    <t>03.04</t>
  </si>
  <si>
    <t>Fornecimento e instalação de linha frigorígena em tubos de cobre flexíveis  15,88mm (5/8") , conforme projeto, inclusive isolamento, conexões e instalação dos derivadores</t>
  </si>
  <si>
    <t>AC-016</t>
  </si>
  <si>
    <t>03.05</t>
  </si>
  <si>
    <t>Fornecimento e instalação de linha frigorígena em tubos de cobre rígidos 9,53mm (3/8"), conforme projeto, inclusive isolamento, conexões e instalação dos derivadores</t>
  </si>
  <si>
    <t>AC-017</t>
  </si>
  <si>
    <t>03.06</t>
  </si>
  <si>
    <t>Fornecimento e instalação de linha frigorígena em tubos de cobre rígidos 12,7mm (1/2"), conforme projeto, inclusive isolamento, conexões e instalação dos derivadores</t>
  </si>
  <si>
    <t>AC-018</t>
  </si>
  <si>
    <t>03.07</t>
  </si>
  <si>
    <t>Fornecimento e instalação de linha frigorígena em tubos de cobre rígidos 15,88mm (5/8") , conforme projeto, inclusive isolamento, conexões e instalação dos derivadores</t>
  </si>
  <si>
    <t>AC-019</t>
  </si>
  <si>
    <t>03.08</t>
  </si>
  <si>
    <t>Fornecimento e instalação de linha frigorígena em tubos de cobre rígidos 19,05mm (3/4") , conforme projeto, inclusive isolamento, conexões e instalação dos derivadores</t>
  </si>
  <si>
    <t>AC-020</t>
  </si>
  <si>
    <t>03.09</t>
  </si>
  <si>
    <t>Fornecimento e instalação de linha frigorígena em tubos de cobre rígidos  22,2mm (7/8"), conforme projeto, inclusive isolamento, conexões e instalação dos derivadores</t>
  </si>
  <si>
    <t>AC-021</t>
  </si>
  <si>
    <t>03.10</t>
  </si>
  <si>
    <t>Fornecimento e instalação de linha frigorígena em tubos de cobre rígidos  28,58mm (1 1/8"), conforme projeto, inclusive isolamento, conexões e instalação dos derivadores</t>
  </si>
  <si>
    <t>AC-022</t>
  </si>
  <si>
    <t>03.11</t>
  </si>
  <si>
    <t>Fornecimento e instalação de linha frigorígena em tubos de cobre rígidos  34,90mm (1 3/8"), conforme projeto, inclusive isolamento, conexões e instalação dos derivadores</t>
  </si>
  <si>
    <t>AC-023</t>
  </si>
  <si>
    <t>03.12</t>
  </si>
  <si>
    <t>Fornecimento e instalação de suporte para linhas frigorígenas em perfilado galvanizado perfurado 38x19mm, conforme projeto</t>
  </si>
  <si>
    <t>AC-024</t>
  </si>
  <si>
    <t>03.13</t>
  </si>
  <si>
    <t>Fornecimento e instalação de válvula GBC 1/4" Marca de referência DANFOSS</t>
  </si>
  <si>
    <t>AC-025</t>
  </si>
  <si>
    <t>03.14</t>
  </si>
  <si>
    <t>Fornecimento e instalação de válvula GBC 1/2" Marca de referência DANFOSS</t>
  </si>
  <si>
    <t>AC-026</t>
  </si>
  <si>
    <t>03.15</t>
  </si>
  <si>
    <t>Fornecimento e instalação de válvula GBC 5/8" Marca de referência DANFOSS</t>
  </si>
  <si>
    <t>AC-027</t>
  </si>
  <si>
    <t>03.16</t>
  </si>
  <si>
    <t>Fornecimento e instalação de válvula GBC 3/8" Marca de referência DANFOSS</t>
  </si>
  <si>
    <t>AC-028</t>
  </si>
  <si>
    <t>03.17</t>
  </si>
  <si>
    <t>AC-029</t>
  </si>
  <si>
    <t>03.18</t>
  </si>
  <si>
    <t>Fornecimento e instalação de proteção mecânica nas linhas frigorígenas em áreas externas, em revestimento flexível de tecido composto de fibras de vidro de filamento contínuo, marca de referência Armacell - Armacheck D, inclusive adesivo 520-S Armaflex .</t>
  </si>
  <si>
    <t>m²</t>
  </si>
  <si>
    <t>AC-030</t>
  </si>
  <si>
    <t>03.19</t>
  </si>
  <si>
    <t>kg</t>
  </si>
  <si>
    <t>AC-031</t>
  </si>
  <si>
    <t>04</t>
  </si>
  <si>
    <t>ADEQUAÇÕES NAS INSTALAÇÕES DE TOMADA DE AR EXTERIOR - TAE</t>
  </si>
  <si>
    <t>04.01</t>
  </si>
  <si>
    <t>TAE-001</t>
  </si>
  <si>
    <t>04.02</t>
  </si>
  <si>
    <t>cartório</t>
  </si>
  <si>
    <t>TAE-002</t>
  </si>
  <si>
    <t>04.03</t>
  </si>
  <si>
    <t>Remanejamento de conjunto caixa e difusor existentes para uso em TAE</t>
  </si>
  <si>
    <t>TAE-003</t>
  </si>
  <si>
    <t>05</t>
  </si>
  <si>
    <t>ADEQUAÇÕES NAS INSTALAÇÕES DE DRENAGEM DE ÁGUA DE CONDENSAÇÃO</t>
  </si>
  <si>
    <t>05.01</t>
  </si>
  <si>
    <t>Rede de drenagem de água de condensação em tubos de PVC 40mm esgoto, conforme projeto</t>
  </si>
  <si>
    <t>DRE-001</t>
  </si>
  <si>
    <t>05.02</t>
  </si>
  <si>
    <t>Tubos em espuma de polietileno 1 1/4" para isolamento de rede de drenagem</t>
  </si>
  <si>
    <t>DRE-002</t>
  </si>
  <si>
    <t>05.03</t>
  </si>
  <si>
    <t>Fornecimento e instalação de joelho 90º, em PVC 40mm para esgoto, em rede de drenagem de água de condensação, marca de referência Tigre</t>
  </si>
  <si>
    <t>DRE-003</t>
  </si>
  <si>
    <t>05.04</t>
  </si>
  <si>
    <t>Fornecimento e instalação de joelho 45º, em PVC 40mm para esgoto, em rede de drenagem de água de condensação, marca de referência Tigre</t>
  </si>
  <si>
    <t>DRE-004</t>
  </si>
  <si>
    <t>05.05</t>
  </si>
  <si>
    <t>Fornecimento e instalação de Tê 90º, em PVC 40mm para esgoto, em rede de drenagem de água de condensação, marca de referência Tigre</t>
  </si>
  <si>
    <t>DRE-005</t>
  </si>
  <si>
    <t>05.06</t>
  </si>
  <si>
    <t>Fornecimento e instalação de Junção, em PVC 40x40mm para esgoto, em rede de drenagem de água de condensação, marca de referência Tigre</t>
  </si>
  <si>
    <t>DRE-006</t>
  </si>
  <si>
    <t>05.07</t>
  </si>
  <si>
    <t>DRE-007</t>
  </si>
  <si>
    <t>06</t>
  </si>
  <si>
    <t>FORNECIMENTO, INSTALAÇÃO E RECOMPOSIÇÃO DE FORROS</t>
  </si>
  <si>
    <t>06.01</t>
  </si>
  <si>
    <t>SEDI-001</t>
  </si>
  <si>
    <t>06.02</t>
  </si>
  <si>
    <t>Limpeza de placas de forro mineral existente removido, visando reaproveitamento</t>
  </si>
  <si>
    <t>SEDI-002</t>
  </si>
  <si>
    <t>06.03</t>
  </si>
  <si>
    <t>Instalação de placas de forro mineral removido com adequação da estrutura de apoio onde necessário</t>
  </si>
  <si>
    <t>SEDI-003</t>
  </si>
  <si>
    <t>07</t>
  </si>
  <si>
    <t>SERVIÇOS DIVERSOS</t>
  </si>
  <si>
    <t>07.01</t>
  </si>
  <si>
    <t>Confecção de bases para condensadoras, em bloco de concreto 14x19x39 cheios com concreto simples fck 15 MPA</t>
  </si>
  <si>
    <t>SEDI-004</t>
  </si>
  <si>
    <t>07.02</t>
  </si>
  <si>
    <t>Demolição manual de bases das condensadoras existentes nos locais de instalação das condensadoras VRF</t>
  </si>
  <si>
    <t>m³</t>
  </si>
  <si>
    <t>SEDI-005</t>
  </si>
  <si>
    <t>08</t>
  </si>
  <si>
    <t xml:space="preserve">INSTALAÇÕES ELÉTRICAS </t>
  </si>
  <si>
    <t>08.01</t>
  </si>
  <si>
    <t>Adequações nas instalações elétricas, conforme projeto</t>
  </si>
  <si>
    <t>conjunto</t>
  </si>
  <si>
    <t>Anexo 2 Elétrica</t>
  </si>
  <si>
    <t>09</t>
  </si>
  <si>
    <t>DESINSTALAÇÃO DOS EQUIPAMENTOS EXISTENTES</t>
  </si>
  <si>
    <t>09.01</t>
  </si>
  <si>
    <t>Desinstalação de condensadoras existentes, inclusive limpeza, embalagem e transporte até local indicado pela ficalização no próprio prédio</t>
  </si>
  <si>
    <t>REM-001</t>
  </si>
  <si>
    <t>09.02</t>
  </si>
  <si>
    <t>REM-002</t>
  </si>
  <si>
    <t>09.03</t>
  </si>
  <si>
    <t>pavimento</t>
  </si>
  <si>
    <t>REM-003</t>
  </si>
  <si>
    <t>09.04</t>
  </si>
  <si>
    <t>Remoção dos controles-remoto com fio e caixas de botoeira existentes, limpeza, embalagem e entrega à fiscalização</t>
  </si>
  <si>
    <t>REM-004</t>
  </si>
  <si>
    <t>TOTAL POR PAVIMENTO TIPO</t>
  </si>
  <si>
    <t>SUB-TOTAL PARA TODOS OS PAVIMENTOS TIPO (X6)</t>
  </si>
  <si>
    <t>10</t>
  </si>
  <si>
    <t>SISTEMA VRF - GERAL</t>
  </si>
  <si>
    <t>10.01</t>
  </si>
  <si>
    <t>Teste de regulagem""START-UP"" em equipamento frigorígeno</t>
  </si>
  <si>
    <t>AC-032</t>
  </si>
  <si>
    <t>10.02</t>
  </si>
  <si>
    <t>AC-009</t>
  </si>
  <si>
    <t>11</t>
  </si>
  <si>
    <t>ADMINISTRAÇÃO LOCAL DA OBRA</t>
  </si>
  <si>
    <t>11.01</t>
  </si>
  <si>
    <t>mês</t>
  </si>
  <si>
    <t>ADM-001</t>
  </si>
  <si>
    <t>TOTAL GLOBAL</t>
  </si>
  <si>
    <t>und</t>
  </si>
  <si>
    <t>M</t>
  </si>
  <si>
    <t>TOTAL</t>
  </si>
  <si>
    <t>JUSTIÇA FEDERAL DE PRIMEIRO  GRAU</t>
  </si>
  <si>
    <t>Seção Judiciária do Espírito Santo</t>
  </si>
  <si>
    <t>ISS</t>
  </si>
  <si>
    <t>PIS</t>
  </si>
  <si>
    <t>DESCRIÇÃO DO SERVIÇO</t>
  </si>
  <si>
    <t>REFERÊNCIA</t>
  </si>
  <si>
    <t>UNIDADE</t>
  </si>
  <si>
    <t>DATA BASE</t>
  </si>
  <si>
    <t>MERCADO - VENDA</t>
  </si>
  <si>
    <t>-</t>
  </si>
  <si>
    <t>MAIO/2023</t>
  </si>
  <si>
    <t>1 - MÃO DE OBRA</t>
  </si>
  <si>
    <t>CÓDIGO</t>
  </si>
  <si>
    <t>COEFIC.</t>
  </si>
  <si>
    <t xml:space="preserve">                     PREÇOS</t>
  </si>
  <si>
    <t>TOTAL A</t>
  </si>
  <si>
    <t>UNITÁRIO</t>
  </si>
  <si>
    <t>TOTAL PARCIAL</t>
  </si>
  <si>
    <t>2 - MATERIAIS</t>
  </si>
  <si>
    <t>TOTAL B</t>
  </si>
  <si>
    <t xml:space="preserve">3 - EQUIPAMENTOS </t>
  </si>
  <si>
    <t>TOTAL C</t>
  </si>
  <si>
    <t>MERCADO</t>
  </si>
  <si>
    <t>MEDIANA</t>
  </si>
  <si>
    <t>UN</t>
  </si>
  <si>
    <t>VÁLVULA GBC 1/4" DANFOSS</t>
  </si>
  <si>
    <t>5 - RESUMO - DISCRIMINAÇÃO</t>
  </si>
  <si>
    <t>MÃO DE OBRA               -   (TOTAL A)</t>
  </si>
  <si>
    <t>ENCARGOS SOCIAIS INCLUSOS (PADRÃO SINAPI)</t>
  </si>
  <si>
    <t>TOTAL MÃO OBRA</t>
  </si>
  <si>
    <t>MATERIAIS                     -   (TOTAL B)</t>
  </si>
  <si>
    <t>EQUIPAMENTOS             -   (TOTAL C)</t>
  </si>
  <si>
    <t>TOTAL MATERIAIS E EQUIPAMENTOS</t>
  </si>
  <si>
    <t>TOTAL DO SERVIÇO</t>
  </si>
  <si>
    <t>Fornecimento de evaporadora VRF 30.700 Btu/h, tipo cassete 4 vias, marca de referência LG completa, inclusive painel e controle remoto sem fio</t>
  </si>
  <si>
    <t>SISTEMA</t>
  </si>
  <si>
    <t>Fornecimento de derivadores, conforme fabricante</t>
  </si>
  <si>
    <t>AUXILIAR DE MECANICO COM ENCARGOS COMPLEMENTARES</t>
  </si>
  <si>
    <t>H</t>
  </si>
  <si>
    <t>MECÂNICO DE REFRIGERAÇÃO COM ENCARGOS COMPLEMENTARES</t>
  </si>
  <si>
    <t>ARRUELA LISA 3/8"</t>
  </si>
  <si>
    <t>PÇ</t>
  </si>
  <si>
    <t>PORCA SEXTAVADA 3/8"</t>
  </si>
  <si>
    <t>CALÇO DE BORRACHA  15X15cm VIBRASTOP 1500 kg</t>
  </si>
  <si>
    <t>mediana</t>
  </si>
  <si>
    <t>MANGUEIRA P/ DRENO 3/4"</t>
  </si>
  <si>
    <t>ABRAÇADEIRA P/ MANGUEIRA 3/4"</t>
  </si>
  <si>
    <t>ARRUELA LISA 5/16"</t>
  </si>
  <si>
    <t>PORCA SEXTAVADA 5/16"</t>
  </si>
  <si>
    <t>PRISIONEIRO ACO ZINCADO- CHUMBADOR 5/16 X 75 - CBA/ CBE / CBT COM PRISIONEIRO</t>
  </si>
  <si>
    <t>025011</t>
  </si>
  <si>
    <t>BARRA ROSCADA DE 5/16" ZINCADA - com 1m</t>
  </si>
  <si>
    <t>97331 ADAPTADA</t>
  </si>
  <si>
    <t>METRO</t>
  </si>
  <si>
    <t xml:space="preserve">TUBULAÇÃO DE COBRE FLEXÍVEL 6,35 (1/4") </t>
  </si>
  <si>
    <t xml:space="preserve">TUBO DE BORRACHA ELASTOMERICA FLEXIVEL, PRETA, PARA ISOLAMENTO TERMICO DE TUBULACAO, DN 1/4" (6 MM), E= 9 MM, </t>
  </si>
  <si>
    <t>ACETILENO</t>
  </si>
  <si>
    <t>000001</t>
  </si>
  <si>
    <t>KG</t>
  </si>
  <si>
    <t>OXIGENIO</t>
  </si>
  <si>
    <t>000002</t>
  </si>
  <si>
    <t>M3</t>
  </si>
  <si>
    <t>NITROGÊNIO</t>
  </si>
  <si>
    <t>VARETA DE SOLDA PRATA</t>
  </si>
  <si>
    <t>SUPORTE ESTRUTURADO ARMAFIX P/ TUB. 6mm ESP 19mm</t>
  </si>
  <si>
    <t>97328 ADAPTADA</t>
  </si>
  <si>
    <t>TUBULAÇÃO DE COBRE FLEXÍVEL 9,53mm (3/8")</t>
  </si>
  <si>
    <t xml:space="preserve">TUBO DE BORRACHA ELASTOMERICA FLEXIVEL, PRETA, PARA ISOLAMENTO TERMICO DE TUBULACAO, DN 3/8" (10 MM), E= 19 MM, </t>
  </si>
  <si>
    <t>SUPORTE ESTRUTURADO ARMAFIX P/ TUB. 10mm ESP 19mm</t>
  </si>
  <si>
    <t>97333 ADAPTADA</t>
  </si>
  <si>
    <t>TUBULAÇÃO DE COBRE FLEXÍVEL 12,7mm (1/2")</t>
  </si>
  <si>
    <t xml:space="preserve">TUBO DE BORRACHA ELASTOMERICA FLEXIVEL, PRETA, PARA ISOLAMENTO TERMICO DE TUBULACAO, DN 1/2" (12 MM), E= 19 MM, </t>
  </si>
  <si>
    <t>SUPORTE ESTRUTURADO ARMAFIX P/ TUB. 12mm ESP 19mm</t>
  </si>
  <si>
    <t>97330 ADAPTADA</t>
  </si>
  <si>
    <t>TUBULAÇÃO DE COBRE FLEXÍVEL 15,88mm (5/8")</t>
  </si>
  <si>
    <t>TUBO DE BORRACHA ELASTOMERICA FLEXIVEL, PRETA, PARA ISOLAMENTO TERMICO DE TUBULACAO, DN 5/8" (15 MM), E= 19 MM</t>
  </si>
  <si>
    <t>SUPORTE ESTRUTURADO ARMAFIX P/ TUB. 15mm ESP 19mm</t>
  </si>
  <si>
    <t xml:space="preserve">TUBULAÇÃO DE COBRE RÍGIDO 9,53mm (3/8") </t>
  </si>
  <si>
    <t xml:space="preserve">TUBULAÇÃO DE COBRE RÍGIDO 12,70mm (1/2") </t>
  </si>
  <si>
    <t xml:space="preserve">TUBULAÇÃO DE COBRE RÍGIDO 15,88mm (5/8") </t>
  </si>
  <si>
    <t xml:space="preserve">TUBULAÇÃO DE COBRE RÍGIDO 19,05mm (3/4") </t>
  </si>
  <si>
    <t>TUBO DE BORRACHA ELASTOMERICA FLEXIVEL, PRETA, PARA ISOLAMENTO TERMICO DE TUBULACAO, DN 3/4" (18 MM), E= 25 MM</t>
  </si>
  <si>
    <t>SUPORTE ESTRUTURADO ARMAFIX P/ TUB. 18mm ESP 19mm</t>
  </si>
  <si>
    <t>TUBO DE COBRE RIGIDO 7/8" PAREDE 1/32 (0,478 KG/M) (LABOR)</t>
  </si>
  <si>
    <t>TUBO DE BORRACHA ELASTOMERICA FLEXIVEL, PRETA, PARA ISOLAMENTO TERMICO DE TUBULACAO, DN 7/8" (22 MM), E= 25 MM</t>
  </si>
  <si>
    <t>SUPORTE ESTRUTURADO ARMAFIX P/ TUB. 22mm ESP 19mm</t>
  </si>
  <si>
    <t>161007 ADAPTADA</t>
  </si>
  <si>
    <t>TUBO DE COBRE RIGIDO 1.1/8" PAREDE 1/32 (0,619 KG/M) (LABOR)</t>
  </si>
  <si>
    <t>TUBO DE BORRACHA ELASTOMERICA FLEXIVEL, PRETA, PARA ISOLAMENTO TERMICO DE TUBULACAO, DN 1 1/8" (28 MM), E= 25 MM</t>
  </si>
  <si>
    <t>SUPORTE ESTRUTURADO ARMAFIX P/ TUB. 28mm ESP 19mm</t>
  </si>
  <si>
    <t>rendimento de 3m²/litro</t>
  </si>
  <si>
    <t>161008 ADAPTADA</t>
  </si>
  <si>
    <t>TUBO DE COBRE RIGIDO 1.3/8" PAREDE 1/32" (0,761 KG/M) (LABOR)</t>
  </si>
  <si>
    <t>TUBO DE BORRACHA ELASTOMERICA FLEXIVEL, PRETA, PARA ISOLAMENTO TERMICO DE TUBULACAO, DN 1 3/8" (35 MM), E= 36 MM</t>
  </si>
  <si>
    <t>SUPORTE ESTRUTURADO ARMAFIX P/ TUB. 35mm ESP 19mm</t>
  </si>
  <si>
    <t xml:space="preserve">BARRA ROSCADA GALVANIZADA 5/16" </t>
  </si>
  <si>
    <t>PERFILADO GALVANIZADO PERFURADO 19X38 mm</t>
  </si>
  <si>
    <t>ARRUELA LISA GALVANIZADA 5/16"</t>
  </si>
  <si>
    <t>PORCA ZINCADA SEXTAVADA 5/16"</t>
  </si>
  <si>
    <t>VALVULA GBC DE 1/4'' DANFOSS</t>
  </si>
  <si>
    <t>VÁLVULA GBC DE 1/2'' DANFOSS</t>
  </si>
  <si>
    <t>VÁLVULA GBC 5/8" DANFOSS</t>
  </si>
  <si>
    <t>VÁLVULA GBC 3/8" DANFOSS</t>
  </si>
  <si>
    <t>058561 ADAPTADA</t>
  </si>
  <si>
    <t>CABO SHIELD 2x1,5mm²</t>
  </si>
  <si>
    <t>M²</t>
  </si>
  <si>
    <t>REVESTIMENTO ARMACHECK D</t>
  </si>
  <si>
    <t>ADESIVO  520-S ARMAFLEX</t>
  </si>
  <si>
    <t>L</t>
  </si>
  <si>
    <t>070401</t>
  </si>
  <si>
    <t>GAS REGRIGERANTE R410-A</t>
  </si>
  <si>
    <t xml:space="preserve">070408 </t>
  </si>
  <si>
    <t>ELETRICISTA COM ENCARGOS COMPLEMENTARES</t>
  </si>
  <si>
    <t>AUXILIAR DE ELETRICISTA COM ENCARGOS COMPLEMENTARES</t>
  </si>
  <si>
    <t>DUTO SEMI RÍGIDO DIAMETRO 180mm, MARCA DE REFERÊNCIA NOVAEXAUSTORES , PEÇA COM 3 metros</t>
  </si>
  <si>
    <t>PEÇA</t>
  </si>
  <si>
    <t>FITA ADESIVA PARA DUTO (SILVERTAPE)ROLO DE 50mx48mm MULTIVAC</t>
  </si>
  <si>
    <t>FITA METALICA PERFURADA, L = 17 MM, ROLO DE 30 M, CARGA RECOMENDADA = *19* KGF</t>
  </si>
  <si>
    <t>X</t>
  </si>
  <si>
    <t>070335 adaptada</t>
  </si>
  <si>
    <t>MANTA ASFÁLTICA AUTO ADESIVA ALUMINIZADA - 30cm x 10m</t>
  </si>
  <si>
    <t>COLARINHO EM CHAPA DE ACO GALVANIZADO SEM REGISTRO 8" (200mm)</t>
  </si>
  <si>
    <t>ENCANADOR OU BOMBEIRO HIDRÁULICO COM ENCARGOS COMPLEMENTARES</t>
  </si>
  <si>
    <t>SERVENTE COM ENCARGOS COMPLEMENTARES</t>
  </si>
  <si>
    <t>TUBO PVC SÉRIE NORMAL, DN 40mm, PARA ESGOTO PREDIAL (NBR 5688)</t>
  </si>
  <si>
    <t>LIXA DÁGUA EM FOLHA, GRÃO 100</t>
  </si>
  <si>
    <t>TUBO DE ESPUMA DE POLIETILENO EXPANDIDO FLEXÍVEL PARA ISOLAMENTO TÉRMICO DE TUBULAÇÃO DE AR CONDICIONADO, DN 1 1/4", E=10MM</t>
  </si>
  <si>
    <t>AUXILIAR DE ENCANADOR OU BOMBEIRO HIDRÁULICO COM ENCARGOS COMPLEMENTARES</t>
  </si>
  <si>
    <t>JOELHO 90 GRAUS, PVC, SERIE NORMAL, ESGOTO PREDIAL, DN 40 MM, JUNTA SOLDÁVEL</t>
  </si>
  <si>
    <t>ADESIVO PLASTICO PARA PVC, FRASCO COM *850* GR</t>
  </si>
  <si>
    <t>SOLUCAO PREPARADORA / LIMPADORA PARA PVC, FRASCO COM 1000 CM3</t>
  </si>
  <si>
    <t>JOELHO 45 GRAUS, PVC, SERIE NORMAL, ESGOTO PREDIAL, DN 40 MM, JUNTA SOLDÁVEL</t>
  </si>
  <si>
    <t>89726 adaptada</t>
  </si>
  <si>
    <t>TÊ 90 GRAUS, PVC, SERIE NORMAL, ESGOTO PREDIAL, DN 40 MM</t>
  </si>
  <si>
    <t>JUNCAO SIMPLES, PVC, 45 GRAUS, DN 40 X 40 MM, SERIE NORMAL PARA ESGOTO PREDIAL</t>
  </si>
  <si>
    <t>ARRUELA LISA, REDONDA, DE LATAO POLIDO, DIAMETRO NOMINAL 5/8", DIAMETRO EXTERNO = 34 MM, DIAMETRO DO FURO = 17 MM, ESPESSURA = *2,5* MM</t>
  </si>
  <si>
    <t>CHUMBADOR, DIAMETRO 1/4" COM PARAFUSO 1/4" X 40 MM</t>
  </si>
  <si>
    <t>VERGALHAO ZINCADO ROSCA TOTAL, 1/4 " (6,3 MM)</t>
  </si>
  <si>
    <t>PORCA ZINCADA, SEXTAVADA, DIAMETRO 1/4"</t>
  </si>
  <si>
    <t>MONTADOR DE ESTRUTURA METÁLICA</t>
  </si>
  <si>
    <t>PERFIL TRAVESSA SECUNDÁRIA PARA FORRO MODULAR 125CM</t>
  </si>
  <si>
    <t>PEDREIRO COM ENCARGOS COMPLEMENTARES</t>
  </si>
  <si>
    <t>BLOCO DE CONCRETO ESTRUTURAL 14 X 19 X 39 CM, FBK 4,5 MPA (NBR 6136)</t>
  </si>
  <si>
    <t>025070</t>
  </si>
  <si>
    <t>M³</t>
  </si>
  <si>
    <t xml:space="preserve">CIMENTO PORTLAND CP III - 40 </t>
  </si>
  <si>
    <t xml:space="preserve">BRITA 1 </t>
  </si>
  <si>
    <t>BRITA 2</t>
  </si>
  <si>
    <t>EMOP</t>
  </si>
  <si>
    <t>010210</t>
  </si>
  <si>
    <t>LONA PLASTICA PESADA PRETA, E = 150 MICRA</t>
  </si>
  <si>
    <t>UND</t>
  </si>
  <si>
    <t>CONJ</t>
  </si>
  <si>
    <t>ENCARGOS SOCIAIS SOBRE A MÃO DE OBRA - NÃO OPTANTES SIMPLES</t>
  </si>
  <si>
    <t>DESCRIÇÃO</t>
  </si>
  <si>
    <t>COM DESONERAÇÃO</t>
  </si>
  <si>
    <t>SEM DESONERAÇÃO</t>
  </si>
  <si>
    <t>HORISTA</t>
  </si>
  <si>
    <t>MENSALISTA</t>
  </si>
  <si>
    <t>%</t>
  </si>
  <si>
    <t>GRUPO A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</si>
  <si>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</si>
  <si>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</si>
  <si>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</si>
  <si>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</si>
  <si>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</si>
  <si>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</si>
  <si>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</si>
  <si>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</si>
  <si>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</si>
  <si>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</si>
  <si>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</si>
  <si>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</si>
  <si>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</si>
  <si>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</si>
  <si>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</si>
  <si>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</si>
  <si>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</si>
  <si>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</si>
  <si>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A</t>
  </si>
  <si>
    <t>GRUPO B</t>
  </si>
  <si>
    <t>B1</t>
  </si>
  <si>
    <t>Repouso semanal remunerado</t>
  </si>
  <si>
    <t>Não incide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</si>
  <si>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</si>
  <si>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</si>
  <si>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</si>
  <si>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</si>
  <si>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</si>
  <si>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</si>
  <si>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</si>
  <si>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</si>
  <si>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</si>
  <si>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</si>
  <si>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</si>
  <si>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</si>
  <si>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</si>
  <si>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</si>
  <si>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</si>
  <si>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</si>
  <si>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</si>
  <si>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</si>
  <si>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</si>
  <si>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</si>
  <si>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</si>
  <si>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</si>
  <si>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</si>
  <si>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</si>
  <si>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</si>
  <si>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</si>
  <si>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</si>
  <si>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</si>
  <si>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</si>
  <si>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</si>
  <si>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>C</t>
  </si>
  <si>
    <t>GRUPO D</t>
  </si>
  <si>
    <t>D1</t>
  </si>
  <si>
    <t>Reincidência de Grupo A sobre Grupo B</t>
  </si>
  <si>
    <t>D2</t>
  </si>
  <si>
    <t>Reincidência de Grupo A sobre Aviso prévio Trabalhado e Reincidência de FGTS sobre aviso prévio indenizado</t>
  </si>
  <si>
    <t>D</t>
  </si>
  <si>
    <t>TOTAL (A+B+C+D)</t>
  </si>
  <si>
    <t>ENCARGOS SOCIAIS SOBRE A MÃO DE OBRA - OPTANTES PELO SIMPLES</t>
  </si>
  <si>
    <t>RENOVAÇÃO DE AR</t>
  </si>
  <si>
    <t>ADMINISTRAÇÃO LOCAL</t>
  </si>
  <si>
    <t>ADMINISTRAÇÃO LOCAL (pagamento proporcional à execução financeira)</t>
  </si>
  <si>
    <t xml:space="preserve">JUSTIÇA FEDERAL DE PRIMEIRO GRAU
Seção Judiciária do Espírito Santo
</t>
  </si>
  <si>
    <t>CRONOGRAMA FÍSICO-FINANCEIRO</t>
  </si>
  <si>
    <t>SERVIÇOS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</si>
  <si>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</si>
  <si>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</si>
  <si>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</si>
  <si>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</si>
  <si>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</si>
  <si>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</si>
  <si>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</si>
  <si>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</si>
  <si>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ACUMULADO</t>
  </si>
  <si>
    <t>OBSERVAÇÕES:</t>
  </si>
  <si>
    <t>PREÇO TOTAL</t>
  </si>
  <si>
    <t>Preços de mercado</t>
  </si>
  <si>
    <t>Preços Públicos</t>
  </si>
  <si>
    <t>evap duto LG</t>
  </si>
  <si>
    <t>evap duto Hitachi</t>
  </si>
  <si>
    <t>evap duto MIDEA</t>
  </si>
  <si>
    <t>Rateios</t>
  </si>
  <si>
    <t>Data: 05.2023</t>
  </si>
  <si>
    <t>Data: 06.2022</t>
  </si>
  <si>
    <t>Data: 05.2022</t>
  </si>
  <si>
    <t>frete Hitachi</t>
  </si>
  <si>
    <t>QUANT.</t>
  </si>
  <si>
    <t>LG</t>
  </si>
  <si>
    <t>HITACHI - ENGINE</t>
  </si>
  <si>
    <t>MIDEA CARRIER</t>
  </si>
  <si>
    <t>TRF5</t>
  </si>
  <si>
    <t>JFES - Contrato 17/2022</t>
  </si>
  <si>
    <t>JFES - Contrato 23/2023</t>
  </si>
  <si>
    <t>MEDIANA 1 (COM preços públicos)</t>
  </si>
  <si>
    <t>FRETE</t>
  </si>
  <si>
    <t>Fornecimento de controle central ACP</t>
  </si>
  <si>
    <t>Fornecimento de kit de conexão de tubulação (derivadores) - por sistema</t>
  </si>
  <si>
    <t>HITACHI</t>
  </si>
  <si>
    <t>MIDEA</t>
  </si>
  <si>
    <t>LEVANTAMENTO DE QUANTIDADES POR PAVIMENTO</t>
  </si>
  <si>
    <t>QUANTIDADE</t>
  </si>
  <si>
    <t>PREÇO UNITÁRIO</t>
  </si>
  <si>
    <t>TUBULAÇÃO DE COBRE FLEXÍVEL 6,35 (1/4") - PAREDE 0,79mm</t>
  </si>
  <si>
    <t>TUBULAÇÃO DE COBRE FLEXÍVEL 9,53mm (3/8") - PAREDE 0,79mm</t>
  </si>
  <si>
    <t>Tubos de cobre rígidos (Levantamento pelo projeto)</t>
  </si>
  <si>
    <t>TUBULAÇÃO DE COBRE FLEXÍVEL 12,7mm (1/2") - PAREDE 0,79mm</t>
  </si>
  <si>
    <t>sistema 3</t>
  </si>
  <si>
    <t>sistema 4</t>
  </si>
  <si>
    <t>TUBULAÇÃO DE COBRE FLEXÍVEL 15,88mm (5/8") - PAREDE 0,79mm</t>
  </si>
  <si>
    <t>LG/LL (mm)</t>
  </si>
  <si>
    <t>comp.(m)</t>
  </si>
  <si>
    <t>34,9 / 15,88</t>
  </si>
  <si>
    <t xml:space="preserve">TUBULAÇÃO DE COBRE RÍGIDO 12,7mm (1/2") </t>
  </si>
  <si>
    <t>28,58/12,7</t>
  </si>
  <si>
    <t>22,2/9,53</t>
  </si>
  <si>
    <t>19,05/9,53</t>
  </si>
  <si>
    <t>TUBULAÇÃO DE COBRE RÍGIDO 22,2mm (7/8")</t>
  </si>
  <si>
    <t>15,88/9,53</t>
  </si>
  <si>
    <t xml:space="preserve">TUBULAÇÃO DE COBRE RÍGIDO 28,58mm (1 1/8") </t>
  </si>
  <si>
    <t xml:space="preserve">TUBULAÇÃO DE COBRE RÍGIDO 34,9mm (1 3/8") </t>
  </si>
  <si>
    <t>sinapi</t>
  </si>
  <si>
    <t>GAS REGRIGERANTE R410a</t>
  </si>
  <si>
    <t>VÁLVULA GBC 1/4"DANFOSS</t>
  </si>
  <si>
    <t>VÁLVULA GBC 1/2"DANFOSS</t>
  </si>
  <si>
    <t>VÁLVULA GBC 3/8"DANFOSS</t>
  </si>
  <si>
    <t>VÁLVULA GBC 5/8"DANFOSS</t>
  </si>
  <si>
    <t>DUTOS DE DESCARGA HORIZONTAL</t>
  </si>
  <si>
    <t>FITA ALUMINIZADA 48MM X 45M - REFRIGERAÇÃO</t>
  </si>
  <si>
    <t xml:space="preserve">REVESTIMENTO ARMACHECK D </t>
  </si>
  <si>
    <t>Comp. Linhas principais a suportar</t>
  </si>
  <si>
    <t>Comp. Linhas secundárias a suportar</t>
  </si>
  <si>
    <t>quant. Suportes</t>
  </si>
  <si>
    <t xml:space="preserve">SUPORTAÇÃO DAS LINHAS </t>
  </si>
  <si>
    <t>PERFILADO 19X38MM</t>
  </si>
  <si>
    <t>Comp/suporte</t>
  </si>
  <si>
    <t>BARRA ROSCADA 5/16"</t>
  </si>
  <si>
    <t>CHUMBADOR COM ROSCA NC INTERNA, 5/16"</t>
  </si>
  <si>
    <t>SUPORTE DAS EVAPORADORAS (24 unidades por pavimento)</t>
  </si>
  <si>
    <t>BARRA ROSCADA 5/16"X3000mm</t>
  </si>
  <si>
    <t>DRENOS</t>
  </si>
  <si>
    <t>TUBO EM ESPUMA DE POLIETILENO 1 1/4"</t>
  </si>
  <si>
    <t>TUBO EM ESPUMA DE  POLIETILENO 1 1/2"</t>
  </si>
  <si>
    <t>BASE DAS CONDENSADORAS</t>
  </si>
  <si>
    <t>CALÇO DE BORRACHA ANTIVIBRAÇÃO 15CM</t>
  </si>
  <si>
    <t>Cartórios 1 e 2</t>
  </si>
  <si>
    <t>Cartórios 3 e 4</t>
  </si>
  <si>
    <t>Total/Pav</t>
  </si>
  <si>
    <t>Difusores a remover</t>
  </si>
  <si>
    <t>Grelhas de retorno a remover</t>
  </si>
  <si>
    <t>Perfil auxiliar 125mm</t>
  </si>
  <si>
    <t>MATERIAL PARA DRENOS POR PAVIMENTO</t>
  </si>
  <si>
    <t>CARTÓRIOS 1 e 2</t>
  </si>
  <si>
    <t>UE-01</t>
  </si>
  <si>
    <t>UE-02</t>
  </si>
  <si>
    <t>UE-03</t>
  </si>
  <si>
    <t>UE-04</t>
  </si>
  <si>
    <t>UE-05</t>
  </si>
  <si>
    <t>UE-06</t>
  </si>
  <si>
    <t>Subtotal Cartório 1</t>
  </si>
  <si>
    <t>Subtotal Cartório 2</t>
  </si>
  <si>
    <t>Descrição</t>
  </si>
  <si>
    <t>Unidade</t>
  </si>
  <si>
    <t>TUBO DE ESGOTO 40mm</t>
  </si>
  <si>
    <r>
      <t>TÊ 90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40mm</t>
    </r>
  </si>
  <si>
    <t>peça</t>
  </si>
  <si>
    <r>
      <t>JOELHO 90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40mm </t>
    </r>
  </si>
  <si>
    <r>
      <t>CURVA 45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 40mm </t>
    </r>
  </si>
  <si>
    <t>JUNÇÃO 40x40mm</t>
  </si>
  <si>
    <t>CARTÓRIOS 3 e 4</t>
  </si>
  <si>
    <t>UE-07</t>
  </si>
  <si>
    <t>UE-08</t>
  </si>
  <si>
    <t>UE-09</t>
  </si>
  <si>
    <t>UE-10</t>
  </si>
  <si>
    <t>UE-11</t>
  </si>
  <si>
    <t>UE-12</t>
  </si>
  <si>
    <t>Subtotal Cartório 3</t>
  </si>
  <si>
    <t>Subtotal Cartório 4</t>
  </si>
  <si>
    <t>RESUMO POR PAVIMENTO</t>
  </si>
  <si>
    <t>Quant.</t>
  </si>
  <si>
    <t>Cartório</t>
  </si>
  <si>
    <t xml:space="preserve">Duto semi-rígido 180mm </t>
  </si>
  <si>
    <t>Peças com  3m</t>
  </si>
  <si>
    <t>EQUIPAMENTOS VRF</t>
  </si>
  <si>
    <t>% UNITÁRIO</t>
  </si>
  <si>
    <t>REPETIÇÕES</t>
  </si>
  <si>
    <t>tubulações nas circulações</t>
  </si>
  <si>
    <t>preço/m</t>
  </si>
  <si>
    <t>preço total</t>
  </si>
  <si>
    <t>SUPORTES</t>
  </si>
  <si>
    <t>LINHAS FRIGORÍGENAS E VÁLVULAS</t>
  </si>
  <si>
    <t>02.04</t>
  </si>
  <si>
    <t>02.05</t>
  </si>
  <si>
    <t>DUTOS TAE</t>
  </si>
  <si>
    <t>CONCLUSÃO DA ADAPTAÇÃO DA REDE DE DUTOS DE RENOVAÇÃO EM CADA CARTÓRIO</t>
  </si>
  <si>
    <t>REDE DE DRENAGEM</t>
  </si>
  <si>
    <t>CONCLUSÃO DAS INSTALAÇÕES DA REDE DE DRENAGEM DE ÁGUA DE CONDENSAÇÃO EM CADA CARTÓRIO</t>
  </si>
  <si>
    <t>CONCLUSÃO DA CARGA DE GÁS NAS LINHAS - POR SISTEMA DO PAVIMENTO TIPO</t>
  </si>
  <si>
    <t>FORROS</t>
  </si>
  <si>
    <t>DIVERSOS</t>
  </si>
  <si>
    <t>Eletrofrigor</t>
  </si>
  <si>
    <t>FG Refrigeração</t>
  </si>
  <si>
    <t>Frigelar</t>
  </si>
  <si>
    <t>Refrigás</t>
  </si>
  <si>
    <t>Multifrio</t>
  </si>
  <si>
    <t>Apoio reves.</t>
  </si>
  <si>
    <t>Catavento</t>
  </si>
  <si>
    <t>Neotérmica</t>
  </si>
  <si>
    <t>Girelli Refrigeração</t>
  </si>
  <si>
    <t>Dufrio</t>
  </si>
  <si>
    <t>TUBOS DE COBRE</t>
  </si>
  <si>
    <t>ISOLAMENTOS</t>
  </si>
  <si>
    <t>TUBO DE BORRACHA ELASTOMERICA FLEXIVEL, PRETA, PARA ISOLAMENTO TERMICO DE TUBULACAO, DN 5/8" (15 MM), E= 25 MM</t>
  </si>
  <si>
    <t>GASES E SOLDA</t>
  </si>
  <si>
    <t>VÁLVULAS</t>
  </si>
  <si>
    <t>ACESSÓRIOS</t>
  </si>
  <si>
    <t>Novair</t>
  </si>
  <si>
    <t>Madeira</t>
  </si>
  <si>
    <t>DUTOS DE DESCARGA HORIZONTAL, CONFORME PROJETO</t>
  </si>
  <si>
    <t>DUTO SEMI-RÍGIDO 180MM - PEÇA COM  3m</t>
  </si>
  <si>
    <t>Isolan</t>
  </si>
  <si>
    <t>Ar Cotec</t>
  </si>
  <si>
    <t>Neo térmica</t>
  </si>
  <si>
    <t>Isar</t>
  </si>
  <si>
    <t>Magalu</t>
  </si>
  <si>
    <t>Frio Peças</t>
  </si>
  <si>
    <t>ADESIVO 520-S ARMAFLEX</t>
  </si>
  <si>
    <t>Ipabrac</t>
  </si>
  <si>
    <t>Parafuso Fácil</t>
  </si>
  <si>
    <t>F. Kennedy</t>
  </si>
  <si>
    <t>CCP</t>
  </si>
  <si>
    <t>Super pro</t>
  </si>
  <si>
    <t>Construmarques</t>
  </si>
  <si>
    <t>Fix Well</t>
  </si>
  <si>
    <t>FERPAM</t>
  </si>
  <si>
    <t>Pires Martins</t>
  </si>
  <si>
    <t>ARRUELA LISA ZINCADA 5/16"</t>
  </si>
  <si>
    <t>BARRA ROSCADA GALVANIZADA 5/16"</t>
  </si>
  <si>
    <t>Leroy</t>
  </si>
  <si>
    <t>Politintas</t>
  </si>
  <si>
    <t>MANTA ASFÁLTICA AUTOADESIVA ALUMINIZADA 30cm X 10m</t>
  </si>
  <si>
    <t>ROLO</t>
  </si>
  <si>
    <t>PARAFUSO DE ACO TIPO CHUMBADOR PARABOLT, DIAMETRO 1/2", COMPRIMENTO 75 MM</t>
  </si>
  <si>
    <t>ARRUELA LISA ZINCADA 3/8"</t>
  </si>
  <si>
    <t>adotado iopes</t>
  </si>
  <si>
    <t>adotado sinapi</t>
  </si>
  <si>
    <t>adotado sbc</t>
  </si>
  <si>
    <t>TUBO DE BORRACHA ELASTOMERICA FLEXIVEL, PRETA, PARA ISOLAMENTO TERMICO DE TUBULACAO, DN 3/8" (10 MM), E= 19 MM</t>
  </si>
  <si>
    <t>TUBO DE BORRACHA ELASTOMERICA FLEXIVEL, PRETA, PARA ISOLAMENTO TERMICO DE TUBULACAO, DN 1/2" (12 MM), E= 19 MM</t>
  </si>
  <si>
    <t xml:space="preserve">TUBO DE BORRACHA ELASTOMERICA FLEXIVEL, PRETA, PARA ISOLAMENTO TERMICO DE TUBULACAO, DN 1/4" (6 MM), E= 19 MM, </t>
  </si>
  <si>
    <t>TUBO DE BORRACHA ELASTOMERICA FLEXIVEL, PRETA, PARA ISOLAMENTO TERMICO DE TUBULACAO, DN 1/4" (6,3 MM), E= 19 MM</t>
  </si>
  <si>
    <t>ACETILENO (RECARGA DE GAS ACETILENO PARA CILINDRO DE CONJUNTO OXICORTE GRANDE) NAO INCLUI TROCA/MANUTENCAO DO CILINDRO</t>
  </si>
  <si>
    <t>OXIGENIO, RECARGA PARA CILINDRO DE CONJUNTO OXICORTE GRANDE</t>
  </si>
  <si>
    <t>Fornecimento e instalação de cabo de comando, blindado em fita de alumínio, 2x1,5mm²+0,5mm, marca de referência Sin Sheo</t>
  </si>
  <si>
    <t>Fornecimento e carga adicional de gás refrigerante R410A nas linhas frigorígenas, conforme projeto</t>
  </si>
  <si>
    <t>FITA ADESIVA PARA DUTO (SILVERTAPE) ROLO DE 50mx48mm MULTIVAC</t>
  </si>
  <si>
    <t>BUCHA DE NYLON, DIAMETRO DO FURO 8 MM, COMPRIMENTO 40 MM, COM PARAFUSO DE ROSCA SOBERBA, CABECA CHATA, FENDA SIMPLES, 4,8 X 50 MM</t>
  </si>
  <si>
    <t>ADESIVO / COLA DE CONTATO LIQUIDO, A BASE DE RESINAS, PARA COLAGEM DE ESPUMA PARA ISOLAMENTO TERMICO FLEXIVEL</t>
  </si>
  <si>
    <t xml:space="preserve">AREIA LAVADA MEDIA </t>
  </si>
  <si>
    <t>050501 adaptada</t>
  </si>
  <si>
    <t>PLACA DE FIBRA MINERAL PARA FORRO, DE 1250 X 625 MM, E = 15 MM, BORDA RETA, (NAO INCLUI PERFIS)</t>
  </si>
  <si>
    <t>FORRO MINERAL 1250x625mm, AMF THERMATEX STAR</t>
  </si>
  <si>
    <t>PLACA</t>
  </si>
  <si>
    <t>ARTESANA</t>
  </si>
  <si>
    <t>Comprimento total de tubulação por pavimento</t>
  </si>
  <si>
    <t>numero total de varetas utilizada por pavimento</t>
  </si>
  <si>
    <t>numero de varetas por metro de tubulação</t>
  </si>
  <si>
    <t xml:space="preserve">Apropriação do consumo de materiais conforme execução Dufril </t>
  </si>
  <si>
    <t xml:space="preserve">Varetas de solda prata </t>
  </si>
  <si>
    <t>Nitrogênio (solda e teste de estanqueidade)</t>
  </si>
  <si>
    <t>Comprimento total de tubulação</t>
  </si>
  <si>
    <t>numero de garrafas com 10m³</t>
  </si>
  <si>
    <t>volume de Nitrogênio por metro de tubulação</t>
  </si>
  <si>
    <t>Oxigênio (solda)</t>
  </si>
  <si>
    <t>volume de Oxigênio por metro de tubulação</t>
  </si>
  <si>
    <t>Acetileno (solda)</t>
  </si>
  <si>
    <t>volume de Acetileno por metro de tubulação</t>
  </si>
  <si>
    <t>numero de garrafas com 1kg</t>
  </si>
  <si>
    <t>numero de garrafas com 1m³</t>
  </si>
  <si>
    <t xml:space="preserve">volume total </t>
  </si>
  <si>
    <t>CHUMBADOR 5/16 X 75 - CBA/ CBE / CBT COM PRISIONEIRO</t>
  </si>
  <si>
    <t>ENCARREGADO GERAL COM ENCARGOS COMPLEMENTARES</t>
  </si>
  <si>
    <t>MÊS</t>
  </si>
  <si>
    <t>Equipe de administração local - Encarregado Geral permanência integral e Engenheiro mecânico - 2h/semana</t>
  </si>
  <si>
    <t>ADMINISTRACAO-ENGENHEIRO SUPERVISOR DE MONTAGEM (considerando permanência no local dos serviços 2h/semana)</t>
  </si>
  <si>
    <t>DESTAK</t>
  </si>
  <si>
    <t>Oxivit</t>
  </si>
  <si>
    <t>Air Liquide</t>
  </si>
  <si>
    <t>Messer Gases</t>
  </si>
  <si>
    <t xml:space="preserve">F. Kennedy </t>
  </si>
  <si>
    <t>CONCLUSÃO DA CONSTRUÇÃO DE BASES PARA AS CONDENSADORAS, INCLUSIVE DEMOLIÇÃO DAS BASES EXISTENTES</t>
  </si>
  <si>
    <t xml:space="preserve">CONCLUSÃO DA INSTALAÇÃO DAS CONDENSADORAS SOBRE AS BASES NAS ÁREAS TÉCNICAS </t>
  </si>
  <si>
    <t>CONCLUSÃO DA INSTALAÇÃO DE DUTOS DE DESCARGA HORIZONTAL NAS CONDENSADORAS</t>
  </si>
  <si>
    <t>INSTALAÇÕES ELÉTRICAS</t>
  </si>
  <si>
    <t>07.03</t>
  </si>
  <si>
    <t>DESINSTALAÇÃO DE EQUIPAMENTOS</t>
  </si>
  <si>
    <t>08.02</t>
  </si>
  <si>
    <t>CONCLUSÃO DA DESINSTALAÇÃO DAS EVAPORADORAS DE CADA CARTÓRIO E REMOÇÃO AO LOCAL INDICADO</t>
  </si>
  <si>
    <t>CONCLUSÃO DA DESINSTALAÇÃO DAS CONDENSADORAS E REMOÇÃO AO LOCAL INDICADO</t>
  </si>
  <si>
    <t>08.03</t>
  </si>
  <si>
    <t>CONCLUSÃO DA REMOÇÃO DE DUTOS, GRELHAS E DIFUSORES E TRANSPORTE AO LOCAL INDICADO - POR CARTÓRIO</t>
  </si>
  <si>
    <t>08.04</t>
  </si>
  <si>
    <t>CONCLUSÃO DA RETIRADA DE BOTOEIRAS E CONTROLES REMOTO COM FIO E TRANSPORTE AO LOCAL INDICADO - POR CARTÓRIO</t>
  </si>
  <si>
    <t>STARTUP DOS EQUIPAMENTOS</t>
  </si>
  <si>
    <t>CONCLUSÃO DO STARTUP DOS EQUIPAMENTOS - POR SISTEMA</t>
  </si>
  <si>
    <t>CONCLUSÃO DA INSTALAÇÃO DO CONTROLE CENTRAL</t>
  </si>
  <si>
    <t>% TOTAL</t>
  </si>
  <si>
    <t>(R$) UNITÁRIO</t>
  </si>
  <si>
    <t>(R$) TOTAL</t>
  </si>
  <si>
    <t>CONCLUSÃO DA INSTALAÇÃO DAS LINHAS FRIGORÍGENAS RÍGIDAS DOS PAVIMENTOS TIPO</t>
  </si>
  <si>
    <t>CONCLUSÃO DA INSTALAÇÃO DAS LINHAS FRIGORÍGENAS FLEXÍVEIS DOS PAVIMENTOS TIPO - POR CARTÓRIO</t>
  </si>
  <si>
    <t>02.06</t>
  </si>
  <si>
    <t>CONCLUSÃO DA PROTEÇÃO MECÂNICA DAS LINHAS NAS ÁREAS EXTERNAS - POR PAVIMENTO</t>
  </si>
  <si>
    <t>CONCLUSÃO DA INSTALAÇÃO DAS EVAPORADORAS NOS AMBIENTES (FIXAÇÃO NA LAJE) POR SISTEMA DE CADA PAVIMENTO</t>
  </si>
  <si>
    <t>CONCLUSÃO DA INSTALAÇÃO DAS VÁLVULAS GBC NAS LINHAS - POR CARTÓRIO</t>
  </si>
  <si>
    <t>Sala de sessões da turma recursal</t>
  </si>
  <si>
    <t>Nº de Placas inteiras que podem ser removidas</t>
  </si>
  <si>
    <t>Pavimento</t>
  </si>
  <si>
    <t>DAJ</t>
  </si>
  <si>
    <t>DTI</t>
  </si>
  <si>
    <t>2VFCriminal</t>
  </si>
  <si>
    <t>1VFCriminal</t>
  </si>
  <si>
    <t>CESCON</t>
  </si>
  <si>
    <t>1º Juizado</t>
  </si>
  <si>
    <t>2º Juizado</t>
  </si>
  <si>
    <t>3º Juizado</t>
  </si>
  <si>
    <t>NCM/Turma Recursal</t>
  </si>
  <si>
    <t>Turma Recursal</t>
  </si>
  <si>
    <t>Turma Recursal  Sessões</t>
  </si>
  <si>
    <t>Arquivo Judicial</t>
  </si>
  <si>
    <t>2 VFEF</t>
  </si>
  <si>
    <t>3 VFEF</t>
  </si>
  <si>
    <t>4 VFEF</t>
  </si>
  <si>
    <t>EMARF/CCJF</t>
  </si>
  <si>
    <t>3VFCível</t>
  </si>
  <si>
    <t>4VFCível</t>
  </si>
  <si>
    <t>5VFCível</t>
  </si>
  <si>
    <t>1VFCível</t>
  </si>
  <si>
    <t>2VFCível</t>
  </si>
  <si>
    <t>INOVARES</t>
  </si>
  <si>
    <t>Área total de forro de um cartório (sem considerar sala de audiências e circulação)</t>
  </si>
  <si>
    <t>Área total de forro de um cartório (considerando sala de audiências e circulação)</t>
  </si>
  <si>
    <t>substituir forro total</t>
  </si>
  <si>
    <t>reaproveitar forro removido</t>
  </si>
  <si>
    <t>Placa de forro a repor por pavimento (125 x 62,5cm)</t>
  </si>
  <si>
    <t>Área (m²)</t>
  </si>
  <si>
    <t>Placas necessárias</t>
  </si>
  <si>
    <t xml:space="preserve">Placas inteiras removidas </t>
  </si>
  <si>
    <t>Substituição das placas de forro mineral existente por placas novas, marca de referência Knauff, Thermatex Star Complete, borda reta, 1625x625mm, com adequação da estrutura de apoio onde necessário.</t>
  </si>
  <si>
    <t>6VFCível</t>
  </si>
  <si>
    <t>Setores conforme localização no Edifício</t>
  </si>
  <si>
    <t>Turma Recursal - Sala de  Sessões</t>
  </si>
  <si>
    <t>JUSTIÇA FEDERAL DE PRIMEIRO GRAU
Seção Judiciária do Espírito Santo</t>
  </si>
  <si>
    <t>06.04</t>
  </si>
  <si>
    <t>Recomposição de gesso em placas 60x60cm, exclusive pintura</t>
  </si>
  <si>
    <t>SEDI-006</t>
  </si>
  <si>
    <t>recomposição de forro de gesso em placas</t>
  </si>
  <si>
    <t>Sanitário masculino</t>
  </si>
  <si>
    <t>área/pavimento (m²)</t>
  </si>
  <si>
    <t>06.05</t>
  </si>
  <si>
    <t>SEDI-007</t>
  </si>
  <si>
    <t>Remoção de forro de gesso, de forma manual, sem reaproveitamento</t>
  </si>
  <si>
    <t>GESSEIRO COM ENCARGOS COMPLEMENTARES</t>
  </si>
  <si>
    <t>0,0713</t>
  </si>
  <si>
    <t>0,1401</t>
  </si>
  <si>
    <t>0,6313</t>
  </si>
  <si>
    <t>0,3156</t>
  </si>
  <si>
    <t>ARAME GALVANIZADO 18 BWG, D = 1,24MM (0,009 KG/M)</t>
  </si>
  <si>
    <t>GESSO EM PO PARA REVESTIMENTOS/MOLDURAS/SANCAS E USO GERAL</t>
  </si>
  <si>
    <t>PLACA DE GESSO PARA FORRO, *60 X 60* CM, ESPESSURA DE 12 MM (SEM COLOCACAO)</t>
  </si>
  <si>
    <t>SISAL EM FIBRA / ESTOPA SISAL PARA GESSO</t>
  </si>
  <si>
    <t>PARAFUSO ZINCADO, AUTOBROCANTE, FLANGEADO, 4,2 MM X 19 MM</t>
  </si>
  <si>
    <t xml:space="preserve"> 00000345 </t>
  </si>
  <si>
    <t xml:space="preserve"> 00003315 </t>
  </si>
  <si>
    <t xml:space="preserve"> 00004812 </t>
  </si>
  <si>
    <t xml:space="preserve"> 00020250 </t>
  </si>
  <si>
    <t xml:space="preserve"> 00040547 </t>
  </si>
  <si>
    <t>CENTO</t>
  </si>
  <si>
    <t>0,025</t>
  </si>
  <si>
    <t>0,9964</t>
  </si>
  <si>
    <t>1,074</t>
  </si>
  <si>
    <t>0,0078</t>
  </si>
  <si>
    <t>0,0308</t>
  </si>
  <si>
    <t>44,76</t>
  </si>
  <si>
    <t>0,83</t>
  </si>
  <si>
    <t>11,59</t>
  </si>
  <si>
    <t>26,20</t>
  </si>
  <si>
    <t>29,16</t>
  </si>
  <si>
    <t>CONCLUSÃO DAS SUBSTITUIÇÕES E RECOMPOSIÇÕES DE FORRO MINERAL - POR CARTÓRIO</t>
  </si>
  <si>
    <t>CONCLUSÃO DAS RECOMPOSIÇÕES DE FORRO DE GESSO EM PLACAS - POR PAVIMENTO</t>
  </si>
  <si>
    <t>Fast Decor</t>
  </si>
  <si>
    <t>ANEXO 07</t>
  </si>
  <si>
    <t>Substituição dos sistemas de climatização das assessorias do Edifício Sede por VRF</t>
  </si>
  <si>
    <t>DESCRIÇÃO DO EQUIPAMENTO</t>
  </si>
  <si>
    <t>MARCA E MODELO PROPOSTOS</t>
  </si>
  <si>
    <t>CONDENSADORA</t>
  </si>
  <si>
    <t>Condensadora VRF 24Hp, 380V, descarga vertical, corrente alternada, cabeamento 3 fases mais neutro, 60 Hz, marca de referência LG, modelo conforme projeto</t>
  </si>
  <si>
    <t>EVAPORADORAS</t>
  </si>
  <si>
    <t>Evaporadoras tipo cassete, 4 vias, Potência aproximada de refrigeração: 36.200 BTU/h, marca de referência LG, modelo conforme projeto</t>
  </si>
  <si>
    <t>Evaporadoras tipo cassete, 4 vias, Potência aproximada de refrigeração: 24.200 BTU/h, marca de referência LG, modelo conforme projeto</t>
  </si>
  <si>
    <t>Evaporadoras tipo cassete, 4 vias, Potência aproximada de refrigeração: 12.300 BTU/h, marca de referência LG, modelo conforme projeto</t>
  </si>
  <si>
    <t>Evaporadoras tipo cassete, 1 via, Potência aproximada de refrigeração: 24.200 BTU/h, marca de referência LG, modelo conforme projeto</t>
  </si>
  <si>
    <t>Evaporadoras tipo cassete, 1 via, Potência aproximada de refrigeração: 19.100 BTU/h, marca de referência LG, modelo conforme projeto</t>
  </si>
  <si>
    <t>Evaporadoras tipo cassete, 1 via, Potência aproximada de refrigeração: 12.300 BTU/h, marca de referência LG, modelo conforme projeto</t>
  </si>
  <si>
    <t>CONTROLADOR CENTRAL</t>
  </si>
  <si>
    <t>Controlador central ACP 5, com funções BACNet, comporta até 256 evaporadoras, marca de referência LG</t>
  </si>
  <si>
    <t>Razão social</t>
  </si>
  <si>
    <t>CNPJ</t>
  </si>
  <si>
    <t>Nome e assinatura do responsável pelo preenchimento</t>
  </si>
  <si>
    <t>JUSTIÇA FEDERAL DE PRIMEIRO GRAU
Seção Judiciária do Espírito Santo
Anexo 6 - Indicação de Marca e Modelo de Equipamentos</t>
  </si>
  <si>
    <t>Anexo 11 - Plano de Substituição de Forro</t>
  </si>
  <si>
    <t>2º</t>
  </si>
  <si>
    <t>Andar</t>
  </si>
  <si>
    <t>3º</t>
  </si>
  <si>
    <t>4º</t>
  </si>
  <si>
    <t>5º</t>
  </si>
  <si>
    <t>6º</t>
  </si>
  <si>
    <t>7º</t>
  </si>
  <si>
    <t>Cartórios conforme localização no Edifício</t>
  </si>
  <si>
    <t>,</t>
  </si>
  <si>
    <t>02 - Não poderão integrar as medições, equipamentos postos na obra. Para faturamento, os equipamentos deverão estar devidamente fixados nos locais indicados em projeto.</t>
  </si>
  <si>
    <t xml:space="preserve">03 - Os valores mensais acumulados poderão ser superiores aos estimados neste Cronograma Básico , desde que autorizado previamente pela Administração e que </t>
  </si>
  <si>
    <t>CONCLUSÃO DA INFRAESTRUTURA ELÉTRICA PARA ALIMENTAÇÃO DAS EVAPORADORAS - POR CARTÓRIO</t>
  </si>
  <si>
    <t xml:space="preserve">CONCLUSÃO DA INFRAESTRUTURA ELÉTRICA PARA ALIMENTAÇÃO DAS CONDENSADORAS </t>
  </si>
  <si>
    <t>CONCLUSÃO DA PASSAGEM DOS CABOS DE ALIMENTAÇÃO DAS EVAPORADORAS - POR CARTÓRIO</t>
  </si>
  <si>
    <t>07.04</t>
  </si>
  <si>
    <t>CONCLUSÃO DA PASSAGEM DOS CABOS DE ALIMENTAÇÃO DAS CONDENSADORAS</t>
  </si>
  <si>
    <t>07.05</t>
  </si>
  <si>
    <t>CONCLUSÃO DAS ADEQUAÇÕES EM QUADROS ELÉTRICOS - POR PAVIMENTO</t>
  </si>
  <si>
    <t>07.06</t>
  </si>
  <si>
    <t>CONCLUSÃO DA REMOÇÃO DE ELETRODUTOS E CABOS DESATIVADOS - POR PAVIMENTO</t>
  </si>
  <si>
    <t>JUSTIÇA FEDERAL DE PRIMEIRO GRAU
Seção Judiciária do Espírito Santo
Anexo 13 - TABELA BÁSICA DE PAGAMENTOS</t>
  </si>
  <si>
    <t>Em que:</t>
  </si>
  <si>
    <t>G = taxa representativa de Garantias;</t>
  </si>
  <si>
    <t>PV = Preço de Venda;</t>
  </si>
  <si>
    <t>AC = taxa representativa das despesas de rateio da Administração Central;</t>
  </si>
  <si>
    <t>DF = taxa representativa das Despesas Financeiras;</t>
  </si>
  <si>
    <t>CD = Custo Direto;</t>
  </si>
  <si>
    <t>S = taxa representativa de Seguros;</t>
  </si>
  <si>
    <t>L = taxa representativa do Lucro;</t>
  </si>
  <si>
    <t>BDI = Benefício e Despesas Indiretas (lucro e despesas indiretas);</t>
  </si>
  <si>
    <t>R = taxa representativa de Riscos;</t>
  </si>
  <si>
    <t>I = taxa representativa da incidência de Impostos.</t>
  </si>
  <si>
    <t>NOTA: A fórmula adotada para o cálculo do BDI é a desenvolvido pelo Tribunal de Contas da União - TCU, apresentado no âmbito do acórdão TC 2622/2013.</t>
  </si>
  <si>
    <t>PERCENTUAIS DOS COMPONENTES DO BDI SUGERIDOS PELO TCU</t>
  </si>
  <si>
    <t>1º QUARTIL</t>
  </si>
  <si>
    <t>3º QUARTIL</t>
  </si>
  <si>
    <t>MÉDIO</t>
  </si>
  <si>
    <t>ADOTADO</t>
  </si>
  <si>
    <t>ADMINISTRAÇÃO CENTRAL - LUCRO</t>
  </si>
  <si>
    <t>A. Central</t>
  </si>
  <si>
    <t>Lucro</t>
  </si>
  <si>
    <t xml:space="preserve">CONSTRUÇÃO DE EDIFÍCIOS </t>
  </si>
  <si>
    <t>DESPESAS FINANCEIRAS</t>
  </si>
  <si>
    <t>SEGURO + GARANTIAS</t>
  </si>
  <si>
    <t>RISCOS</t>
  </si>
  <si>
    <t>PERCENTUAL TOTAL DOS TRIBUTOS:</t>
  </si>
  <si>
    <t>CONFINS</t>
  </si>
  <si>
    <r>
      <t xml:space="preserve">PERCENTUAL DE BDI CALCULADO </t>
    </r>
    <r>
      <rPr>
        <sz val="20"/>
        <color theme="3"/>
        <rFont val="Calibri"/>
        <family val="2"/>
      </rPr>
      <t>=&gt;</t>
    </r>
  </si>
  <si>
    <t>RESUMO</t>
  </si>
  <si>
    <t>DESCRIÇÃO DOS ITENS</t>
  </si>
  <si>
    <t>SG = taxa representativa de Seguros + Garantias</t>
  </si>
  <si>
    <t xml:space="preserve">FÓRMULA:  BDI = (((1+AC+SG+R) X (1+DF) X (1+L)) / (1-I))-1 </t>
  </si>
  <si>
    <t>Observações:</t>
  </si>
  <si>
    <r>
      <t xml:space="preserve">1 -  Os percentuais de PIS e COFINS adotados referem-se a pessoas jurídcas sujeitas ao </t>
    </r>
    <r>
      <rPr>
        <b/>
        <sz val="10"/>
        <rFont val="Arial"/>
        <family val="2"/>
      </rPr>
      <t>regime de incidência cumulativa</t>
    </r>
    <r>
      <rPr>
        <sz val="10"/>
        <rFont val="Arial"/>
        <family val="2"/>
      </rPr>
      <t>. Eventuais ajustes devem ser feitos pelos lictantes de acordo com sua situação tributária.</t>
    </r>
  </si>
  <si>
    <t>AUTOR DA PLANILHA REFERENCIAL DE BDI</t>
  </si>
  <si>
    <t xml:space="preserve">ANEXO 3 - COMPOSIÇÃO DA TAXA DE BENEFÍCIOS E DESPESAS INDIRETA - BDI </t>
  </si>
  <si>
    <t>2 - Percentual do ISS -  ISS é imposto de competência municipal, consoante art. 156, inciso III, da Constituição Federal. Foi considerada a redução de 20% na base de cálculo, conforme Art.19 da Lei municipal nº 6075/2003 (Vitória/ES). Portanto, considera-se que os materiais correspondem à 20% do valor da contratação.  Logo, o percentual de ISS a ser adotado será de 80% de 5%, que é igual a 4%.</t>
  </si>
  <si>
    <t xml:space="preserve">3 - Para alterar os percentuais adotados para a composição de BDI, utllizar as células de cor </t>
  </si>
  <si>
    <t>4 - Alterar o nome e o CREA/CAU do autor da planilha.</t>
  </si>
  <si>
    <t>ENG. CIVIL DÉBORA RANGEL MACHADO SARDINHA</t>
  </si>
  <si>
    <t>CREA Nº 5.488D/ES</t>
  </si>
  <si>
    <t>Observações: Alterar o nome e o CREA/CAU do autor da planilha orçamentária</t>
  </si>
  <si>
    <t>AUTOR DA PLANILHA ORÇAMENTÁRIA ESTIMATIVA REFERENCIAL</t>
  </si>
  <si>
    <t>DUFRIL</t>
  </si>
  <si>
    <t>RME</t>
  </si>
  <si>
    <t>Instalação de evaporadoras no forro</t>
  </si>
  <si>
    <t>hh</t>
  </si>
  <si>
    <t>número de evaporadoras</t>
  </si>
  <si>
    <t>mão de obra por evaporadora</t>
  </si>
  <si>
    <t>hh/und</t>
  </si>
  <si>
    <t>Apropriação do consumo de insumos nas linhas de cobre conforme execução RME</t>
  </si>
  <si>
    <t>Apropriação do consumo de mão de obra conforme execução RME - evaporadoras no forro</t>
  </si>
  <si>
    <t>mão de obra por metro</t>
  </si>
  <si>
    <t>hh/m</t>
  </si>
  <si>
    <t>Mão de obra de Instalação das linhas</t>
  </si>
  <si>
    <t>hh total</t>
  </si>
  <si>
    <t>mão de obra conforme composições</t>
  </si>
  <si>
    <t>hh/pavimento</t>
  </si>
  <si>
    <t>comp. Total/pavto</t>
  </si>
  <si>
    <t>Suportes das linhas (ver levantamento mais abaixo)</t>
  </si>
  <si>
    <t>Memorial</t>
  </si>
  <si>
    <t>3/8"</t>
  </si>
  <si>
    <t>1/2"</t>
  </si>
  <si>
    <t>5/8"</t>
  </si>
  <si>
    <t>DUTO DE CONVERSÃO DE DESCARGA PARA CONDENSADORA, INSTALADO</t>
  </si>
  <si>
    <t>BAÚ ELETRONICA</t>
  </si>
  <si>
    <t>SANTIL</t>
  </si>
  <si>
    <t>ELETROTRAFO</t>
  </si>
  <si>
    <t>TAMPA CEGA C/ FURO CENTRAL PARA CAIXA 4X4</t>
  </si>
  <si>
    <t>ABRAÇADEIRAS DE ALUMINÍNIO TIPO UNHA BASE 3/4"</t>
  </si>
  <si>
    <t>ABRAÇADEIRAS DE ALUMINÍNIO TIPO UNHA BASE 1"</t>
  </si>
  <si>
    <t>ABRAÇADEIRAS DE ALUMINÍNIO TIPO UNHA BASE 1 1/2"</t>
  </si>
  <si>
    <t>ELETRODUTO PEAD FLEXÍVEL PAREDE/TETO, CORRUGAÇÃO HELICOIDAL, COR PRETA, S/ROSCA 1 1/2"</t>
  </si>
  <si>
    <t>TERMINAL OLHAL PRÉ-ISOLADO P/ CABO 2,5mm</t>
  </si>
  <si>
    <t>TERMINAL OLHAL PRÉ-ISOLADO P/ CABO16mm</t>
  </si>
  <si>
    <t>CONECTOR DE EMENDA (WAGO, LINHA 221)</t>
  </si>
  <si>
    <t>03.20</t>
  </si>
  <si>
    <t>AC-033</t>
  </si>
  <si>
    <t>AC-034</t>
  </si>
  <si>
    <t>ELETRODUTO PVC FLEXIVEL CORRUGADO, REFORCADO, COR LARANJA, DE 20 MM, PARA LAJES E PISOS</t>
  </si>
  <si>
    <t xml:space="preserve">91833 </t>
  </si>
  <si>
    <t>ABRACADEIRA EM ACO PARA AMARRACAO DE ELETRODUTOS, TIPO D, COM 1 1/2" E PARAFUSO DE FIXACAO</t>
  </si>
  <si>
    <t xml:space="preserve">Fixação na laje, de rede de drenagem de água de condensação em tubos de PVC 40mm esgoto, utilizando abraçadeira metálica tipo D, 1 1/2" </t>
  </si>
  <si>
    <t>13.196.0104-0 ADAPTADA</t>
  </si>
  <si>
    <t>Nova Exaustores</t>
  </si>
  <si>
    <t>FIXAÇÃO DE TUBOS HORIZONTAIS DE PVC, CPVC OU COBRE DIÂMETROS MENORES OU IGUAIS A 40 MM OU ELETROCALHAS ATÉ 150MM DE LARGURA, COM ABRAÇADEIRA METÁLICA RÍGIDA  1/2</t>
  </si>
  <si>
    <t>FIXAÇÃO DE TUBOS HORIZONTAIS DE PVC, CPVC OU COBRE DIÂMETROS MENORES OU IGUAIS A 40 MM OU ELETROCALHAS ATÉ 150MM DE LARGURA, COM ABRAÇADEIRA METÁLICA RÍGIDA 1/2</t>
  </si>
  <si>
    <t>02.07</t>
  </si>
  <si>
    <t>02.08</t>
  </si>
  <si>
    <t>02.09</t>
  </si>
  <si>
    <t>CONCLUSÃO DA INFRAESTRUTURA PARA PASSAGEM DOS CABOS DE COMANDO - SHAFT</t>
  </si>
  <si>
    <t>CONCLUSÃO DA INFRAESTRUTURA PARA PASSAGEM DOS CABOS DE COMANDO PARA AS EVAPORADORAS - POR SISTEMA</t>
  </si>
  <si>
    <t>CONCLUSÃO DA INFRAESTRUTURA PARA PASSAGEM DOS CABOS DE COMANDO DAS CONDENSADORAS - POR PAVIMENTO</t>
  </si>
  <si>
    <t>CONCLUSÃO DA PASSAGEM DOS CABOS DE COMANDO PARA AS EVAPORADORAS - POR SISTEMA</t>
  </si>
  <si>
    <t>02.10</t>
  </si>
  <si>
    <t>Identificação</t>
  </si>
  <si>
    <t>Comprimento (m)</t>
  </si>
  <si>
    <t>37A</t>
  </si>
  <si>
    <t>subidas às condensadoras</t>
  </si>
  <si>
    <t>trecho horizontal condensadora</t>
  </si>
  <si>
    <t>Shafts - trecho  vertical</t>
  </si>
  <si>
    <t>nº suportes / sistema</t>
  </si>
  <si>
    <t>nº suportes / pavimento</t>
  </si>
  <si>
    <t>Shafts - trecho  vertical / pavimento</t>
  </si>
  <si>
    <t>trecho interno condensadoras até shaft</t>
  </si>
  <si>
    <t>subtotal/pavimento</t>
  </si>
  <si>
    <t>Total cabos /pavimento</t>
  </si>
  <si>
    <t>total eletroduto corrugado/pavimento</t>
  </si>
  <si>
    <t>CONCLUSÃO DA PASSAGEM DOS CABOS DE COMANDO PARA AS CONDENSADORAS - POR PAVIMENTO</t>
  </si>
  <si>
    <t>Desinstalação e remoção de evaporadoras tipo splitão existentes, inclusive limpeza, embalagem e transporte até local indicado pela fiscalização no próprio prédio</t>
  </si>
  <si>
    <t>Remoção de dutos flexíveis, grelhas de retorno e difusores de climatização existentes, inclusive limpeza e transporte até local indicado pela fiscalização no próprio prédio</t>
  </si>
  <si>
    <t>Área de forro a substituir</t>
  </si>
  <si>
    <t>Área de forro a substituir/pavimento</t>
  </si>
  <si>
    <t>áreas de forro dos cartórios</t>
  </si>
  <si>
    <t>Áreas</t>
  </si>
  <si>
    <t>Área / pavimento</t>
  </si>
  <si>
    <t xml:space="preserve">Área total </t>
  </si>
  <si>
    <t>Área total / pavimento</t>
  </si>
  <si>
    <t>Nº de Placas inteiras que podem ser removidas em um cartório</t>
  </si>
  <si>
    <t>Área total substituição</t>
  </si>
  <si>
    <t>Área total reaproveitamento</t>
  </si>
  <si>
    <t>Fornecimento e instalação de duto semi-rígido diâmetro 178mm, marca de referência Nova Exaustores</t>
  </si>
  <si>
    <t>Adaptações nos dutos de TAE existente, compreendendo o fechamento das saídas atuais utilizando manta autoadesiva aluminizada, e abertura de duas saídas diâmetro 178mm, inclusive colarinhos</t>
  </si>
  <si>
    <t>Preços de mercado - materiais de suportação</t>
  </si>
  <si>
    <t>Preços de mercado - materiais Armaflex</t>
  </si>
  <si>
    <t>Preços de mercado - materiais de refrigeração</t>
  </si>
  <si>
    <t>MEDIANA DOS PREÇOS DE EQUIPAMENTOS</t>
  </si>
  <si>
    <t>Preços de mercado - materiais diversos</t>
  </si>
  <si>
    <t>Nº de Placas que precisam ser respostas</t>
  </si>
  <si>
    <t>nº total</t>
  </si>
  <si>
    <t>MÊS 9</t>
  </si>
  <si>
    <t>MÊS 10</t>
  </si>
  <si>
    <t>01 - Prazo para execução dos serviços deverá ser de, no máximo, 300 dias</t>
  </si>
  <si>
    <t>total Sealtubo / pavimento</t>
  </si>
  <si>
    <t>08.01.01</t>
  </si>
  <si>
    <t>ELETRODUTOS E CAIXAS</t>
  </si>
  <si>
    <t>08.01.01.01</t>
  </si>
  <si>
    <t>Fornecimento e instalação de caixa 4x4", PVC amarelo, marca de referência Tigre, instalada no teto (acima do forro), inclusive tampa cega.</t>
  </si>
  <si>
    <t>ELE-001</t>
  </si>
  <si>
    <t>08.01.01.02</t>
  </si>
  <si>
    <t>Fornecimento e instalação de caixa 4x4", PVC amarelo, marca de referência Tigre, instalada no teto (acima do forro), inclusive tampa cega com furo central.</t>
  </si>
  <si>
    <t>ELE-002</t>
  </si>
  <si>
    <t>08.01.01.03</t>
  </si>
  <si>
    <t>Fornecimento e instalação de eletroduto rígido, PVC, marca de referência Tigre, fixado na laje, diâmetro 3/4" e guia de arame de ferro galvanizado Nº 14 BWG.</t>
  </si>
  <si>
    <t>ELE-003</t>
  </si>
  <si>
    <t>08.01.01.04</t>
  </si>
  <si>
    <t>Fornecimento e instalação de eletroduto rígido, PVC, marca de referência Tigre, fixado na laje, diâmetro 1" e guia de arame de ferro galvanizado Nº 14 BWG.</t>
  </si>
  <si>
    <t>ELE-004</t>
  </si>
  <si>
    <t>08.01.01.05</t>
  </si>
  <si>
    <t>Fornecimento e instalação de eletroduto flexível corrugado tipo PEAD, marca de referência Kanaflex, fixado na laje, diâmetro 1 1/2" e guia de arame de ferro galvanizado Nº 14 BWG.</t>
  </si>
  <si>
    <t>ELE-005</t>
  </si>
  <si>
    <t>08.01.01.06</t>
  </si>
  <si>
    <t>Fornecimento e instalação de box reto com rosca em alumínio, marca de referência Tramontina, interligando o eletroduto à eletrocalha, diâmetro 1 1/2"</t>
  </si>
  <si>
    <t>ELE-006</t>
  </si>
  <si>
    <t>08.01.01.07</t>
  </si>
  <si>
    <t>Fornecimento e instalação de box reto com rosca em alumínio, marca de referência Tramontina, interligando o eletroduto à eletrocalha, diâmetro 3/4"</t>
  </si>
  <si>
    <t>ELE-007</t>
  </si>
  <si>
    <t>08.01.02</t>
  </si>
  <si>
    <t>CABOS E TERMINAIS</t>
  </si>
  <si>
    <t>08.01.02.01</t>
  </si>
  <si>
    <r>
      <t>Fornecimento e instalação de Cabo  de cobre tempera mole, flexível, 2,5mm², encordoamento  classe  4,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antichama  para  750V, do tipo que não emitem gases halogenados. Marca de Referência Prysmian - AFUMEX.</t>
    </r>
  </si>
  <si>
    <t>ELE-008</t>
  </si>
  <si>
    <t>08.01.02.02</t>
  </si>
  <si>
    <t>Fornecimento e instalação de Cabo  de cobre tempera mole, flexível, 6,0mm², encordoamento  classe  4, com  isolamento do tipo HPER 90°C, 1.000V,  antichama, do tipo que não emite gases halogenados. Marca de Referência Prysmian - AFUMEX.</t>
  </si>
  <si>
    <t>ELE-009</t>
  </si>
  <si>
    <t>08.01.02.03</t>
  </si>
  <si>
    <t>Fornecimento e instalação de terminal tipo olhal para cabo 2,5mm2, pré-isolado. Marca de Referência Burndy</t>
  </si>
  <si>
    <t>ELE-010</t>
  </si>
  <si>
    <t>08.01.02.04</t>
  </si>
  <si>
    <t>Fornecimento e instalação de terminal tipo olhal para cabo 16mm2, pré-isolado. Marca de Referência Burndy</t>
  </si>
  <si>
    <t>ELE-011</t>
  </si>
  <si>
    <t>08.01.02.05</t>
  </si>
  <si>
    <t>Fornecimento e instalação de anilhas de identificação de circuito, para cabo 2,5mm2  750V. Marca de Referência hellermann.</t>
  </si>
  <si>
    <t>ELE-012</t>
  </si>
  <si>
    <t>08.01.02.06</t>
  </si>
  <si>
    <t>Fornecimento e instalação de anilhas de identificação de circuito, para cabo 6,0mm2 HEPR 1000V. Marca de Referência hellermann.</t>
  </si>
  <si>
    <t>ELE-013</t>
  </si>
  <si>
    <t>08.01.03</t>
  </si>
  <si>
    <t>DISJUNTORES e QUADROS</t>
  </si>
  <si>
    <t>08.01.03.01</t>
  </si>
  <si>
    <t>Fornecimento e instalação de Disjuntores monopolares  de 20A, Icc 6,0KA em 230/400VCA, curva C. Marca de Referência Schneider.</t>
  </si>
  <si>
    <t>ELE-014</t>
  </si>
  <si>
    <t>08.01.03.02</t>
  </si>
  <si>
    <t>Fornecimento e instalação de Barras secundárias de cobre eletrolítico de seção (10,45 x 3,95)mm,  seguindo o padrão dos outros circuitos monopolares existentes no quadro e orientações do projeto elétrico.</t>
  </si>
  <si>
    <t>ELE-015</t>
  </si>
  <si>
    <t>08.01.03.03</t>
  </si>
  <si>
    <t xml:space="preserve">Fornecimento e instalação de trilho DIN, sempre seguindo o padrão dos outros circuitos monopolares existentes e orientações do projeto elétrico </t>
  </si>
  <si>
    <t>ELE-016</t>
  </si>
  <si>
    <t>08.01.04</t>
  </si>
  <si>
    <t>SERVIÇOS ADICIONAIS</t>
  </si>
  <si>
    <t>08.01.04.01</t>
  </si>
  <si>
    <t>Remoção de todos os eletrodutos DN 1 1/4" por onde passam os circuitos 6 e 9 do QD-AC que serão desativados, conforme projeto elétrico.</t>
  </si>
  <si>
    <t>ELE-017</t>
  </si>
  <si>
    <t>08.01.04.02</t>
  </si>
  <si>
    <t xml:space="preserve">Remoção dos cabos dos circuitos de alimentação citados no item anterior, desde a condensadora, trecho na eletrocalha até a chegada ao quadro QD-AC, inclusive a remoção cabos dos circuitos 4 e 10 nos trechos em eletrodutos. Todos os cabos são de bitola 6,0mm2, conforme projeto.
</t>
  </si>
  <si>
    <t>ELE-018</t>
  </si>
  <si>
    <t>08.01.04.03</t>
  </si>
  <si>
    <t>Remoção de todos os eletrodutos DN 1 1/4" por onde passam os circuitos 2, 4, 10 e 12 do QD-AC sem a remoção dos cabos, conforme projeto elétrico.</t>
  </si>
  <si>
    <t>ELE-019</t>
  </si>
  <si>
    <t>08.01.04.04</t>
  </si>
  <si>
    <t>Emendas dos cabos bitola 6,0mm2 de alimentação das novas condensadoras com conectores de pressão, de 2 vias, sem parafusos, com corpo transparente em policarbonato antichama, contatos em cobre eletrolítico e atendendo às normas NBR5410, NR10 E NR12. Marca de Referência Wago, linha 221.</t>
  </si>
  <si>
    <t>ELE-020</t>
  </si>
  <si>
    <t>08.01.04.05</t>
  </si>
  <si>
    <t xml:space="preserve">Remoção de 4 disjuntores (2 und - tripolar 25A e  2 und - tripolar 32A) do quadro QD-AC </t>
  </si>
  <si>
    <t>ELE-021</t>
  </si>
  <si>
    <t>08.01.04.06</t>
  </si>
  <si>
    <t>Relocação de 3 disjuntores (tripolar 25A, 32A e 40A), conforme projeto elétrico.</t>
  </si>
  <si>
    <t>ELE-022</t>
  </si>
  <si>
    <t>91942 ADAPTADA</t>
  </si>
  <si>
    <t>88247</t>
  </si>
  <si>
    <t>88264</t>
  </si>
  <si>
    <t>CAIXA DE PASSAGEM, EM PVC, DE 4" X 4", PARA ELETRODUTO COM TAMPA CEGA</t>
  </si>
  <si>
    <t>Bucha de aluminio  fundido  para  eletroduto roscavel. Marca de Referência WETZEL/BLINDA. DN   19  mm - (3/4")</t>
  </si>
  <si>
    <t>Arruela em alumínio fundido para  eletroduto roscavel. Marca de Referência WETZEL/BLINDA. DN   19  mm - (3/4")</t>
  </si>
  <si>
    <t>TAMPA CEGA, PARA CAIXA 4X4"</t>
  </si>
  <si>
    <t>TAMPA CEGA COM FURO CENTRAL, PARA CAIXA 4X4"</t>
  </si>
  <si>
    <t>ELETRODUTO DE PVC RIGIDO ROSCAVEL DE 3/4", SEM LUVA</t>
  </si>
  <si>
    <t>ABRAÇADEIRAS DE ALUMÍNIO TIPO UNHA-BASE 3/4"</t>
  </si>
  <si>
    <t>BUCHA S6 COM PARAFUSO</t>
  </si>
  <si>
    <t>GUIA DE ARAME DE FERRO GALVANIZADO N° 14 BWG (0,026 KG/M)</t>
  </si>
  <si>
    <t>ELETRODUTO DE PVC RIGIDO ROSCAVEL DE 1 ", SEM LUVA</t>
  </si>
  <si>
    <t>ABRAÇADEIRAS DE ALUMÍNIO TIPO UNHA-BASE 1"</t>
  </si>
  <si>
    <t xml:space="preserve"> 91850 ADAPTADA</t>
  </si>
  <si>
    <r>
      <rPr>
        <sz val="8"/>
        <color theme="1"/>
        <rFont val="Calibri"/>
        <family val="2"/>
        <scheme val="minor"/>
      </rPr>
      <t>ELETRODUTO/DUTO PEAD FLEXIVEL PAREDE/TETO, CORRUGACAO HELICOIDAL, COR PRETA, SEM ROSCA, DE</t>
    </r>
    <r>
      <rPr>
        <sz val="8"/>
        <rFont val="Calibri"/>
        <family val="2"/>
        <scheme val="minor"/>
      </rPr>
      <t xml:space="preserve"> 1 1/2 </t>
    </r>
    <r>
      <rPr>
        <sz val="8"/>
        <color rgb="FFFF0000"/>
        <rFont val="Calibri"/>
        <family val="2"/>
        <scheme val="minor"/>
      </rPr>
      <t/>
    </r>
  </si>
  <si>
    <t>ABRAÇADEIRAS DE ALUMÍNIO TIPO UNHA-BASE 1 1/2"</t>
  </si>
  <si>
    <t>BUCHA S8 COM PARAFUSO</t>
  </si>
  <si>
    <t>61874 ADAPTADA</t>
  </si>
  <si>
    <t>BOX ALUMINIO RETO PARA ELETRODUTO 1 1/2" TRAMONTINA</t>
  </si>
  <si>
    <t>BOX ALUMINIO RETO PARA ELETRODUTO 3/4" TRAMONTINA</t>
  </si>
  <si>
    <t>CABO AFUMEX GREEN 450/750V 2,5mm²</t>
  </si>
  <si>
    <t>CABO AFUMEX 1KV 1 CONDUTOR 6mm2</t>
  </si>
  <si>
    <t>63701 ADAPTADO</t>
  </si>
  <si>
    <t>TERMINAL OLHAL PRÉ-ISOLADO PARA CABO 2,5mm</t>
  </si>
  <si>
    <t>TERMINAL OLHAL PRÉ ISOLADO PARA CABO 16,0mm</t>
  </si>
  <si>
    <t>ANILHA DE IDENTIFICACAO PARA CABOS DE 0 A 9 (KIT 100 PECAS)</t>
  </si>
  <si>
    <t>TERMINAL A COMPRESSAO EM COBRE ESTANHADO PARA CABO 4 MM2, 1 FURO E 1 COMPRESSAO, PARA PARAFUSO DE FIXACAO M5</t>
  </si>
  <si>
    <t>DISJUNTOR TIPO DIN/IEC, MONOPOLAR DE 6 ATE 32A</t>
  </si>
  <si>
    <t>BARRAS DE COBRE ELETROLÍTICO 10,45x3,95mm</t>
  </si>
  <si>
    <t>152207 ADAPTADO</t>
  </si>
  <si>
    <t>TRILHO TIPO PERFILADO DIN EM ACO BICROMATIZADO PARA MONTAGEM EM QUADRO ELETRICO - 0,7 M</t>
  </si>
  <si>
    <t>MAIO/2022</t>
  </si>
  <si>
    <t>CONECTOR DE PRESSÃO DE 2 VIAS, SEM PARAFUSOS, COM CORPO TRANSPARENTE EM POLICARBONATO ANTICHAMA</t>
  </si>
  <si>
    <t>93672 ADAPTADA</t>
  </si>
  <si>
    <t>Fornecimento e instalação de eletroduto flexível corrugado em PVC, com alma de aço, 1/2", para passagem dos cabos de comando nas áreas externas. Marca de referência Sealtubo. Fixação por meio de abraçadeiras de aço galvanizado a fogo, tipo unha.</t>
  </si>
  <si>
    <t>Fornecimento e instalação de eletroduto corrugado reforçado, em PVC, cor laranja, 1/2", Marca de referência Tigreflex, para passagem dos cabos de comando no entreforro e shafts. Fixação por meio de abraçadeiras de aço galvanizado a fogo, tipo unha.</t>
  </si>
  <si>
    <t xml:space="preserve">trecho externo condensadoras </t>
  </si>
  <si>
    <t>ELETRODUTO FLEXIVEL SEALTUBE 1/2"</t>
  </si>
  <si>
    <t>061110 ADAPTADA</t>
  </si>
  <si>
    <t xml:space="preserve">Fornecimento e instalação de controle central ACP </t>
  </si>
  <si>
    <r>
      <t xml:space="preserve">JUSTIÇA FEDERAL DE PRIMEIRO GRAU
Seção Judiciária do Espírito Santo
</t>
    </r>
    <r>
      <rPr>
        <b/>
        <sz val="8"/>
        <rFont val="Arial"/>
        <family val="2"/>
      </rPr>
      <t xml:space="preserve">
</t>
    </r>
    <r>
      <rPr>
        <b/>
        <sz val="14"/>
        <rFont val="Arial"/>
        <family val="2"/>
      </rPr>
      <t>Anexo 2.1 - Planilha Orçamentária - Instalações Elétricas</t>
    </r>
  </si>
  <si>
    <t>JUSTIÇA FEDERAL DE PRIMEIRO GRAU                                                                                        Seção Judiciária do Espírito Santo</t>
  </si>
  <si>
    <r>
      <t xml:space="preserve">03 - O valor executado acumulado até </t>
    </r>
    <r>
      <rPr>
        <b/>
        <sz val="10"/>
        <rFont val="Arial"/>
        <family val="2"/>
      </rPr>
      <t>dezembro de 2023</t>
    </r>
    <r>
      <rPr>
        <sz val="10"/>
        <rFont val="Arial"/>
        <family val="2"/>
      </rPr>
      <t xml:space="preserve"> deverá ser de, </t>
    </r>
    <r>
      <rPr>
        <sz val="10"/>
        <color rgb="FFFF0000"/>
        <rFont val="Arial"/>
        <family val="2"/>
      </rPr>
      <t xml:space="preserve">no mínimo, R$ 900.000,00 </t>
    </r>
  </si>
  <si>
    <r>
      <t>o valor acumulado em</t>
    </r>
    <r>
      <rPr>
        <b/>
        <sz val="10"/>
        <rFont val="Arial"/>
        <family val="2"/>
      </rPr>
      <t xml:space="preserve"> fevereiro de 2024</t>
    </r>
    <r>
      <rPr>
        <sz val="10"/>
        <rFont val="Arial"/>
        <family val="2"/>
      </rPr>
      <t xml:space="preserve">, não seja superior ao crédito disponível no exercício 2023, de </t>
    </r>
    <r>
      <rPr>
        <sz val="10"/>
        <color rgb="FFFF0000"/>
        <rFont val="Arial"/>
        <family val="2"/>
      </rPr>
      <t>R$ 1.090.000,00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</si>
</sst>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#,##0.00000"/>
    <numFmt numFmtId="165" formatCode="_(* #,##0.00_);_(* \(#,##0.00\);_(* &quot;-&quot;??_);_(@_)"/>
    <numFmt numFmtId="166" formatCode="0.0000%"/>
    <numFmt numFmtId="167" formatCode="#,##0.000"/>
    <numFmt numFmtId="168" formatCode="#,##0.0000"/>
    <numFmt numFmtId="169" formatCode="&quot;R$&quot;\ #,##0.00"/>
    <numFmt numFmtId="170" formatCode="0.000"/>
  </numFmts>
  <fonts count="5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1"/>
      <name val="Arial"/>
      <family val="2"/>
    </font>
    <font>
      <sz val="12"/>
      <name val="Arial"/>
      <family val="2"/>
    </font>
    <font>
      <vertAlign val="superscript"/>
      <sz val="11"/>
      <color theme="1"/>
      <name val="Calibri"/>
      <family val="2"/>
      <scheme val="minor"/>
    </font>
    <font>
      <b/>
      <sz val="16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0"/>
      <color theme="3"/>
      <name val="Arial"/>
      <family val="2"/>
    </font>
    <font>
      <sz val="14"/>
      <color theme="3"/>
      <name val="Arial"/>
      <family val="2"/>
    </font>
    <font>
      <sz val="10"/>
      <color theme="3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b/>
      <sz val="12"/>
      <color theme="3"/>
      <name val="Arial"/>
      <family val="2"/>
    </font>
    <font>
      <b/>
      <sz val="11"/>
      <color theme="3"/>
      <name val="Arial"/>
      <family val="2"/>
    </font>
    <font>
      <sz val="20"/>
      <color theme="3"/>
      <name val="Arial"/>
      <family val="2"/>
    </font>
    <font>
      <sz val="20"/>
      <color theme="3"/>
      <name val="Calibri"/>
      <family val="2"/>
    </font>
    <font>
      <b/>
      <sz val="20"/>
      <color theme="3"/>
      <name val="Arial"/>
      <family val="2"/>
    </font>
    <font>
      <sz val="8"/>
      <color theme="3"/>
      <name val="Arial"/>
      <family val="2"/>
    </font>
    <font>
      <sz val="12"/>
      <color theme="3"/>
      <name val="Arial"/>
      <family val="2"/>
    </font>
    <font>
      <sz val="10"/>
      <name val="Calibri"/>
      <family val="2"/>
    </font>
    <font>
      <sz val="8"/>
      <color theme="1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1"/>
      <color theme="0" tint="-0.34998626667073579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</borders>
  <cellStyleXfs count="21">
    <xf numFmtId="0" fontId="0" fillId="0" borderId="0"/>
    <xf numFmtId="0" fontId="2" fillId="0" borderId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0" fontId="9" fillId="0" borderId="0"/>
    <xf numFmtId="0" fontId="2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</cellStyleXfs>
  <cellXfs count="989">
    <xf numFmtId="0" fontId="0" fillId="0" borderId="0" xfId="0"/>
    <xf numFmtId="0" fontId="2" fillId="0" borderId="0" xfId="1" applyAlignment="1">
      <alignment vertical="top"/>
    </xf>
    <xf numFmtId="0" fontId="6" fillId="0" borderId="0" xfId="1" applyFont="1" applyAlignment="1">
      <alignment vertical="center" wrapText="1"/>
    </xf>
    <xf numFmtId="49" fontId="2" fillId="3" borderId="16" xfId="1" applyNumberFormat="1" applyFill="1" applyBorder="1" applyAlignment="1">
      <alignment horizontal="center" vertical="center" wrapText="1"/>
    </xf>
    <xf numFmtId="0" fontId="2" fillId="0" borderId="17" xfId="1" applyBorder="1" applyAlignment="1">
      <alignment horizontal="justify" vertical="center" wrapText="1"/>
    </xf>
    <xf numFmtId="0" fontId="2" fillId="0" borderId="17" xfId="1" applyBorder="1" applyAlignment="1">
      <alignment horizontal="center" vertical="center" wrapText="1"/>
    </xf>
    <xf numFmtId="4" fontId="2" fillId="0" borderId="17" xfId="1" applyNumberFormat="1" applyBorder="1" applyAlignment="1">
      <alignment horizontal="right" vertical="center" wrapText="1"/>
    </xf>
    <xf numFmtId="49" fontId="2" fillId="0" borderId="16" xfId="1" applyNumberFormat="1" applyBorder="1" applyAlignment="1">
      <alignment horizontal="center" vertical="center" wrapText="1"/>
    </xf>
    <xf numFmtId="0" fontId="2" fillId="0" borderId="0" xfId="1" applyAlignment="1">
      <alignment vertical="center" wrapText="1"/>
    </xf>
    <xf numFmtId="0" fontId="2" fillId="0" borderId="18" xfId="1" applyBorder="1" applyAlignment="1">
      <alignment horizontal="center" vertical="top"/>
    </xf>
    <xf numFmtId="0" fontId="6" fillId="0" borderId="19" xfId="1" applyFont="1" applyBorder="1" applyAlignment="1">
      <alignment horizontal="right" vertical="center"/>
    </xf>
    <xf numFmtId="4" fontId="6" fillId="0" borderId="19" xfId="1" applyNumberFormat="1" applyFont="1" applyBorder="1" applyAlignment="1">
      <alignment vertical="center"/>
    </xf>
    <xf numFmtId="4" fontId="2" fillId="0" borderId="0" xfId="1" applyNumberFormat="1" applyAlignment="1">
      <alignment vertical="top"/>
    </xf>
    <xf numFmtId="0" fontId="7" fillId="0" borderId="0" xfId="1" applyFont="1" applyAlignment="1">
      <alignment horizontal="left" vertical="top" wrapText="1"/>
    </xf>
    <xf numFmtId="49" fontId="2" fillId="0" borderId="16" xfId="1" quotePrefix="1" applyNumberFormat="1" applyBorder="1" applyAlignment="1">
      <alignment horizontal="center" vertical="center" wrapText="1"/>
    </xf>
    <xf numFmtId="49" fontId="6" fillId="4" borderId="16" xfId="1" applyNumberFormat="1" applyFont="1" applyFill="1" applyBorder="1" applyAlignment="1">
      <alignment horizontal="center" vertical="center" wrapText="1"/>
    </xf>
    <xf numFmtId="0" fontId="6" fillId="4" borderId="17" xfId="1" applyFont="1" applyFill="1" applyBorder="1" applyAlignment="1">
      <alignment horizontal="justify" vertical="center" wrapText="1"/>
    </xf>
    <xf numFmtId="0" fontId="6" fillId="4" borderId="17" xfId="1" applyFont="1" applyFill="1" applyBorder="1" applyAlignment="1">
      <alignment horizontal="center" vertical="center" wrapText="1"/>
    </xf>
    <xf numFmtId="4" fontId="6" fillId="4" borderId="17" xfId="1" applyNumberFormat="1" applyFont="1" applyFill="1" applyBorder="1" applyAlignment="1">
      <alignment horizontal="right" vertical="center" wrapText="1"/>
    </xf>
    <xf numFmtId="4" fontId="2" fillId="4" borderId="17" xfId="1" applyNumberFormat="1" applyFill="1" applyBorder="1" applyAlignment="1">
      <alignment horizontal="right" vertical="center" wrapText="1"/>
    </xf>
    <xf numFmtId="49" fontId="6" fillId="4" borderId="16" xfId="1" quotePrefix="1" applyNumberFormat="1" applyFont="1" applyFill="1" applyBorder="1" applyAlignment="1">
      <alignment horizontal="center" vertical="center" wrapText="1"/>
    </xf>
    <xf numFmtId="4" fontId="2" fillId="0" borderId="17" xfId="1" applyNumberFormat="1" applyBorder="1" applyAlignment="1">
      <alignment horizontal="center" vertical="center" wrapText="1"/>
    </xf>
    <xf numFmtId="4" fontId="6" fillId="4" borderId="17" xfId="1" applyNumberFormat="1" applyFont="1" applyFill="1" applyBorder="1" applyAlignment="1">
      <alignment horizontal="center" vertical="center" wrapText="1"/>
    </xf>
    <xf numFmtId="4" fontId="2" fillId="0" borderId="0" xfId="1" applyNumberFormat="1" applyAlignment="1">
      <alignment horizontal="center" vertical="top"/>
    </xf>
    <xf numFmtId="0" fontId="6" fillId="5" borderId="5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/>
    </xf>
    <xf numFmtId="0" fontId="6" fillId="5" borderId="1" xfId="1" applyFont="1" applyFill="1" applyBorder="1" applyAlignment="1">
      <alignment horizontal="center" vertical="center" wrapText="1"/>
    </xf>
    <xf numFmtId="0" fontId="10" fillId="3" borderId="11" xfId="5" applyFont="1" applyFill="1" applyBorder="1"/>
    <xf numFmtId="0" fontId="10" fillId="3" borderId="12" xfId="5" applyFont="1" applyFill="1" applyBorder="1" applyAlignment="1">
      <alignment horizontal="center" vertical="center"/>
    </xf>
    <xf numFmtId="0" fontId="10" fillId="3" borderId="12" xfId="5" applyFont="1" applyFill="1" applyBorder="1" applyAlignment="1">
      <alignment vertical="center"/>
    </xf>
    <xf numFmtId="164" fontId="10" fillId="3" borderId="12" xfId="5" applyNumberFormat="1" applyFont="1" applyFill="1" applyBorder="1" applyAlignment="1">
      <alignment horizontal="center" vertical="center"/>
    </xf>
    <xf numFmtId="0" fontId="10" fillId="0" borderId="26" xfId="5" applyFont="1" applyBorder="1" applyAlignment="1">
      <alignment vertical="center"/>
    </xf>
    <xf numFmtId="0" fontId="9" fillId="0" borderId="0" xfId="5"/>
    <xf numFmtId="0" fontId="11" fillId="3" borderId="27" xfId="5" applyFont="1" applyFill="1" applyBorder="1" applyAlignment="1">
      <alignment horizontal="center" vertical="center" wrapText="1"/>
    </xf>
    <xf numFmtId="0" fontId="11" fillId="0" borderId="1" xfId="6" applyFont="1" applyBorder="1" applyAlignment="1" applyProtection="1">
      <alignment horizontal="center" vertical="center"/>
      <protection hidden="1"/>
    </xf>
    <xf numFmtId="0" fontId="10" fillId="3" borderId="31" xfId="6" applyFont="1" applyFill="1" applyBorder="1" applyAlignment="1" applyProtection="1">
      <alignment horizontal="center" vertical="center" wrapText="1"/>
      <protection hidden="1"/>
    </xf>
    <xf numFmtId="0" fontId="11" fillId="0" borderId="1" xfId="6" quotePrefix="1" applyFont="1" applyBorder="1" applyAlignment="1" applyProtection="1">
      <alignment horizontal="center" vertical="center" wrapText="1"/>
      <protection hidden="1"/>
    </xf>
    <xf numFmtId="0" fontId="9" fillId="0" borderId="0" xfId="5" applyAlignment="1">
      <alignment horizontal="center" vertical="center"/>
    </xf>
    <xf numFmtId="165" fontId="9" fillId="0" borderId="0" xfId="5" applyNumberFormat="1" applyAlignment="1">
      <alignment horizontal="center" vertical="center"/>
    </xf>
    <xf numFmtId="0" fontId="10" fillId="3" borderId="13" xfId="6" applyFont="1" applyFill="1" applyBorder="1" applyProtection="1">
      <protection hidden="1"/>
    </xf>
    <xf numFmtId="164" fontId="10" fillId="3" borderId="0" xfId="7" applyNumberFormat="1" applyFont="1" applyFill="1" applyBorder="1" applyAlignment="1" applyProtection="1">
      <alignment horizontal="center" vertical="center"/>
      <protection hidden="1"/>
    </xf>
    <xf numFmtId="165" fontId="10" fillId="3" borderId="0" xfId="7" applyFont="1" applyFill="1" applyBorder="1" applyAlignment="1" applyProtection="1">
      <alignment vertical="center"/>
      <protection hidden="1"/>
    </xf>
    <xf numFmtId="165" fontId="10" fillId="0" borderId="1" xfId="7" applyFont="1" applyBorder="1" applyAlignment="1" applyProtection="1">
      <alignment horizontal="center" vertical="center"/>
      <protection hidden="1"/>
    </xf>
    <xf numFmtId="0" fontId="12" fillId="0" borderId="5" xfId="5" applyFont="1" applyBorder="1" applyAlignment="1">
      <alignment vertical="center" wrapText="1"/>
    </xf>
    <xf numFmtId="0" fontId="10" fillId="0" borderId="1" xfId="6" applyFont="1" applyBorder="1" applyAlignment="1" applyProtection="1">
      <alignment horizontal="center" vertical="center"/>
      <protection hidden="1"/>
    </xf>
    <xf numFmtId="0" fontId="12" fillId="0" borderId="1" xfId="5" applyFont="1" applyBorder="1" applyAlignment="1">
      <alignment horizontal="center" vertical="center"/>
    </xf>
    <xf numFmtId="164" fontId="10" fillId="0" borderId="1" xfId="7" applyNumberFormat="1" applyFont="1" applyBorder="1" applyAlignment="1" applyProtection="1">
      <alignment horizontal="center" vertical="center"/>
      <protection hidden="1"/>
    </xf>
    <xf numFmtId="165" fontId="10" fillId="0" borderId="1" xfId="7" applyFont="1" applyBorder="1" applyAlignment="1" applyProtection="1">
      <alignment vertical="center"/>
      <protection hidden="1"/>
    </xf>
    <xf numFmtId="165" fontId="10" fillId="0" borderId="6" xfId="7" applyFont="1" applyBorder="1" applyAlignment="1" applyProtection="1">
      <alignment vertical="center"/>
      <protection hidden="1"/>
    </xf>
    <xf numFmtId="0" fontId="11" fillId="0" borderId="5" xfId="6" applyFont="1" applyBorder="1" applyProtection="1">
      <protection hidden="1"/>
    </xf>
    <xf numFmtId="165" fontId="11" fillId="0" borderId="6" xfId="7" applyFont="1" applyBorder="1" applyAlignment="1" applyProtection="1">
      <alignment vertical="center"/>
      <protection hidden="1"/>
    </xf>
    <xf numFmtId="0" fontId="10" fillId="0" borderId="13" xfId="6" applyFont="1" applyBorder="1" applyProtection="1"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65" fontId="10" fillId="0" borderId="0" xfId="7" applyFont="1" applyBorder="1" applyAlignment="1" applyProtection="1">
      <alignment vertical="center"/>
      <protection hidden="1"/>
    </xf>
    <xf numFmtId="165" fontId="10" fillId="0" borderId="27" xfId="7" applyFont="1" applyBorder="1" applyAlignment="1" applyProtection="1">
      <alignment vertical="center"/>
      <protection hidden="1"/>
    </xf>
    <xf numFmtId="165" fontId="10" fillId="0" borderId="1" xfId="7" applyFont="1" applyBorder="1" applyAlignment="1" applyProtection="1">
      <alignment horizontal="right" vertical="center"/>
      <protection hidden="1"/>
    </xf>
    <xf numFmtId="0" fontId="11" fillId="3" borderId="28" xfId="6" applyFont="1" applyFill="1" applyBorder="1" applyProtection="1">
      <protection hidden="1"/>
    </xf>
    <xf numFmtId="0" fontId="11" fillId="3" borderId="29" xfId="6" applyFont="1" applyFill="1" applyBorder="1" applyAlignment="1" applyProtection="1">
      <alignment horizontal="center" vertical="center"/>
      <protection hidden="1"/>
    </xf>
    <xf numFmtId="0" fontId="10" fillId="3" borderId="29" xfId="6" applyFont="1" applyFill="1" applyBorder="1" applyAlignment="1" applyProtection="1">
      <alignment horizontal="center" vertical="center"/>
      <protection hidden="1"/>
    </xf>
    <xf numFmtId="164" fontId="10" fillId="3" borderId="29" xfId="7" applyNumberFormat="1" applyFont="1" applyFill="1" applyBorder="1" applyAlignment="1" applyProtection="1">
      <alignment horizontal="center" vertical="center"/>
      <protection hidden="1"/>
    </xf>
    <xf numFmtId="165" fontId="10" fillId="3" borderId="29" xfId="7" applyFont="1" applyFill="1" applyBorder="1" applyAlignment="1" applyProtection="1">
      <alignment vertical="center"/>
      <protection hidden="1"/>
    </xf>
    <xf numFmtId="165" fontId="10" fillId="3" borderId="30" xfId="7" applyFont="1" applyFill="1" applyBorder="1" applyAlignment="1" applyProtection="1">
      <alignment vertical="center"/>
      <protection hidden="1"/>
    </xf>
    <xf numFmtId="0" fontId="10" fillId="0" borderId="20" xfId="6" applyFont="1" applyBorder="1" applyAlignment="1" applyProtection="1">
      <alignment horizontal="center" vertical="center"/>
      <protection hidden="1"/>
    </xf>
    <xf numFmtId="0" fontId="10" fillId="0" borderId="20" xfId="5" applyFont="1" applyBorder="1" applyAlignment="1">
      <alignment horizontal="center" vertical="center"/>
    </xf>
    <xf numFmtId="164" fontId="10" fillId="0" borderId="15" xfId="5" applyNumberFormat="1" applyFont="1" applyBorder="1" applyAlignment="1">
      <alignment horizontal="center" vertical="center"/>
    </xf>
    <xf numFmtId="165" fontId="10" fillId="0" borderId="29" xfId="7" applyFont="1" applyBorder="1" applyAlignment="1" applyProtection="1">
      <alignment horizontal="center" vertical="center"/>
      <protection hidden="1"/>
    </xf>
    <xf numFmtId="165" fontId="10" fillId="0" borderId="31" xfId="7" applyFont="1" applyBorder="1" applyAlignment="1" applyProtection="1">
      <alignment horizontal="center" vertical="center"/>
      <protection hidden="1"/>
    </xf>
    <xf numFmtId="0" fontId="10" fillId="6" borderId="2" xfId="6" applyFont="1" applyFill="1" applyBorder="1" applyAlignment="1" applyProtection="1">
      <alignment horizontal="center" vertical="center"/>
      <protection hidden="1"/>
    </xf>
    <xf numFmtId="164" fontId="10" fillId="6" borderId="29" xfId="7" applyNumberFormat="1" applyFont="1" applyFill="1" applyBorder="1" applyAlignment="1" applyProtection="1">
      <alignment horizontal="center" vertical="center"/>
      <protection hidden="1"/>
    </xf>
    <xf numFmtId="165" fontId="10" fillId="6" borderId="29" xfId="7" applyFont="1" applyFill="1" applyBorder="1" applyAlignment="1" applyProtection="1">
      <alignment vertical="center"/>
      <protection hidden="1"/>
    </xf>
    <xf numFmtId="165" fontId="10" fillId="6" borderId="31" xfId="7" applyFont="1" applyFill="1" applyBorder="1" applyAlignment="1" applyProtection="1">
      <alignment vertical="center"/>
      <protection hidden="1"/>
    </xf>
    <xf numFmtId="0" fontId="10" fillId="0" borderId="14" xfId="6" applyFont="1" applyBorder="1" applyProtection="1">
      <protection hidden="1"/>
    </xf>
    <xf numFmtId="0" fontId="10" fillId="0" borderId="15" xfId="6" applyFont="1" applyBorder="1" applyAlignment="1" applyProtection="1">
      <alignment horizontal="center" vertical="center"/>
      <protection hidden="1"/>
    </xf>
    <xf numFmtId="164" fontId="10" fillId="0" borderId="15" xfId="7" applyNumberFormat="1" applyFont="1" applyBorder="1" applyAlignment="1" applyProtection="1">
      <alignment horizontal="center" vertical="center"/>
      <protection hidden="1"/>
    </xf>
    <xf numFmtId="165" fontId="10" fillId="0" borderId="15" xfId="7" applyFont="1" applyBorder="1" applyAlignment="1" applyProtection="1">
      <alignment vertical="center"/>
      <protection hidden="1"/>
    </xf>
    <xf numFmtId="165" fontId="10" fillId="0" borderId="30" xfId="7" applyFont="1" applyBorder="1" applyAlignment="1" applyProtection="1">
      <alignment vertical="center"/>
      <protection hidden="1"/>
    </xf>
    <xf numFmtId="0" fontId="13" fillId="3" borderId="5" xfId="11" applyFont="1" applyFill="1" applyBorder="1" applyAlignment="1">
      <alignment vertical="center" wrapText="1"/>
    </xf>
    <xf numFmtId="0" fontId="14" fillId="3" borderId="1" xfId="6" applyFont="1" applyFill="1" applyBorder="1" applyAlignment="1" applyProtection="1">
      <alignment horizontal="center" vertical="center"/>
      <protection hidden="1"/>
    </xf>
    <xf numFmtId="0" fontId="14" fillId="0" borderId="1" xfId="6" quotePrefix="1" applyFont="1" applyBorder="1" applyAlignment="1" applyProtection="1">
      <alignment horizontal="center" vertical="center"/>
      <protection hidden="1"/>
    </xf>
    <xf numFmtId="0" fontId="13" fillId="3" borderId="1" xfId="11" applyFont="1" applyFill="1" applyBorder="1" applyAlignment="1">
      <alignment horizontal="center" vertical="center" wrapText="1"/>
    </xf>
    <xf numFmtId="164" fontId="14" fillId="3" borderId="1" xfId="8" applyNumberFormat="1" applyFont="1" applyFill="1" applyBorder="1" applyAlignment="1" applyProtection="1">
      <alignment horizontal="center" vertical="center"/>
      <protection hidden="1"/>
    </xf>
    <xf numFmtId="0" fontId="14" fillId="3" borderId="5" xfId="11" applyFont="1" applyFill="1" applyBorder="1" applyAlignment="1">
      <alignment vertical="center" wrapText="1"/>
    </xf>
    <xf numFmtId="4" fontId="2" fillId="0" borderId="42" xfId="1" applyNumberFormat="1" applyBorder="1" applyAlignment="1">
      <alignment horizontal="right" vertical="center" wrapText="1"/>
    </xf>
    <xf numFmtId="9" fontId="6" fillId="4" borderId="17" xfId="2" applyFont="1" applyFill="1" applyBorder="1" applyAlignment="1">
      <alignment horizontal="center" vertical="center" wrapText="1"/>
    </xf>
    <xf numFmtId="4" fontId="2" fillId="4" borderId="17" xfId="1" applyNumberFormat="1" applyFill="1" applyBorder="1" applyAlignment="1">
      <alignment horizontal="center" vertical="center" wrapText="1"/>
    </xf>
    <xf numFmtId="0" fontId="2" fillId="0" borderId="0" xfId="1" applyAlignment="1">
      <alignment horizontal="center" vertical="center"/>
    </xf>
    <xf numFmtId="0" fontId="10" fillId="3" borderId="0" xfId="7" applyNumberFormat="1" applyFont="1" applyFill="1" applyBorder="1" applyAlignment="1" applyProtection="1">
      <alignment vertical="center"/>
      <protection hidden="1"/>
    </xf>
    <xf numFmtId="0" fontId="10" fillId="3" borderId="27" xfId="7" applyNumberFormat="1" applyFont="1" applyFill="1" applyBorder="1" applyAlignment="1" applyProtection="1">
      <alignment vertical="center"/>
      <protection hidden="1"/>
    </xf>
    <xf numFmtId="164" fontId="14" fillId="3" borderId="29" xfId="8" applyNumberFormat="1" applyFont="1" applyFill="1" applyBorder="1" applyAlignment="1" applyProtection="1">
      <alignment horizontal="center" vertical="center"/>
      <protection hidden="1"/>
    </xf>
    <xf numFmtId="0" fontId="10" fillId="0" borderId="7" xfId="6" applyFont="1" applyBorder="1" applyAlignment="1" applyProtection="1">
      <alignment horizontal="left" vertical="distributed"/>
      <protection hidden="1"/>
    </xf>
    <xf numFmtId="0" fontId="16" fillId="0" borderId="20" xfId="12" applyFont="1" applyBorder="1" applyAlignment="1" applyProtection="1">
      <alignment horizontal="center" vertical="center" wrapText="1"/>
      <protection hidden="1"/>
    </xf>
    <xf numFmtId="165" fontId="14" fillId="0" borderId="1" xfId="7" applyFont="1" applyBorder="1" applyAlignment="1" applyProtection="1">
      <alignment horizontal="center" vertical="center"/>
      <protection hidden="1"/>
    </xf>
    <xf numFmtId="0" fontId="14" fillId="0" borderId="3" xfId="6" applyFont="1" applyBorder="1" applyAlignment="1" applyProtection="1">
      <alignment horizontal="center" vertical="center"/>
      <protection hidden="1"/>
    </xf>
    <xf numFmtId="0" fontId="10" fillId="3" borderId="11" xfId="11" applyFont="1" applyFill="1" applyBorder="1" applyAlignment="1">
      <alignment vertical="center"/>
    </xf>
    <xf numFmtId="0" fontId="10" fillId="3" borderId="12" xfId="11" applyFont="1" applyFill="1" applyBorder="1" applyAlignment="1">
      <alignment horizontal="center" vertical="center"/>
    </xf>
    <xf numFmtId="164" fontId="10" fillId="3" borderId="12" xfId="11" applyNumberFormat="1" applyFont="1" applyFill="1" applyBorder="1" applyAlignment="1">
      <alignment horizontal="center" vertical="center"/>
    </xf>
    <xf numFmtId="43" fontId="10" fillId="3" borderId="12" xfId="9" applyNumberFormat="1" applyFont="1" applyFill="1" applyBorder="1" applyAlignment="1">
      <alignment vertical="center"/>
    </xf>
    <xf numFmtId="0" fontId="10" fillId="3" borderId="12" xfId="11" applyFont="1" applyFill="1" applyBorder="1" applyAlignment="1">
      <alignment vertical="center"/>
    </xf>
    <xf numFmtId="0" fontId="2" fillId="0" borderId="0" xfId="13" applyAlignment="1">
      <alignment vertical="center"/>
    </xf>
    <xf numFmtId="0" fontId="17" fillId="0" borderId="1" xfId="6" applyFont="1" applyBorder="1" applyAlignment="1" applyProtection="1">
      <alignment horizontal="center" vertical="center"/>
      <protection hidden="1"/>
    </xf>
    <xf numFmtId="0" fontId="14" fillId="3" borderId="31" xfId="6" applyFont="1" applyFill="1" applyBorder="1" applyAlignment="1" applyProtection="1">
      <alignment horizontal="center" vertical="center" wrapText="1"/>
      <protection hidden="1"/>
    </xf>
    <xf numFmtId="0" fontId="18" fillId="0" borderId="1" xfId="6" applyFont="1" applyBorder="1" applyAlignment="1" applyProtection="1">
      <alignment horizontal="center" vertical="center" wrapText="1"/>
      <protection hidden="1"/>
    </xf>
    <xf numFmtId="0" fontId="14" fillId="3" borderId="13" xfId="6" applyFont="1" applyFill="1" applyBorder="1" applyAlignment="1" applyProtection="1">
      <alignment vertical="center"/>
      <protection hidden="1"/>
    </xf>
    <xf numFmtId="0" fontId="14" fillId="3" borderId="0" xfId="6" applyFont="1" applyFill="1" applyAlignment="1" applyProtection="1">
      <alignment horizontal="center" vertical="center"/>
      <protection hidden="1"/>
    </xf>
    <xf numFmtId="164" fontId="14" fillId="3" borderId="0" xfId="8" applyNumberFormat="1" applyFont="1" applyFill="1" applyBorder="1" applyAlignment="1" applyProtection="1">
      <alignment horizontal="center" vertical="center"/>
      <protection hidden="1"/>
    </xf>
    <xf numFmtId="43" fontId="14" fillId="3" borderId="0" xfId="9" applyNumberFormat="1" applyFont="1" applyFill="1" applyBorder="1" applyAlignment="1" applyProtection="1">
      <alignment vertical="center"/>
      <protection hidden="1"/>
    </xf>
    <xf numFmtId="165" fontId="14" fillId="3" borderId="0" xfId="8" applyFont="1" applyFill="1" applyBorder="1" applyAlignment="1" applyProtection="1">
      <alignment vertical="center"/>
      <protection hidden="1"/>
    </xf>
    <xf numFmtId="165" fontId="14" fillId="3" borderId="27" xfId="8" applyFont="1" applyFill="1" applyBorder="1" applyAlignment="1" applyProtection="1">
      <alignment vertical="center"/>
      <protection hidden="1"/>
    </xf>
    <xf numFmtId="43" fontId="14" fillId="0" borderId="1" xfId="9" applyNumberFormat="1" applyFont="1" applyBorder="1" applyAlignment="1" applyProtection="1">
      <alignment horizontal="center" vertical="center"/>
      <protection hidden="1"/>
    </xf>
    <xf numFmtId="165" fontId="14" fillId="0" borderId="1" xfId="8" applyFont="1" applyBorder="1" applyAlignment="1" applyProtection="1">
      <alignment horizontal="center" vertical="center"/>
      <protection hidden="1"/>
    </xf>
    <xf numFmtId="0" fontId="14" fillId="0" borderId="1" xfId="6" applyFont="1" applyBorder="1" applyAlignment="1" applyProtection="1">
      <alignment horizontal="center" vertical="center"/>
      <protection hidden="1"/>
    </xf>
    <xf numFmtId="0" fontId="13" fillId="0" borderId="1" xfId="11" applyFont="1" applyBorder="1" applyAlignment="1">
      <alignment horizontal="center" vertical="center" wrapText="1"/>
    </xf>
    <xf numFmtId="164" fontId="14" fillId="0" borderId="1" xfId="8" applyNumberFormat="1" applyFont="1" applyFill="1" applyBorder="1" applyAlignment="1" applyProtection="1">
      <alignment horizontal="center" vertical="center"/>
      <protection hidden="1"/>
    </xf>
    <xf numFmtId="43" fontId="13" fillId="0" borderId="1" xfId="9" applyNumberFormat="1" applyFont="1" applyFill="1" applyBorder="1" applyAlignment="1">
      <alignment vertical="center" wrapText="1"/>
    </xf>
    <xf numFmtId="165" fontId="14" fillId="0" borderId="1" xfId="8" applyFont="1" applyFill="1" applyBorder="1" applyAlignment="1" applyProtection="1">
      <alignment vertical="center"/>
      <protection hidden="1"/>
    </xf>
    <xf numFmtId="165" fontId="14" fillId="0" borderId="6" xfId="8" applyFont="1" applyBorder="1" applyAlignment="1" applyProtection="1">
      <alignment vertical="center"/>
      <protection hidden="1"/>
    </xf>
    <xf numFmtId="0" fontId="18" fillId="0" borderId="5" xfId="6" applyFont="1" applyBorder="1" applyAlignment="1" applyProtection="1">
      <alignment vertical="center"/>
      <protection hidden="1"/>
    </xf>
    <xf numFmtId="165" fontId="18" fillId="0" borderId="6" xfId="8" applyFont="1" applyFill="1" applyBorder="1" applyAlignment="1" applyProtection="1">
      <alignment vertical="center"/>
      <protection hidden="1"/>
    </xf>
    <xf numFmtId="0" fontId="14" fillId="0" borderId="13" xfId="6" applyFont="1" applyBorder="1" applyAlignment="1" applyProtection="1">
      <alignment vertical="center"/>
      <protection hidden="1"/>
    </xf>
    <xf numFmtId="0" fontId="14" fillId="0" borderId="0" xfId="6" applyFont="1" applyAlignment="1" applyProtection="1">
      <alignment horizontal="center" vertical="center"/>
      <protection hidden="1"/>
    </xf>
    <xf numFmtId="164" fontId="14" fillId="0" borderId="0" xfId="8" applyNumberFormat="1" applyFont="1" applyBorder="1" applyAlignment="1" applyProtection="1">
      <alignment horizontal="center" vertical="center"/>
      <protection hidden="1"/>
    </xf>
    <xf numFmtId="43" fontId="14" fillId="0" borderId="0" xfId="9" applyNumberFormat="1" applyFont="1" applyBorder="1" applyAlignment="1" applyProtection="1">
      <alignment vertical="center"/>
      <protection hidden="1"/>
    </xf>
    <xf numFmtId="165" fontId="14" fillId="0" borderId="0" xfId="8" applyFont="1" applyBorder="1" applyAlignment="1" applyProtection="1">
      <alignment vertical="center"/>
      <protection hidden="1"/>
    </xf>
    <xf numFmtId="165" fontId="14" fillId="0" borderId="27" xfId="8" applyFont="1" applyBorder="1" applyAlignment="1" applyProtection="1">
      <alignment vertical="center"/>
      <protection hidden="1"/>
    </xf>
    <xf numFmtId="43" fontId="14" fillId="0" borderId="1" xfId="9" applyNumberFormat="1" applyFont="1" applyFill="1" applyBorder="1" applyAlignment="1" applyProtection="1">
      <alignment horizontal="center" vertical="center"/>
      <protection hidden="1"/>
    </xf>
    <xf numFmtId="165" fontId="14" fillId="0" borderId="1" xfId="8" applyFont="1" applyFill="1" applyBorder="1" applyAlignment="1" applyProtection="1">
      <alignment horizontal="center" vertical="center"/>
      <protection hidden="1"/>
    </xf>
    <xf numFmtId="0" fontId="18" fillId="3" borderId="28" xfId="6" applyFont="1" applyFill="1" applyBorder="1" applyAlignment="1" applyProtection="1">
      <alignment vertical="center"/>
      <protection hidden="1"/>
    </xf>
    <xf numFmtId="0" fontId="18" fillId="3" borderId="29" xfId="6" applyFont="1" applyFill="1" applyBorder="1" applyAlignment="1" applyProtection="1">
      <alignment horizontal="center" vertical="center"/>
      <protection hidden="1"/>
    </xf>
    <xf numFmtId="0" fontId="14" fillId="3" borderId="29" xfId="6" applyFont="1" applyFill="1" applyBorder="1" applyAlignment="1" applyProtection="1">
      <alignment horizontal="center" vertical="center"/>
      <protection hidden="1"/>
    </xf>
    <xf numFmtId="43" fontId="14" fillId="3" borderId="29" xfId="9" applyNumberFormat="1" applyFont="1" applyFill="1" applyBorder="1" applyAlignment="1" applyProtection="1">
      <alignment vertical="center"/>
      <protection hidden="1"/>
    </xf>
    <xf numFmtId="165" fontId="14" fillId="3" borderId="29" xfId="8" applyFont="1" applyFill="1" applyBorder="1" applyAlignment="1" applyProtection="1">
      <alignment vertical="center"/>
      <protection hidden="1"/>
    </xf>
    <xf numFmtId="165" fontId="14" fillId="3" borderId="30" xfId="8" applyFont="1" applyFill="1" applyBorder="1" applyAlignment="1" applyProtection="1">
      <alignment vertical="center"/>
      <protection hidden="1"/>
    </xf>
    <xf numFmtId="0" fontId="13" fillId="0" borderId="5" xfId="11" applyFont="1" applyBorder="1" applyAlignment="1">
      <alignment vertical="center" wrapText="1"/>
    </xf>
    <xf numFmtId="0" fontId="18" fillId="6" borderId="2" xfId="6" applyFont="1" applyFill="1" applyBorder="1" applyAlignment="1" applyProtection="1">
      <alignment horizontal="center" vertical="center"/>
      <protection hidden="1"/>
    </xf>
    <xf numFmtId="0" fontId="14" fillId="6" borderId="2" xfId="6" applyFont="1" applyFill="1" applyBorder="1" applyAlignment="1" applyProtection="1">
      <alignment horizontal="center" vertical="center"/>
      <protection hidden="1"/>
    </xf>
    <xf numFmtId="164" fontId="14" fillId="6" borderId="29" xfId="8" applyNumberFormat="1" applyFont="1" applyFill="1" applyBorder="1" applyAlignment="1" applyProtection="1">
      <alignment horizontal="center" vertical="center"/>
      <protection hidden="1"/>
    </xf>
    <xf numFmtId="43" fontId="14" fillId="6" borderId="29" xfId="9" applyNumberFormat="1" applyFont="1" applyFill="1" applyBorder="1" applyAlignment="1" applyProtection="1">
      <alignment vertical="center"/>
      <protection hidden="1"/>
    </xf>
    <xf numFmtId="165" fontId="14" fillId="6" borderId="31" xfId="8" applyFont="1" applyFill="1" applyBorder="1" applyAlignment="1" applyProtection="1">
      <alignment vertical="center"/>
      <protection hidden="1"/>
    </xf>
    <xf numFmtId="165" fontId="14" fillId="0" borderId="30" xfId="8" applyFont="1" applyBorder="1" applyAlignment="1" applyProtection="1">
      <alignment vertical="center"/>
      <protection hidden="1"/>
    </xf>
    <xf numFmtId="0" fontId="18" fillId="0" borderId="28" xfId="6" applyFont="1" applyBorder="1" applyAlignment="1" applyProtection="1">
      <alignment vertical="center"/>
      <protection hidden="1"/>
    </xf>
    <xf numFmtId="0" fontId="18" fillId="0" borderId="29" xfId="6" applyFont="1" applyBorder="1" applyAlignment="1" applyProtection="1">
      <alignment horizontal="center" vertical="center"/>
      <protection hidden="1"/>
    </xf>
    <xf numFmtId="0" fontId="14" fillId="0" borderId="31" xfId="6" applyFont="1" applyBorder="1" applyAlignment="1" applyProtection="1">
      <alignment horizontal="center" vertical="center"/>
      <protection hidden="1"/>
    </xf>
    <xf numFmtId="164" fontId="14" fillId="0" borderId="1" xfId="8" applyNumberFormat="1" applyFont="1" applyBorder="1" applyAlignment="1" applyProtection="1">
      <alignment horizontal="center" vertical="center"/>
      <protection hidden="1"/>
    </xf>
    <xf numFmtId="0" fontId="14" fillId="0" borderId="35" xfId="6" applyFont="1" applyBorder="1" applyAlignment="1" applyProtection="1">
      <alignment vertical="center"/>
      <protection hidden="1"/>
    </xf>
    <xf numFmtId="0" fontId="14" fillId="0" borderId="36" xfId="6" applyFont="1" applyBorder="1" applyAlignment="1" applyProtection="1">
      <alignment horizontal="center" vertical="center"/>
      <protection hidden="1"/>
    </xf>
    <xf numFmtId="0" fontId="14" fillId="0" borderId="37" xfId="6" applyFont="1" applyBorder="1" applyAlignment="1" applyProtection="1">
      <alignment horizontal="center" vertical="center"/>
      <protection hidden="1"/>
    </xf>
    <xf numFmtId="164" fontId="14" fillId="6" borderId="33" xfId="8" applyNumberFormat="1" applyFont="1" applyFill="1" applyBorder="1" applyAlignment="1" applyProtection="1">
      <alignment horizontal="center" vertical="center"/>
      <protection hidden="1"/>
    </xf>
    <xf numFmtId="43" fontId="14" fillId="0" borderId="33" xfId="9" applyNumberFormat="1" applyFont="1" applyFill="1" applyBorder="1" applyAlignment="1" applyProtection="1">
      <alignment vertical="center"/>
      <protection hidden="1"/>
    </xf>
    <xf numFmtId="165" fontId="14" fillId="6" borderId="38" xfId="8" applyFont="1" applyFill="1" applyBorder="1" applyAlignment="1" applyProtection="1">
      <alignment vertical="center"/>
      <protection hidden="1"/>
    </xf>
    <xf numFmtId="165" fontId="14" fillId="6" borderId="39" xfId="8" applyFont="1" applyFill="1" applyBorder="1" applyAlignment="1" applyProtection="1">
      <alignment vertical="center"/>
      <protection hidden="1"/>
    </xf>
    <xf numFmtId="0" fontId="14" fillId="0" borderId="10" xfId="6" applyFont="1" applyBorder="1" applyAlignment="1" applyProtection="1">
      <alignment horizontal="center" vertical="center"/>
      <protection hidden="1"/>
    </xf>
    <xf numFmtId="164" fontId="14" fillId="6" borderId="9" xfId="8" applyNumberFormat="1" applyFont="1" applyFill="1" applyBorder="1" applyAlignment="1" applyProtection="1">
      <alignment horizontal="center" vertical="center"/>
      <protection hidden="1"/>
    </xf>
    <xf numFmtId="43" fontId="14" fillId="0" borderId="3" xfId="9" applyNumberFormat="1" applyFont="1" applyFill="1" applyBorder="1" applyAlignment="1" applyProtection="1">
      <alignment vertical="center"/>
      <protection hidden="1"/>
    </xf>
    <xf numFmtId="165" fontId="14" fillId="6" borderId="40" xfId="8" applyFont="1" applyFill="1" applyBorder="1" applyAlignment="1" applyProtection="1">
      <alignment vertical="center"/>
      <protection hidden="1"/>
    </xf>
    <xf numFmtId="0" fontId="18" fillId="0" borderId="14" xfId="6" applyFont="1" applyBorder="1" applyAlignment="1" applyProtection="1">
      <alignment vertical="center"/>
      <protection hidden="1"/>
    </xf>
    <xf numFmtId="0" fontId="18" fillId="0" borderId="15" xfId="6" applyFont="1" applyBorder="1" applyAlignment="1" applyProtection="1">
      <alignment horizontal="center" vertical="center"/>
      <protection hidden="1"/>
    </xf>
    <xf numFmtId="0" fontId="14" fillId="0" borderId="41" xfId="6" applyFont="1" applyBorder="1" applyAlignment="1" applyProtection="1">
      <alignment horizontal="center" vertical="center"/>
      <protection hidden="1"/>
    </xf>
    <xf numFmtId="164" fontId="14" fillId="6" borderId="3" xfId="14" applyNumberFormat="1" applyFont="1" applyFill="1" applyBorder="1" applyAlignment="1" applyProtection="1">
      <alignment horizontal="center" vertical="center"/>
      <protection hidden="1"/>
    </xf>
    <xf numFmtId="43" fontId="18" fillId="0" borderId="41" xfId="9" applyNumberFormat="1" applyFont="1" applyFill="1" applyBorder="1" applyAlignment="1" applyProtection="1">
      <alignment vertical="center"/>
      <protection hidden="1"/>
    </xf>
    <xf numFmtId="165" fontId="14" fillId="0" borderId="6" xfId="8" applyFont="1" applyFill="1" applyBorder="1" applyAlignment="1" applyProtection="1">
      <alignment vertical="center"/>
      <protection hidden="1"/>
    </xf>
    <xf numFmtId="43" fontId="14" fillId="0" borderId="37" xfId="9" applyNumberFormat="1" applyFont="1" applyFill="1" applyBorder="1" applyAlignment="1" applyProtection="1">
      <alignment vertical="center"/>
      <protection hidden="1"/>
    </xf>
    <xf numFmtId="165" fontId="14" fillId="6" borderId="4" xfId="8" applyFont="1" applyFill="1" applyBorder="1" applyAlignment="1" applyProtection="1">
      <alignment vertical="center"/>
      <protection hidden="1"/>
    </xf>
    <xf numFmtId="165" fontId="14" fillId="6" borderId="27" xfId="8" applyFont="1" applyFill="1" applyBorder="1" applyAlignment="1" applyProtection="1">
      <alignment vertical="center"/>
      <protection hidden="1"/>
    </xf>
    <xf numFmtId="164" fontId="14" fillId="6" borderId="3" xfId="8" applyNumberFormat="1" applyFont="1" applyFill="1" applyBorder="1" applyAlignment="1" applyProtection="1">
      <alignment horizontal="center" vertical="center"/>
      <protection hidden="1"/>
    </xf>
    <xf numFmtId="0" fontId="10" fillId="3" borderId="26" xfId="11" applyFont="1" applyFill="1" applyBorder="1" applyAlignment="1">
      <alignment vertical="center"/>
    </xf>
    <xf numFmtId="43" fontId="14" fillId="3" borderId="1" xfId="9" applyNumberFormat="1" applyFont="1" applyFill="1" applyBorder="1" applyAlignment="1" applyProtection="1">
      <alignment horizontal="center" vertical="center"/>
      <protection hidden="1"/>
    </xf>
    <xf numFmtId="165" fontId="14" fillId="3" borderId="1" xfId="8" applyFont="1" applyFill="1" applyBorder="1" applyAlignment="1" applyProtection="1">
      <alignment horizontal="center" vertical="center"/>
      <protection hidden="1"/>
    </xf>
    <xf numFmtId="43" fontId="13" fillId="3" borderId="1" xfId="9" applyNumberFormat="1" applyFont="1" applyFill="1" applyBorder="1" applyAlignment="1">
      <alignment vertical="center" wrapText="1"/>
    </xf>
    <xf numFmtId="165" fontId="14" fillId="3" borderId="1" xfId="8" applyFont="1" applyFill="1" applyBorder="1" applyAlignment="1" applyProtection="1">
      <alignment vertical="center"/>
      <protection hidden="1"/>
    </xf>
    <xf numFmtId="165" fontId="14" fillId="3" borderId="6" xfId="8" applyFont="1" applyFill="1" applyBorder="1" applyAlignment="1" applyProtection="1">
      <alignment vertical="center"/>
      <protection hidden="1"/>
    </xf>
    <xf numFmtId="0" fontId="18" fillId="3" borderId="5" xfId="6" applyFont="1" applyFill="1" applyBorder="1" applyAlignment="1" applyProtection="1">
      <alignment vertical="center"/>
      <protection hidden="1"/>
    </xf>
    <xf numFmtId="165" fontId="18" fillId="3" borderId="6" xfId="8" applyFont="1" applyFill="1" applyBorder="1" applyAlignment="1" applyProtection="1">
      <alignment vertical="center"/>
      <protection hidden="1"/>
    </xf>
    <xf numFmtId="164" fontId="14" fillId="0" borderId="3" xfId="8" applyNumberFormat="1" applyFont="1" applyFill="1" applyBorder="1" applyAlignment="1" applyProtection="1">
      <alignment horizontal="center" vertical="center"/>
      <protection hidden="1"/>
    </xf>
    <xf numFmtId="165" fontId="14" fillId="0" borderId="8" xfId="8" applyFont="1" applyBorder="1" applyAlignment="1" applyProtection="1">
      <alignment horizontal="center" vertical="center"/>
      <protection hidden="1"/>
    </xf>
    <xf numFmtId="0" fontId="14" fillId="3" borderId="1" xfId="6" quotePrefix="1" applyFont="1" applyFill="1" applyBorder="1" applyAlignment="1" applyProtection="1">
      <alignment horizontal="center" vertical="center"/>
      <protection hidden="1"/>
    </xf>
    <xf numFmtId="0" fontId="19" fillId="0" borderId="0" xfId="11" applyFont="1" applyAlignment="1">
      <alignment vertical="center"/>
    </xf>
    <xf numFmtId="0" fontId="19" fillId="0" borderId="0" xfId="4" applyFont="1" applyAlignment="1">
      <alignment vertical="center"/>
    </xf>
    <xf numFmtId="0" fontId="19" fillId="0" borderId="0" xfId="13" applyFont="1" applyAlignment="1">
      <alignment vertical="center"/>
    </xf>
    <xf numFmtId="165" fontId="14" fillId="0" borderId="0" xfId="11" applyNumberFormat="1" applyFont="1" applyAlignment="1">
      <alignment vertical="center"/>
    </xf>
    <xf numFmtId="0" fontId="14" fillId="0" borderId="0" xfId="11" applyFont="1" applyAlignment="1">
      <alignment vertical="center"/>
    </xf>
    <xf numFmtId="0" fontId="14" fillId="0" borderId="5" xfId="11" applyFont="1" applyBorder="1" applyAlignment="1">
      <alignment vertical="center" wrapText="1"/>
    </xf>
    <xf numFmtId="0" fontId="19" fillId="0" borderId="0" xfId="11" quotePrefix="1" applyFont="1" applyAlignment="1">
      <alignment vertical="center"/>
    </xf>
    <xf numFmtId="0" fontId="13" fillId="0" borderId="0" xfId="4" applyFont="1" applyAlignment="1">
      <alignment vertical="center"/>
    </xf>
    <xf numFmtId="0" fontId="17" fillId="3" borderId="1" xfId="6" applyFont="1" applyFill="1" applyBorder="1" applyAlignment="1" applyProtection="1">
      <alignment horizontal="center" vertical="center"/>
      <protection hidden="1"/>
    </xf>
    <xf numFmtId="165" fontId="14" fillId="0" borderId="8" xfId="8" applyFont="1" applyFill="1" applyBorder="1" applyAlignment="1" applyProtection="1">
      <alignment horizontal="center" vertical="center"/>
      <protection hidden="1"/>
    </xf>
    <xf numFmtId="164" fontId="14" fillId="0" borderId="3" xfId="11" applyNumberFormat="1" applyFont="1" applyBorder="1" applyAlignment="1">
      <alignment horizontal="center" vertical="center"/>
    </xf>
    <xf numFmtId="0" fontId="14" fillId="0" borderId="3" xfId="11" applyFont="1" applyBorder="1" applyAlignment="1">
      <alignment horizontal="center" vertical="center"/>
    </xf>
    <xf numFmtId="0" fontId="14" fillId="0" borderId="1" xfId="4" applyFont="1" applyBorder="1" applyAlignment="1">
      <alignment horizontal="left" wrapText="1"/>
    </xf>
    <xf numFmtId="0" fontId="14" fillId="0" borderId="1" xfId="4" applyFont="1" applyBorder="1" applyAlignment="1">
      <alignment horizontal="left" vertical="center" wrapText="1"/>
    </xf>
    <xf numFmtId="0" fontId="14" fillId="0" borderId="33" xfId="4" applyFont="1" applyBorder="1" applyAlignment="1">
      <alignment horizontal="left" wrapText="1"/>
    </xf>
    <xf numFmtId="0" fontId="14" fillId="0" borderId="1" xfId="11" applyFont="1" applyBorder="1" applyAlignment="1">
      <alignment horizontal="center" vertical="center"/>
    </xf>
    <xf numFmtId="4" fontId="14" fillId="0" borderId="1" xfId="11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0" fillId="0" borderId="1" xfId="11" applyFont="1" applyBorder="1" applyAlignment="1">
      <alignment horizontal="center" vertical="center"/>
    </xf>
    <xf numFmtId="4" fontId="21" fillId="0" borderId="1" xfId="11" applyNumberFormat="1" applyFont="1" applyBorder="1" applyAlignment="1">
      <alignment horizontal="center" vertical="center"/>
    </xf>
    <xf numFmtId="4" fontId="14" fillId="0" borderId="0" xfId="11" applyNumberFormat="1" applyFont="1" applyAlignment="1">
      <alignment horizontal="center" vertical="center"/>
    </xf>
    <xf numFmtId="4" fontId="6" fillId="0" borderId="0" xfId="1" applyNumberFormat="1" applyFont="1" applyAlignment="1">
      <alignment vertical="center" wrapText="1"/>
    </xf>
    <xf numFmtId="4" fontId="2" fillId="0" borderId="0" xfId="1" applyNumberFormat="1" applyAlignment="1">
      <alignment vertical="center" wrapText="1"/>
    </xf>
    <xf numFmtId="166" fontId="2" fillId="0" borderId="17" xfId="2" applyNumberFormat="1" applyFont="1" applyFill="1" applyBorder="1" applyAlignment="1">
      <alignment horizontal="center" vertical="center" wrapText="1"/>
    </xf>
    <xf numFmtId="43" fontId="14" fillId="3" borderId="1" xfId="9" applyNumberFormat="1" applyFont="1" applyFill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1" fillId="5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10" fillId="0" borderId="2" xfId="6" applyFont="1" applyBorder="1" applyAlignment="1" applyProtection="1">
      <alignment horizontal="center" vertical="center"/>
      <protection hidden="1"/>
    </xf>
    <xf numFmtId="0" fontId="12" fillId="0" borderId="29" xfId="5" applyFont="1" applyBorder="1" applyAlignment="1">
      <alignment horizontal="center" vertical="center"/>
    </xf>
    <xf numFmtId="164" fontId="10" fillId="0" borderId="29" xfId="7" applyNumberFormat="1" applyFont="1" applyBorder="1" applyAlignment="1" applyProtection="1">
      <alignment horizontal="center" vertical="center"/>
      <protection hidden="1"/>
    </xf>
    <xf numFmtId="165" fontId="10" fillId="0" borderId="29" xfId="7" applyFont="1" applyBorder="1" applyAlignment="1" applyProtection="1">
      <alignment horizontal="right" vertical="center"/>
      <protection hidden="1"/>
    </xf>
    <xf numFmtId="0" fontId="4" fillId="0" borderId="0" xfId="0" applyFont="1"/>
    <xf numFmtId="0" fontId="1" fillId="7" borderId="1" xfId="0" applyFont="1" applyFill="1" applyBorder="1" applyAlignment="1">
      <alignment horizontal="center"/>
    </xf>
    <xf numFmtId="0" fontId="4" fillId="0" borderId="1" xfId="0" applyFont="1" applyBorder="1"/>
    <xf numFmtId="0" fontId="25" fillId="0" borderId="0" xfId="0" applyFont="1"/>
    <xf numFmtId="4" fontId="0" fillId="0" borderId="0" xfId="0" applyNumberFormat="1"/>
    <xf numFmtId="9" fontId="14" fillId="0" borderId="0" xfId="2" applyFont="1" applyBorder="1" applyAlignment="1">
      <alignment horizontal="center" vertical="center"/>
    </xf>
    <xf numFmtId="43" fontId="19" fillId="0" borderId="0" xfId="13" applyNumberFormat="1" applyFont="1" applyAlignment="1">
      <alignment vertical="center"/>
    </xf>
    <xf numFmtId="0" fontId="8" fillId="0" borderId="0" xfId="17"/>
    <xf numFmtId="0" fontId="1" fillId="0" borderId="17" xfId="17" applyFont="1" applyBorder="1"/>
    <xf numFmtId="0" fontId="1" fillId="0" borderId="24" xfId="17" applyFont="1" applyBorder="1"/>
    <xf numFmtId="0" fontId="1" fillId="0" borderId="17" xfId="17" applyFont="1" applyBorder="1" applyAlignment="1">
      <alignment horizontal="center" vertical="center"/>
    </xf>
    <xf numFmtId="0" fontId="1" fillId="0" borderId="24" xfId="17" applyFont="1" applyBorder="1" applyAlignment="1">
      <alignment horizontal="center" vertical="center"/>
    </xf>
    <xf numFmtId="0" fontId="8" fillId="0" borderId="16" xfId="17" applyBorder="1" applyAlignment="1">
      <alignment horizontal="center" vertical="center"/>
    </xf>
    <xf numFmtId="0" fontId="8" fillId="0" borderId="17" xfId="17" applyBorder="1" applyAlignment="1">
      <alignment vertical="center"/>
    </xf>
    <xf numFmtId="10" fontId="0" fillId="0" borderId="17" xfId="18" applyNumberFormat="1" applyFont="1" applyBorder="1" applyAlignment="1">
      <alignment horizontal="center" vertical="center"/>
    </xf>
    <xf numFmtId="10" fontId="0" fillId="0" borderId="24" xfId="18" applyNumberFormat="1" applyFont="1" applyBorder="1" applyAlignment="1">
      <alignment horizontal="center" vertical="center"/>
    </xf>
    <xf numFmtId="0" fontId="1" fillId="0" borderId="16" xfId="17" applyFont="1" applyBorder="1" applyAlignment="1">
      <alignment horizontal="center" vertical="center"/>
    </xf>
    <xf numFmtId="0" fontId="1" fillId="0" borderId="17" xfId="17" applyFont="1" applyBorder="1" applyAlignment="1">
      <alignment vertical="center"/>
    </xf>
    <xf numFmtId="10" fontId="1" fillId="0" borderId="17" xfId="17" applyNumberFormat="1" applyFont="1" applyBorder="1" applyAlignment="1">
      <alignment horizontal="center" vertical="center"/>
    </xf>
    <xf numFmtId="10" fontId="1" fillId="0" borderId="24" xfId="17" applyNumberFormat="1" applyFont="1" applyBorder="1" applyAlignment="1">
      <alignment horizontal="center" vertical="center"/>
    </xf>
    <xf numFmtId="0" fontId="8" fillId="0" borderId="17" xfId="17" applyBorder="1"/>
    <xf numFmtId="10" fontId="0" fillId="0" borderId="17" xfId="18" applyNumberFormat="1" applyFont="1" applyFill="1" applyBorder="1" applyAlignment="1">
      <alignment horizontal="center" vertical="center"/>
    </xf>
    <xf numFmtId="0" fontId="8" fillId="0" borderId="24" xfId="17" applyBorder="1"/>
    <xf numFmtId="10" fontId="0" fillId="0" borderId="24" xfId="18" applyNumberFormat="1" applyFont="1" applyFill="1" applyBorder="1" applyAlignment="1">
      <alignment horizontal="center" vertical="center"/>
    </xf>
    <xf numFmtId="0" fontId="1" fillId="0" borderId="0" xfId="17" applyFont="1"/>
    <xf numFmtId="0" fontId="8" fillId="0" borderId="17" xfId="17" applyBorder="1" applyAlignment="1">
      <alignment wrapText="1"/>
    </xf>
    <xf numFmtId="10" fontId="1" fillId="0" borderId="17" xfId="17" applyNumberFormat="1" applyFont="1" applyBorder="1" applyAlignment="1">
      <alignment vertical="center"/>
    </xf>
    <xf numFmtId="10" fontId="1" fillId="0" borderId="24" xfId="17" applyNumberFormat="1" applyFont="1" applyBorder="1" applyAlignment="1">
      <alignment vertical="center"/>
    </xf>
    <xf numFmtId="0" fontId="1" fillId="0" borderId="0" xfId="17" applyFont="1" applyAlignment="1">
      <alignment vertical="center"/>
    </xf>
    <xf numFmtId="10" fontId="1" fillId="5" borderId="19" xfId="17" applyNumberFormat="1" applyFont="1" applyFill="1" applyBorder="1"/>
    <xf numFmtId="10" fontId="1" fillId="5" borderId="25" xfId="17" applyNumberFormat="1" applyFont="1" applyFill="1" applyBorder="1"/>
    <xf numFmtId="0" fontId="8" fillId="0" borderId="17" xfId="17" applyBorder="1" applyAlignment="1">
      <alignment horizontal="center" vertical="center"/>
    </xf>
    <xf numFmtId="0" fontId="8" fillId="0" borderId="24" xfId="17" applyBorder="1" applyAlignment="1">
      <alignment horizontal="center" vertical="center"/>
    </xf>
    <xf numFmtId="0" fontId="8" fillId="0" borderId="0" xfId="17" applyAlignment="1">
      <alignment vertical="center"/>
    </xf>
    <xf numFmtId="10" fontId="1" fillId="5" borderId="19" xfId="17" applyNumberFormat="1" applyFont="1" applyFill="1" applyBorder="1" applyAlignment="1">
      <alignment horizontal="center" vertical="center"/>
    </xf>
    <xf numFmtId="10" fontId="1" fillId="5" borderId="25" xfId="17" applyNumberFormat="1" applyFont="1" applyFill="1" applyBorder="1" applyAlignment="1">
      <alignment horizontal="center" vertical="center"/>
    </xf>
    <xf numFmtId="166" fontId="6" fillId="0" borderId="19" xfId="2" applyNumberFormat="1" applyFont="1" applyBorder="1" applyAlignment="1">
      <alignment vertical="center"/>
    </xf>
    <xf numFmtId="0" fontId="14" fillId="0" borderId="29" xfId="6" applyFont="1" applyBorder="1" applyAlignment="1" applyProtection="1">
      <alignment horizontal="center" vertical="center"/>
      <protection hidden="1"/>
    </xf>
    <xf numFmtId="0" fontId="2" fillId="0" borderId="0" xfId="5" applyFont="1"/>
    <xf numFmtId="165" fontId="14" fillId="0" borderId="8" xfId="8" applyFont="1" applyBorder="1" applyAlignment="1" applyProtection="1">
      <alignment vertical="center"/>
      <protection hidden="1"/>
    </xf>
    <xf numFmtId="0" fontId="4" fillId="8" borderId="0" xfId="0" applyFont="1" applyFill="1"/>
    <xf numFmtId="0" fontId="26" fillId="0" borderId="1" xfId="0" applyFont="1" applyBorder="1" applyAlignment="1">
      <alignment horizontal="center"/>
    </xf>
    <xf numFmtId="0" fontId="26" fillId="8" borderId="1" xfId="0" applyFont="1" applyFill="1" applyBorder="1" applyAlignment="1">
      <alignment horizontal="center"/>
    </xf>
    <xf numFmtId="4" fontId="14" fillId="0" borderId="3" xfId="11" applyNumberFormat="1" applyFont="1" applyBorder="1" applyAlignment="1">
      <alignment horizontal="center" vertical="center"/>
    </xf>
    <xf numFmtId="0" fontId="27" fillId="0" borderId="0" xfId="0" applyFont="1"/>
    <xf numFmtId="0" fontId="18" fillId="0" borderId="1" xfId="4" applyFont="1" applyBorder="1" applyAlignment="1">
      <alignment horizontal="left" wrapText="1"/>
    </xf>
    <xf numFmtId="0" fontId="29" fillId="0" borderId="1" xfId="0" applyFont="1" applyBorder="1"/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18" fillId="0" borderId="33" xfId="4" applyFont="1" applyBorder="1" applyAlignment="1">
      <alignment horizontal="left" wrapText="1"/>
    </xf>
    <xf numFmtId="0" fontId="26" fillId="0" borderId="1" xfId="0" applyFont="1" applyBorder="1" applyAlignment="1">
      <alignment horizontal="center" wrapText="1"/>
    </xf>
    <xf numFmtId="0" fontId="7" fillId="3" borderId="0" xfId="1" applyFont="1" applyFill="1" applyAlignment="1">
      <alignment horizontal="center" vertical="center" wrapText="1"/>
    </xf>
    <xf numFmtId="17" fontId="2" fillId="0" borderId="0" xfId="1" applyNumberFormat="1" applyAlignment="1">
      <alignment horizontal="center" vertical="center"/>
    </xf>
    <xf numFmtId="0" fontId="7" fillId="0" borderId="0" xfId="1" applyFont="1" applyAlignment="1">
      <alignment horizontal="right" vertical="center" wrapText="1"/>
    </xf>
    <xf numFmtId="0" fontId="7" fillId="0" borderId="44" xfId="1" applyFont="1" applyBorder="1" applyAlignment="1">
      <alignment horizontal="right" vertical="center" wrapText="1"/>
    </xf>
    <xf numFmtId="0" fontId="7" fillId="3" borderId="0" xfId="1" applyFont="1" applyFill="1" applyAlignment="1">
      <alignment vertical="top" wrapText="1"/>
    </xf>
    <xf numFmtId="0" fontId="7" fillId="3" borderId="27" xfId="1" applyFont="1" applyFill="1" applyBorder="1" applyAlignment="1">
      <alignment vertical="top" wrapText="1"/>
    </xf>
    <xf numFmtId="0" fontId="7" fillId="0" borderId="12" xfId="1" applyFont="1" applyBorder="1" applyAlignment="1">
      <alignment horizontal="right" vertical="center" wrapText="1"/>
    </xf>
    <xf numFmtId="0" fontId="7" fillId="3" borderId="26" xfId="1" applyFont="1" applyFill="1" applyBorder="1" applyAlignment="1">
      <alignment horizontal="center" vertical="center" wrapText="1"/>
    </xf>
    <xf numFmtId="0" fontId="7" fillId="3" borderId="45" xfId="1" applyFont="1" applyFill="1" applyBorder="1" applyAlignment="1">
      <alignment vertical="top" wrapText="1"/>
    </xf>
    <xf numFmtId="0" fontId="7" fillId="3" borderId="13" xfId="1" applyFont="1" applyFill="1" applyBorder="1" applyAlignment="1">
      <alignment vertical="top" wrapText="1"/>
    </xf>
    <xf numFmtId="0" fontId="6" fillId="5" borderId="50" xfId="1" applyFont="1" applyFill="1" applyBorder="1" applyAlignment="1">
      <alignment horizontal="center" vertical="center"/>
    </xf>
    <xf numFmtId="0" fontId="6" fillId="5" borderId="51" xfId="1" applyFont="1" applyFill="1" applyBorder="1" applyAlignment="1">
      <alignment horizontal="center" vertical="center"/>
    </xf>
    <xf numFmtId="4" fontId="6" fillId="5" borderId="51" xfId="1" applyNumberFormat="1" applyFont="1" applyFill="1" applyBorder="1" applyAlignment="1">
      <alignment horizontal="center" vertical="center"/>
    </xf>
    <xf numFmtId="4" fontId="6" fillId="5" borderId="51" xfId="1" applyNumberFormat="1" applyFont="1" applyFill="1" applyBorder="1" applyAlignment="1">
      <alignment horizontal="center" vertical="center" wrapText="1"/>
    </xf>
    <xf numFmtId="0" fontId="6" fillId="5" borderId="51" xfId="1" applyFont="1" applyFill="1" applyBorder="1" applyAlignment="1">
      <alignment horizontal="center" vertical="center" wrapText="1"/>
    </xf>
    <xf numFmtId="0" fontId="6" fillId="5" borderId="52" xfId="1" applyFont="1" applyFill="1" applyBorder="1" applyAlignment="1">
      <alignment horizontal="center" vertical="center" wrapText="1"/>
    </xf>
    <xf numFmtId="0" fontId="31" fillId="0" borderId="0" xfId="1" applyFont="1" applyAlignment="1">
      <alignment horizontal="right" vertical="center" wrapText="1"/>
    </xf>
    <xf numFmtId="17" fontId="31" fillId="0" borderId="12" xfId="1" applyNumberFormat="1" applyFont="1" applyBorder="1" applyAlignment="1">
      <alignment horizontal="center" vertical="center"/>
    </xf>
    <xf numFmtId="10" fontId="31" fillId="0" borderId="0" xfId="2" applyNumberFormat="1" applyFont="1" applyBorder="1" applyAlignment="1">
      <alignment horizontal="center" vertical="center"/>
    </xf>
    <xf numFmtId="10" fontId="31" fillId="0" borderId="44" xfId="2" applyNumberFormat="1" applyFont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11" borderId="17" xfId="0" applyFill="1" applyBorder="1"/>
    <xf numFmtId="0" fontId="0" fillId="11" borderId="17" xfId="0" applyFill="1" applyBorder="1" applyAlignment="1">
      <alignment horizontal="center"/>
    </xf>
    <xf numFmtId="0" fontId="0" fillId="0" borderId="17" xfId="0" applyBorder="1"/>
    <xf numFmtId="0" fontId="0" fillId="0" borderId="17" xfId="0" applyBorder="1" applyAlignment="1">
      <alignment horizontal="center"/>
    </xf>
    <xf numFmtId="0" fontId="0" fillId="0" borderId="63" xfId="0" applyBorder="1"/>
    <xf numFmtId="0" fontId="0" fillId="0" borderId="63" xfId="0" applyBorder="1" applyAlignment="1">
      <alignment horizontal="center"/>
    </xf>
    <xf numFmtId="168" fontId="14" fillId="0" borderId="3" xfId="11" applyNumberFormat="1" applyFont="1" applyBorder="1" applyAlignment="1">
      <alignment horizontal="center" vertical="center"/>
    </xf>
    <xf numFmtId="0" fontId="14" fillId="0" borderId="13" xfId="6" applyFont="1" applyBorder="1" applyAlignment="1" applyProtection="1">
      <alignment vertical="top"/>
      <protection hidden="1"/>
    </xf>
    <xf numFmtId="165" fontId="14" fillId="6" borderId="9" xfId="8" applyFont="1" applyFill="1" applyBorder="1" applyAlignment="1" applyProtection="1">
      <alignment vertical="center"/>
      <protection hidden="1"/>
    </xf>
    <xf numFmtId="9" fontId="18" fillId="0" borderId="6" xfId="8" applyNumberFormat="1" applyFont="1" applyBorder="1" applyAlignment="1" applyProtection="1">
      <alignment horizontal="center" vertical="center"/>
      <protection hidden="1"/>
    </xf>
    <xf numFmtId="2" fontId="4" fillId="0" borderId="1" xfId="0" applyNumberFormat="1" applyFont="1" applyBorder="1"/>
    <xf numFmtId="0" fontId="14" fillId="3" borderId="2" xfId="6" applyFont="1" applyFill="1" applyBorder="1" applyAlignment="1" applyProtection="1">
      <alignment horizontal="center" vertical="center"/>
      <protection hidden="1"/>
    </xf>
    <xf numFmtId="0" fontId="13" fillId="0" borderId="29" xfId="11" applyFont="1" applyBorder="1" applyAlignment="1">
      <alignment horizontal="center" vertical="center" wrapText="1"/>
    </xf>
    <xf numFmtId="164" fontId="14" fillId="0" borderId="15" xfId="8" applyNumberFormat="1" applyFont="1" applyFill="1" applyBorder="1" applyAlignment="1" applyProtection="1">
      <alignment horizontal="center" vertical="center"/>
      <protection hidden="1"/>
    </xf>
    <xf numFmtId="43" fontId="14" fillId="0" borderId="29" xfId="9" applyNumberFormat="1" applyFont="1" applyFill="1" applyBorder="1" applyAlignment="1" applyProtection="1">
      <alignment horizontal="center" vertical="center"/>
      <protection hidden="1"/>
    </xf>
    <xf numFmtId="167" fontId="14" fillId="0" borderId="1" xfId="8" applyNumberFormat="1" applyFont="1" applyFill="1" applyBorder="1" applyAlignment="1" applyProtection="1">
      <alignment horizontal="center" vertical="center"/>
      <protection hidden="1"/>
    </xf>
    <xf numFmtId="0" fontId="18" fillId="0" borderId="1" xfId="6" quotePrefix="1" applyFont="1" applyBorder="1" applyAlignment="1" applyProtection="1">
      <alignment horizontal="center" vertical="center" wrapText="1"/>
      <protection hidden="1"/>
    </xf>
    <xf numFmtId="165" fontId="14" fillId="0" borderId="3" xfId="8" applyFont="1" applyFill="1" applyBorder="1" applyAlignment="1" applyProtection="1">
      <alignment vertical="center"/>
      <protection hidden="1"/>
    </xf>
    <xf numFmtId="4" fontId="14" fillId="0" borderId="1" xfId="8" applyNumberFormat="1" applyFont="1" applyFill="1" applyBorder="1" applyAlignment="1" applyProtection="1">
      <alignment horizontal="center" vertical="center"/>
      <protection hidden="1"/>
    </xf>
    <xf numFmtId="0" fontId="20" fillId="0" borderId="1" xfId="4" applyFont="1" applyBorder="1" applyAlignment="1">
      <alignment horizontal="left" vertical="center" wrapText="1"/>
    </xf>
    <xf numFmtId="0" fontId="14" fillId="0" borderId="1" xfId="11" applyFont="1" applyBorder="1" applyAlignment="1">
      <alignment horizontal="center" vertical="center" wrapText="1"/>
    </xf>
    <xf numFmtId="165" fontId="14" fillId="0" borderId="1" xfId="7" applyFont="1" applyFill="1" applyBorder="1" applyAlignment="1" applyProtection="1">
      <alignment horizontal="center" vertical="center"/>
      <protection hidden="1"/>
    </xf>
    <xf numFmtId="164" fontId="10" fillId="0" borderId="1" xfId="7" applyNumberFormat="1" applyFont="1" applyFill="1" applyBorder="1" applyAlignment="1" applyProtection="1">
      <alignment horizontal="center" vertical="center"/>
      <protection hidden="1"/>
    </xf>
    <xf numFmtId="165" fontId="10" fillId="0" borderId="1" xfId="7" applyFont="1" applyFill="1" applyBorder="1" applyAlignment="1" applyProtection="1">
      <alignment horizontal="right" vertical="center"/>
      <protection hidden="1"/>
    </xf>
    <xf numFmtId="165" fontId="10" fillId="0" borderId="6" xfId="7" applyFont="1" applyFill="1" applyBorder="1" applyAlignment="1" applyProtection="1">
      <alignment vertical="center"/>
      <protection hidden="1"/>
    </xf>
    <xf numFmtId="165" fontId="10" fillId="0" borderId="1" xfId="7" applyFont="1" applyFill="1" applyBorder="1" applyAlignment="1" applyProtection="1">
      <alignment vertical="center"/>
      <protection hidden="1"/>
    </xf>
    <xf numFmtId="0" fontId="10" fillId="0" borderId="5" xfId="5" applyFont="1" applyBorder="1" applyAlignment="1">
      <alignment vertical="center" wrapText="1"/>
    </xf>
    <xf numFmtId="0" fontId="10" fillId="0" borderId="1" xfId="5" applyFont="1" applyBorder="1" applyAlignment="1">
      <alignment horizontal="center" vertical="center"/>
    </xf>
    <xf numFmtId="0" fontId="14" fillId="0" borderId="32" xfId="4" applyFont="1" applyBorder="1" applyAlignment="1">
      <alignment horizontal="left" wrapText="1"/>
    </xf>
    <xf numFmtId="0" fontId="20" fillId="0" borderId="46" xfId="6" applyFont="1" applyBorder="1" applyAlignment="1" applyProtection="1">
      <alignment vertical="center"/>
      <protection hidden="1"/>
    </xf>
    <xf numFmtId="0" fontId="18" fillId="0" borderId="47" xfId="6" applyFont="1" applyBorder="1" applyAlignment="1" applyProtection="1">
      <alignment horizontal="center" vertical="center"/>
      <protection hidden="1"/>
    </xf>
    <xf numFmtId="164" fontId="18" fillId="6" borderId="64" xfId="8" applyNumberFormat="1" applyFont="1" applyFill="1" applyBorder="1" applyAlignment="1" applyProtection="1">
      <alignment horizontal="center" vertical="center"/>
      <protection hidden="1"/>
    </xf>
    <xf numFmtId="0" fontId="19" fillId="0" borderId="44" xfId="13" applyFont="1" applyBorder="1" applyAlignment="1">
      <alignment vertical="center"/>
    </xf>
    <xf numFmtId="165" fontId="18" fillId="6" borderId="44" xfId="8" applyFont="1" applyFill="1" applyBorder="1" applyAlignment="1" applyProtection="1">
      <alignment vertical="center"/>
      <protection hidden="1"/>
    </xf>
    <xf numFmtId="43" fontId="20" fillId="0" borderId="65" xfId="9" applyNumberFormat="1" applyFont="1" applyFill="1" applyBorder="1" applyAlignment="1" applyProtection="1">
      <alignment vertical="center"/>
      <protection hidden="1"/>
    </xf>
    <xf numFmtId="4" fontId="20" fillId="2" borderId="3" xfId="11" applyNumberFormat="1" applyFont="1" applyFill="1" applyBorder="1" applyAlignment="1">
      <alignment horizontal="center" vertical="center"/>
    </xf>
    <xf numFmtId="4" fontId="20" fillId="2" borderId="3" xfId="11" applyNumberFormat="1" applyFont="1" applyFill="1" applyBorder="1" applyAlignment="1">
      <alignment horizontal="center" vertical="center" wrapText="1"/>
    </xf>
    <xf numFmtId="4" fontId="20" fillId="2" borderId="20" xfId="11" applyNumberFormat="1" applyFont="1" applyFill="1" applyBorder="1" applyAlignment="1">
      <alignment horizontal="center" vertical="center" wrapText="1"/>
    </xf>
    <xf numFmtId="4" fontId="20" fillId="2" borderId="55" xfId="11" applyNumberFormat="1" applyFont="1" applyFill="1" applyBorder="1" applyAlignment="1">
      <alignment horizontal="center" vertical="center" wrapText="1"/>
    </xf>
    <xf numFmtId="4" fontId="20" fillId="8" borderId="31" xfId="11" applyNumberFormat="1" applyFont="1" applyFill="1" applyBorder="1" applyAlignment="1">
      <alignment horizontal="center" vertical="center" wrapText="1"/>
    </xf>
    <xf numFmtId="4" fontId="20" fillId="2" borderId="66" xfId="11" applyNumberFormat="1" applyFont="1" applyFill="1" applyBorder="1" applyAlignment="1">
      <alignment horizontal="center" vertical="center" wrapText="1"/>
    </xf>
    <xf numFmtId="4" fontId="20" fillId="2" borderId="67" xfId="11" applyNumberFormat="1" applyFont="1" applyFill="1" applyBorder="1" applyAlignment="1">
      <alignment horizontal="center" vertical="center" wrapText="1"/>
    </xf>
    <xf numFmtId="0" fontId="22" fillId="0" borderId="72" xfId="0" applyFont="1" applyBorder="1"/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2" xfId="1" applyBorder="1" applyAlignment="1">
      <alignment horizontal="justify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 vertical="center" wrapText="1"/>
    </xf>
    <xf numFmtId="0" fontId="2" fillId="0" borderId="12" xfId="1" applyBorder="1" applyAlignment="1">
      <alignment vertical="top"/>
    </xf>
    <xf numFmtId="0" fontId="2" fillId="0" borderId="26" xfId="1" applyBorder="1" applyAlignment="1">
      <alignment vertical="top"/>
    </xf>
    <xf numFmtId="0" fontId="2" fillId="12" borderId="18" xfId="1" applyFill="1" applyBorder="1" applyAlignment="1">
      <alignment horizontal="center" vertical="top"/>
    </xf>
    <xf numFmtId="0" fontId="6" fillId="12" borderId="19" xfId="1" applyFont="1" applyFill="1" applyBorder="1" applyAlignment="1">
      <alignment horizontal="right" vertical="center"/>
    </xf>
    <xf numFmtId="169" fontId="6" fillId="12" borderId="19" xfId="2" applyNumberFormat="1" applyFont="1" applyFill="1" applyBorder="1" applyAlignment="1">
      <alignment vertical="center"/>
    </xf>
    <xf numFmtId="4" fontId="2" fillId="0" borderId="17" xfId="1" applyNumberFormat="1" applyBorder="1" applyAlignment="1">
      <alignment horizontal="justify" vertical="center" wrapText="1"/>
    </xf>
    <xf numFmtId="4" fontId="2" fillId="0" borderId="42" xfId="1" applyNumberFormat="1" applyBorder="1" applyAlignment="1">
      <alignment horizontal="justify" vertical="center" wrapText="1"/>
    </xf>
    <xf numFmtId="4" fontId="6" fillId="12" borderId="19" xfId="1" applyNumberFormat="1" applyFont="1" applyFill="1" applyBorder="1" applyAlignment="1">
      <alignment horizontal="right" vertical="center"/>
    </xf>
    <xf numFmtId="9" fontId="2" fillId="0" borderId="17" xfId="2" applyFont="1" applyFill="1" applyBorder="1" applyAlignment="1">
      <alignment horizontal="right" vertical="center" wrapText="1"/>
    </xf>
    <xf numFmtId="9" fontId="2" fillId="0" borderId="17" xfId="2" applyFont="1" applyBorder="1" applyAlignment="1">
      <alignment horizontal="right" vertical="center" wrapText="1"/>
    </xf>
    <xf numFmtId="9" fontId="2" fillId="0" borderId="42" xfId="2" applyFont="1" applyBorder="1" applyAlignment="1">
      <alignment horizontal="right" vertical="center" wrapText="1"/>
    </xf>
    <xf numFmtId="10" fontId="6" fillId="12" borderId="19" xfId="2" applyNumberFormat="1" applyFont="1" applyFill="1" applyBorder="1" applyAlignment="1">
      <alignment vertical="center"/>
    </xf>
    <xf numFmtId="168" fontId="14" fillId="0" borderId="1" xfId="8" applyNumberFormat="1" applyFont="1" applyFill="1" applyBorder="1" applyAlignment="1" applyProtection="1">
      <alignment horizontal="center" vertical="center"/>
      <protection hidden="1"/>
    </xf>
    <xf numFmtId="4" fontId="34" fillId="0" borderId="1" xfId="0" applyNumberFormat="1" applyFont="1" applyBorder="1" applyAlignment="1">
      <alignment wrapText="1"/>
    </xf>
    <xf numFmtId="4" fontId="34" fillId="0" borderId="0" xfId="0" applyNumberFormat="1" applyFont="1"/>
    <xf numFmtId="4" fontId="34" fillId="0" borderId="1" xfId="0" applyNumberFormat="1" applyFont="1" applyBorder="1"/>
    <xf numFmtId="169" fontId="35" fillId="0" borderId="0" xfId="0" applyNumberFormat="1" applyFont="1"/>
    <xf numFmtId="0" fontId="4" fillId="0" borderId="0" xfId="0" applyFont="1" applyAlignment="1">
      <alignment horizontal="center"/>
    </xf>
    <xf numFmtId="43" fontId="6" fillId="9" borderId="60" xfId="19" applyFont="1" applyFill="1" applyBorder="1" applyAlignment="1">
      <alignment vertical="center" wrapText="1"/>
    </xf>
    <xf numFmtId="4" fontId="4" fillId="0" borderId="0" xfId="0" applyNumberFormat="1" applyFont="1"/>
    <xf numFmtId="4" fontId="4" fillId="0" borderId="1" xfId="0" applyNumberFormat="1" applyFont="1" applyBorder="1"/>
    <xf numFmtId="0" fontId="29" fillId="0" borderId="0" xfId="0" applyFont="1"/>
    <xf numFmtId="0" fontId="1" fillId="8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2" fontId="26" fillId="0" borderId="1" xfId="0" applyNumberFormat="1" applyFont="1" applyBorder="1" applyAlignment="1">
      <alignment horizontal="center" vertical="center"/>
    </xf>
    <xf numFmtId="170" fontId="36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2" fontId="14" fillId="0" borderId="1" xfId="0" applyNumberFormat="1" applyFont="1" applyBorder="1" applyAlignment="1">
      <alignment horizontal="center" vertical="center"/>
    </xf>
    <xf numFmtId="2" fontId="36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/>
    <xf numFmtId="2" fontId="36" fillId="0" borderId="0" xfId="0" applyNumberFormat="1" applyFont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wrapText="1"/>
    </xf>
    <xf numFmtId="0" fontId="34" fillId="0" borderId="1" xfId="0" applyFont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164" fontId="14" fillId="0" borderId="0" xfId="8" applyNumberFormat="1" applyFont="1" applyFill="1" applyBorder="1" applyAlignment="1" applyProtection="1">
      <alignment horizontal="center" vertical="center"/>
      <protection hidden="1"/>
    </xf>
    <xf numFmtId="43" fontId="14" fillId="0" borderId="0" xfId="9" applyNumberFormat="1" applyFont="1" applyFill="1" applyBorder="1" applyAlignment="1" applyProtection="1">
      <alignment vertical="center"/>
      <protection hidden="1"/>
    </xf>
    <xf numFmtId="165" fontId="14" fillId="0" borderId="0" xfId="8" applyFont="1" applyFill="1" applyBorder="1" applyAlignment="1" applyProtection="1">
      <alignment vertical="center"/>
      <protection hidden="1"/>
    </xf>
    <xf numFmtId="165" fontId="14" fillId="0" borderId="27" xfId="8" applyFont="1" applyFill="1" applyBorder="1" applyAlignment="1" applyProtection="1">
      <alignment vertical="center"/>
      <protection hidden="1"/>
    </xf>
    <xf numFmtId="165" fontId="10" fillId="0" borderId="1" xfId="7" applyFont="1" applyFill="1" applyBorder="1" applyAlignment="1" applyProtection="1">
      <alignment horizontal="center" vertical="center"/>
      <protection hidden="1"/>
    </xf>
    <xf numFmtId="43" fontId="14" fillId="0" borderId="1" xfId="9" applyNumberFormat="1" applyFont="1" applyFill="1" applyBorder="1" applyAlignment="1">
      <alignment vertical="center" wrapText="1"/>
    </xf>
    <xf numFmtId="0" fontId="6" fillId="9" borderId="60" xfId="1" applyFont="1" applyFill="1" applyBorder="1" applyAlignment="1">
      <alignment vertical="center" wrapText="1"/>
    </xf>
    <xf numFmtId="0" fontId="10" fillId="0" borderId="31" xfId="6" applyFont="1" applyBorder="1" applyAlignment="1" applyProtection="1">
      <alignment horizontal="center" vertical="center" wrapText="1"/>
      <protection hidden="1"/>
    </xf>
    <xf numFmtId="43" fontId="9" fillId="0" borderId="0" xfId="5" applyNumberFormat="1"/>
    <xf numFmtId="0" fontId="14" fillId="0" borderId="33" xfId="4" applyFont="1" applyBorder="1" applyAlignment="1">
      <alignment horizontal="right" wrapText="1"/>
    </xf>
    <xf numFmtId="0" fontId="14" fillId="0" borderId="33" xfId="4" applyFont="1" applyBorder="1" applyAlignment="1">
      <alignment horizontal="center" wrapText="1"/>
    </xf>
    <xf numFmtId="167" fontId="14" fillId="0" borderId="3" xfId="11" applyNumberFormat="1" applyFont="1" applyBorder="1" applyAlignment="1">
      <alignment horizontal="center" vertical="center"/>
    </xf>
    <xf numFmtId="0" fontId="38" fillId="0" borderId="33" xfId="4" applyFont="1" applyBorder="1" applyAlignment="1">
      <alignment horizontal="center" wrapText="1"/>
    </xf>
    <xf numFmtId="0" fontId="14" fillId="0" borderId="1" xfId="4" applyFont="1" applyBorder="1" applyAlignment="1">
      <alignment horizontal="right" wrapText="1"/>
    </xf>
    <xf numFmtId="0" fontId="5" fillId="3" borderId="0" xfId="1" applyFont="1" applyFill="1" applyAlignment="1">
      <alignment horizontal="center" vertical="center" wrapText="1"/>
    </xf>
    <xf numFmtId="0" fontId="6" fillId="5" borderId="0" xfId="1" applyFont="1" applyFill="1" applyAlignment="1">
      <alignment horizontal="center" vertical="center" wrapText="1"/>
    </xf>
    <xf numFmtId="4" fontId="2" fillId="4" borderId="0" xfId="1" applyNumberFormat="1" applyFill="1" applyAlignment="1">
      <alignment horizontal="right" vertical="center" wrapText="1"/>
    </xf>
    <xf numFmtId="4" fontId="2" fillId="0" borderId="0" xfId="1" applyNumberFormat="1" applyAlignment="1">
      <alignment horizontal="right" vertical="center" wrapText="1"/>
    </xf>
    <xf numFmtId="4" fontId="6" fillId="0" borderId="0" xfId="1" applyNumberFormat="1" applyFont="1" applyAlignment="1">
      <alignment vertical="center"/>
    </xf>
    <xf numFmtId="0" fontId="7" fillId="3" borderId="0" xfId="1" applyFont="1" applyFill="1" applyAlignment="1">
      <alignment horizontal="left" vertical="top" wrapText="1"/>
    </xf>
    <xf numFmtId="9" fontId="6" fillId="0" borderId="0" xfId="1" applyNumberFormat="1" applyFont="1" applyAlignment="1">
      <alignment vertical="center" wrapText="1"/>
    </xf>
    <xf numFmtId="0" fontId="29" fillId="0" borderId="0" xfId="0" applyFont="1" applyAlignment="1">
      <alignment horizontal="left" vertical="center" wrapText="1"/>
    </xf>
    <xf numFmtId="0" fontId="26" fillId="0" borderId="0" xfId="0" applyFont="1" applyAlignment="1">
      <alignment vertical="center" wrapText="1"/>
    </xf>
    <xf numFmtId="1" fontId="34" fillId="0" borderId="0" xfId="0" applyNumberFormat="1" applyFont="1" applyAlignment="1">
      <alignment horizontal="center" vertical="center"/>
    </xf>
    <xf numFmtId="0" fontId="34" fillId="8" borderId="0" xfId="0" applyFont="1" applyFill="1" applyAlignment="1">
      <alignment horizontal="center" vertical="center"/>
    </xf>
    <xf numFmtId="0" fontId="34" fillId="7" borderId="0" xfId="0" applyFont="1" applyFill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vertical="center" wrapText="1"/>
    </xf>
    <xf numFmtId="2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Alignment="1">
      <alignment horizontal="center" vertical="center" wrapText="1"/>
    </xf>
    <xf numFmtId="0" fontId="4" fillId="7" borderId="2" xfId="0" applyFont="1" applyFill="1" applyBorder="1" applyAlignment="1">
      <alignment vertical="center"/>
    </xf>
    <xf numFmtId="0" fontId="4" fillId="8" borderId="2" xfId="0" applyFont="1" applyFill="1" applyBorder="1" applyAlignment="1">
      <alignment vertical="center"/>
    </xf>
    <xf numFmtId="0" fontId="4" fillId="8" borderId="2" xfId="0" applyFont="1" applyFill="1" applyBorder="1" applyAlignment="1">
      <alignment vertical="center" wrapText="1"/>
    </xf>
    <xf numFmtId="0" fontId="4" fillId="7" borderId="2" xfId="0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50" xfId="0" applyFont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23" xfId="0" applyFont="1" applyFill="1" applyBorder="1" applyAlignment="1">
      <alignment horizontal="center" vertical="center"/>
    </xf>
    <xf numFmtId="0" fontId="34" fillId="14" borderId="0" xfId="0" applyFont="1" applyFill="1" applyAlignment="1">
      <alignment horizontal="center" vertical="center"/>
    </xf>
    <xf numFmtId="0" fontId="34" fillId="5" borderId="0" xfId="0" applyFont="1" applyFill="1" applyAlignment="1">
      <alignment horizontal="center" vertical="center"/>
    </xf>
    <xf numFmtId="0" fontId="4" fillId="14" borderId="19" xfId="0" applyFont="1" applyFill="1" applyBorder="1" applyAlignment="1">
      <alignment horizontal="center" vertical="center"/>
    </xf>
    <xf numFmtId="0" fontId="4" fillId="14" borderId="25" xfId="0" applyFont="1" applyFill="1" applyBorder="1" applyAlignment="1">
      <alignment horizontal="center" vertical="center"/>
    </xf>
    <xf numFmtId="0" fontId="4" fillId="14" borderId="22" xfId="0" applyFont="1" applyFill="1" applyBorder="1" applyAlignment="1">
      <alignment horizontal="center" vertical="center"/>
    </xf>
    <xf numFmtId="0" fontId="4" fillId="5" borderId="23" xfId="0" applyFont="1" applyFill="1" applyBorder="1" applyAlignment="1">
      <alignment horizontal="center" vertical="center" wrapText="1"/>
    </xf>
    <xf numFmtId="0" fontId="6" fillId="3" borderId="12" xfId="1" applyFont="1" applyFill="1" applyBorder="1" applyAlignment="1">
      <alignment wrapText="1"/>
    </xf>
    <xf numFmtId="0" fontId="6" fillId="3" borderId="0" xfId="1" applyFont="1" applyFill="1" applyAlignment="1">
      <alignment wrapText="1"/>
    </xf>
    <xf numFmtId="0" fontId="4" fillId="5" borderId="22" xfId="0" applyFont="1" applyFill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4" fillId="5" borderId="2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7" fillId="3" borderId="43" xfId="1" applyFont="1" applyFill="1" applyBorder="1" applyAlignment="1">
      <alignment vertical="top" wrapText="1"/>
    </xf>
    <xf numFmtId="0" fontId="7" fillId="3" borderId="44" xfId="1" applyFont="1" applyFill="1" applyBorder="1" applyAlignment="1">
      <alignment vertical="top" wrapText="1"/>
    </xf>
    <xf numFmtId="0" fontId="6" fillId="5" borderId="7" xfId="1" applyFont="1" applyFill="1" applyBorder="1" applyAlignment="1">
      <alignment horizontal="center" vertical="center"/>
    </xf>
    <xf numFmtId="0" fontId="6" fillId="5" borderId="3" xfId="1" applyFont="1" applyFill="1" applyBorder="1" applyAlignment="1">
      <alignment horizontal="center" vertical="center"/>
    </xf>
    <xf numFmtId="0" fontId="6" fillId="5" borderId="8" xfId="1" applyFont="1" applyFill="1" applyBorder="1" applyAlignment="1">
      <alignment horizontal="center" vertical="center" wrapText="1"/>
    </xf>
    <xf numFmtId="4" fontId="6" fillId="4" borderId="24" xfId="1" applyNumberFormat="1" applyFont="1" applyFill="1" applyBorder="1" applyAlignment="1">
      <alignment horizontal="center" vertical="center" wrapText="1"/>
    </xf>
    <xf numFmtId="49" fontId="2" fillId="0" borderId="77" xfId="1" applyNumberFormat="1" applyBorder="1" applyAlignment="1">
      <alignment vertical="center" wrapText="1"/>
    </xf>
    <xf numFmtId="0" fontId="2" fillId="0" borderId="42" xfId="1" applyBorder="1" applyAlignment="1">
      <alignment vertical="center" wrapText="1"/>
    </xf>
    <xf numFmtId="4" fontId="2" fillId="0" borderId="24" xfId="1" applyNumberFormat="1" applyBorder="1" applyAlignment="1">
      <alignment horizontal="center" vertical="center" wrapText="1"/>
    </xf>
    <xf numFmtId="49" fontId="2" fillId="0" borderId="18" xfId="1" applyNumberFormat="1" applyBorder="1" applyAlignment="1">
      <alignment vertical="center" wrapText="1"/>
    </xf>
    <xf numFmtId="0" fontId="2" fillId="0" borderId="19" xfId="1" applyBorder="1" applyAlignment="1">
      <alignment vertical="center" wrapText="1"/>
    </xf>
    <xf numFmtId="4" fontId="2" fillId="0" borderId="25" xfId="1" applyNumberFormat="1" applyBorder="1" applyAlignment="1">
      <alignment horizontal="center" vertical="center" wrapText="1"/>
    </xf>
    <xf numFmtId="49" fontId="2" fillId="0" borderId="0" xfId="1" applyNumberFormat="1" applyAlignment="1">
      <alignment vertical="center" wrapText="1"/>
    </xf>
    <xf numFmtId="4" fontId="2" fillId="0" borderId="0" xfId="1" applyNumberFormat="1" applyAlignment="1">
      <alignment horizontal="center" vertical="center" wrapText="1"/>
    </xf>
    <xf numFmtId="4" fontId="6" fillId="0" borderId="0" xfId="1" applyNumberFormat="1" applyFont="1" applyAlignment="1">
      <alignment horizontal="right" vertical="center" wrapText="1"/>
    </xf>
    <xf numFmtId="4" fontId="6" fillId="4" borderId="0" xfId="1" applyNumberFormat="1" applyFont="1" applyFill="1" applyAlignment="1">
      <alignment horizontal="right" vertical="center" wrapText="1"/>
    </xf>
    <xf numFmtId="0" fontId="14" fillId="0" borderId="33" xfId="4" applyFont="1" applyBorder="1" applyAlignment="1">
      <alignment horizontal="left" vertical="center" wrapText="1"/>
    </xf>
    <xf numFmtId="0" fontId="5" fillId="3" borderId="12" xfId="1" applyFont="1" applyFill="1" applyBorder="1" applyAlignment="1">
      <alignment horizontal="right" vertical="center" wrapText="1"/>
    </xf>
    <xf numFmtId="10" fontId="6" fillId="12" borderId="19" xfId="2" applyNumberFormat="1" applyFont="1" applyFill="1" applyBorder="1" applyAlignment="1">
      <alignment horizontal="right" vertical="center"/>
    </xf>
    <xf numFmtId="4" fontId="2" fillId="0" borderId="0" xfId="1" applyNumberFormat="1" applyAlignment="1">
      <alignment horizontal="right" vertical="top"/>
    </xf>
    <xf numFmtId="0" fontId="2" fillId="0" borderId="0" xfId="1" applyAlignment="1">
      <alignment horizontal="right" vertical="top"/>
    </xf>
    <xf numFmtId="169" fontId="6" fillId="0" borderId="0" xfId="1" applyNumberFormat="1" applyFont="1" applyAlignment="1">
      <alignment vertical="center" wrapText="1"/>
    </xf>
    <xf numFmtId="169" fontId="40" fillId="12" borderId="19" xfId="2" applyNumberFormat="1" applyFont="1" applyFill="1" applyBorder="1" applyAlignment="1">
      <alignment vertical="center"/>
    </xf>
    <xf numFmtId="0" fontId="41" fillId="0" borderId="1" xfId="0" applyFont="1" applyBorder="1" applyAlignment="1">
      <alignment horizontal="right"/>
    </xf>
    <xf numFmtId="0" fontId="2" fillId="0" borderId="0" xfId="0" applyFont="1"/>
    <xf numFmtId="49" fontId="41" fillId="0" borderId="1" xfId="0" applyNumberFormat="1" applyFont="1" applyBorder="1" applyAlignment="1">
      <alignment horizontal="left" vertical="center" wrapText="1"/>
    </xf>
    <xf numFmtId="0" fontId="2" fillId="0" borderId="4" xfId="0" applyFont="1" applyBorder="1"/>
    <xf numFmtId="49" fontId="43" fillId="0" borderId="1" xfId="0" applyNumberFormat="1" applyFont="1" applyBorder="1" applyAlignment="1">
      <alignment horizontal="left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wrapText="1"/>
    </xf>
    <xf numFmtId="0" fontId="2" fillId="15" borderId="0" xfId="0" applyFont="1" applyFill="1"/>
    <xf numFmtId="0" fontId="46" fillId="0" borderId="1" xfId="0" applyFont="1" applyBorder="1" applyAlignment="1">
      <alignment horizontal="center" vertical="center"/>
    </xf>
    <xf numFmtId="0" fontId="39" fillId="0" borderId="0" xfId="0" applyFont="1"/>
    <xf numFmtId="0" fontId="45" fillId="16" borderId="1" xfId="0" applyFont="1" applyFill="1" applyBorder="1" applyAlignment="1">
      <alignment horizontal="left" vertical="center"/>
    </xf>
    <xf numFmtId="0" fontId="45" fillId="16" borderId="1" xfId="0" applyFont="1" applyFill="1" applyBorder="1" applyAlignment="1">
      <alignment horizontal="center" vertical="center"/>
    </xf>
    <xf numFmtId="0" fontId="43" fillId="11" borderId="1" xfId="0" applyFont="1" applyFill="1" applyBorder="1" applyAlignment="1">
      <alignment horizontal="left" vertical="center" wrapText="1"/>
    </xf>
    <xf numFmtId="10" fontId="43" fillId="11" borderId="1" xfId="10" applyNumberFormat="1" applyFont="1" applyFill="1" applyBorder="1" applyAlignment="1">
      <alignment horizontal="center" vertical="center"/>
    </xf>
    <xf numFmtId="10" fontId="41" fillId="17" borderId="1" xfId="10" applyNumberFormat="1" applyFont="1" applyFill="1" applyBorder="1" applyAlignment="1" applyProtection="1">
      <alignment horizontal="center" vertical="center"/>
      <protection locked="0"/>
    </xf>
    <xf numFmtId="0" fontId="43" fillId="16" borderId="1" xfId="0" applyFont="1" applyFill="1" applyBorder="1" applyAlignment="1">
      <alignment horizontal="justify" vertical="center" wrapText="1"/>
    </xf>
    <xf numFmtId="0" fontId="45" fillId="11" borderId="1" xfId="0" applyFont="1" applyFill="1" applyBorder="1" applyAlignment="1">
      <alignment horizontal="left" vertical="center"/>
    </xf>
    <xf numFmtId="10" fontId="2" fillId="0" borderId="0" xfId="0" applyNumberFormat="1" applyFont="1"/>
    <xf numFmtId="0" fontId="43" fillId="16" borderId="1" xfId="0" applyFont="1" applyFill="1" applyBorder="1" applyAlignment="1">
      <alignment horizontal="left" vertical="center"/>
    </xf>
    <xf numFmtId="0" fontId="47" fillId="15" borderId="0" xfId="0" applyFont="1" applyFill="1" applyAlignment="1">
      <alignment horizontal="center" vertical="center"/>
    </xf>
    <xf numFmtId="10" fontId="43" fillId="15" borderId="0" xfId="10" applyNumberFormat="1" applyFont="1" applyFill="1" applyAlignment="1">
      <alignment vertical="center"/>
    </xf>
    <xf numFmtId="0" fontId="41" fillId="15" borderId="0" xfId="0" applyFont="1" applyFill="1" applyAlignment="1">
      <alignment vertical="center"/>
    </xf>
    <xf numFmtId="10" fontId="2" fillId="0" borderId="0" xfId="0" applyNumberFormat="1" applyFont="1" applyAlignment="1">
      <alignment horizontal="center" vertical="center"/>
    </xf>
    <xf numFmtId="0" fontId="52" fillId="15" borderId="0" xfId="0" applyFont="1" applyFill="1" applyAlignment="1">
      <alignment horizontal="left" vertical="center" wrapText="1"/>
    </xf>
    <xf numFmtId="0" fontId="45" fillId="15" borderId="0" xfId="0" applyFont="1" applyFill="1" applyAlignment="1">
      <alignment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17" borderId="1" xfId="0" applyFont="1" applyFill="1" applyBorder="1" applyAlignment="1">
      <alignment horizontal="left" vertical="center" wrapText="1"/>
    </xf>
    <xf numFmtId="49" fontId="25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14" fillId="0" borderId="0" xfId="4" applyFont="1" applyFill="1" applyBorder="1" applyAlignment="1">
      <alignment horizontal="right" wrapText="1"/>
    </xf>
    <xf numFmtId="0" fontId="4" fillId="0" borderId="0" xfId="0" applyFont="1" applyFill="1"/>
    <xf numFmtId="0" fontId="29" fillId="0" borderId="31" xfId="0" applyFont="1" applyBorder="1"/>
    <xf numFmtId="0" fontId="29" fillId="7" borderId="1" xfId="0" applyFont="1" applyFill="1" applyBorder="1" applyAlignment="1">
      <alignment horizontal="center"/>
    </xf>
    <xf numFmtId="0" fontId="34" fillId="0" borderId="1" xfId="0" applyFont="1" applyBorder="1"/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18" fillId="0" borderId="1" xfId="6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16" fontId="34" fillId="0" borderId="1" xfId="0" applyNumberFormat="1" applyFont="1" applyBorder="1" applyAlignment="1">
      <alignment horizontal="center"/>
    </xf>
    <xf numFmtId="0" fontId="14" fillId="0" borderId="5" xfId="11" applyFont="1" applyFill="1" applyBorder="1" applyAlignment="1">
      <alignment vertical="center" wrapText="1"/>
    </xf>
    <xf numFmtId="0" fontId="14" fillId="0" borderId="1" xfId="6" applyFont="1" applyFill="1" applyBorder="1" applyAlignment="1" applyProtection="1">
      <alignment horizontal="center" vertical="center"/>
      <protection hidden="1"/>
    </xf>
    <xf numFmtId="0" fontId="21" fillId="0" borderId="5" xfId="11" applyFont="1" applyFill="1" applyBorder="1" applyAlignment="1">
      <alignment vertical="center" wrapText="1"/>
    </xf>
    <xf numFmtId="0" fontId="13" fillId="0" borderId="1" xfId="11" applyFont="1" applyFill="1" applyBorder="1" applyAlignment="1">
      <alignment horizontal="center" vertical="center" wrapText="1"/>
    </xf>
    <xf numFmtId="0" fontId="13" fillId="0" borderId="0" xfId="4" applyFont="1" applyFill="1" applyAlignment="1">
      <alignment vertical="center"/>
    </xf>
    <xf numFmtId="0" fontId="19" fillId="0" borderId="0" xfId="4" applyFont="1" applyFill="1" applyAlignment="1">
      <alignment vertical="center"/>
    </xf>
    <xf numFmtId="0" fontId="19" fillId="0" borderId="0" xfId="13" applyFont="1" applyFill="1" applyAlignment="1">
      <alignment vertical="center"/>
    </xf>
    <xf numFmtId="165" fontId="14" fillId="0" borderId="0" xfId="11" applyNumberFormat="1" applyFont="1" applyFill="1" applyAlignment="1">
      <alignment vertical="center"/>
    </xf>
    <xf numFmtId="0" fontId="19" fillId="0" borderId="0" xfId="11" applyFont="1" applyFill="1" applyAlignment="1">
      <alignment vertical="center"/>
    </xf>
    <xf numFmtId="0" fontId="34" fillId="0" borderId="1" xfId="0" applyFont="1" applyBorder="1" applyAlignment="1">
      <alignment horizontal="left" wrapText="1"/>
    </xf>
    <xf numFmtId="3" fontId="14" fillId="0" borderId="1" xfId="8" applyNumberFormat="1" applyFont="1" applyFill="1" applyBorder="1" applyAlignment="1" applyProtection="1">
      <alignment horizontal="center" vertical="center"/>
      <protection hidden="1"/>
    </xf>
    <xf numFmtId="0" fontId="34" fillId="15" borderId="1" xfId="0" applyFont="1" applyFill="1" applyBorder="1" applyAlignment="1">
      <alignment horizontal="center" vertical="center"/>
    </xf>
    <xf numFmtId="3" fontId="14" fillId="15" borderId="1" xfId="8" applyNumberFormat="1" applyFont="1" applyFill="1" applyBorder="1" applyAlignment="1" applyProtection="1">
      <alignment horizontal="center" vertical="center"/>
      <protection hidden="1"/>
    </xf>
    <xf numFmtId="0" fontId="14" fillId="0" borderId="3" xfId="6" applyFont="1" applyFill="1" applyBorder="1" applyAlignment="1" applyProtection="1">
      <alignment horizontal="center" vertical="center"/>
      <protection hidden="1"/>
    </xf>
    <xf numFmtId="0" fontId="14" fillId="0" borderId="1" xfId="6" quotePrefix="1" applyFont="1" applyFill="1" applyBorder="1" applyAlignment="1" applyProtection="1">
      <alignment horizontal="center" vertical="center"/>
      <protection hidden="1"/>
    </xf>
    <xf numFmtId="4" fontId="2" fillId="0" borderId="17" xfId="1" applyNumberForma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/>
    </xf>
    <xf numFmtId="2" fontId="1" fillId="4" borderId="1" xfId="0" applyNumberFormat="1" applyFont="1" applyFill="1" applyBorder="1"/>
    <xf numFmtId="2" fontId="0" fillId="0" borderId="0" xfId="0" applyNumberFormat="1"/>
    <xf numFmtId="2" fontId="25" fillId="0" borderId="0" xfId="0" applyNumberFormat="1" applyFont="1"/>
    <xf numFmtId="0" fontId="0" fillId="0" borderId="0" xfId="0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1" fillId="0" borderId="1" xfId="0" applyFont="1" applyFill="1" applyBorder="1" applyAlignment="1">
      <alignment horizontal="center"/>
    </xf>
    <xf numFmtId="2" fontId="1" fillId="0" borderId="1" xfId="0" applyNumberFormat="1" applyFont="1" applyFill="1" applyBorder="1"/>
    <xf numFmtId="0" fontId="1" fillId="14" borderId="1" xfId="0" applyFont="1" applyFill="1" applyBorder="1" applyAlignment="1">
      <alignment horizontal="center"/>
    </xf>
    <xf numFmtId="2" fontId="1" fillId="14" borderId="1" xfId="0" applyNumberFormat="1" applyFont="1" applyFill="1" applyBorder="1"/>
    <xf numFmtId="0" fontId="1" fillId="14" borderId="1" xfId="0" applyFont="1" applyFill="1" applyBorder="1" applyAlignment="1">
      <alignment horizontal="center" wrapText="1"/>
    </xf>
    <xf numFmtId="0" fontId="29" fillId="5" borderId="0" xfId="0" applyFont="1" applyFill="1" applyAlignment="1">
      <alignment horizontal="left" vertical="center" wrapText="1"/>
    </xf>
    <xf numFmtId="0" fontId="29" fillId="5" borderId="0" xfId="0" applyFont="1" applyFill="1" applyAlignment="1">
      <alignment horizontal="center" vertical="center"/>
    </xf>
    <xf numFmtId="0" fontId="2" fillId="0" borderId="17" xfId="1" applyFont="1" applyBorder="1" applyAlignment="1">
      <alignment horizontal="justify" vertical="center" wrapText="1"/>
    </xf>
    <xf numFmtId="168" fontId="14" fillId="0" borderId="3" xfId="11" applyNumberFormat="1" applyFont="1" applyFill="1" applyBorder="1" applyAlignment="1">
      <alignment horizontal="center" vertical="center"/>
    </xf>
    <xf numFmtId="164" fontId="10" fillId="0" borderId="0" xfId="7" applyNumberFormat="1" applyFont="1" applyFill="1" applyBorder="1" applyAlignment="1" applyProtection="1">
      <alignment horizontal="center" vertical="center"/>
      <protection hidden="1"/>
    </xf>
    <xf numFmtId="165" fontId="10" fillId="0" borderId="0" xfId="7" applyFont="1" applyFill="1" applyBorder="1" applyAlignment="1" applyProtection="1">
      <alignment vertical="center"/>
      <protection hidden="1"/>
    </xf>
    <xf numFmtId="0" fontId="10" fillId="0" borderId="0" xfId="7" applyNumberFormat="1" applyFont="1" applyFill="1" applyBorder="1" applyAlignment="1" applyProtection="1">
      <alignment vertical="center"/>
      <protection hidden="1"/>
    </xf>
    <xf numFmtId="0" fontId="10" fillId="0" borderId="27" xfId="7" applyNumberFormat="1" applyFont="1" applyFill="1" applyBorder="1" applyAlignment="1" applyProtection="1">
      <alignment vertical="center"/>
      <protection hidden="1"/>
    </xf>
    <xf numFmtId="0" fontId="11" fillId="0" borderId="1" xfId="6" quotePrefix="1" applyFont="1" applyFill="1" applyBorder="1" applyAlignment="1" applyProtection="1">
      <alignment horizontal="center" vertical="center" wrapText="1"/>
      <protection hidden="1"/>
    </xf>
    <xf numFmtId="165" fontId="10" fillId="0" borderId="27" xfId="7" applyFont="1" applyFill="1" applyBorder="1" applyAlignment="1" applyProtection="1">
      <alignment vertical="center"/>
      <protection hidden="1"/>
    </xf>
    <xf numFmtId="0" fontId="29" fillId="7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170" fontId="26" fillId="0" borderId="1" xfId="0" applyNumberFormat="1" applyFont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25" fillId="0" borderId="15" xfId="0" applyFont="1" applyBorder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4" fontId="14" fillId="0" borderId="1" xfId="11" applyNumberFormat="1" applyFont="1" applyFill="1" applyBorder="1" applyAlignment="1">
      <alignment horizontal="center" vertical="center"/>
    </xf>
    <xf numFmtId="165" fontId="10" fillId="0" borderId="31" xfId="7" applyFont="1" applyBorder="1" applyAlignment="1" applyProtection="1">
      <alignment vertical="center"/>
      <protection hidden="1"/>
    </xf>
    <xf numFmtId="165" fontId="10" fillId="0" borderId="8" xfId="7" applyFont="1" applyBorder="1" applyAlignment="1" applyProtection="1">
      <alignment horizontal="center" vertical="center"/>
      <protection hidden="1"/>
    </xf>
    <xf numFmtId="0" fontId="11" fillId="6" borderId="2" xfId="6" applyFont="1" applyFill="1" applyBorder="1" applyAlignment="1" applyProtection="1">
      <alignment horizontal="center" vertical="center"/>
      <protection hidden="1"/>
    </xf>
    <xf numFmtId="0" fontId="11" fillId="0" borderId="7" xfId="6" applyFont="1" applyBorder="1" applyAlignment="1" applyProtection="1">
      <alignment horizontal="left" vertical="distributed"/>
      <protection hidden="1"/>
    </xf>
    <xf numFmtId="0" fontId="10" fillId="0" borderId="3" xfId="6" applyFont="1" applyBorder="1" applyAlignment="1" applyProtection="1">
      <alignment horizontal="center" vertical="center"/>
      <protection hidden="1"/>
    </xf>
    <xf numFmtId="164" fontId="10" fillId="0" borderId="3" xfId="7" applyNumberFormat="1" applyFont="1" applyBorder="1" applyAlignment="1" applyProtection="1">
      <alignment horizontal="center" vertical="center"/>
      <protection hidden="1"/>
    </xf>
    <xf numFmtId="0" fontId="10" fillId="0" borderId="3" xfId="5" applyFont="1" applyBorder="1" applyAlignment="1">
      <alignment horizontal="center" vertical="center"/>
    </xf>
    <xf numFmtId="164" fontId="10" fillId="0" borderId="3" xfId="5" applyNumberFormat="1" applyFont="1" applyBorder="1" applyAlignment="1">
      <alignment horizontal="center" vertical="center"/>
    </xf>
    <xf numFmtId="0" fontId="10" fillId="0" borderId="7" xfId="5" applyFont="1" applyBorder="1" applyAlignment="1">
      <alignment horizontal="left" vertical="distributed"/>
    </xf>
    <xf numFmtId="0" fontId="18" fillId="6" borderId="2" xfId="6" applyFont="1" applyFill="1" applyBorder="1" applyAlignment="1" applyProtection="1">
      <alignment horizontal="center" vertical="center"/>
      <protection hidden="1"/>
    </xf>
    <xf numFmtId="0" fontId="14" fillId="3" borderId="3" xfId="6" applyFont="1" applyFill="1" applyBorder="1" applyAlignment="1" applyProtection="1">
      <alignment horizontal="center" vertical="center"/>
      <protection hidden="1"/>
    </xf>
    <xf numFmtId="0" fontId="14" fillId="3" borderId="3" xfId="11" applyFont="1" applyFill="1" applyBorder="1" applyAlignment="1">
      <alignment horizontal="center" vertical="center"/>
    </xf>
    <xf numFmtId="164" fontId="14" fillId="3" borderId="3" xfId="11" applyNumberFormat="1" applyFont="1" applyFill="1" applyBorder="1" applyAlignment="1">
      <alignment horizontal="center" vertical="center"/>
    </xf>
    <xf numFmtId="165" fontId="14" fillId="3" borderId="8" xfId="8" applyFont="1" applyFill="1" applyBorder="1" applyAlignment="1" applyProtection="1">
      <alignment horizontal="center" vertical="center"/>
      <protection hidden="1"/>
    </xf>
    <xf numFmtId="0" fontId="14" fillId="0" borderId="31" xfId="6" applyFont="1" applyBorder="1" applyAlignment="1" applyProtection="1">
      <alignment horizontal="center" vertical="center" wrapText="1"/>
      <protection hidden="1"/>
    </xf>
    <xf numFmtId="0" fontId="14" fillId="3" borderId="31" xfId="6" applyFont="1" applyFill="1" applyBorder="1" applyAlignment="1" applyProtection="1">
      <alignment horizontal="center" vertical="center" wrapText="1"/>
      <protection hidden="1"/>
    </xf>
    <xf numFmtId="165" fontId="10" fillId="0" borderId="8" xfId="7" applyFont="1" applyFill="1" applyBorder="1" applyAlignment="1" applyProtection="1">
      <alignment horizontal="center" vertical="center"/>
      <protection hidden="1"/>
    </xf>
    <xf numFmtId="0" fontId="18" fillId="0" borderId="29" xfId="6" applyFont="1" applyBorder="1" applyAlignment="1" applyProtection="1">
      <alignment horizontal="center" vertical="center"/>
      <protection hidden="1"/>
    </xf>
    <xf numFmtId="0" fontId="14" fillId="0" borderId="31" xfId="6" applyFont="1" applyFill="1" applyBorder="1" applyAlignment="1" applyProtection="1">
      <alignment horizontal="center" vertical="center" wrapText="1"/>
      <protection hidden="1"/>
    </xf>
    <xf numFmtId="0" fontId="18" fillId="3" borderId="7" xfId="6" applyFont="1" applyFill="1" applyBorder="1" applyAlignment="1" applyProtection="1">
      <alignment horizontal="left" vertical="center"/>
      <protection hidden="1"/>
    </xf>
    <xf numFmtId="164" fontId="14" fillId="3" borderId="3" xfId="8" applyNumberFormat="1" applyFont="1" applyFill="1" applyBorder="1" applyAlignment="1" applyProtection="1">
      <alignment horizontal="center" vertical="center"/>
      <protection hidden="1"/>
    </xf>
    <xf numFmtId="0" fontId="14" fillId="0" borderId="3" xfId="11" applyFont="1" applyFill="1" applyBorder="1" applyAlignment="1">
      <alignment horizontal="center" vertical="center"/>
    </xf>
    <xf numFmtId="164" fontId="14" fillId="0" borderId="3" xfId="11" applyNumberFormat="1" applyFont="1" applyFill="1" applyBorder="1" applyAlignment="1">
      <alignment horizontal="center" vertical="center"/>
    </xf>
    <xf numFmtId="165" fontId="14" fillId="0" borderId="31" xfId="8" applyFont="1" applyFill="1" applyBorder="1" applyAlignment="1" applyProtection="1">
      <alignment vertical="center"/>
      <protection hidden="1"/>
    </xf>
    <xf numFmtId="165" fontId="14" fillId="0" borderId="8" xfId="8" applyFont="1" applyFill="1" applyBorder="1" applyAlignment="1" applyProtection="1">
      <alignment horizontal="center" vertical="center"/>
      <protection hidden="1"/>
    </xf>
    <xf numFmtId="0" fontId="7" fillId="3" borderId="26" xfId="1" applyFont="1" applyFill="1" applyBorder="1" applyAlignment="1">
      <alignment horizontal="center" vertical="center" wrapText="1"/>
    </xf>
    <xf numFmtId="0" fontId="6" fillId="0" borderId="78" xfId="1" applyFont="1" applyBorder="1" applyAlignment="1">
      <alignment horizontal="center" vertical="center"/>
    </xf>
    <xf numFmtId="0" fontId="6" fillId="0" borderId="9" xfId="1" applyFont="1" applyBorder="1" applyAlignment="1">
      <alignment horizontal="left" vertical="center"/>
    </xf>
    <xf numFmtId="0" fontId="6" fillId="0" borderId="9" xfId="1" applyFont="1" applyBorder="1" applyAlignment="1">
      <alignment horizontal="center" vertical="center" wrapText="1"/>
    </xf>
    <xf numFmtId="17" fontId="6" fillId="0" borderId="9" xfId="1" applyNumberFormat="1" applyFont="1" applyBorder="1" applyAlignment="1">
      <alignment horizontal="center" vertical="center" wrapText="1"/>
    </xf>
    <xf numFmtId="0" fontId="2" fillId="15" borderId="17" xfId="1" applyFill="1" applyBorder="1" applyAlignment="1">
      <alignment horizontal="justify" vertical="center" wrapText="1"/>
    </xf>
    <xf numFmtId="0" fontId="2" fillId="0" borderId="42" xfId="1" applyBorder="1" applyAlignment="1">
      <alignment horizontal="center" vertical="center" wrapText="1"/>
    </xf>
    <xf numFmtId="4" fontId="2" fillId="0" borderId="42" xfId="1" applyNumberFormat="1" applyBorder="1" applyAlignment="1">
      <alignment horizontal="center" vertical="center" wrapText="1"/>
    </xf>
    <xf numFmtId="0" fontId="2" fillId="0" borderId="42" xfId="16" applyBorder="1" applyAlignment="1">
      <alignment vertical="center" wrapText="1"/>
    </xf>
    <xf numFmtId="0" fontId="2" fillId="0" borderId="19" xfId="1" applyBorder="1" applyAlignment="1">
      <alignment horizontal="center" vertical="center"/>
    </xf>
    <xf numFmtId="4" fontId="2" fillId="0" borderId="19" xfId="1" applyNumberFormat="1" applyBorder="1" applyAlignment="1">
      <alignment horizontal="center" vertical="center"/>
    </xf>
    <xf numFmtId="4" fontId="6" fillId="0" borderId="19" xfId="1" applyNumberFormat="1" applyFont="1" applyBorder="1" applyAlignment="1">
      <alignment horizontal="right" vertical="center"/>
    </xf>
    <xf numFmtId="0" fontId="2" fillId="0" borderId="0" xfId="4"/>
    <xf numFmtId="0" fontId="10" fillId="0" borderId="0" xfId="11" applyFont="1" applyAlignment="1">
      <alignment vertical="center"/>
    </xf>
    <xf numFmtId="0" fontId="2" fillId="0" borderId="0" xfId="11" applyAlignment="1">
      <alignment vertical="center"/>
    </xf>
    <xf numFmtId="0" fontId="2" fillId="0" borderId="0" xfId="4" applyAlignment="1">
      <alignment vertical="center"/>
    </xf>
    <xf numFmtId="0" fontId="22" fillId="0" borderId="0" xfId="4" applyFont="1"/>
    <xf numFmtId="0" fontId="22" fillId="0" borderId="0" xfId="11" applyFont="1" applyAlignment="1">
      <alignment vertical="center"/>
    </xf>
    <xf numFmtId="0" fontId="22" fillId="0" borderId="0" xfId="4" applyFont="1" applyAlignment="1">
      <alignment vertical="center"/>
    </xf>
    <xf numFmtId="0" fontId="22" fillId="0" borderId="0" xfId="13" applyFont="1" applyAlignment="1">
      <alignment vertical="center"/>
    </xf>
    <xf numFmtId="0" fontId="20" fillId="3" borderId="1" xfId="6" applyFont="1" applyFill="1" applyBorder="1" applyAlignment="1" applyProtection="1">
      <alignment horizontal="center" vertical="center"/>
      <protection hidden="1"/>
    </xf>
    <xf numFmtId="0" fontId="19" fillId="0" borderId="0" xfId="4" applyFont="1"/>
    <xf numFmtId="0" fontId="14" fillId="3" borderId="1" xfId="9" applyNumberFormat="1" applyFont="1" applyFill="1" applyBorder="1" applyAlignment="1">
      <alignment horizontal="center" vertical="center" wrapText="1"/>
    </xf>
    <xf numFmtId="0" fontId="14" fillId="0" borderId="1" xfId="6" applyFont="1" applyBorder="1" applyAlignment="1" applyProtection="1">
      <alignment horizontal="center" vertical="center" wrapText="1"/>
      <protection hidden="1"/>
    </xf>
    <xf numFmtId="43" fontId="14" fillId="0" borderId="1" xfId="9" applyNumberFormat="1" applyFont="1" applyFill="1" applyBorder="1" applyAlignment="1" applyProtection="1">
      <alignment horizontal="right" vertical="center"/>
      <protection hidden="1"/>
    </xf>
    <xf numFmtId="43" fontId="14" fillId="0" borderId="36" xfId="9" applyNumberFormat="1" applyFont="1" applyFill="1" applyBorder="1" applyAlignment="1" applyProtection="1">
      <alignment vertical="center"/>
      <protection hidden="1"/>
    </xf>
    <xf numFmtId="43" fontId="14" fillId="0" borderId="15" xfId="9" applyNumberFormat="1" applyFont="1" applyFill="1" applyBorder="1" applyAlignment="1" applyProtection="1">
      <alignment vertical="center"/>
      <protection hidden="1"/>
    </xf>
    <xf numFmtId="164" fontId="14" fillId="6" borderId="9" xfId="14" applyNumberFormat="1" applyFont="1" applyFill="1" applyBorder="1" applyAlignment="1" applyProtection="1">
      <alignment horizontal="center" vertical="center"/>
      <protection hidden="1"/>
    </xf>
    <xf numFmtId="43" fontId="18" fillId="0" borderId="15" xfId="9" applyNumberFormat="1" applyFont="1" applyFill="1" applyBorder="1" applyAlignment="1" applyProtection="1">
      <alignment vertical="center"/>
      <protection hidden="1"/>
    </xf>
    <xf numFmtId="164" fontId="18" fillId="6" borderId="3" xfId="8" applyNumberFormat="1" applyFont="1" applyFill="1" applyBorder="1" applyAlignment="1" applyProtection="1">
      <alignment horizontal="center" vertical="center"/>
      <protection hidden="1"/>
    </xf>
    <xf numFmtId="165" fontId="18" fillId="6" borderId="20" xfId="8" applyFont="1" applyFill="1" applyBorder="1" applyAlignment="1" applyProtection="1">
      <alignment vertical="center"/>
      <protection hidden="1"/>
    </xf>
    <xf numFmtId="0" fontId="13" fillId="0" borderId="5" xfId="11" applyFont="1" applyFill="1" applyBorder="1" applyAlignment="1">
      <alignment vertical="center" wrapText="1"/>
    </xf>
    <xf numFmtId="0" fontId="14" fillId="0" borderId="1" xfId="6" applyFont="1" applyFill="1" applyBorder="1" applyAlignment="1" applyProtection="1">
      <alignment horizontal="center" vertical="center" wrapText="1"/>
      <protection hidden="1"/>
    </xf>
    <xf numFmtId="164" fontId="14" fillId="15" borderId="1" xfId="8" applyNumberFormat="1" applyFont="1" applyFill="1" applyBorder="1" applyAlignment="1" applyProtection="1">
      <alignment horizontal="center" vertical="center"/>
      <protection hidden="1"/>
    </xf>
    <xf numFmtId="0" fontId="14" fillId="15" borderId="5" xfId="11" applyFont="1" applyFill="1" applyBorder="1" applyAlignment="1">
      <alignment vertical="center" wrapText="1"/>
    </xf>
    <xf numFmtId="0" fontId="14" fillId="15" borderId="1" xfId="6" applyFont="1" applyFill="1" applyBorder="1" applyAlignment="1" applyProtection="1">
      <alignment horizontal="center" vertical="center"/>
      <protection hidden="1"/>
    </xf>
    <xf numFmtId="0" fontId="14" fillId="15" borderId="1" xfId="6" applyFont="1" applyFill="1" applyBorder="1" applyAlignment="1" applyProtection="1">
      <alignment horizontal="center" vertical="center" wrapText="1"/>
      <protection hidden="1"/>
    </xf>
    <xf numFmtId="0" fontId="14" fillId="15" borderId="1" xfId="11" applyFont="1" applyFill="1" applyBorder="1" applyAlignment="1">
      <alignment horizontal="center" vertical="center" wrapText="1"/>
    </xf>
    <xf numFmtId="164" fontId="14" fillId="15" borderId="3" xfId="8" applyNumberFormat="1" applyFont="1" applyFill="1" applyBorder="1" applyAlignment="1" applyProtection="1">
      <alignment horizontal="center" vertical="center"/>
      <protection hidden="1"/>
    </xf>
    <xf numFmtId="43" fontId="14" fillId="15" borderId="1" xfId="9" applyNumberFormat="1" applyFont="1" applyFill="1" applyBorder="1" applyAlignment="1" applyProtection="1">
      <alignment horizontal="right" vertical="center"/>
      <protection hidden="1"/>
    </xf>
    <xf numFmtId="165" fontId="14" fillId="15" borderId="1" xfId="8" applyFont="1" applyFill="1" applyBorder="1" applyAlignment="1" applyProtection="1">
      <alignment vertical="center"/>
      <protection hidden="1"/>
    </xf>
    <xf numFmtId="165" fontId="14" fillId="15" borderId="8" xfId="8" applyFont="1" applyFill="1" applyBorder="1" applyAlignment="1" applyProtection="1">
      <alignment horizontal="center" vertical="center"/>
      <protection hidden="1"/>
    </xf>
    <xf numFmtId="0" fontId="13" fillId="15" borderId="5" xfId="11" applyFont="1" applyFill="1" applyBorder="1" applyAlignment="1">
      <alignment vertical="center" wrapText="1"/>
    </xf>
    <xf numFmtId="0" fontId="13" fillId="15" borderId="1" xfId="11" applyFont="1" applyFill="1" applyBorder="1" applyAlignment="1">
      <alignment horizontal="center" vertical="center" wrapText="1"/>
    </xf>
    <xf numFmtId="0" fontId="11" fillId="3" borderId="14" xfId="11" applyFont="1" applyFill="1" applyBorder="1" applyAlignment="1">
      <alignment vertical="center" wrapText="1"/>
    </xf>
    <xf numFmtId="0" fontId="11" fillId="3" borderId="15" xfId="11" applyFont="1" applyFill="1" applyBorder="1" applyAlignment="1">
      <alignment vertical="center" wrapText="1"/>
    </xf>
    <xf numFmtId="0" fontId="11" fillId="3" borderId="40" xfId="11" applyFont="1" applyFill="1" applyBorder="1" applyAlignment="1">
      <alignment vertical="center" wrapText="1"/>
    </xf>
    <xf numFmtId="43" fontId="14" fillId="15" borderId="1" xfId="9" applyNumberFormat="1" applyFont="1" applyFill="1" applyBorder="1" applyAlignment="1" applyProtection="1">
      <alignment horizontal="center" vertical="center"/>
      <protection hidden="1"/>
    </xf>
    <xf numFmtId="0" fontId="14" fillId="3" borderId="1" xfId="11" applyFont="1" applyFill="1" applyBorder="1" applyAlignment="1">
      <alignment horizontal="center" vertical="center" wrapText="1"/>
    </xf>
    <xf numFmtId="0" fontId="21" fillId="0" borderId="7" xfId="6" applyFont="1" applyFill="1" applyBorder="1" applyAlignment="1" applyProtection="1">
      <alignment horizontal="left" vertical="center" wrapText="1"/>
      <protection hidden="1"/>
    </xf>
    <xf numFmtId="0" fontId="26" fillId="3" borderId="5" xfId="11" applyFont="1" applyFill="1" applyBorder="1" applyAlignment="1">
      <alignment vertical="center" wrapText="1"/>
    </xf>
    <xf numFmtId="0" fontId="26" fillId="3" borderId="1" xfId="6" applyFont="1" applyFill="1" applyBorder="1" applyAlignment="1" applyProtection="1">
      <alignment horizontal="center" vertical="center"/>
      <protection hidden="1"/>
    </xf>
    <xf numFmtId="0" fontId="26" fillId="0" borderId="1" xfId="6" quotePrefix="1" applyFont="1" applyBorder="1" applyAlignment="1" applyProtection="1">
      <alignment horizontal="center" vertical="center"/>
      <protection hidden="1"/>
    </xf>
    <xf numFmtId="0" fontId="26" fillId="3" borderId="1" xfId="11" applyFont="1" applyFill="1" applyBorder="1" applyAlignment="1">
      <alignment horizontal="center" vertical="center" wrapText="1"/>
    </xf>
    <xf numFmtId="0" fontId="26" fillId="3" borderId="1" xfId="9" applyNumberFormat="1" applyFont="1" applyFill="1" applyBorder="1" applyAlignment="1">
      <alignment horizontal="center" vertical="center" wrapText="1"/>
    </xf>
    <xf numFmtId="0" fontId="14" fillId="15" borderId="7" xfId="6" applyFont="1" applyFill="1" applyBorder="1" applyAlignment="1" applyProtection="1">
      <alignment horizontal="left" vertical="center" wrapText="1"/>
      <protection hidden="1"/>
    </xf>
    <xf numFmtId="0" fontId="26" fillId="15" borderId="3" xfId="6" applyFont="1" applyFill="1" applyBorder="1" applyAlignment="1" applyProtection="1">
      <alignment horizontal="center" vertical="center"/>
      <protection hidden="1"/>
    </xf>
    <xf numFmtId="164" fontId="26" fillId="15" borderId="3" xfId="8" applyNumberFormat="1" applyFont="1" applyFill="1" applyBorder="1" applyAlignment="1" applyProtection="1">
      <alignment horizontal="center" vertical="center"/>
      <protection hidden="1"/>
    </xf>
    <xf numFmtId="43" fontId="26" fillId="15" borderId="1" xfId="9" applyNumberFormat="1" applyFont="1" applyFill="1" applyBorder="1" applyAlignment="1" applyProtection="1">
      <alignment horizontal="center" vertical="center"/>
      <protection hidden="1"/>
    </xf>
    <xf numFmtId="0" fontId="26" fillId="3" borderId="31" xfId="6" applyFont="1" applyFill="1" applyBorder="1" applyAlignment="1" applyProtection="1">
      <alignment horizontal="center" vertical="center" wrapText="1"/>
      <protection hidden="1"/>
    </xf>
    <xf numFmtId="164" fontId="26" fillId="3" borderId="1" xfId="8" applyNumberFormat="1" applyFont="1" applyFill="1" applyBorder="1" applyAlignment="1" applyProtection="1">
      <alignment horizontal="center" vertical="center"/>
      <protection hidden="1"/>
    </xf>
    <xf numFmtId="0" fontId="14" fillId="0" borderId="7" xfId="6" applyFont="1" applyFill="1" applyBorder="1" applyAlignment="1" applyProtection="1">
      <alignment horizontal="left" vertical="center" wrapText="1"/>
      <protection hidden="1"/>
    </xf>
    <xf numFmtId="0" fontId="14" fillId="3" borderId="7" xfId="6" applyFont="1" applyFill="1" applyBorder="1" applyAlignment="1" applyProtection="1">
      <alignment horizontal="left" vertical="center" wrapText="1"/>
      <protection hidden="1"/>
    </xf>
    <xf numFmtId="0" fontId="14" fillId="15" borderId="3" xfId="6" applyFont="1" applyFill="1" applyBorder="1" applyAlignment="1" applyProtection="1">
      <alignment horizontal="center" vertical="center"/>
      <protection hidden="1"/>
    </xf>
    <xf numFmtId="0" fontId="21" fillId="3" borderId="7" xfId="6" applyFont="1" applyFill="1" applyBorder="1" applyAlignment="1" applyProtection="1">
      <alignment horizontal="left" vertical="center" wrapText="1"/>
      <protection hidden="1"/>
    </xf>
    <xf numFmtId="0" fontId="21" fillId="3" borderId="3" xfId="6" applyFont="1" applyFill="1" applyBorder="1" applyAlignment="1" applyProtection="1">
      <alignment horizontal="center" vertical="center"/>
      <protection hidden="1"/>
    </xf>
    <xf numFmtId="164" fontId="21" fillId="3" borderId="3" xfId="8" applyNumberFormat="1" applyFont="1" applyFill="1" applyBorder="1" applyAlignment="1" applyProtection="1">
      <alignment horizontal="center" vertical="center"/>
      <protection hidden="1"/>
    </xf>
    <xf numFmtId="0" fontId="14" fillId="15" borderId="31" xfId="6" applyFont="1" applyFill="1" applyBorder="1" applyAlignment="1" applyProtection="1">
      <alignment horizontal="center" vertical="center" wrapText="1"/>
      <protection hidden="1"/>
    </xf>
    <xf numFmtId="0" fontId="18" fillId="15" borderId="1" xfId="6" applyFont="1" applyFill="1" applyBorder="1" applyAlignment="1" applyProtection="1">
      <alignment horizontal="center" vertical="center" wrapText="1"/>
      <protection hidden="1"/>
    </xf>
    <xf numFmtId="0" fontId="2" fillId="3" borderId="0" xfId="13" applyFill="1" applyAlignment="1">
      <alignment vertical="center"/>
    </xf>
    <xf numFmtId="0" fontId="2" fillId="0" borderId="0" xfId="1" applyAlignment="1">
      <alignment vertical="center"/>
    </xf>
    <xf numFmtId="4" fontId="2" fillId="0" borderId="17" xfId="1" applyNumberFormat="1" applyFont="1" applyBorder="1" applyAlignment="1">
      <alignment horizontal="center" vertical="center" wrapText="1"/>
    </xf>
    <xf numFmtId="49" fontId="2" fillId="0" borderId="16" xfId="1" applyNumberFormat="1" applyFill="1" applyBorder="1" applyAlignment="1">
      <alignment horizontal="center" vertical="center" wrapText="1"/>
    </xf>
    <xf numFmtId="0" fontId="2" fillId="0" borderId="17" xfId="1" applyFill="1" applyBorder="1" applyAlignment="1">
      <alignment horizontal="justify" vertical="center" wrapText="1"/>
    </xf>
    <xf numFmtId="0" fontId="2" fillId="0" borderId="17" xfId="1" applyFill="1" applyBorder="1" applyAlignment="1">
      <alignment horizontal="center" vertical="center" wrapText="1"/>
    </xf>
    <xf numFmtId="4" fontId="2" fillId="0" borderId="17" xfId="1" applyNumberFormat="1" applyFill="1" applyBorder="1" applyAlignment="1">
      <alignment horizontal="right" vertical="center" wrapText="1"/>
    </xf>
    <xf numFmtId="10" fontId="30" fillId="0" borderId="27" xfId="2" applyNumberFormat="1" applyFont="1" applyFill="1" applyBorder="1" applyAlignment="1">
      <alignment horizontal="center" vertical="center"/>
    </xf>
    <xf numFmtId="0" fontId="31" fillId="0" borderId="0" xfId="1" applyFont="1" applyFill="1" applyAlignment="1">
      <alignment horizontal="right" vertical="center" wrapText="1"/>
    </xf>
    <xf numFmtId="17" fontId="30" fillId="0" borderId="27" xfId="1" applyNumberFormat="1" applyFont="1" applyFill="1" applyBorder="1" applyAlignment="1">
      <alignment horizontal="left" vertical="center"/>
    </xf>
    <xf numFmtId="17" fontId="2" fillId="0" borderId="45" xfId="1" applyNumberFormat="1" applyFont="1" applyFill="1" applyBorder="1" applyAlignment="1">
      <alignment horizontal="center" vertical="center"/>
    </xf>
    <xf numFmtId="0" fontId="31" fillId="0" borderId="44" xfId="1" applyFont="1" applyFill="1" applyBorder="1" applyAlignment="1">
      <alignment horizontal="right" vertical="center" wrapText="1"/>
    </xf>
    <xf numFmtId="17" fontId="30" fillId="0" borderId="45" xfId="1" applyNumberFormat="1" applyFont="1" applyFill="1" applyBorder="1" applyAlignment="1">
      <alignment horizontal="left" vertical="center"/>
    </xf>
    <xf numFmtId="49" fontId="2" fillId="0" borderId="16" xfId="1" applyNumberFormat="1" applyFont="1" applyBorder="1" applyAlignment="1">
      <alignment horizontal="center" vertical="center" wrapText="1"/>
    </xf>
    <xf numFmtId="0" fontId="2" fillId="0" borderId="42" xfId="1" applyFont="1" applyBorder="1" applyAlignment="1">
      <alignment horizontal="justify" vertical="center" wrapText="1"/>
    </xf>
    <xf numFmtId="4" fontId="2" fillId="0" borderId="42" xfId="1" applyNumberFormat="1" applyFont="1" applyBorder="1" applyAlignment="1">
      <alignment horizontal="justify" vertical="center" wrapText="1"/>
    </xf>
    <xf numFmtId="169" fontId="2" fillId="0" borderId="42" xfId="2" applyNumberFormat="1" applyFont="1" applyFill="1" applyBorder="1" applyAlignment="1">
      <alignment horizontal="center" vertical="center" wrapText="1"/>
    </xf>
    <xf numFmtId="10" fontId="2" fillId="0" borderId="42" xfId="2" applyNumberFormat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0" fontId="7" fillId="3" borderId="43" xfId="1" applyFont="1" applyFill="1" applyBorder="1" applyAlignment="1">
      <alignment horizontal="center" vertical="center" wrapText="1"/>
    </xf>
    <xf numFmtId="0" fontId="7" fillId="3" borderId="44" xfId="1" applyFont="1" applyFill="1" applyBorder="1" applyAlignment="1">
      <alignment horizontal="center" vertical="center" wrapText="1"/>
    </xf>
    <xf numFmtId="0" fontId="2" fillId="0" borderId="45" xfId="1" applyBorder="1" applyAlignment="1">
      <alignment horizontal="center" vertical="center"/>
    </xf>
    <xf numFmtId="0" fontId="7" fillId="0" borderId="44" xfId="1" applyFont="1" applyFill="1" applyBorder="1" applyAlignment="1">
      <alignment horizontal="right" vertical="center" wrapText="1"/>
    </xf>
    <xf numFmtId="0" fontId="7" fillId="0" borderId="0" xfId="1" applyFont="1" applyBorder="1" applyAlignment="1">
      <alignment horizontal="right" vertical="center" wrapText="1"/>
    </xf>
    <xf numFmtId="0" fontId="31" fillId="0" borderId="0" xfId="1" applyFont="1" applyFill="1" applyBorder="1" applyAlignment="1">
      <alignment horizontal="right" vertical="center" wrapText="1"/>
    </xf>
    <xf numFmtId="0" fontId="2" fillId="0" borderId="0" xfId="1" applyBorder="1" applyAlignment="1">
      <alignment vertical="top"/>
    </xf>
    <xf numFmtId="0" fontId="7" fillId="3" borderId="0" xfId="1" applyFont="1" applyFill="1" applyBorder="1" applyAlignment="1">
      <alignment vertical="top" wrapText="1"/>
    </xf>
    <xf numFmtId="17" fontId="2" fillId="0" borderId="0" xfId="1" applyNumberFormat="1" applyBorder="1" applyAlignment="1">
      <alignment horizontal="center" vertical="center"/>
    </xf>
    <xf numFmtId="17" fontId="2" fillId="0" borderId="27" xfId="1" applyNumberFormat="1" applyBorder="1" applyAlignment="1">
      <alignment horizontal="center" vertical="center"/>
    </xf>
    <xf numFmtId="4" fontId="2" fillId="15" borderId="24" xfId="1" applyNumberFormat="1" applyFill="1" applyBorder="1" applyAlignment="1">
      <alignment horizontal="center" vertical="center" wrapText="1"/>
    </xf>
    <xf numFmtId="4" fontId="2" fillId="4" borderId="24" xfId="1" applyNumberFormat="1" applyFill="1" applyBorder="1" applyAlignment="1">
      <alignment horizontal="center" vertical="center" wrapText="1"/>
    </xf>
    <xf numFmtId="4" fontId="6" fillId="0" borderId="25" xfId="1" applyNumberFormat="1" applyFont="1" applyBorder="1" applyAlignment="1">
      <alignment horizontal="center" vertical="center"/>
    </xf>
    <xf numFmtId="0" fontId="13" fillId="0" borderId="32" xfId="11" applyFont="1" applyBorder="1" applyAlignment="1">
      <alignment vertical="center" wrapText="1"/>
    </xf>
    <xf numFmtId="0" fontId="14" fillId="3" borderId="0" xfId="6" applyFont="1" applyFill="1" applyBorder="1" applyAlignment="1" applyProtection="1">
      <alignment horizontal="center" vertical="center"/>
      <protection hidden="1"/>
    </xf>
    <xf numFmtId="0" fontId="14" fillId="0" borderId="0" xfId="6" applyFont="1" applyBorder="1" applyAlignment="1" applyProtection="1">
      <alignment horizontal="center" vertical="center"/>
      <protection hidden="1"/>
    </xf>
    <xf numFmtId="0" fontId="14" fillId="0" borderId="5" xfId="4" applyFont="1" applyBorder="1" applyAlignment="1">
      <alignment horizontal="left" vertical="center" wrapText="1"/>
    </xf>
    <xf numFmtId="0" fontId="14" fillId="0" borderId="5" xfId="4" applyFont="1" applyBorder="1" applyAlignment="1">
      <alignment vertical="center" wrapText="1"/>
    </xf>
    <xf numFmtId="0" fontId="14" fillId="0" borderId="5" xfId="4" applyFont="1" applyFill="1" applyBorder="1" applyAlignment="1">
      <alignment vertical="center" wrapText="1"/>
    </xf>
    <xf numFmtId="0" fontId="14" fillId="0" borderId="5" xfId="4" applyFont="1" applyBorder="1" applyAlignment="1">
      <alignment horizontal="left" wrapText="1"/>
    </xf>
    <xf numFmtId="0" fontId="14" fillId="0" borderId="5" xfId="4" applyFont="1" applyFill="1" applyBorder="1" applyAlignment="1">
      <alignment horizontal="left" wrapText="1"/>
    </xf>
    <xf numFmtId="0" fontId="11" fillId="3" borderId="11" xfId="6" applyFont="1" applyFill="1" applyBorder="1" applyAlignment="1" applyProtection="1">
      <alignment vertical="distributed"/>
      <protection hidden="1"/>
    </xf>
    <xf numFmtId="165" fontId="11" fillId="3" borderId="26" xfId="5" applyNumberFormat="1" applyFont="1" applyFill="1" applyBorder="1" applyAlignment="1">
      <alignment vertical="center"/>
    </xf>
    <xf numFmtId="0" fontId="18" fillId="0" borderId="7" xfId="6" applyFont="1" applyBorder="1" applyAlignment="1" applyProtection="1">
      <alignment horizontal="left" vertical="center"/>
      <protection hidden="1"/>
    </xf>
    <xf numFmtId="0" fontId="10" fillId="3" borderId="4" xfId="5" applyFont="1" applyFill="1" applyBorder="1"/>
    <xf numFmtId="0" fontId="10" fillId="3" borderId="0" xfId="5" applyFont="1" applyFill="1" applyBorder="1" applyAlignment="1">
      <alignment horizontal="center" vertical="center"/>
    </xf>
    <xf numFmtId="0" fontId="10" fillId="3" borderId="0" xfId="5" applyFont="1" applyFill="1" applyBorder="1" applyAlignment="1">
      <alignment vertical="center"/>
    </xf>
    <xf numFmtId="164" fontId="10" fillId="3" borderId="0" xfId="5" applyNumberFormat="1" applyFont="1" applyFill="1" applyBorder="1" applyAlignment="1">
      <alignment horizontal="center" vertical="center"/>
    </xf>
    <xf numFmtId="0" fontId="10" fillId="0" borderId="10" xfId="5" applyFont="1" applyBorder="1" applyAlignment="1">
      <alignment vertical="center"/>
    </xf>
    <xf numFmtId="0" fontId="11" fillId="3" borderId="40" xfId="5" applyFont="1" applyFill="1" applyBorder="1" applyAlignment="1">
      <alignment horizontal="center" vertical="center" wrapText="1"/>
    </xf>
    <xf numFmtId="0" fontId="10" fillId="0" borderId="0" xfId="6" applyFont="1" applyBorder="1" applyAlignment="1" applyProtection="1">
      <alignment horizontal="center" vertical="center"/>
      <protection hidden="1"/>
    </xf>
    <xf numFmtId="0" fontId="10" fillId="3" borderId="0" xfId="6" applyFont="1" applyFill="1" applyBorder="1" applyAlignment="1" applyProtection="1">
      <alignment horizontal="center" vertical="center"/>
      <protection hidden="1"/>
    </xf>
    <xf numFmtId="0" fontId="9" fillId="0" borderId="13" xfId="5" applyBorder="1"/>
    <xf numFmtId="0" fontId="9" fillId="0" borderId="0" xfId="5" applyBorder="1"/>
    <xf numFmtId="0" fontId="9" fillId="0" borderId="27" xfId="5" applyBorder="1"/>
    <xf numFmtId="0" fontId="19" fillId="0" borderId="0" xfId="13" applyFont="1" applyBorder="1" applyAlignment="1">
      <alignment vertical="center"/>
    </xf>
    <xf numFmtId="43" fontId="20" fillId="0" borderId="6" xfId="9" applyNumberFormat="1" applyFont="1" applyFill="1" applyBorder="1" applyAlignment="1" applyProtection="1">
      <alignment vertical="center"/>
      <protection hidden="1"/>
    </xf>
    <xf numFmtId="0" fontId="10" fillId="3" borderId="13" xfId="5" applyFont="1" applyFill="1" applyBorder="1"/>
    <xf numFmtId="0" fontId="10" fillId="0" borderId="27" xfId="5" applyFont="1" applyBorder="1" applyAlignment="1">
      <alignment vertical="center"/>
    </xf>
    <xf numFmtId="0" fontId="14" fillId="0" borderId="0" xfId="6" applyFont="1" applyFill="1" applyBorder="1" applyAlignment="1" applyProtection="1">
      <alignment horizontal="center" vertical="center"/>
      <protection hidden="1"/>
    </xf>
    <xf numFmtId="0" fontId="10" fillId="0" borderId="0" xfId="6" applyFont="1" applyFill="1" applyBorder="1" applyAlignment="1" applyProtection="1">
      <alignment horizontal="center" vertical="center"/>
      <protection hidden="1"/>
    </xf>
    <xf numFmtId="164" fontId="18" fillId="6" borderId="74" xfId="8" applyNumberFormat="1" applyFont="1" applyFill="1" applyBorder="1" applyAlignment="1" applyProtection="1">
      <alignment horizontal="center" vertical="center"/>
      <protection hidden="1"/>
    </xf>
    <xf numFmtId="165" fontId="18" fillId="6" borderId="79" xfId="8" applyFont="1" applyFill="1" applyBorder="1" applyAlignment="1" applyProtection="1">
      <alignment vertical="center"/>
      <protection hidden="1"/>
    </xf>
    <xf numFmtId="0" fontId="14" fillId="0" borderId="0" xfId="13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 wrapText="1"/>
    </xf>
    <xf numFmtId="0" fontId="6" fillId="0" borderId="80" xfId="1" applyFont="1" applyBorder="1" applyAlignment="1">
      <alignment horizontal="center" vertical="center" wrapText="1"/>
    </xf>
    <xf numFmtId="9" fontId="2" fillId="0" borderId="24" xfId="2" applyFont="1" applyFill="1" applyBorder="1" applyAlignment="1">
      <alignment horizontal="right" vertical="center" wrapText="1"/>
    </xf>
    <xf numFmtId="9" fontId="2" fillId="0" borderId="24" xfId="2" applyFont="1" applyBorder="1" applyAlignment="1">
      <alignment horizontal="right" vertical="center" wrapText="1"/>
    </xf>
    <xf numFmtId="10" fontId="2" fillId="0" borderId="81" xfId="2" applyNumberFormat="1" applyFont="1" applyBorder="1" applyAlignment="1">
      <alignment horizontal="right" vertical="center" wrapText="1"/>
    </xf>
    <xf numFmtId="10" fontId="6" fillId="12" borderId="25" xfId="2" applyNumberFormat="1" applyFont="1" applyFill="1" applyBorder="1" applyAlignment="1">
      <alignment vertical="center"/>
    </xf>
    <xf numFmtId="0" fontId="6" fillId="4" borderId="27" xfId="1" applyFont="1" applyFill="1" applyBorder="1" applyAlignment="1">
      <alignment vertical="center" wrapText="1"/>
    </xf>
    <xf numFmtId="0" fontId="2" fillId="0" borderId="17" xfId="1" applyFont="1" applyBorder="1" applyAlignment="1">
      <alignment horizontal="center" vertical="center" wrapText="1"/>
    </xf>
    <xf numFmtId="0" fontId="6" fillId="9" borderId="59" xfId="1" applyFont="1" applyFill="1" applyBorder="1" applyAlignment="1">
      <alignment horizontal="left" vertical="center" wrapText="1"/>
    </xf>
    <xf numFmtId="0" fontId="6" fillId="9" borderId="60" xfId="1" applyFont="1" applyFill="1" applyBorder="1" applyAlignment="1">
      <alignment horizontal="left" vertical="center" wrapText="1"/>
    </xf>
    <xf numFmtId="0" fontId="53" fillId="0" borderId="0" xfId="1" applyFont="1" applyAlignment="1">
      <alignment horizontal="center" vertical="center"/>
    </xf>
    <xf numFmtId="49" fontId="53" fillId="0" borderId="0" xfId="0" applyNumberFormat="1" applyFont="1" applyAlignment="1" applyProtection="1">
      <alignment horizontal="center" vertical="center"/>
      <protection locked="0"/>
    </xf>
    <xf numFmtId="0" fontId="5" fillId="3" borderId="11" xfId="1" applyFont="1" applyFill="1" applyBorder="1" applyAlignment="1">
      <alignment horizontal="center" vertical="center" wrapText="1"/>
    </xf>
    <xf numFmtId="0" fontId="5" fillId="3" borderId="12" xfId="1" applyFont="1" applyFill="1" applyBorder="1" applyAlignment="1">
      <alignment horizontal="center" vertical="center" wrapText="1"/>
    </xf>
    <xf numFmtId="0" fontId="5" fillId="3" borderId="26" xfId="1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center" vertical="center" wrapText="1"/>
    </xf>
    <xf numFmtId="0" fontId="7" fillId="3" borderId="27" xfId="1" applyFont="1" applyFill="1" applyBorder="1" applyAlignment="1">
      <alignment horizontal="center" vertical="center" wrapText="1"/>
    </xf>
    <xf numFmtId="43" fontId="6" fillId="9" borderId="60" xfId="19" applyFont="1" applyFill="1" applyBorder="1" applyAlignment="1">
      <alignment horizontal="center" vertical="center" wrapText="1"/>
    </xf>
    <xf numFmtId="43" fontId="6" fillId="9" borderId="61" xfId="19" applyFont="1" applyFill="1" applyBorder="1" applyAlignment="1">
      <alignment horizontal="center" vertical="center" wrapText="1"/>
    </xf>
    <xf numFmtId="0" fontId="7" fillId="10" borderId="53" xfId="1" applyFont="1" applyFill="1" applyBorder="1" applyAlignment="1">
      <alignment horizontal="center" vertical="center" wrapText="1"/>
    </xf>
    <xf numFmtId="0" fontId="7" fillId="10" borderId="54" xfId="1" applyFont="1" applyFill="1" applyBorder="1" applyAlignment="1">
      <alignment horizontal="center" vertical="center" wrapText="1"/>
    </xf>
    <xf numFmtId="0" fontId="7" fillId="10" borderId="55" xfId="1" applyFont="1" applyFill="1" applyBorder="1" applyAlignment="1">
      <alignment horizontal="center" vertical="center" wrapText="1"/>
    </xf>
    <xf numFmtId="0" fontId="7" fillId="3" borderId="48" xfId="1" applyFont="1" applyFill="1" applyBorder="1" applyAlignment="1">
      <alignment horizontal="center" vertical="center" wrapText="1"/>
    </xf>
    <xf numFmtId="0" fontId="7" fillId="3" borderId="49" xfId="1" applyFont="1" applyFill="1" applyBorder="1" applyAlignment="1">
      <alignment horizontal="center" vertical="center" wrapText="1"/>
    </xf>
    <xf numFmtId="0" fontId="6" fillId="9" borderId="56" xfId="1" applyFont="1" applyFill="1" applyBorder="1" applyAlignment="1">
      <alignment horizontal="left" vertical="center" wrapText="1"/>
    </xf>
    <xf numFmtId="0" fontId="6" fillId="9" borderId="57" xfId="1" applyFont="1" applyFill="1" applyBorder="1" applyAlignment="1">
      <alignment horizontal="left" vertical="center" wrapText="1"/>
    </xf>
    <xf numFmtId="0" fontId="6" fillId="9" borderId="58" xfId="1" applyFont="1" applyFill="1" applyBorder="1" applyAlignment="1">
      <alignment horizontal="left" vertical="center" wrapText="1"/>
    </xf>
    <xf numFmtId="0" fontId="7" fillId="0" borderId="48" xfId="1" applyFont="1" applyFill="1" applyBorder="1" applyAlignment="1">
      <alignment horizontal="center" vertical="center" wrapText="1"/>
    </xf>
    <xf numFmtId="0" fontId="7" fillId="0" borderId="49" xfId="1" applyFont="1" applyFill="1" applyBorder="1" applyAlignment="1">
      <alignment horizontal="center" vertical="center" wrapText="1"/>
    </xf>
    <xf numFmtId="0" fontId="6" fillId="9" borderId="68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49" fontId="25" fillId="0" borderId="0" xfId="0" applyNumberFormat="1" applyFont="1" applyAlignment="1">
      <alignment horizontal="center" vertical="center" wrapText="1"/>
    </xf>
    <xf numFmtId="49" fontId="25" fillId="0" borderId="0" xfId="0" applyNumberFormat="1" applyFont="1" applyAlignment="1" applyProtection="1">
      <alignment horizontal="center" vertical="center"/>
      <protection locked="0"/>
    </xf>
    <xf numFmtId="49" fontId="10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 wrapText="1"/>
    </xf>
    <xf numFmtId="0" fontId="52" fillId="1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3" fillId="0" borderId="1" xfId="0" applyFont="1" applyBorder="1" applyAlignment="1">
      <alignment horizontal="right" vertical="center" wrapText="1"/>
    </xf>
    <xf numFmtId="10" fontId="43" fillId="0" borderId="1" xfId="1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right" vertical="center"/>
    </xf>
    <xf numFmtId="0" fontId="48" fillId="18" borderId="2" xfId="0" applyFont="1" applyFill="1" applyBorder="1" applyAlignment="1">
      <alignment horizontal="center" vertical="center" wrapText="1"/>
    </xf>
    <xf numFmtId="0" fontId="48" fillId="18" borderId="29" xfId="0" applyFont="1" applyFill="1" applyBorder="1" applyAlignment="1">
      <alignment horizontal="center" vertical="center" wrapText="1"/>
    </xf>
    <xf numFmtId="0" fontId="48" fillId="18" borderId="31" xfId="0" applyFont="1" applyFill="1" applyBorder="1" applyAlignment="1">
      <alignment horizontal="center" vertical="center" wrapText="1"/>
    </xf>
    <xf numFmtId="10" fontId="50" fillId="18" borderId="1" xfId="10" applyNumberFormat="1" applyFont="1" applyFill="1" applyBorder="1" applyAlignment="1">
      <alignment horizontal="center" vertical="center"/>
    </xf>
    <xf numFmtId="0" fontId="51" fillId="15" borderId="0" xfId="0" applyFont="1" applyFill="1" applyAlignment="1">
      <alignment horizontal="right"/>
    </xf>
    <xf numFmtId="0" fontId="46" fillId="13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right" vertical="center"/>
    </xf>
    <xf numFmtId="0" fontId="41" fillId="0" borderId="1" xfId="0" applyFont="1" applyBorder="1" applyAlignment="1">
      <alignment horizontal="center" vertical="center"/>
    </xf>
    <xf numFmtId="10" fontId="43" fillId="16" borderId="1" xfId="10" applyNumberFormat="1" applyFont="1" applyFill="1" applyBorder="1" applyAlignment="1">
      <alignment horizontal="center" vertical="center"/>
    </xf>
    <xf numFmtId="10" fontId="41" fillId="17" borderId="1" xfId="0" applyNumberFormat="1" applyFont="1" applyFill="1" applyBorder="1" applyAlignment="1" applyProtection="1">
      <alignment horizontal="center" vertical="center"/>
      <protection locked="0"/>
    </xf>
    <xf numFmtId="10" fontId="43" fillId="11" borderId="1" xfId="10" applyNumberFormat="1" applyFont="1" applyFill="1" applyBorder="1" applyAlignment="1">
      <alignment horizontal="center" vertical="center"/>
    </xf>
    <xf numFmtId="10" fontId="41" fillId="11" borderId="1" xfId="0" applyNumberFormat="1" applyFont="1" applyFill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/>
    </xf>
    <xf numFmtId="0" fontId="41" fillId="17" borderId="1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3" fillId="0" borderId="0" xfId="0" applyFont="1"/>
    <xf numFmtId="0" fontId="42" fillId="0" borderId="1" xfId="0" applyFont="1" applyBorder="1" applyAlignment="1" applyProtection="1">
      <alignment horizontal="left" vertical="center" wrapText="1"/>
      <protection locked="0"/>
    </xf>
    <xf numFmtId="0" fontId="43" fillId="0" borderId="1" xfId="0" applyFont="1" applyBorder="1" applyAlignment="1" applyProtection="1">
      <alignment horizontal="left" vertical="center" wrapText="1"/>
      <protection locked="0"/>
    </xf>
    <xf numFmtId="0" fontId="44" fillId="13" borderId="1" xfId="0" applyFont="1" applyFill="1" applyBorder="1" applyAlignment="1">
      <alignment horizontal="center" vertical="center"/>
    </xf>
    <xf numFmtId="0" fontId="43" fillId="0" borderId="29" xfId="0" applyFont="1" applyBorder="1" applyAlignment="1">
      <alignment horizontal="left" vertical="center"/>
    </xf>
    <xf numFmtId="49" fontId="41" fillId="0" borderId="2" xfId="0" applyNumberFormat="1" applyFont="1" applyBorder="1" applyAlignment="1">
      <alignment horizontal="left" vertical="center" wrapText="1"/>
    </xf>
    <xf numFmtId="49" fontId="41" fillId="0" borderId="29" xfId="0" applyNumberFormat="1" applyFont="1" applyBorder="1" applyAlignment="1">
      <alignment horizontal="left" vertical="center" wrapText="1"/>
    </xf>
    <xf numFmtId="49" fontId="43" fillId="0" borderId="2" xfId="0" applyNumberFormat="1" applyFont="1" applyBorder="1" applyAlignment="1">
      <alignment horizontal="left" vertical="center" wrapText="1"/>
    </xf>
    <xf numFmtId="49" fontId="43" fillId="0" borderId="29" xfId="0" applyNumberFormat="1" applyFont="1" applyBorder="1" applyAlignment="1">
      <alignment horizontal="left" vertical="center" wrapText="1"/>
    </xf>
    <xf numFmtId="49" fontId="43" fillId="0" borderId="31" xfId="0" applyNumberFormat="1" applyFont="1" applyBorder="1" applyAlignment="1">
      <alignment horizontal="left" vertical="center" wrapText="1"/>
    </xf>
    <xf numFmtId="0" fontId="45" fillId="0" borderId="2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165" fontId="10" fillId="0" borderId="2" xfId="7" applyFont="1" applyBorder="1" applyAlignment="1" applyProtection="1">
      <alignment vertical="center"/>
      <protection hidden="1"/>
    </xf>
    <xf numFmtId="165" fontId="10" fillId="0" borderId="31" xfId="7" applyFont="1" applyBorder="1" applyAlignment="1" applyProtection="1">
      <alignment vertical="center"/>
      <protection hidden="1"/>
    </xf>
    <xf numFmtId="165" fontId="10" fillId="0" borderId="34" xfId="7" applyFont="1" applyBorder="1" applyAlignment="1" applyProtection="1">
      <alignment horizontal="center" vertical="center"/>
      <protection hidden="1"/>
    </xf>
    <xf numFmtId="165" fontId="10" fillId="0" borderId="8" xfId="7" applyFont="1" applyBorder="1" applyAlignment="1" applyProtection="1">
      <alignment horizontal="center" vertical="center"/>
      <protection hidden="1"/>
    </xf>
    <xf numFmtId="0" fontId="11" fillId="6" borderId="2" xfId="6" applyFont="1" applyFill="1" applyBorder="1" applyAlignment="1" applyProtection="1">
      <alignment horizontal="center" vertical="center"/>
      <protection hidden="1"/>
    </xf>
    <xf numFmtId="0" fontId="11" fillId="6" borderId="29" xfId="6" applyFont="1" applyFill="1" applyBorder="1" applyAlignment="1" applyProtection="1">
      <alignment horizontal="center" vertical="center"/>
      <protection hidden="1"/>
    </xf>
    <xf numFmtId="0" fontId="11" fillId="6" borderId="31" xfId="6" applyFont="1" applyFill="1" applyBorder="1" applyAlignment="1" applyProtection="1">
      <alignment horizontal="center" vertical="center"/>
      <protection hidden="1"/>
    </xf>
    <xf numFmtId="0" fontId="11" fillId="0" borderId="32" xfId="6" applyFont="1" applyBorder="1" applyAlignment="1" applyProtection="1">
      <alignment horizontal="left" vertical="distributed"/>
      <protection hidden="1"/>
    </xf>
    <xf numFmtId="0" fontId="11" fillId="0" borderId="7" xfId="6" applyFont="1" applyBorder="1" applyAlignment="1" applyProtection="1">
      <alignment horizontal="left" vertical="distributed"/>
      <protection hidden="1"/>
    </xf>
    <xf numFmtId="0" fontId="10" fillId="0" borderId="33" xfId="6" applyFont="1" applyBorder="1" applyAlignment="1" applyProtection="1">
      <alignment horizontal="center" vertical="center"/>
      <protection hidden="1"/>
    </xf>
    <xf numFmtId="0" fontId="10" fillId="0" borderId="3" xfId="6" applyFont="1" applyBorder="1" applyAlignment="1" applyProtection="1">
      <alignment horizontal="center" vertical="center"/>
      <protection hidden="1"/>
    </xf>
    <xf numFmtId="164" fontId="10" fillId="0" borderId="33" xfId="7" applyNumberFormat="1" applyFont="1" applyBorder="1" applyAlignment="1" applyProtection="1">
      <alignment horizontal="center" vertical="center"/>
      <protection hidden="1"/>
    </xf>
    <xf numFmtId="164" fontId="10" fillId="0" borderId="3" xfId="7" applyNumberFormat="1" applyFont="1" applyBorder="1" applyAlignment="1" applyProtection="1">
      <alignment horizontal="center" vertical="center"/>
      <protection hidden="1"/>
    </xf>
    <xf numFmtId="0" fontId="10" fillId="0" borderId="3" xfId="5" applyFont="1" applyBorder="1" applyAlignment="1">
      <alignment horizontal="center" vertical="center"/>
    </xf>
    <xf numFmtId="164" fontId="10" fillId="0" borderId="3" xfId="5" applyNumberFormat="1" applyFont="1" applyBorder="1" applyAlignment="1">
      <alignment horizontal="center" vertical="center"/>
    </xf>
    <xf numFmtId="0" fontId="11" fillId="3" borderId="13" xfId="5" applyFont="1" applyFill="1" applyBorder="1" applyAlignment="1">
      <alignment horizontal="center"/>
    </xf>
    <xf numFmtId="0" fontId="11" fillId="3" borderId="0" xfId="5" applyFont="1" applyFill="1" applyBorder="1" applyAlignment="1">
      <alignment horizontal="center"/>
    </xf>
    <xf numFmtId="0" fontId="11" fillId="3" borderId="27" xfId="5" applyFont="1" applyFill="1" applyBorder="1" applyAlignment="1">
      <alignment horizontal="center"/>
    </xf>
    <xf numFmtId="0" fontId="11" fillId="3" borderId="13" xfId="5" applyFont="1" applyFill="1" applyBorder="1" applyAlignment="1">
      <alignment horizontal="center" vertical="distributed" wrapText="1"/>
    </xf>
    <xf numFmtId="0" fontId="11" fillId="3" borderId="0" xfId="5" applyFont="1" applyFill="1" applyBorder="1" applyAlignment="1">
      <alignment horizontal="center" vertical="distributed" wrapText="1"/>
    </xf>
    <xf numFmtId="0" fontId="11" fillId="3" borderId="27" xfId="5" applyFont="1" applyFill="1" applyBorder="1" applyAlignment="1">
      <alignment horizontal="center" vertical="distributed" wrapText="1"/>
    </xf>
    <xf numFmtId="0" fontId="11" fillId="3" borderId="14" xfId="5" applyFont="1" applyFill="1" applyBorder="1" applyAlignment="1">
      <alignment horizontal="center" vertical="distributed" wrapText="1"/>
    </xf>
    <xf numFmtId="0" fontId="11" fillId="3" borderId="15" xfId="5" applyFont="1" applyFill="1" applyBorder="1" applyAlignment="1">
      <alignment horizontal="center" vertical="distributed" wrapText="1"/>
    </xf>
    <xf numFmtId="4" fontId="6" fillId="3" borderId="28" xfId="6" applyNumberFormat="1" applyFont="1" applyFill="1" applyBorder="1" applyAlignment="1" applyProtection="1">
      <alignment horizontal="center" vertical="center"/>
      <protection hidden="1"/>
    </xf>
    <xf numFmtId="0" fontId="6" fillId="3" borderId="29" xfId="6" applyFont="1" applyFill="1" applyBorder="1" applyAlignment="1" applyProtection="1">
      <alignment horizontal="center" vertical="center"/>
      <protection hidden="1"/>
    </xf>
    <xf numFmtId="0" fontId="6" fillId="3" borderId="30" xfId="6" applyFont="1" applyFill="1" applyBorder="1" applyAlignment="1" applyProtection="1">
      <alignment horizontal="center" vertical="center"/>
      <protection hidden="1"/>
    </xf>
    <xf numFmtId="0" fontId="11" fillId="0" borderId="28" xfId="6" applyFont="1" applyBorder="1" applyAlignment="1" applyProtection="1">
      <alignment horizontal="center" vertical="center"/>
      <protection hidden="1"/>
    </xf>
    <xf numFmtId="0" fontId="11" fillId="0" borderId="29" xfId="6" applyFont="1" applyBorder="1" applyAlignment="1" applyProtection="1">
      <alignment horizontal="center" vertical="center"/>
      <protection hidden="1"/>
    </xf>
    <xf numFmtId="165" fontId="11" fillId="0" borderId="1" xfId="7" applyFont="1" applyFill="1" applyBorder="1" applyAlignment="1" applyProtection="1">
      <alignment horizontal="center" vertical="center"/>
      <protection hidden="1"/>
    </xf>
    <xf numFmtId="165" fontId="11" fillId="0" borderId="6" xfId="7" applyFont="1" applyFill="1" applyBorder="1" applyAlignment="1" applyProtection="1">
      <alignment horizontal="center" vertical="center"/>
      <protection hidden="1"/>
    </xf>
    <xf numFmtId="0" fontId="10" fillId="3" borderId="28" xfId="6" applyFont="1" applyFill="1" applyBorder="1" applyAlignment="1" applyProtection="1">
      <alignment horizontal="left" vertical="center" wrapText="1"/>
      <protection hidden="1"/>
    </xf>
    <xf numFmtId="0" fontId="10" fillId="3" borderId="31" xfId="6" applyFont="1" applyFill="1" applyBorder="1" applyAlignment="1" applyProtection="1">
      <alignment horizontal="left" vertical="center" wrapText="1"/>
      <protection hidden="1"/>
    </xf>
    <xf numFmtId="0" fontId="10" fillId="3" borderId="1" xfId="6" applyFont="1" applyFill="1" applyBorder="1" applyAlignment="1" applyProtection="1">
      <alignment horizontal="center" vertical="center" wrapText="1"/>
      <protection hidden="1"/>
    </xf>
    <xf numFmtId="49" fontId="14" fillId="0" borderId="1" xfId="8" applyNumberFormat="1" applyFont="1" applyFill="1" applyBorder="1" applyAlignment="1" applyProtection="1">
      <alignment horizontal="center" vertical="center" wrapText="1"/>
      <protection hidden="1"/>
    </xf>
    <xf numFmtId="0" fontId="14" fillId="0" borderId="6" xfId="8" applyNumberFormat="1" applyFont="1" applyFill="1" applyBorder="1" applyAlignment="1" applyProtection="1">
      <alignment horizontal="center" vertical="center" wrapText="1"/>
      <protection hidden="1"/>
    </xf>
    <xf numFmtId="0" fontId="10" fillId="0" borderId="7" xfId="5" applyFont="1" applyBorder="1" applyAlignment="1">
      <alignment horizontal="left" vertical="distributed"/>
    </xf>
    <xf numFmtId="0" fontId="18" fillId="6" borderId="2" xfId="6" applyFont="1" applyFill="1" applyBorder="1" applyAlignment="1" applyProtection="1">
      <alignment horizontal="center" vertical="center"/>
      <protection hidden="1"/>
    </xf>
    <xf numFmtId="0" fontId="18" fillId="6" borderId="29" xfId="6" applyFont="1" applyFill="1" applyBorder="1" applyAlignment="1" applyProtection="1">
      <alignment horizontal="center" vertical="center"/>
      <protection hidden="1"/>
    </xf>
    <xf numFmtId="0" fontId="18" fillId="6" borderId="31" xfId="6" applyFont="1" applyFill="1" applyBorder="1" applyAlignment="1" applyProtection="1">
      <alignment horizontal="center" vertical="center"/>
      <protection hidden="1"/>
    </xf>
    <xf numFmtId="0" fontId="18" fillId="3" borderId="32" xfId="6" applyFont="1" applyFill="1" applyBorder="1" applyAlignment="1" applyProtection="1">
      <alignment horizontal="left" vertical="distributed"/>
      <protection hidden="1"/>
    </xf>
    <xf numFmtId="0" fontId="18" fillId="3" borderId="7" xfId="6" applyFont="1" applyFill="1" applyBorder="1" applyAlignment="1" applyProtection="1">
      <alignment horizontal="left" vertical="distributed"/>
      <protection hidden="1"/>
    </xf>
    <xf numFmtId="0" fontId="14" fillId="3" borderId="33" xfId="6" applyFont="1" applyFill="1" applyBorder="1" applyAlignment="1" applyProtection="1">
      <alignment horizontal="center" vertical="center"/>
      <protection hidden="1"/>
    </xf>
    <xf numFmtId="0" fontId="14" fillId="3" borderId="3" xfId="6" applyFont="1" applyFill="1" applyBorder="1" applyAlignment="1" applyProtection="1">
      <alignment horizontal="center" vertical="center"/>
      <protection hidden="1"/>
    </xf>
    <xf numFmtId="0" fontId="14" fillId="3" borderId="3" xfId="11" applyFont="1" applyFill="1" applyBorder="1" applyAlignment="1">
      <alignment horizontal="center" vertical="center"/>
    </xf>
    <xf numFmtId="164" fontId="14" fillId="3" borderId="33" xfId="8" applyNumberFormat="1" applyFont="1" applyFill="1" applyBorder="1" applyAlignment="1" applyProtection="1">
      <alignment horizontal="center" vertical="center"/>
      <protection hidden="1"/>
    </xf>
    <xf numFmtId="164" fontId="14" fillId="3" borderId="3" xfId="11" applyNumberFormat="1" applyFont="1" applyFill="1" applyBorder="1" applyAlignment="1">
      <alignment horizontal="center" vertical="center"/>
    </xf>
    <xf numFmtId="165" fontId="14" fillId="3" borderId="2" xfId="8" applyFont="1" applyFill="1" applyBorder="1" applyAlignment="1" applyProtection="1">
      <alignment vertical="center"/>
      <protection hidden="1"/>
    </xf>
    <xf numFmtId="165" fontId="14" fillId="3" borderId="31" xfId="8" applyFont="1" applyFill="1" applyBorder="1" applyAlignment="1" applyProtection="1">
      <alignment vertical="center"/>
      <protection hidden="1"/>
    </xf>
    <xf numFmtId="165" fontId="14" fillId="3" borderId="34" xfId="8" applyFont="1" applyFill="1" applyBorder="1" applyAlignment="1" applyProtection="1">
      <alignment horizontal="center" vertical="center"/>
      <protection hidden="1"/>
    </xf>
    <xf numFmtId="165" fontId="14" fillId="3" borderId="8" xfId="8" applyFont="1" applyFill="1" applyBorder="1" applyAlignment="1" applyProtection="1">
      <alignment horizontal="center" vertical="center"/>
      <protection hidden="1"/>
    </xf>
    <xf numFmtId="0" fontId="11" fillId="3" borderId="13" xfId="11" applyFont="1" applyFill="1" applyBorder="1" applyAlignment="1">
      <alignment horizontal="center" vertical="center"/>
    </xf>
    <xf numFmtId="0" fontId="11" fillId="3" borderId="0" xfId="11" applyFont="1" applyFill="1" applyBorder="1" applyAlignment="1">
      <alignment horizontal="center" vertical="center"/>
    </xf>
    <xf numFmtId="0" fontId="11" fillId="3" borderId="27" xfId="11" applyFont="1" applyFill="1" applyBorder="1" applyAlignment="1">
      <alignment horizontal="center" vertical="center"/>
    </xf>
    <xf numFmtId="0" fontId="14" fillId="0" borderId="28" xfId="6" applyFont="1" applyBorder="1" applyAlignment="1" applyProtection="1">
      <alignment horizontal="left" vertical="center" wrapText="1"/>
      <protection hidden="1"/>
    </xf>
    <xf numFmtId="0" fontId="14" fillId="0" borderId="31" xfId="6" applyFont="1" applyBorder="1" applyAlignment="1" applyProtection="1">
      <alignment horizontal="left" vertical="center" wrapText="1"/>
      <protection hidden="1"/>
    </xf>
    <xf numFmtId="0" fontId="14" fillId="0" borderId="2" xfId="6" applyFont="1" applyBorder="1" applyAlignment="1" applyProtection="1">
      <alignment horizontal="center" vertical="center" wrapText="1"/>
      <protection hidden="1"/>
    </xf>
    <xf numFmtId="0" fontId="14" fillId="0" borderId="31" xfId="6" applyFont="1" applyBorder="1" applyAlignment="1" applyProtection="1">
      <alignment horizontal="center" vertical="center" wrapText="1"/>
      <protection hidden="1"/>
    </xf>
    <xf numFmtId="4" fontId="17" fillId="3" borderId="28" xfId="6" applyNumberFormat="1" applyFont="1" applyFill="1" applyBorder="1" applyAlignment="1" applyProtection="1">
      <alignment horizontal="center" vertical="center"/>
      <protection hidden="1"/>
    </xf>
    <xf numFmtId="0" fontId="17" fillId="3" borderId="29" xfId="6" applyFont="1" applyFill="1" applyBorder="1" applyAlignment="1" applyProtection="1">
      <alignment horizontal="center" vertical="center"/>
      <protection hidden="1"/>
    </xf>
    <xf numFmtId="0" fontId="17" fillId="3" borderId="30" xfId="6" applyFont="1" applyFill="1" applyBorder="1" applyAlignment="1" applyProtection="1">
      <alignment horizontal="center" vertical="center"/>
      <protection hidden="1"/>
    </xf>
    <xf numFmtId="0" fontId="17" fillId="0" borderId="28" xfId="6" applyFont="1" applyBorder="1" applyAlignment="1" applyProtection="1">
      <alignment horizontal="center" vertical="center"/>
      <protection hidden="1"/>
    </xf>
    <xf numFmtId="0" fontId="17" fillId="0" borderId="29" xfId="6" applyFont="1" applyBorder="1" applyAlignment="1" applyProtection="1">
      <alignment horizontal="center" vertical="center"/>
      <protection hidden="1"/>
    </xf>
    <xf numFmtId="165" fontId="17" fillId="0" borderId="1" xfId="8" applyFont="1" applyFill="1" applyBorder="1" applyAlignment="1" applyProtection="1">
      <alignment horizontal="center" vertical="center"/>
      <protection hidden="1"/>
    </xf>
    <xf numFmtId="165" fontId="17" fillId="0" borderId="6" xfId="8" applyFont="1" applyFill="1" applyBorder="1" applyAlignment="1" applyProtection="1">
      <alignment horizontal="center" vertical="center"/>
      <protection hidden="1"/>
    </xf>
    <xf numFmtId="0" fontId="14" fillId="3" borderId="2" xfId="6" applyFont="1" applyFill="1" applyBorder="1" applyAlignment="1" applyProtection="1">
      <alignment horizontal="center" vertical="center" wrapText="1"/>
      <protection hidden="1"/>
    </xf>
    <xf numFmtId="0" fontId="14" fillId="3" borderId="31" xfId="6" applyFont="1" applyFill="1" applyBorder="1" applyAlignment="1" applyProtection="1">
      <alignment horizontal="center" vertical="center" wrapText="1"/>
      <protection hidden="1"/>
    </xf>
    <xf numFmtId="0" fontId="10" fillId="0" borderId="1" xfId="6" applyFont="1" applyBorder="1" applyAlignment="1" applyProtection="1">
      <alignment horizontal="center" vertical="center" wrapText="1"/>
      <protection hidden="1"/>
    </xf>
    <xf numFmtId="164" fontId="10" fillId="0" borderId="33" xfId="7" applyNumberFormat="1" applyFont="1" applyFill="1" applyBorder="1" applyAlignment="1" applyProtection="1">
      <alignment horizontal="center" vertical="center"/>
      <protection hidden="1"/>
    </xf>
    <xf numFmtId="165" fontId="10" fillId="0" borderId="2" xfId="7" applyFont="1" applyFill="1" applyBorder="1" applyAlignment="1" applyProtection="1">
      <alignment vertical="center"/>
      <protection hidden="1"/>
    </xf>
    <xf numFmtId="165" fontId="10" fillId="0" borderId="31" xfId="7" applyFont="1" applyFill="1" applyBorder="1" applyAlignment="1" applyProtection="1">
      <alignment vertical="center"/>
      <protection hidden="1"/>
    </xf>
    <xf numFmtId="165" fontId="10" fillId="0" borderId="34" xfId="7" applyFont="1" applyFill="1" applyBorder="1" applyAlignment="1" applyProtection="1">
      <alignment horizontal="center" vertical="center"/>
      <protection hidden="1"/>
    </xf>
    <xf numFmtId="165" fontId="10" fillId="0" borderId="8" xfId="7" applyFont="1" applyFill="1" applyBorder="1" applyAlignment="1" applyProtection="1">
      <alignment horizontal="center" vertical="center"/>
      <protection hidden="1"/>
    </xf>
    <xf numFmtId="0" fontId="17" fillId="3" borderId="28" xfId="6" applyFont="1" applyFill="1" applyBorder="1" applyAlignment="1" applyProtection="1">
      <alignment horizontal="center" vertical="center"/>
      <protection hidden="1"/>
    </xf>
    <xf numFmtId="165" fontId="17" fillId="3" borderId="1" xfId="8" applyFont="1" applyFill="1" applyBorder="1" applyAlignment="1" applyProtection="1">
      <alignment horizontal="center" vertical="center"/>
      <protection hidden="1"/>
    </xf>
    <xf numFmtId="165" fontId="17" fillId="3" borderId="6" xfId="8" applyFont="1" applyFill="1" applyBorder="1" applyAlignment="1" applyProtection="1">
      <alignment horizontal="center" vertical="center"/>
      <protection hidden="1"/>
    </xf>
    <xf numFmtId="0" fontId="11" fillId="3" borderId="14" xfId="11" applyFont="1" applyFill="1" applyBorder="1" applyAlignment="1">
      <alignment horizontal="center" vertical="center" wrapText="1"/>
    </xf>
    <xf numFmtId="0" fontId="11" fillId="3" borderId="15" xfId="11" applyFont="1" applyFill="1" applyBorder="1" applyAlignment="1">
      <alignment horizontal="center" vertical="center" wrapText="1"/>
    </xf>
    <xf numFmtId="0" fontId="11" fillId="3" borderId="40" xfId="11" applyFont="1" applyFill="1" applyBorder="1" applyAlignment="1">
      <alignment horizontal="center" vertical="center" wrapText="1"/>
    </xf>
    <xf numFmtId="4" fontId="17" fillId="0" borderId="28" xfId="6" applyNumberFormat="1" applyFont="1" applyBorder="1" applyAlignment="1" applyProtection="1">
      <alignment horizontal="center" vertical="center"/>
      <protection hidden="1"/>
    </xf>
    <xf numFmtId="0" fontId="17" fillId="0" borderId="30" xfId="6" applyFont="1" applyBorder="1" applyAlignment="1" applyProtection="1">
      <alignment horizontal="center" vertical="center"/>
      <protection hidden="1"/>
    </xf>
    <xf numFmtId="0" fontId="11" fillId="3" borderId="13" xfId="11" applyFont="1" applyFill="1" applyBorder="1" applyAlignment="1">
      <alignment horizontal="center" vertical="center" wrapText="1"/>
    </xf>
    <xf numFmtId="0" fontId="11" fillId="3" borderId="0" xfId="11" applyFont="1" applyFill="1" applyBorder="1" applyAlignment="1">
      <alignment horizontal="center" vertical="center" wrapText="1"/>
    </xf>
    <xf numFmtId="0" fontId="11" fillId="3" borderId="27" xfId="11" applyFont="1" applyFill="1" applyBorder="1" applyAlignment="1">
      <alignment horizontal="center" vertical="center" wrapText="1"/>
    </xf>
    <xf numFmtId="0" fontId="18" fillId="0" borderId="2" xfId="6" applyFont="1" applyBorder="1" applyAlignment="1" applyProtection="1">
      <alignment horizontal="center" vertical="center"/>
      <protection hidden="1"/>
    </xf>
    <xf numFmtId="0" fontId="18" fillId="0" borderId="29" xfId="6" applyFont="1" applyBorder="1" applyAlignment="1" applyProtection="1">
      <alignment horizontal="center" vertical="center"/>
      <protection hidden="1"/>
    </xf>
    <xf numFmtId="0" fontId="18" fillId="0" borderId="31" xfId="6" applyFont="1" applyBorder="1" applyAlignment="1" applyProtection="1">
      <alignment horizontal="center" vertical="center"/>
      <protection hidden="1"/>
    </xf>
    <xf numFmtId="164" fontId="10" fillId="0" borderId="3" xfId="7" applyNumberFormat="1" applyFont="1" applyFill="1" applyBorder="1" applyAlignment="1" applyProtection="1">
      <alignment horizontal="center" vertical="center"/>
      <protection hidden="1"/>
    </xf>
    <xf numFmtId="0" fontId="14" fillId="0" borderId="2" xfId="6" applyFont="1" applyFill="1" applyBorder="1" applyAlignment="1" applyProtection="1">
      <alignment horizontal="center" vertical="center" wrapText="1"/>
      <protection hidden="1"/>
    </xf>
    <xf numFmtId="0" fontId="14" fillId="0" borderId="31" xfId="6" applyFont="1" applyFill="1" applyBorder="1" applyAlignment="1" applyProtection="1">
      <alignment horizontal="center" vertical="center" wrapText="1"/>
      <protection hidden="1"/>
    </xf>
    <xf numFmtId="4" fontId="11" fillId="3" borderId="13" xfId="11" applyNumberFormat="1" applyFont="1" applyFill="1" applyBorder="1" applyAlignment="1">
      <alignment horizontal="center" vertical="center" wrapText="1"/>
    </xf>
    <xf numFmtId="0" fontId="10" fillId="0" borderId="1" xfId="6" applyFont="1" applyFill="1" applyBorder="1" applyAlignment="1" applyProtection="1">
      <alignment horizontal="center" vertical="center" wrapText="1"/>
      <protection hidden="1"/>
    </xf>
    <xf numFmtId="0" fontId="10" fillId="0" borderId="33" xfId="6" applyFont="1" applyFill="1" applyBorder="1" applyAlignment="1" applyProtection="1">
      <alignment horizontal="center" vertical="center"/>
      <protection hidden="1"/>
    </xf>
    <xf numFmtId="0" fontId="10" fillId="0" borderId="3" xfId="5" applyFont="1" applyFill="1" applyBorder="1" applyAlignment="1">
      <alignment horizontal="center" vertical="center"/>
    </xf>
    <xf numFmtId="164" fontId="10" fillId="0" borderId="3" xfId="5" applyNumberFormat="1" applyFont="1" applyFill="1" applyBorder="1" applyAlignment="1">
      <alignment horizontal="center" vertical="center"/>
    </xf>
    <xf numFmtId="0" fontId="18" fillId="3" borderId="32" xfId="6" applyFont="1" applyFill="1" applyBorder="1" applyAlignment="1" applyProtection="1">
      <alignment horizontal="left" vertical="center"/>
      <protection hidden="1"/>
    </xf>
    <xf numFmtId="0" fontId="14" fillId="3" borderId="7" xfId="11" applyFont="1" applyFill="1" applyBorder="1" applyAlignment="1">
      <alignment horizontal="left" vertical="center"/>
    </xf>
    <xf numFmtId="0" fontId="18" fillId="3" borderId="7" xfId="6" applyFont="1" applyFill="1" applyBorder="1" applyAlignment="1" applyProtection="1">
      <alignment horizontal="left" vertical="center"/>
      <protection hidden="1"/>
    </xf>
    <xf numFmtId="164" fontId="14" fillId="3" borderId="3" xfId="8" applyNumberFormat="1" applyFont="1" applyFill="1" applyBorder="1" applyAlignment="1" applyProtection="1">
      <alignment horizontal="center" vertical="center"/>
      <protection hidden="1"/>
    </xf>
    <xf numFmtId="0" fontId="11" fillId="3" borderId="0" xfId="5" applyFont="1" applyFill="1" applyAlignment="1">
      <alignment horizontal="center"/>
    </xf>
    <xf numFmtId="0" fontId="11" fillId="3" borderId="0" xfId="5" applyFont="1" applyFill="1" applyAlignment="1">
      <alignment horizontal="center" vertical="distributed" wrapText="1"/>
    </xf>
    <xf numFmtId="0" fontId="14" fillId="0" borderId="28" xfId="6" applyFont="1" applyFill="1" applyBorder="1" applyAlignment="1" applyProtection="1">
      <alignment horizontal="left" vertical="center" wrapText="1"/>
      <protection hidden="1"/>
    </xf>
    <xf numFmtId="0" fontId="14" fillId="0" borderId="31" xfId="6" applyFont="1" applyFill="1" applyBorder="1" applyAlignment="1" applyProtection="1">
      <alignment horizontal="left" vertical="center" wrapText="1"/>
      <protection hidden="1"/>
    </xf>
    <xf numFmtId="0" fontId="14" fillId="0" borderId="33" xfId="6" applyFont="1" applyFill="1" applyBorder="1" applyAlignment="1" applyProtection="1">
      <alignment horizontal="center" vertical="center"/>
      <protection hidden="1"/>
    </xf>
    <xf numFmtId="0" fontId="14" fillId="0" borderId="3" xfId="11" applyFont="1" applyFill="1" applyBorder="1" applyAlignment="1">
      <alignment horizontal="center" vertical="center"/>
    </xf>
    <xf numFmtId="164" fontId="14" fillId="0" borderId="33" xfId="8" applyNumberFormat="1" applyFont="1" applyFill="1" applyBorder="1" applyAlignment="1" applyProtection="1">
      <alignment horizontal="center" vertical="center"/>
      <protection hidden="1"/>
    </xf>
    <xf numFmtId="164" fontId="14" fillId="0" borderId="3" xfId="11" applyNumberFormat="1" applyFont="1" applyFill="1" applyBorder="1" applyAlignment="1">
      <alignment horizontal="center" vertical="center"/>
    </xf>
    <xf numFmtId="165" fontId="14" fillId="0" borderId="2" xfId="8" applyFont="1" applyFill="1" applyBorder="1" applyAlignment="1" applyProtection="1">
      <alignment vertical="center"/>
      <protection hidden="1"/>
    </xf>
    <xf numFmtId="165" fontId="14" fillId="0" borderId="31" xfId="8" applyFont="1" applyFill="1" applyBorder="1" applyAlignment="1" applyProtection="1">
      <alignment vertical="center"/>
      <protection hidden="1"/>
    </xf>
    <xf numFmtId="165" fontId="14" fillId="0" borderId="34" xfId="8" applyFont="1" applyFill="1" applyBorder="1" applyAlignment="1" applyProtection="1">
      <alignment horizontal="center" vertical="center"/>
      <protection hidden="1"/>
    </xf>
    <xf numFmtId="165" fontId="14" fillId="0" borderId="8" xfId="8" applyFont="1" applyFill="1" applyBorder="1" applyAlignment="1" applyProtection="1">
      <alignment horizontal="center" vertical="center"/>
      <protection hidden="1"/>
    </xf>
    <xf numFmtId="4" fontId="20" fillId="3" borderId="28" xfId="6" applyNumberFormat="1" applyFont="1" applyFill="1" applyBorder="1" applyAlignment="1" applyProtection="1">
      <alignment horizontal="center" vertical="center"/>
      <protection hidden="1"/>
    </xf>
    <xf numFmtId="4" fontId="20" fillId="3" borderId="29" xfId="6" applyNumberFormat="1" applyFont="1" applyFill="1" applyBorder="1" applyAlignment="1" applyProtection="1">
      <alignment horizontal="center" vertical="center"/>
      <protection hidden="1"/>
    </xf>
    <xf numFmtId="4" fontId="20" fillId="3" borderId="30" xfId="6" applyNumberFormat="1" applyFont="1" applyFill="1" applyBorder="1" applyAlignment="1" applyProtection="1">
      <alignment horizontal="center" vertical="center"/>
      <protection hidden="1"/>
    </xf>
    <xf numFmtId="0" fontId="20" fillId="3" borderId="28" xfId="6" applyFont="1" applyFill="1" applyBorder="1" applyAlignment="1" applyProtection="1">
      <alignment horizontal="center" vertical="center"/>
      <protection hidden="1"/>
    </xf>
    <xf numFmtId="0" fontId="20" fillId="3" borderId="31" xfId="6" applyFont="1" applyFill="1" applyBorder="1" applyAlignment="1" applyProtection="1">
      <alignment horizontal="center" vertical="center"/>
      <protection hidden="1"/>
    </xf>
    <xf numFmtId="165" fontId="20" fillId="3" borderId="2" xfId="8" applyFont="1" applyFill="1" applyBorder="1" applyAlignment="1" applyProtection="1">
      <alignment horizontal="center" vertical="center"/>
      <protection hidden="1"/>
    </xf>
    <xf numFmtId="165" fontId="20" fillId="3" borderId="31" xfId="8" applyFont="1" applyFill="1" applyBorder="1" applyAlignment="1" applyProtection="1">
      <alignment horizontal="center" vertical="center"/>
      <protection hidden="1"/>
    </xf>
    <xf numFmtId="165" fontId="20" fillId="3" borderId="30" xfId="8" applyFont="1" applyFill="1" applyBorder="1" applyAlignment="1" applyProtection="1">
      <alignment horizontal="center" vertical="center"/>
      <protection hidden="1"/>
    </xf>
    <xf numFmtId="0" fontId="14" fillId="3" borderId="28" xfId="6" applyFont="1" applyFill="1" applyBorder="1" applyAlignment="1" applyProtection="1">
      <alignment horizontal="left" vertical="center" wrapText="1"/>
      <protection hidden="1"/>
    </xf>
    <xf numFmtId="0" fontId="14" fillId="3" borderId="31" xfId="6" applyFont="1" applyFill="1" applyBorder="1" applyAlignment="1" applyProtection="1">
      <alignment horizontal="left" vertical="center" wrapText="1"/>
      <protection hidden="1"/>
    </xf>
    <xf numFmtId="49" fontId="10" fillId="0" borderId="2" xfId="8" applyNumberFormat="1" applyFont="1" applyBorder="1" applyAlignment="1" applyProtection="1">
      <alignment horizontal="center" vertical="center" wrapText="1"/>
      <protection hidden="1"/>
    </xf>
    <xf numFmtId="49" fontId="10" fillId="0" borderId="30" xfId="8" applyNumberFormat="1" applyFont="1" applyBorder="1" applyAlignment="1" applyProtection="1">
      <alignment horizontal="center" vertical="center" wrapText="1"/>
      <protection hidden="1"/>
    </xf>
    <xf numFmtId="0" fontId="11" fillId="3" borderId="13" xfId="20" applyFont="1" applyFill="1" applyBorder="1" applyAlignment="1">
      <alignment horizontal="center" vertical="distributed" wrapText="1"/>
    </xf>
    <xf numFmtId="0" fontId="11" fillId="3" borderId="0" xfId="20" applyFont="1" applyFill="1" applyBorder="1" applyAlignment="1">
      <alignment horizontal="center" vertical="distributed" wrapText="1"/>
    </xf>
    <xf numFmtId="0" fontId="11" fillId="3" borderId="27" xfId="20" applyFont="1" applyFill="1" applyBorder="1" applyAlignment="1">
      <alignment horizontal="center" vertical="distributed" wrapText="1"/>
    </xf>
    <xf numFmtId="0" fontId="20" fillId="3" borderId="29" xfId="6" applyFont="1" applyFill="1" applyBorder="1" applyAlignment="1" applyProtection="1">
      <alignment horizontal="center" vertical="center"/>
      <protection hidden="1"/>
    </xf>
    <xf numFmtId="0" fontId="20" fillId="3" borderId="30" xfId="6" applyFont="1" applyFill="1" applyBorder="1" applyAlignment="1" applyProtection="1">
      <alignment horizontal="center" vertical="center"/>
      <protection hidden="1"/>
    </xf>
    <xf numFmtId="165" fontId="20" fillId="3" borderId="1" xfId="8" applyFont="1" applyFill="1" applyBorder="1" applyAlignment="1" applyProtection="1">
      <alignment horizontal="center" vertical="center"/>
      <protection hidden="1"/>
    </xf>
    <xf numFmtId="165" fontId="20" fillId="3" borderId="6" xfId="8" applyFont="1" applyFill="1" applyBorder="1" applyAlignment="1" applyProtection="1">
      <alignment horizontal="center" vertical="center"/>
      <protection hidden="1"/>
    </xf>
    <xf numFmtId="0" fontId="14" fillId="15" borderId="28" xfId="6" applyFont="1" applyFill="1" applyBorder="1" applyAlignment="1" applyProtection="1">
      <alignment horizontal="left" vertical="center" wrapText="1"/>
      <protection hidden="1"/>
    </xf>
    <xf numFmtId="0" fontId="14" fillId="15" borderId="31" xfId="6" applyFont="1" applyFill="1" applyBorder="1" applyAlignment="1" applyProtection="1">
      <alignment horizontal="left" vertical="center" wrapText="1"/>
      <protection hidden="1"/>
    </xf>
    <xf numFmtId="0" fontId="14" fillId="15" borderId="2" xfId="6" applyFont="1" applyFill="1" applyBorder="1" applyAlignment="1" applyProtection="1">
      <alignment horizontal="center" vertical="center" wrapText="1"/>
      <protection hidden="1"/>
    </xf>
    <xf numFmtId="0" fontId="14" fillId="15" borderId="31" xfId="6" applyFont="1" applyFill="1" applyBorder="1" applyAlignment="1" applyProtection="1">
      <alignment horizontal="center" vertical="center" wrapText="1"/>
      <protection hidden="1"/>
    </xf>
    <xf numFmtId="49" fontId="10" fillId="15" borderId="1" xfId="8" applyNumberFormat="1" applyFont="1" applyFill="1" applyBorder="1" applyAlignment="1" applyProtection="1">
      <alignment horizontal="center" vertical="center" wrapText="1"/>
      <protection hidden="1"/>
    </xf>
    <xf numFmtId="49" fontId="10" fillId="15" borderId="6" xfId="8" applyNumberFormat="1" applyFont="1" applyFill="1" applyBorder="1" applyAlignment="1" applyProtection="1">
      <alignment horizontal="center" vertical="center" wrapText="1"/>
      <protection hidden="1"/>
    </xf>
    <xf numFmtId="49" fontId="10" fillId="0" borderId="1" xfId="8" applyNumberFormat="1" applyFont="1" applyBorder="1" applyAlignment="1" applyProtection="1">
      <alignment horizontal="center" vertical="center" wrapText="1"/>
      <protection hidden="1"/>
    </xf>
    <xf numFmtId="49" fontId="10" fillId="0" borderId="6" xfId="8" applyNumberFormat="1" applyFont="1" applyBorder="1" applyAlignment="1" applyProtection="1">
      <alignment horizontal="center" vertical="center" wrapText="1"/>
      <protection hidden="1"/>
    </xf>
    <xf numFmtId="0" fontId="26" fillId="3" borderId="2" xfId="6" applyFont="1" applyFill="1" applyBorder="1" applyAlignment="1" applyProtection="1">
      <alignment horizontal="center" vertical="center" wrapText="1"/>
      <protection hidden="1"/>
    </xf>
    <xf numFmtId="0" fontId="26" fillId="3" borderId="31" xfId="6" applyFont="1" applyFill="1" applyBorder="1" applyAlignment="1" applyProtection="1">
      <alignment horizontal="center" vertical="center" wrapText="1"/>
      <protection hidden="1"/>
    </xf>
    <xf numFmtId="49" fontId="54" fillId="0" borderId="1" xfId="8" applyNumberFormat="1" applyFont="1" applyBorder="1" applyAlignment="1" applyProtection="1">
      <alignment horizontal="center" vertical="center" wrapText="1"/>
      <protection hidden="1"/>
    </xf>
    <xf numFmtId="49" fontId="54" fillId="0" borderId="6" xfId="8" applyNumberFormat="1" applyFont="1" applyBorder="1" applyAlignment="1" applyProtection="1">
      <alignment horizontal="center" vertical="center" wrapText="1"/>
      <protection hidden="1"/>
    </xf>
    <xf numFmtId="0" fontId="26" fillId="0" borderId="28" xfId="6" applyFont="1" applyBorder="1" applyAlignment="1" applyProtection="1">
      <alignment horizontal="left" vertical="center" wrapText="1"/>
      <protection hidden="1"/>
    </xf>
    <xf numFmtId="0" fontId="26" fillId="0" borderId="31" xfId="6" applyFont="1" applyBorder="1" applyAlignment="1" applyProtection="1">
      <alignment horizontal="left" vertical="center" wrapText="1"/>
      <protection hidden="1"/>
    </xf>
    <xf numFmtId="0" fontId="1" fillId="5" borderId="16" xfId="17" applyFont="1" applyFill="1" applyBorder="1" applyAlignment="1">
      <alignment horizontal="center" vertical="center"/>
    </xf>
    <xf numFmtId="0" fontId="1" fillId="5" borderId="17" xfId="17" applyFont="1" applyFill="1" applyBorder="1" applyAlignment="1">
      <alignment horizontal="center" vertical="center"/>
    </xf>
    <xf numFmtId="0" fontId="1" fillId="5" borderId="24" xfId="17" applyFont="1" applyFill="1" applyBorder="1" applyAlignment="1">
      <alignment horizontal="center" vertical="center"/>
    </xf>
    <xf numFmtId="0" fontId="1" fillId="5" borderId="18" xfId="17" applyFont="1" applyFill="1" applyBorder="1" applyAlignment="1">
      <alignment horizontal="center" vertical="center"/>
    </xf>
    <xf numFmtId="0" fontId="1" fillId="5" borderId="19" xfId="17" applyFont="1" applyFill="1" applyBorder="1" applyAlignment="1">
      <alignment horizontal="center" vertical="center"/>
    </xf>
    <xf numFmtId="0" fontId="3" fillId="5" borderId="0" xfId="17" applyFont="1" applyFill="1" applyAlignment="1">
      <alignment horizontal="center"/>
    </xf>
    <xf numFmtId="0" fontId="1" fillId="0" borderId="21" xfId="17" applyFont="1" applyBorder="1" applyAlignment="1">
      <alignment horizontal="center" vertical="center"/>
    </xf>
    <xf numFmtId="0" fontId="1" fillId="0" borderId="16" xfId="17" applyFont="1" applyBorder="1" applyAlignment="1">
      <alignment horizontal="center" vertical="center"/>
    </xf>
    <xf numFmtId="0" fontId="1" fillId="0" borderId="22" xfId="17" applyFont="1" applyBorder="1" applyAlignment="1">
      <alignment horizontal="center" vertical="center" wrapText="1"/>
    </xf>
    <xf numFmtId="0" fontId="1" fillId="0" borderId="17" xfId="17" applyFont="1" applyBorder="1" applyAlignment="1">
      <alignment horizontal="center" vertical="center" wrapText="1"/>
    </xf>
    <xf numFmtId="0" fontId="1" fillId="4" borderId="22" xfId="17" applyFont="1" applyFill="1" applyBorder="1" applyAlignment="1">
      <alignment horizontal="center"/>
    </xf>
    <xf numFmtId="0" fontId="1" fillId="4" borderId="23" xfId="17" applyFont="1" applyFill="1" applyBorder="1" applyAlignment="1">
      <alignment horizontal="center"/>
    </xf>
    <xf numFmtId="0" fontId="3" fillId="5" borderId="0" xfId="17" applyFont="1" applyFill="1" applyAlignment="1">
      <alignment horizontal="center" vertical="center"/>
    </xf>
    <xf numFmtId="0" fontId="1" fillId="4" borderId="22" xfId="17" applyFont="1" applyFill="1" applyBorder="1" applyAlignment="1">
      <alignment horizontal="center" vertical="center"/>
    </xf>
    <xf numFmtId="0" fontId="1" fillId="4" borderId="23" xfId="17" applyFont="1" applyFill="1" applyBorder="1" applyAlignment="1">
      <alignment horizontal="center" vertical="center"/>
    </xf>
    <xf numFmtId="0" fontId="7" fillId="3" borderId="11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7" fillId="3" borderId="26" xfId="1" applyFont="1" applyFill="1" applyBorder="1" applyAlignment="1">
      <alignment horizontal="center" vertical="center" wrapText="1"/>
    </xf>
    <xf numFmtId="0" fontId="39" fillId="3" borderId="13" xfId="1" applyFont="1" applyFill="1" applyBorder="1" applyAlignment="1">
      <alignment horizontal="center" vertical="center" wrapText="1"/>
    </xf>
    <xf numFmtId="0" fontId="39" fillId="3" borderId="0" xfId="1" applyFont="1" applyFill="1" applyAlignment="1">
      <alignment horizontal="center" vertical="center" wrapText="1"/>
    </xf>
    <xf numFmtId="0" fontId="39" fillId="3" borderId="27" xfId="1" applyFont="1" applyFill="1" applyBorder="1" applyAlignment="1">
      <alignment horizontal="center" vertical="center" wrapText="1"/>
    </xf>
    <xf numFmtId="0" fontId="6" fillId="12" borderId="73" xfId="1" applyFont="1" applyFill="1" applyBorder="1" applyAlignment="1">
      <alignment horizontal="right" vertical="center"/>
    </xf>
    <xf numFmtId="0" fontId="6" fillId="12" borderId="61" xfId="1" applyFont="1" applyFill="1" applyBorder="1" applyAlignment="1">
      <alignment horizontal="right" vertical="center"/>
    </xf>
    <xf numFmtId="0" fontId="5" fillId="3" borderId="11" xfId="1" applyFont="1" applyFill="1" applyBorder="1" applyAlignment="1">
      <alignment horizontal="center" wrapText="1"/>
    </xf>
    <xf numFmtId="0" fontId="5" fillId="3" borderId="12" xfId="1" applyFont="1" applyFill="1" applyBorder="1" applyAlignment="1">
      <alignment horizontal="center" wrapText="1"/>
    </xf>
    <xf numFmtId="0" fontId="33" fillId="3" borderId="13" xfId="1" applyFont="1" applyFill="1" applyBorder="1" applyAlignment="1">
      <alignment horizontal="center" vertical="center" wrapText="1"/>
    </xf>
    <xf numFmtId="0" fontId="33" fillId="3" borderId="0" xfId="1" applyFont="1" applyFill="1" applyBorder="1" applyAlignment="1">
      <alignment horizontal="center" vertical="center" wrapText="1"/>
    </xf>
    <xf numFmtId="0" fontId="33" fillId="3" borderId="27" xfId="1" applyFont="1" applyFill="1" applyBorder="1" applyAlignment="1">
      <alignment horizontal="center" vertical="center" wrapText="1"/>
    </xf>
    <xf numFmtId="0" fontId="33" fillId="0" borderId="12" xfId="1" applyFont="1" applyBorder="1" applyAlignment="1">
      <alignment horizontal="center"/>
    </xf>
    <xf numFmtId="0" fontId="7" fillId="5" borderId="14" xfId="1" applyFont="1" applyFill="1" applyBorder="1" applyAlignment="1">
      <alignment horizontal="center" vertical="center" wrapText="1"/>
    </xf>
    <xf numFmtId="0" fontId="7" fillId="5" borderId="15" xfId="1" applyFont="1" applyFill="1" applyBorder="1" applyAlignment="1">
      <alignment horizontal="center" vertical="center" wrapText="1"/>
    </xf>
    <xf numFmtId="0" fontId="7" fillId="5" borderId="40" xfId="1" applyFont="1" applyFill="1" applyBorder="1" applyAlignment="1">
      <alignment horizontal="center" vertical="center" wrapText="1"/>
    </xf>
    <xf numFmtId="0" fontId="7" fillId="3" borderId="0" xfId="1" applyFont="1" applyFill="1" applyAlignment="1">
      <alignment horizontal="center" vertical="center" wrapText="1"/>
    </xf>
    <xf numFmtId="0" fontId="7" fillId="3" borderId="14" xfId="1" applyFont="1" applyFill="1" applyBorder="1" applyAlignment="1">
      <alignment horizontal="left" vertical="top" wrapText="1"/>
    </xf>
    <xf numFmtId="0" fontId="7" fillId="3" borderId="15" xfId="1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4" fillId="0" borderId="69" xfId="0" applyFont="1" applyBorder="1" applyAlignment="1">
      <alignment horizontal="center"/>
    </xf>
    <xf numFmtId="0" fontId="4" fillId="0" borderId="70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0" fontId="22" fillId="0" borderId="69" xfId="0" applyFont="1" applyBorder="1" applyAlignment="1">
      <alignment horizontal="center"/>
    </xf>
    <xf numFmtId="0" fontId="22" fillId="0" borderId="71" xfId="0" applyFont="1" applyBorder="1" applyAlignment="1">
      <alignment horizontal="center"/>
    </xf>
    <xf numFmtId="0" fontId="1" fillId="0" borderId="56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68" xfId="0" applyFont="1" applyBorder="1" applyAlignment="1">
      <alignment horizontal="center"/>
    </xf>
    <xf numFmtId="0" fontId="25" fillId="0" borderId="15" xfId="0" applyFont="1" applyBorder="1" applyAlignment="1">
      <alignment horizontal="center" vertical="center"/>
    </xf>
    <xf numFmtId="0" fontId="4" fillId="0" borderId="44" xfId="0" applyFont="1" applyBorder="1" applyAlignment="1">
      <alignment horizont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0" fontId="4" fillId="0" borderId="75" xfId="0" applyFont="1" applyBorder="1" applyAlignment="1">
      <alignment horizontal="center" vertical="center"/>
    </xf>
    <xf numFmtId="0" fontId="4" fillId="0" borderId="66" xfId="0" applyFont="1" applyBorder="1" applyAlignment="1">
      <alignment horizontal="center" vertical="center"/>
    </xf>
    <xf numFmtId="0" fontId="6" fillId="3" borderId="0" xfId="1" applyFont="1" applyFill="1" applyAlignment="1">
      <alignment horizontal="center" vertical="center" wrapText="1"/>
    </xf>
    <xf numFmtId="0" fontId="1" fillId="0" borderId="44" xfId="0" applyFont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4" fillId="0" borderId="73" xfId="0" applyFont="1" applyBorder="1" applyAlignment="1">
      <alignment horizontal="center" vertical="center"/>
    </xf>
    <xf numFmtId="0" fontId="4" fillId="0" borderId="76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3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9" fillId="0" borderId="31" xfId="0" applyFont="1" applyBorder="1" applyAlignment="1">
      <alignment horizontal="center" wrapText="1"/>
    </xf>
    <xf numFmtId="0" fontId="29" fillId="0" borderId="1" xfId="0" applyFont="1" applyBorder="1" applyAlignment="1">
      <alignment horizontal="center" wrapText="1"/>
    </xf>
    <xf numFmtId="0" fontId="35" fillId="7" borderId="2" xfId="0" applyFont="1" applyFill="1" applyBorder="1" applyAlignment="1">
      <alignment horizontal="center" wrapText="1"/>
    </xf>
    <xf numFmtId="0" fontId="35" fillId="7" borderId="31" xfId="0" applyFont="1" applyFill="1" applyBorder="1" applyAlignment="1">
      <alignment horizontal="center" wrapText="1"/>
    </xf>
    <xf numFmtId="0" fontId="1" fillId="7" borderId="62" xfId="0" applyFont="1" applyFill="1" applyBorder="1" applyAlignment="1">
      <alignment horizontal="center"/>
    </xf>
    <xf numFmtId="0" fontId="1" fillId="5" borderId="0" xfId="0" applyFont="1" applyFill="1" applyAlignment="1">
      <alignment horizontal="center" vertical="center"/>
    </xf>
    <xf numFmtId="0" fontId="55" fillId="0" borderId="0" xfId="1" applyFont="1" applyAlignment="1">
      <alignment vertical="top"/>
    </xf>
    <xf numFmtId="0" fontId="56" fillId="0" borderId="0" xfId="1" applyFont="1" applyAlignment="1">
      <alignment vertical="center" wrapText="1"/>
    </xf>
    <xf numFmtId="0" fontId="55" fillId="0" borderId="0" xfId="1" applyFont="1" applyAlignment="1">
      <alignment vertical="center" wrapText="1"/>
    </xf>
    <xf numFmtId="4" fontId="55" fillId="0" borderId="0" xfId="1" applyNumberFormat="1" applyFont="1" applyAlignment="1">
      <alignment vertical="center" wrapText="1"/>
    </xf>
    <xf numFmtId="49" fontId="57" fillId="0" borderId="0" xfId="0" applyNumberFormat="1" applyFont="1" applyAlignment="1" applyProtection="1">
      <alignment vertical="center"/>
      <protection locked="0"/>
    </xf>
    <xf numFmtId="4" fontId="55" fillId="0" borderId="0" xfId="1" applyNumberFormat="1" applyFont="1" applyAlignment="1">
      <alignment vertical="top"/>
    </xf>
  </cellXfs>
  <cellStyles count="21">
    <cellStyle name="Hiperlink" xfId="12" builtinId="8"/>
    <cellStyle name="Normal" xfId="0" builtinId="0"/>
    <cellStyle name="Normal 10" xfId="4"/>
    <cellStyle name="Normal 2" xfId="3"/>
    <cellStyle name="Normal 3" xfId="5"/>
    <cellStyle name="Normal 3 2" xfId="17"/>
    <cellStyle name="Normal 3 3" xfId="20"/>
    <cellStyle name="Normal 35" xfId="11"/>
    <cellStyle name="Normal 36" xfId="15"/>
    <cellStyle name="Normal 50" xfId="13"/>
    <cellStyle name="Normal 61" xfId="1"/>
    <cellStyle name="Normal 62" xfId="16"/>
    <cellStyle name="Normal_Blocos 2" xfId="6"/>
    <cellStyle name="Porcentagem" xfId="2" builtinId="5"/>
    <cellStyle name="Porcentagem 13 2" xfId="14"/>
    <cellStyle name="Porcentagem 2" xfId="10"/>
    <cellStyle name="Porcentagem 2 2" xfId="18"/>
    <cellStyle name="Separador de milhares 6 2" xfId="8"/>
    <cellStyle name="Vírgula" xfId="19" builtinId="3"/>
    <cellStyle name="Vírgula 2" xfId="7"/>
    <cellStyle name="Vírgula 2 2" xfId="9"/>
  </cellStyles>
  <dxfs count="0"/>
  <tableStyles count="0" defaultTableStyle="TableStyleMedium2" defaultPivotStyle="PivotStyleLight16"/>
  <colors>
    <mruColors>
      <color rgb="FFFFFF99"/>
      <color rgb="FF658C56"/>
      <color rgb="FFA5BE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315059</xdr:colOff>
      <xdr:row>0</xdr:row>
      <xdr:rowOff>220408</xdr:rowOff>
    </xdr:from>
    <xdr:to>
      <xdr:col>1</xdr:col>
      <xdr:colOff>505558</xdr:colOff>
      <xdr:row>0</xdr:row>
      <xdr:rowOff>1164021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59" y="220408"/>
          <a:ext cx="1216268" cy="9436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168520</xdr:colOff>
      <xdr:row>0</xdr:row>
      <xdr:rowOff>238125</xdr:rowOff>
    </xdr:from>
    <xdr:to>
      <xdr:col>1</xdr:col>
      <xdr:colOff>247650</xdr:colOff>
      <xdr:row>0</xdr:row>
      <xdr:rowOff>1123950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867B0416-27A4-4D00-BD92-B7861B9A3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20" y="238125"/>
          <a:ext cx="1107830" cy="885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1019174</xdr:colOff>
      <xdr:row>0</xdr:row>
      <xdr:rowOff>104774</xdr:rowOff>
    </xdr:from>
    <xdr:to>
      <xdr:col>0</xdr:col>
      <xdr:colOff>2266949</xdr:colOff>
      <xdr:row>0</xdr:row>
      <xdr:rowOff>1074473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40DBA543-DC4C-71CA-D56F-16721FA5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9174" y="104774"/>
          <a:ext cx="1247775" cy="969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20608</xdr:colOff>
      <xdr:row>0</xdr:row>
      <xdr:rowOff>17859</xdr:rowOff>
    </xdr:from>
    <xdr:to>
      <xdr:col>0</xdr:col>
      <xdr:colOff>877858</xdr:colOff>
      <xdr:row>4</xdr:row>
      <xdr:rowOff>37458</xdr:rowOff>
    </xdr:to>
    <xdr:pic>
      <xdr:nvPicPr>
        <xdr:cNvPr id="34" name="Imagem 33">
          <a:extLst>
            <a:ext uri="{FF2B5EF4-FFF2-40B4-BE49-F238E27FC236}">
              <a16:creationId xmlns=""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8" y="17859"/>
          <a:ext cx="857250" cy="662537"/>
        </a:xfrm>
        <a:prstGeom prst="rect">
          <a:avLst/>
        </a:prstGeom>
      </xdr:spPr>
    </xdr:pic>
    <xdr:clientData/>
  </xdr:twoCellAnchor>
  <xdr:twoCellAnchor editAs="oneCell">
    <xdr:from>
      <xdr:col>0</xdr:col>
      <xdr:colOff>34254</xdr:colOff>
      <xdr:row>2081</xdr:row>
      <xdr:rowOff>36085</xdr:rowOff>
    </xdr:from>
    <xdr:to>
      <xdr:col>0</xdr:col>
      <xdr:colOff>891504</xdr:colOff>
      <xdr:row>2085</xdr:row>
      <xdr:rowOff>55687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54" y="482524960"/>
          <a:ext cx="857250" cy="662540"/>
        </a:xfrm>
        <a:prstGeom prst="rect">
          <a:avLst/>
        </a:prstGeom>
      </xdr:spPr>
    </xdr:pic>
    <xdr:clientData/>
  </xdr:twoCellAnchor>
  <xdr:twoCellAnchor editAs="oneCell">
    <xdr:from>
      <xdr:col>0</xdr:col>
      <xdr:colOff>60721</xdr:colOff>
      <xdr:row>2122</xdr:row>
      <xdr:rowOff>53579</xdr:rowOff>
    </xdr:from>
    <xdr:to>
      <xdr:col>0</xdr:col>
      <xdr:colOff>917971</xdr:colOff>
      <xdr:row>2126</xdr:row>
      <xdr:rowOff>73177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" y="490632751"/>
          <a:ext cx="857250" cy="662536"/>
        </a:xfrm>
        <a:prstGeom prst="rect">
          <a:avLst/>
        </a:prstGeom>
      </xdr:spPr>
    </xdr:pic>
    <xdr:clientData/>
  </xdr:twoCellAnchor>
  <xdr:twoCellAnchor editAs="oneCell">
    <xdr:from>
      <xdr:col>0</xdr:col>
      <xdr:colOff>50739</xdr:colOff>
      <xdr:row>464</xdr:row>
      <xdr:rowOff>49367</xdr:rowOff>
    </xdr:from>
    <xdr:to>
      <xdr:col>0</xdr:col>
      <xdr:colOff>907989</xdr:colOff>
      <xdr:row>468</xdr:row>
      <xdr:rowOff>68964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9" y="111593070"/>
          <a:ext cx="857250" cy="662535"/>
        </a:xfrm>
        <a:prstGeom prst="rect">
          <a:avLst/>
        </a:prstGeom>
      </xdr:spPr>
    </xdr:pic>
    <xdr:clientData/>
  </xdr:twoCellAnchor>
  <xdr:twoCellAnchor editAs="oneCell">
    <xdr:from>
      <xdr:col>0</xdr:col>
      <xdr:colOff>84992</xdr:colOff>
      <xdr:row>2159</xdr:row>
      <xdr:rowOff>63013</xdr:rowOff>
    </xdr:from>
    <xdr:to>
      <xdr:col>0</xdr:col>
      <xdr:colOff>942242</xdr:colOff>
      <xdr:row>2163</xdr:row>
      <xdr:rowOff>82612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92" y="191046590"/>
          <a:ext cx="857250" cy="664368"/>
        </a:xfrm>
        <a:prstGeom prst="rect">
          <a:avLst/>
        </a:prstGeom>
      </xdr:spPr>
    </xdr:pic>
    <xdr:clientData/>
  </xdr:twoCellAnchor>
  <xdr:twoCellAnchor editAs="oneCell">
    <xdr:from>
      <xdr:col>0</xdr:col>
      <xdr:colOff>58474</xdr:colOff>
      <xdr:row>1364</xdr:row>
      <xdr:rowOff>64351</xdr:rowOff>
    </xdr:from>
    <xdr:to>
      <xdr:col>0</xdr:col>
      <xdr:colOff>915724</xdr:colOff>
      <xdr:row>1368</xdr:row>
      <xdr:rowOff>83951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4" y="325414539"/>
          <a:ext cx="857250" cy="662537"/>
        </a:xfrm>
        <a:prstGeom prst="rect">
          <a:avLst/>
        </a:prstGeom>
      </xdr:spPr>
    </xdr:pic>
    <xdr:clientData/>
  </xdr:twoCellAnchor>
  <xdr:oneCellAnchor>
    <xdr:from>
      <xdr:col>0</xdr:col>
      <xdr:colOff>38832</xdr:colOff>
      <xdr:row>425</xdr:row>
      <xdr:rowOff>31508</xdr:rowOff>
    </xdr:from>
    <xdr:ext cx="857250" cy="662535"/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" y="102752680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50739</xdr:colOff>
      <xdr:row>349</xdr:row>
      <xdr:rowOff>37462</xdr:rowOff>
    </xdr:from>
    <xdr:ext cx="857250" cy="662535"/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9" y="85821993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58474</xdr:colOff>
      <xdr:row>1482</xdr:row>
      <xdr:rowOff>40539</xdr:rowOff>
    </xdr:from>
    <xdr:ext cx="857250" cy="662538"/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74" y="352917977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46567</xdr:colOff>
      <xdr:row>1751</xdr:row>
      <xdr:rowOff>46492</xdr:rowOff>
    </xdr:from>
    <xdr:ext cx="857250" cy="662538"/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7" y="411484820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34662</xdr:colOff>
      <xdr:row>2007</xdr:row>
      <xdr:rowOff>34585</xdr:rowOff>
    </xdr:from>
    <xdr:ext cx="857250" cy="662538"/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2" y="466580991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40614</xdr:colOff>
      <xdr:row>1931</xdr:row>
      <xdr:rowOff>40538</xdr:rowOff>
    </xdr:from>
    <xdr:ext cx="857250" cy="662538"/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4" y="449983679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44421</xdr:colOff>
      <xdr:row>40</xdr:row>
      <xdr:rowOff>29765</xdr:rowOff>
    </xdr:from>
    <xdr:ext cx="857250" cy="662537"/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1" y="9358312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56327</xdr:colOff>
      <xdr:row>78</xdr:row>
      <xdr:rowOff>29765</xdr:rowOff>
    </xdr:from>
    <xdr:ext cx="857250" cy="662537"/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27" y="18877359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38467</xdr:colOff>
      <xdr:row>118</xdr:row>
      <xdr:rowOff>47625</xdr:rowOff>
    </xdr:from>
    <xdr:ext cx="857250" cy="662537"/>
    <xdr:pic>
      <xdr:nvPicPr>
        <xdr:cNvPr id="26" name="Imagem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7" y="28634531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74186</xdr:colOff>
      <xdr:row>157</xdr:row>
      <xdr:rowOff>101202</xdr:rowOff>
    </xdr:from>
    <xdr:ext cx="857250" cy="662537"/>
    <xdr:pic>
      <xdr:nvPicPr>
        <xdr:cNvPr id="27" name="Imagem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86" y="31367015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38832</xdr:colOff>
      <xdr:row>387</xdr:row>
      <xdr:rowOff>25554</xdr:rowOff>
    </xdr:from>
    <xdr:ext cx="857250" cy="662535"/>
    <xdr:pic>
      <xdr:nvPicPr>
        <xdr:cNvPr id="28" name="Imagem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2" y="94370679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44421</xdr:colOff>
      <xdr:row>196</xdr:row>
      <xdr:rowOff>53578</xdr:rowOff>
    </xdr:from>
    <xdr:ext cx="857250" cy="662537"/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1" y="48648937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115857</xdr:colOff>
      <xdr:row>235</xdr:row>
      <xdr:rowOff>71437</xdr:rowOff>
    </xdr:from>
    <xdr:ext cx="857250" cy="662537"/>
    <xdr:pic>
      <xdr:nvPicPr>
        <xdr:cNvPr id="30" name="Imagem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7" y="47101125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50373</xdr:colOff>
      <xdr:row>274</xdr:row>
      <xdr:rowOff>53578</xdr:rowOff>
    </xdr:from>
    <xdr:ext cx="857250" cy="662537"/>
    <xdr:pic>
      <xdr:nvPicPr>
        <xdr:cNvPr id="31" name="Imagem 30">
          <a:extLst>
            <a:ext uri="{FF2B5EF4-FFF2-40B4-BE49-F238E27FC236}">
              <a16:creationId xmlns=""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3" y="68705016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26926</xdr:colOff>
      <xdr:row>2043</xdr:row>
      <xdr:rowOff>37461</xdr:rowOff>
    </xdr:from>
    <xdr:ext cx="857250" cy="662535"/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6" y="473965742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56691</xdr:colOff>
      <xdr:row>506</xdr:row>
      <xdr:rowOff>61274</xdr:rowOff>
    </xdr:from>
    <xdr:ext cx="857250" cy="662535"/>
    <xdr:pic>
      <xdr:nvPicPr>
        <xdr:cNvPr id="33" name="Imagem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1" y="121564555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38833</xdr:colOff>
      <xdr:row>550</xdr:row>
      <xdr:rowOff>43415</xdr:rowOff>
    </xdr:from>
    <xdr:ext cx="857250" cy="662535"/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3" y="132107540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38834</xdr:colOff>
      <xdr:row>592</xdr:row>
      <xdr:rowOff>49368</xdr:rowOff>
    </xdr:from>
    <xdr:ext cx="857250" cy="662535"/>
    <xdr:pic>
      <xdr:nvPicPr>
        <xdr:cNvPr id="39" name="Imagem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4" y="142168321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56693</xdr:colOff>
      <xdr:row>634</xdr:row>
      <xdr:rowOff>37461</xdr:rowOff>
    </xdr:from>
    <xdr:ext cx="857250" cy="662535"/>
    <xdr:pic>
      <xdr:nvPicPr>
        <xdr:cNvPr id="40" name="Imagem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3" y="152193383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38833</xdr:colOff>
      <xdr:row>676</xdr:row>
      <xdr:rowOff>37462</xdr:rowOff>
    </xdr:from>
    <xdr:ext cx="857250" cy="662535"/>
    <xdr:pic>
      <xdr:nvPicPr>
        <xdr:cNvPr id="41" name="Imagem 4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3" y="162260118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50739</xdr:colOff>
      <xdr:row>718</xdr:row>
      <xdr:rowOff>55320</xdr:rowOff>
    </xdr:from>
    <xdr:ext cx="857250" cy="662535"/>
    <xdr:pic>
      <xdr:nvPicPr>
        <xdr:cNvPr id="42" name="Imagem 41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9" y="172362570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62646</xdr:colOff>
      <xdr:row>761</xdr:row>
      <xdr:rowOff>49368</xdr:rowOff>
    </xdr:from>
    <xdr:ext cx="857250" cy="662535"/>
    <xdr:pic>
      <xdr:nvPicPr>
        <xdr:cNvPr id="43" name="Imagem 42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6" y="182703149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26926</xdr:colOff>
      <xdr:row>802</xdr:row>
      <xdr:rowOff>31508</xdr:rowOff>
    </xdr:from>
    <xdr:ext cx="857250" cy="662535"/>
    <xdr:pic>
      <xdr:nvPicPr>
        <xdr:cNvPr id="36" name="Imagem 35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26" y="192662727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44786</xdr:colOff>
      <xdr:row>843</xdr:row>
      <xdr:rowOff>55320</xdr:rowOff>
    </xdr:from>
    <xdr:ext cx="857250" cy="662535"/>
    <xdr:pic>
      <xdr:nvPicPr>
        <xdr:cNvPr id="38" name="Imagem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6" y="202741367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50739</xdr:colOff>
      <xdr:row>886</xdr:row>
      <xdr:rowOff>43415</xdr:rowOff>
    </xdr:from>
    <xdr:ext cx="857250" cy="662535"/>
    <xdr:pic>
      <xdr:nvPicPr>
        <xdr:cNvPr id="44" name="Imagem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9" y="213421274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38833</xdr:colOff>
      <xdr:row>929</xdr:row>
      <xdr:rowOff>37461</xdr:rowOff>
    </xdr:from>
    <xdr:ext cx="857250" cy="662535"/>
    <xdr:pic>
      <xdr:nvPicPr>
        <xdr:cNvPr id="45" name="Imagem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3" y="224148805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44787</xdr:colOff>
      <xdr:row>969</xdr:row>
      <xdr:rowOff>43415</xdr:rowOff>
    </xdr:from>
    <xdr:ext cx="857250" cy="662535"/>
    <xdr:pic>
      <xdr:nvPicPr>
        <xdr:cNvPr id="46" name="Imagem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87" y="233399962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62646</xdr:colOff>
      <xdr:row>1009</xdr:row>
      <xdr:rowOff>67227</xdr:rowOff>
    </xdr:from>
    <xdr:ext cx="857250" cy="662535"/>
    <xdr:pic>
      <xdr:nvPicPr>
        <xdr:cNvPr id="47" name="Imagem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6" y="242841618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62645</xdr:colOff>
      <xdr:row>1049</xdr:row>
      <xdr:rowOff>67227</xdr:rowOff>
    </xdr:from>
    <xdr:ext cx="857250" cy="662535"/>
    <xdr:pic>
      <xdr:nvPicPr>
        <xdr:cNvPr id="48" name="Imagem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5" y="252134446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56692</xdr:colOff>
      <xdr:row>1089</xdr:row>
      <xdr:rowOff>61274</xdr:rowOff>
    </xdr:from>
    <xdr:ext cx="857250" cy="662535"/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" y="261284399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68599</xdr:colOff>
      <xdr:row>1129</xdr:row>
      <xdr:rowOff>67227</xdr:rowOff>
    </xdr:from>
    <xdr:ext cx="857250" cy="662535"/>
    <xdr:pic>
      <xdr:nvPicPr>
        <xdr:cNvPr id="50" name="Imagem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9" y="270446258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62645</xdr:colOff>
      <xdr:row>1246</xdr:row>
      <xdr:rowOff>73180</xdr:rowOff>
    </xdr:from>
    <xdr:ext cx="857250" cy="662535"/>
    <xdr:pic>
      <xdr:nvPicPr>
        <xdr:cNvPr id="51" name="Imagem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5" y="298289024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56692</xdr:colOff>
      <xdr:row>1285</xdr:row>
      <xdr:rowOff>55321</xdr:rowOff>
    </xdr:from>
    <xdr:ext cx="857250" cy="662535"/>
    <xdr:pic>
      <xdr:nvPicPr>
        <xdr:cNvPr id="52" name="Imagem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92" y="307266337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40615</xdr:colOff>
      <xdr:row>1404</xdr:row>
      <xdr:rowOff>34585</xdr:rowOff>
    </xdr:from>
    <xdr:ext cx="857250" cy="662537"/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5" y="334838335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1443</xdr:row>
      <xdr:rowOff>46492</xdr:rowOff>
    </xdr:from>
    <xdr:ext cx="857250" cy="662537"/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343559664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34661</xdr:colOff>
      <xdr:row>1560</xdr:row>
      <xdr:rowOff>28632</xdr:rowOff>
    </xdr:from>
    <xdr:ext cx="857250" cy="662538"/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1" y="369723648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1521</xdr:row>
      <xdr:rowOff>46491</xdr:rowOff>
    </xdr:from>
    <xdr:ext cx="857250" cy="662538"/>
    <xdr:pic>
      <xdr:nvPicPr>
        <xdr:cNvPr id="56" name="Imagem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361151147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46568</xdr:colOff>
      <xdr:row>1598</xdr:row>
      <xdr:rowOff>34585</xdr:rowOff>
    </xdr:from>
    <xdr:ext cx="857250" cy="662538"/>
    <xdr:pic>
      <xdr:nvPicPr>
        <xdr:cNvPr id="57" name="Imagem 56">
          <a:extLst>
            <a:ext uri="{FF2B5EF4-FFF2-40B4-BE49-F238E27FC236}">
              <a16:creationId xmlns=""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68" y="377950866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1636</xdr:row>
      <xdr:rowOff>40538</xdr:rowOff>
    </xdr:from>
    <xdr:ext cx="857250" cy="662538"/>
    <xdr:pic>
      <xdr:nvPicPr>
        <xdr:cNvPr id="58" name="Imagem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386118554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1674</xdr:row>
      <xdr:rowOff>52445</xdr:rowOff>
    </xdr:from>
    <xdr:ext cx="857250" cy="662538"/>
    <xdr:pic>
      <xdr:nvPicPr>
        <xdr:cNvPr id="59" name="Imagem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394292195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34662</xdr:colOff>
      <xdr:row>1712</xdr:row>
      <xdr:rowOff>22679</xdr:rowOff>
    </xdr:from>
    <xdr:ext cx="857250" cy="662538"/>
    <xdr:pic>
      <xdr:nvPicPr>
        <xdr:cNvPr id="60" name="Imagem 59">
          <a:extLst>
            <a:ext uri="{FF2B5EF4-FFF2-40B4-BE49-F238E27FC236}">
              <a16:creationId xmlns=""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62" y="402561085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64427</xdr:colOff>
      <xdr:row>1787</xdr:row>
      <xdr:rowOff>52444</xdr:rowOff>
    </xdr:from>
    <xdr:ext cx="857250" cy="662538"/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27" y="419336991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1822</xdr:row>
      <xdr:rowOff>40538</xdr:rowOff>
    </xdr:from>
    <xdr:ext cx="857250" cy="662538"/>
    <xdr:pic>
      <xdr:nvPicPr>
        <xdr:cNvPr id="62" name="Imagem 61">
          <a:extLst>
            <a:ext uri="{FF2B5EF4-FFF2-40B4-BE49-F238E27FC236}">
              <a16:creationId xmlns=""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426296194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1970</xdr:row>
      <xdr:rowOff>28632</xdr:rowOff>
    </xdr:from>
    <xdr:ext cx="857250" cy="662538"/>
    <xdr:pic>
      <xdr:nvPicPr>
        <xdr:cNvPr id="63" name="Imagem 62">
          <a:extLst>
            <a:ext uri="{FF2B5EF4-FFF2-40B4-BE49-F238E27FC236}">
              <a16:creationId xmlns=""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458871695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50374</xdr:colOff>
      <xdr:row>312</xdr:row>
      <xdr:rowOff>35719</xdr:rowOff>
    </xdr:from>
    <xdr:ext cx="857250" cy="662537"/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2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74" y="77593032"/>
          <a:ext cx="857250" cy="662537"/>
        </a:xfrm>
        <a:prstGeom prst="rect">
          <a:avLst/>
        </a:prstGeom>
      </xdr:spPr>
    </xdr:pic>
    <xdr:clientData/>
  </xdr:oneCellAnchor>
  <xdr:oneCellAnchor>
    <xdr:from>
      <xdr:col>0</xdr:col>
      <xdr:colOff>74552</xdr:colOff>
      <xdr:row>1324</xdr:row>
      <xdr:rowOff>61274</xdr:rowOff>
    </xdr:from>
    <xdr:ext cx="857250" cy="662535"/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52" y="316267462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28709</xdr:colOff>
      <xdr:row>1892</xdr:row>
      <xdr:rowOff>34585</xdr:rowOff>
    </xdr:from>
    <xdr:ext cx="857250" cy="662538"/>
    <xdr:pic>
      <xdr:nvPicPr>
        <xdr:cNvPr id="64" name="Imagem 63">
          <a:extLst>
            <a:ext uri="{FF2B5EF4-FFF2-40B4-BE49-F238E27FC236}">
              <a16:creationId xmlns=""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09" y="441423085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52521</xdr:colOff>
      <xdr:row>1857</xdr:row>
      <xdr:rowOff>40539</xdr:rowOff>
    </xdr:from>
    <xdr:ext cx="857250" cy="662538"/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21" y="433862617"/>
          <a:ext cx="857250" cy="662538"/>
        </a:xfrm>
        <a:prstGeom prst="rect">
          <a:avLst/>
        </a:prstGeom>
      </xdr:spPr>
    </xdr:pic>
    <xdr:clientData/>
  </xdr:oneCellAnchor>
  <xdr:oneCellAnchor>
    <xdr:from>
      <xdr:col>0</xdr:col>
      <xdr:colOff>62646</xdr:colOff>
      <xdr:row>1168</xdr:row>
      <xdr:rowOff>79134</xdr:rowOff>
    </xdr:from>
    <xdr:ext cx="857250" cy="662535"/>
    <xdr:pic>
      <xdr:nvPicPr>
        <xdr:cNvPr id="2" name="Imagem 1">
          <a:extLst>
            <a:ext uri="{FF2B5EF4-FFF2-40B4-BE49-F238E27FC236}">
              <a16:creationId xmlns="" xmlns:a16="http://schemas.microsoft.com/office/drawing/2014/main" id="{0698CD54-926B-4E93-9D29-1764BEB3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6" y="279453337"/>
          <a:ext cx="857250" cy="662535"/>
        </a:xfrm>
        <a:prstGeom prst="rect">
          <a:avLst/>
        </a:prstGeom>
      </xdr:spPr>
    </xdr:pic>
    <xdr:clientData/>
  </xdr:oneCellAnchor>
  <xdr:oneCellAnchor>
    <xdr:from>
      <xdr:col>0</xdr:col>
      <xdr:colOff>62645</xdr:colOff>
      <xdr:row>1207</xdr:row>
      <xdr:rowOff>43415</xdr:rowOff>
    </xdr:from>
    <xdr:ext cx="857250" cy="662535"/>
    <xdr:pic>
      <xdr:nvPicPr>
        <xdr:cNvPr id="3" name="Imagem 2">
          <a:extLst>
            <a:ext uri="{FF2B5EF4-FFF2-40B4-BE49-F238E27FC236}">
              <a16:creationId xmlns="" xmlns:a16="http://schemas.microsoft.com/office/drawing/2014/main" id="{285B37BB-0C5E-4D33-A1D0-CDC7C7C5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5" y="288793790"/>
          <a:ext cx="857250" cy="66253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72260</xdr:colOff>
      <xdr:row>0</xdr:row>
      <xdr:rowOff>32844</xdr:rowOff>
    </xdr:from>
    <xdr:to>
      <xdr:col>1</xdr:col>
      <xdr:colOff>847398</xdr:colOff>
      <xdr:row>3</xdr:row>
      <xdr:rowOff>140904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60" y="32844"/>
          <a:ext cx="775138" cy="593835"/>
        </a:xfrm>
        <a:prstGeom prst="rect">
          <a:avLst/>
        </a:prstGeom>
      </xdr:spPr>
    </xdr:pic>
    <xdr:clientData/>
  </xdr:twoCellAnchor>
  <xdr:oneCellAnchor>
    <xdr:from>
      <xdr:col>1</xdr:col>
      <xdr:colOff>45984</xdr:colOff>
      <xdr:row>743</xdr:row>
      <xdr:rowOff>58095</xdr:rowOff>
    </xdr:from>
    <xdr:ext cx="775138" cy="600732"/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84" y="162882017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44958</xdr:colOff>
      <xdr:row>149</xdr:row>
      <xdr:rowOff>49061</xdr:rowOff>
    </xdr:from>
    <xdr:ext cx="775138" cy="600732"/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" y="35845202"/>
          <a:ext cx="775138" cy="600732"/>
        </a:xfrm>
        <a:prstGeom prst="rect">
          <a:avLst/>
        </a:prstGeom>
      </xdr:spPr>
    </xdr:pic>
    <xdr:clientData/>
  </xdr:oneCellAnchor>
  <xdr:twoCellAnchor editAs="oneCell">
    <xdr:from>
      <xdr:col>1</xdr:col>
      <xdr:colOff>29725</xdr:colOff>
      <xdr:row>111</xdr:row>
      <xdr:rowOff>27918</xdr:rowOff>
    </xdr:from>
    <xdr:to>
      <xdr:col>1</xdr:col>
      <xdr:colOff>804863</xdr:colOff>
      <xdr:row>114</xdr:row>
      <xdr:rowOff>132487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25" y="27555168"/>
          <a:ext cx="775138" cy="586772"/>
        </a:xfrm>
        <a:prstGeom prst="rect">
          <a:avLst/>
        </a:prstGeom>
      </xdr:spPr>
    </xdr:pic>
    <xdr:clientData/>
  </xdr:twoCellAnchor>
  <xdr:oneCellAnchor>
    <xdr:from>
      <xdr:col>1</xdr:col>
      <xdr:colOff>54400</xdr:colOff>
      <xdr:row>37</xdr:row>
      <xdr:rowOff>32844</xdr:rowOff>
    </xdr:from>
    <xdr:ext cx="775138" cy="600732"/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00" y="9373297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36541</xdr:colOff>
      <xdr:row>74</xdr:row>
      <xdr:rowOff>20937</xdr:rowOff>
    </xdr:from>
    <xdr:ext cx="775138" cy="600732"/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41" y="18713750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56864</xdr:colOff>
      <xdr:row>186</xdr:row>
      <xdr:rowOff>37155</xdr:rowOff>
    </xdr:from>
    <xdr:ext cx="775138" cy="600732"/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" y="44292686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56864</xdr:colOff>
      <xdr:row>221</xdr:row>
      <xdr:rowOff>49062</xdr:rowOff>
    </xdr:from>
    <xdr:ext cx="775138" cy="600732"/>
    <xdr:pic>
      <xdr:nvPicPr>
        <xdr:cNvPr id="9" name="Imagem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" y="51740046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68771</xdr:colOff>
      <xdr:row>290</xdr:row>
      <xdr:rowOff>55014</xdr:rowOff>
    </xdr:from>
    <xdr:ext cx="775138" cy="600732"/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1" y="66325202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50911</xdr:colOff>
      <xdr:row>256</xdr:row>
      <xdr:rowOff>55014</xdr:rowOff>
    </xdr:from>
    <xdr:ext cx="775138" cy="600732"/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1" y="59026670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68770</xdr:colOff>
      <xdr:row>324</xdr:row>
      <xdr:rowOff>74106</xdr:rowOff>
    </xdr:from>
    <xdr:ext cx="775138" cy="600732"/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" y="73446372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56864</xdr:colOff>
      <xdr:row>359</xdr:row>
      <xdr:rowOff>49061</xdr:rowOff>
    </xdr:from>
    <xdr:ext cx="775138" cy="600732"/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" y="80856780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39005</xdr:colOff>
      <xdr:row>394</xdr:row>
      <xdr:rowOff>31202</xdr:rowOff>
    </xdr:from>
    <xdr:ext cx="775138" cy="600732"/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" y="88167218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56864</xdr:colOff>
      <xdr:row>498</xdr:row>
      <xdr:rowOff>55014</xdr:rowOff>
    </xdr:from>
    <xdr:ext cx="775138" cy="600732"/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" y="110437858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56864</xdr:colOff>
      <xdr:row>428</xdr:row>
      <xdr:rowOff>43109</xdr:rowOff>
    </xdr:from>
    <xdr:ext cx="775138" cy="600732"/>
    <xdr:pic>
      <xdr:nvPicPr>
        <xdr:cNvPr id="16" name="Imagem 15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" y="95299062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68770</xdr:colOff>
      <xdr:row>462</xdr:row>
      <xdr:rowOff>55015</xdr:rowOff>
    </xdr:from>
    <xdr:ext cx="775138" cy="600732"/>
    <xdr:pic>
      <xdr:nvPicPr>
        <xdr:cNvPr id="17" name="Imagem 16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" y="102430906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50911</xdr:colOff>
      <xdr:row>533</xdr:row>
      <xdr:rowOff>55015</xdr:rowOff>
    </xdr:from>
    <xdr:ext cx="775138" cy="600732"/>
    <xdr:pic>
      <xdr:nvPicPr>
        <xdr:cNvPr id="18" name="Imagem 17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1" y="117873312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50911</xdr:colOff>
      <xdr:row>568</xdr:row>
      <xdr:rowOff>43108</xdr:rowOff>
    </xdr:from>
    <xdr:ext cx="775138" cy="600732"/>
    <xdr:pic>
      <xdr:nvPicPr>
        <xdr:cNvPr id="19" name="Imagem 18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1" y="125439733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74723</xdr:colOff>
      <xdr:row>603</xdr:row>
      <xdr:rowOff>55014</xdr:rowOff>
    </xdr:from>
    <xdr:ext cx="775138" cy="600732"/>
    <xdr:pic>
      <xdr:nvPicPr>
        <xdr:cNvPr id="20" name="Imagem 19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23" y="133006155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50911</xdr:colOff>
      <xdr:row>638</xdr:row>
      <xdr:rowOff>60968</xdr:rowOff>
    </xdr:from>
    <xdr:ext cx="775138" cy="600732"/>
    <xdr:pic>
      <xdr:nvPicPr>
        <xdr:cNvPr id="21" name="Imagem 20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1" y="140417796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62817</xdr:colOff>
      <xdr:row>674</xdr:row>
      <xdr:rowOff>55015</xdr:rowOff>
    </xdr:from>
    <xdr:ext cx="775138" cy="600732"/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7" y="148186624"/>
          <a:ext cx="775138" cy="600732"/>
        </a:xfrm>
        <a:prstGeom prst="rect">
          <a:avLst/>
        </a:prstGeom>
      </xdr:spPr>
    </xdr:pic>
    <xdr:clientData/>
  </xdr:oneCellAnchor>
  <xdr:oneCellAnchor>
    <xdr:from>
      <xdr:col>1</xdr:col>
      <xdr:colOff>28124</xdr:colOff>
      <xdr:row>708</xdr:row>
      <xdr:rowOff>52142</xdr:rowOff>
    </xdr:from>
    <xdr:ext cx="775138" cy="600732"/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24" y="155500142"/>
          <a:ext cx="775138" cy="60073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73269</xdr:colOff>
      <xdr:row>0</xdr:row>
      <xdr:rowOff>87923</xdr:rowOff>
    </xdr:from>
    <xdr:to>
      <xdr:col>1</xdr:col>
      <xdr:colOff>102577</xdr:colOff>
      <xdr:row>1</xdr:row>
      <xdr:rowOff>14654</xdr:rowOff>
    </xdr:to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3269" y="87923"/>
          <a:ext cx="1058008" cy="100305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 i="1"/>
            <a:t>TIMBRE OU LOGOMARCA DA LICITANTE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1</xdr:col>
      <xdr:colOff>90948</xdr:colOff>
      <xdr:row>0</xdr:row>
      <xdr:rowOff>895350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1081548" cy="83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152400</xdr:rowOff>
    </xdr:from>
    <xdr:to>
      <xdr:col>1</xdr:col>
      <xdr:colOff>224298</xdr:colOff>
      <xdr:row>0</xdr:row>
      <xdr:rowOff>990600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52400"/>
          <a:ext cx="1081548" cy="838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845334</xdr:colOff>
      <xdr:row>13</xdr:row>
      <xdr:rowOff>655134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45334" cy="6551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biano\Downloads\10039\ca_arqs\eletrica\e0104500.doc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-m11\publico\WINDOWS\TEMP\B5348E-LM001_R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u-a\01-md-2005\EQUIP\MAQUINAS\I0201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cia\Receita%20Federal%20-%20RJ\Preg&#227;o%203-2013%20-%20Ag.%20Modelo%20B%20Pirai%20e%20Resende\EDITAL%201-2013-%20ADAPTACAO%20PROJETO%20BASICO%20-%20AGENCIA%20MODELO\ANEXO%20V%20-%20PLANILHA%20DE%20OR&#199;AMENTO%20E%20CRONOGRA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linux\comercial\WINDOWS\Desktop\obras\boca%20rio\planilha\WINDOWS\Desktop\obras\camacari\OR&#199;AMEN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EPRO\OBRAS%20E%20SERVI&#199;OS\VIT&#211;RIA\Aquivo%20Cidade%20Alta\Moderniza&#231;&#227;o%202015\Ar%20condicionado\TR%20e%20or&#231;amento-base\WINDOWS\Desktop\obras\boca%20rio\planilha\WINDOWS\Desktop\obras\camacari\OR&#199;AMEN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USTI&#199;A%20FEDERAL\Predio%20Sede%20%20Vitoria%20ES%20-%202009\Justi&#231;a%20Federal%201&#170;%20Instancia\PLANILHA%20OR&#199;AMENTARIA\Or&#231;amento\JFES_Planilha_Orc_Rev02-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OM/OBRAS%20E%20SERVI&#199;OS/VIT&#211;RIA%20-%20SEDE%20B.%20MAR/INSTALA&#199;&#213;ES%20DE%20AR-CONDICIONADO/Substitui&#231;&#227;o%20por%20VRFs%20nos%20cart&#243;rios%202023/2.%20Licita&#231;&#227;o/TR%20e%20Anexos/Anexos%202%20a%206%20-%20VRF%20cart&#243;rios%20-%20EL&#201;TRIC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ÊNCIA"/>
      <sheetName val="CAPA"/>
      <sheetName val="Controle"/>
      <sheetName val="LOJAS"/>
      <sheetName val="CONDOMINOS"/>
      <sheetName val="QUADROS DE DISTRIBUIÇÃO"/>
      <sheetName val="BARRAMENTO BLINDADO"/>
      <sheetName val="TRANSFORMADORES"/>
      <sheetName val="GERAL ORIGINAL"/>
      <sheetName val="GERAL POR ITENS"/>
      <sheetName val="MOTORES"/>
      <sheetName val="ANTIGO COND"/>
      <sheetName val="ANTIGO GERAL"/>
      <sheetName val="H_MOT"/>
      <sheetName val="C_MOT"/>
    </sheetNames>
    <sheetDataSet>
      <sheetData sheetId="0" refreshError="1">
        <row r="2">
          <cell r="A2" t="str">
            <v>TABELA DE CARGAS – POR TRANSFORMADOR/PBT EM EMERGÊNCIA</v>
          </cell>
        </row>
        <row r="4">
          <cell r="A4" t="str">
            <v>TRANSFORMADOR 1.1 – PBT-1.1 EM EMERGÊNCIA</v>
          </cell>
        </row>
        <row r="6">
          <cell r="A6" t="str">
            <v>FINALIDADE</v>
          </cell>
          <cell r="B6" t="str">
            <v>POT. UNIT. (kW)</v>
          </cell>
          <cell r="C6" t="str">
            <v>POT. UNIT. (CV)</v>
          </cell>
          <cell r="D6" t="str">
            <v>T I P O</v>
          </cell>
          <cell r="E6" t="str">
            <v>POT-M (KW)</v>
          </cell>
          <cell r="F6" t="str">
            <v>FP- M</v>
          </cell>
          <cell r="G6" t="str">
            <v>QTDE.</v>
          </cell>
          <cell r="H6" t="str">
            <v>PÓLOS</v>
          </cell>
          <cell r="I6" t="str">
            <v>F.D.</v>
          </cell>
          <cell r="J6" t="str">
            <v>F.P.</v>
          </cell>
          <cell r="K6" t="str">
            <v>POT. INSTALADA (kW)</v>
          </cell>
          <cell r="L6" t="str">
            <v>POT. INSTALADA (kVA)</v>
          </cell>
          <cell r="M6" t="str">
            <v>POT. DEMANDADA (kW)</v>
          </cell>
          <cell r="N6" t="str">
            <v>POT. DEMANDADA (kVA)</v>
          </cell>
        </row>
        <row r="7">
          <cell r="A7" t="str">
            <v>BARRAMENTO BLINDADO BB1.1/1.3 – ILUMINAÇÃO HALL</v>
          </cell>
          <cell r="B7">
            <v>123.78</v>
          </cell>
          <cell r="E7" t="e">
            <v>#N/A</v>
          </cell>
          <cell r="F7" t="e">
            <v>#N/A</v>
          </cell>
          <cell r="G7">
            <v>1</v>
          </cell>
          <cell r="I7">
            <v>0.71596423332687886</v>
          </cell>
          <cell r="J7">
            <v>0.97999999999999976</v>
          </cell>
          <cell r="K7">
            <v>123.78</v>
          </cell>
          <cell r="L7">
            <v>126.30612244897962</v>
          </cell>
          <cell r="M7">
            <v>88.622052801201065</v>
          </cell>
          <cell r="N7">
            <v>90.430666123674584</v>
          </cell>
        </row>
        <row r="8">
          <cell r="A8" t="str">
            <v>QD-B1-3S</v>
          </cell>
          <cell r="B8">
            <v>140.32509426511928</v>
          </cell>
          <cell r="E8" t="e">
            <v>#N/A</v>
          </cell>
          <cell r="F8" t="e">
            <v>#N/A</v>
          </cell>
          <cell r="G8">
            <v>1</v>
          </cell>
          <cell r="I8">
            <v>1</v>
          </cell>
          <cell r="J8">
            <v>0.77296462798671983</v>
          </cell>
          <cell r="K8">
            <v>140.32509426511928</v>
          </cell>
          <cell r="L8">
            <v>181.54141752982022</v>
          </cell>
          <cell r="M8">
            <v>140.32509426511928</v>
          </cell>
          <cell r="N8">
            <v>181.54141752982022</v>
          </cell>
        </row>
        <row r="9">
          <cell r="A9" t="str">
            <v>NO BREAK</v>
          </cell>
          <cell r="B9">
            <v>30</v>
          </cell>
          <cell r="G9">
            <v>2</v>
          </cell>
          <cell r="I9">
            <v>0.5</v>
          </cell>
          <cell r="J9">
            <v>1</v>
          </cell>
          <cell r="K9">
            <v>60</v>
          </cell>
          <cell r="L9">
            <v>60</v>
          </cell>
          <cell r="M9">
            <v>30</v>
          </cell>
          <cell r="N9">
            <v>30</v>
          </cell>
        </row>
        <row r="10">
          <cell r="A10" t="str">
            <v>TOTAL</v>
          </cell>
          <cell r="I10">
            <v>0.79896043489677604</v>
          </cell>
          <cell r="J10">
            <v>0.85752015197356957</v>
          </cell>
          <cell r="K10">
            <v>324.10509426511931</v>
          </cell>
          <cell r="L10">
            <v>367.84753997879983</v>
          </cell>
          <cell r="M10">
            <v>258.94714706632033</v>
          </cell>
          <cell r="N10">
            <v>301.97208365349479</v>
          </cell>
        </row>
        <row r="12">
          <cell r="A12" t="str">
            <v>RESUMO GERAL:</v>
          </cell>
          <cell r="B12" t="str">
            <v>kW</v>
          </cell>
          <cell r="C12" t="str">
            <v>kVA</v>
          </cell>
        </row>
        <row r="13">
          <cell r="A13" t="str">
            <v>DEMANDAS</v>
          </cell>
          <cell r="B13">
            <v>258.94714706632033</v>
          </cell>
          <cell r="C13">
            <v>301.97208365349479</v>
          </cell>
        </row>
        <row r="14">
          <cell r="A14" t="str">
            <v>RESERVA     (%)</v>
          </cell>
          <cell r="B14">
            <v>0.2</v>
          </cell>
        </row>
        <row r="15">
          <cell r="A15" t="str">
            <v>FATOR DE SIMULTANEIDADE</v>
          </cell>
          <cell r="B15">
            <v>1</v>
          </cell>
        </row>
        <row r="17">
          <cell r="A17" t="str">
            <v xml:space="preserve">DEMANDA FINAL </v>
          </cell>
          <cell r="B17">
            <v>310.73657647958436</v>
          </cell>
          <cell r="C17">
            <v>362.36650038419373</v>
          </cell>
        </row>
        <row r="19">
          <cell r="A19" t="str">
            <v>TENSÃO (V)</v>
          </cell>
          <cell r="B19">
            <v>380</v>
          </cell>
          <cell r="C19" t="str">
            <v>V</v>
          </cell>
        </row>
        <row r="20">
          <cell r="A20" t="str">
            <v>CORRENTE (A)</v>
          </cell>
          <cell r="B20">
            <v>550.55893826872864</v>
          </cell>
          <cell r="C20" t="str">
            <v>A</v>
          </cell>
        </row>
        <row r="21">
          <cell r="A21" t="str">
            <v>DISJUNTOR GERAL</v>
          </cell>
          <cell r="B21">
            <v>2500</v>
          </cell>
          <cell r="C21" t="str">
            <v>A</v>
          </cell>
        </row>
        <row r="23">
          <cell r="A23" t="str">
            <v>TRANSFORMADOR DE 1500KVA</v>
          </cell>
        </row>
        <row r="27">
          <cell r="A27" t="str">
            <v>TRANSFORMADOR 1.2 – PBT-1.2 EM EMERGÊNCIA</v>
          </cell>
        </row>
        <row r="29">
          <cell r="A29" t="str">
            <v>FINALIDADE</v>
          </cell>
          <cell r="B29" t="str">
            <v>POT. UNIT. (kW)</v>
          </cell>
          <cell r="C29" t="str">
            <v>POT. UNIT. (CV)</v>
          </cell>
          <cell r="D29" t="str">
            <v>T I P O</v>
          </cell>
          <cell r="E29" t="str">
            <v>POT-M (KW)</v>
          </cell>
          <cell r="F29" t="str">
            <v>FP- M</v>
          </cell>
          <cell r="G29" t="str">
            <v>QTDE.</v>
          </cell>
          <cell r="H29" t="str">
            <v>PÓLOS</v>
          </cell>
          <cell r="I29" t="str">
            <v>F.D.</v>
          </cell>
          <cell r="J29" t="str">
            <v>F.P.</v>
          </cell>
          <cell r="K29" t="str">
            <v>POT. INSTALADA (kW)</v>
          </cell>
          <cell r="L29" t="str">
            <v>POT. INSTALADA (kVA)</v>
          </cell>
          <cell r="M29" t="str">
            <v>POT. DEMANDADA (kW)</v>
          </cell>
          <cell r="N29" t="str">
            <v>POT. DEMANDADA (kVA)</v>
          </cell>
        </row>
        <row r="30">
          <cell r="A30" t="str">
            <v>ELEVADORES SUBSOLO</v>
          </cell>
          <cell r="B30">
            <v>20</v>
          </cell>
          <cell r="E30" t="e">
            <v>#N/A</v>
          </cell>
          <cell r="F30" t="e">
            <v>#N/A</v>
          </cell>
          <cell r="G30">
            <v>2</v>
          </cell>
          <cell r="I30">
            <v>0</v>
          </cell>
          <cell r="J30">
            <v>0.8</v>
          </cell>
          <cell r="K30">
            <v>40</v>
          </cell>
          <cell r="L30">
            <v>50</v>
          </cell>
          <cell r="M30">
            <v>0</v>
          </cell>
          <cell r="N30">
            <v>0</v>
          </cell>
        </row>
        <row r="31">
          <cell r="A31" t="str">
            <v>ILUMINAÇÃO E COMANDO ELEVADORES SUBSOLO</v>
          </cell>
          <cell r="B31">
            <v>1.3</v>
          </cell>
          <cell r="E31" t="e">
            <v>#N/A</v>
          </cell>
          <cell r="F31" t="e">
            <v>#N/A</v>
          </cell>
          <cell r="G31">
            <v>1</v>
          </cell>
          <cell r="I31">
            <v>0.74</v>
          </cell>
          <cell r="J31">
            <v>0.8</v>
          </cell>
          <cell r="K31">
            <v>1.3</v>
          </cell>
          <cell r="L31">
            <v>1.625</v>
          </cell>
          <cell r="M31">
            <v>0.96199999999999997</v>
          </cell>
          <cell r="N31">
            <v>1.2024999999999999</v>
          </cell>
        </row>
        <row r="32">
          <cell r="A32" t="str">
            <v>ELEVADORES GARAGEM</v>
          </cell>
          <cell r="B32">
            <v>20</v>
          </cell>
          <cell r="E32" t="e">
            <v>#N/A</v>
          </cell>
          <cell r="F32" t="e">
            <v>#N/A</v>
          </cell>
          <cell r="G32">
            <v>2</v>
          </cell>
          <cell r="I32">
            <v>0.74</v>
          </cell>
          <cell r="J32">
            <v>0.8</v>
          </cell>
          <cell r="K32">
            <v>40</v>
          </cell>
          <cell r="L32">
            <v>50</v>
          </cell>
          <cell r="M32">
            <v>29.6</v>
          </cell>
          <cell r="N32">
            <v>37</v>
          </cell>
        </row>
        <row r="33">
          <cell r="A33" t="str">
            <v>ILUMINAÇÃO E COMANDO ELEVADORES GARAGEM</v>
          </cell>
          <cell r="B33">
            <v>1.3</v>
          </cell>
          <cell r="E33" t="e">
            <v>#N/A</v>
          </cell>
          <cell r="F33" t="e">
            <v>#N/A</v>
          </cell>
          <cell r="G33">
            <v>1</v>
          </cell>
          <cell r="I33">
            <v>0</v>
          </cell>
          <cell r="J33">
            <v>0.8</v>
          </cell>
          <cell r="K33">
            <v>1.3</v>
          </cell>
          <cell r="L33">
            <v>1.625</v>
          </cell>
          <cell r="M33">
            <v>0</v>
          </cell>
          <cell r="N33">
            <v>0</v>
          </cell>
        </row>
        <row r="34">
          <cell r="A34" t="str">
            <v>ELEVADORES ZONA BAIXA</v>
          </cell>
          <cell r="B34">
            <v>50</v>
          </cell>
          <cell r="E34" t="e">
            <v>#N/A</v>
          </cell>
          <cell r="F34" t="e">
            <v>#N/A</v>
          </cell>
          <cell r="G34">
            <v>8</v>
          </cell>
          <cell r="I34">
            <v>0.125</v>
          </cell>
          <cell r="J34">
            <v>0.8</v>
          </cell>
          <cell r="K34">
            <v>400</v>
          </cell>
          <cell r="L34">
            <v>500</v>
          </cell>
          <cell r="M34">
            <v>50</v>
          </cell>
          <cell r="N34">
            <v>62.5</v>
          </cell>
        </row>
        <row r="35">
          <cell r="A35" t="str">
            <v>ILUMINAÇÃO E COMANDO ELEVADORES ZONA BAIXA</v>
          </cell>
          <cell r="B35">
            <v>3</v>
          </cell>
          <cell r="E35" t="e">
            <v>#N/A</v>
          </cell>
          <cell r="F35" t="e">
            <v>#N/A</v>
          </cell>
          <cell r="G35">
            <v>1</v>
          </cell>
          <cell r="I35">
            <v>0.1</v>
          </cell>
          <cell r="J35">
            <v>0.8</v>
          </cell>
          <cell r="K35">
            <v>3</v>
          </cell>
          <cell r="L35">
            <v>3.75</v>
          </cell>
          <cell r="M35">
            <v>0.30000000000000004</v>
          </cell>
          <cell r="N35">
            <v>0.375</v>
          </cell>
        </row>
        <row r="36">
          <cell r="A36" t="str">
            <v>QD-B1-3S-AC</v>
          </cell>
          <cell r="B36">
            <v>140.32509426511928</v>
          </cell>
          <cell r="E36" t="e">
            <v>#N/A</v>
          </cell>
          <cell r="F36" t="e">
            <v>#N/A</v>
          </cell>
          <cell r="G36">
            <v>1</v>
          </cell>
          <cell r="I36">
            <v>0</v>
          </cell>
          <cell r="J36">
            <v>0.77296462798671983</v>
          </cell>
          <cell r="K36">
            <v>140.32509426511928</v>
          </cell>
          <cell r="L36">
            <v>181.54141752982022</v>
          </cell>
          <cell r="M36">
            <v>0</v>
          </cell>
          <cell r="N36">
            <v>0</v>
          </cell>
        </row>
        <row r="37">
          <cell r="A37" t="str">
            <v>VENTILAÇÃO</v>
          </cell>
          <cell r="B37">
            <v>0.56488549618320616</v>
          </cell>
          <cell r="C37">
            <v>0.5</v>
          </cell>
          <cell r="D37" t="str">
            <v>C</v>
          </cell>
          <cell r="E37">
            <v>0.56488549618320616</v>
          </cell>
          <cell r="F37">
            <v>0.73</v>
          </cell>
          <cell r="G37">
            <v>1</v>
          </cell>
          <cell r="I37">
            <v>0</v>
          </cell>
          <cell r="J37">
            <v>0.73</v>
          </cell>
          <cell r="K37">
            <v>0.56488549618320616</v>
          </cell>
          <cell r="L37">
            <v>0.77381574819617283</v>
          </cell>
          <cell r="M37">
            <v>0</v>
          </cell>
          <cell r="N37">
            <v>0</v>
          </cell>
        </row>
        <row r="38">
          <cell r="A38" t="str">
            <v>VENTILAÇÃO</v>
          </cell>
          <cell r="B38">
            <v>0.80291970802919721</v>
          </cell>
          <cell r="C38">
            <v>0.75</v>
          </cell>
          <cell r="D38" t="str">
            <v>C</v>
          </cell>
          <cell r="E38">
            <v>0.80291970802919721</v>
          </cell>
          <cell r="F38">
            <v>0.77</v>
          </cell>
          <cell r="G38">
            <v>1</v>
          </cell>
          <cell r="I38">
            <v>0</v>
          </cell>
          <cell r="J38">
            <v>0.77</v>
          </cell>
          <cell r="K38">
            <v>0.80291970802919721</v>
          </cell>
          <cell r="L38">
            <v>1.0427528675703859</v>
          </cell>
          <cell r="M38">
            <v>0</v>
          </cell>
          <cell r="N38">
            <v>0</v>
          </cell>
        </row>
        <row r="39">
          <cell r="A39" t="str">
            <v>VENTILAÇÃO</v>
          </cell>
          <cell r="B39">
            <v>1.8987341772151898</v>
          </cell>
          <cell r="C39">
            <v>2</v>
          </cell>
          <cell r="D39" t="str">
            <v>C</v>
          </cell>
          <cell r="E39">
            <v>1.8987341772151898</v>
          </cell>
          <cell r="F39">
            <v>0.82</v>
          </cell>
          <cell r="G39">
            <v>1</v>
          </cell>
          <cell r="I39">
            <v>0</v>
          </cell>
          <cell r="J39">
            <v>0.82</v>
          </cell>
          <cell r="K39">
            <v>1.8987341772151898</v>
          </cell>
          <cell r="L39">
            <v>2.3155294844087684</v>
          </cell>
          <cell r="M39">
            <v>0</v>
          </cell>
          <cell r="N39">
            <v>0</v>
          </cell>
        </row>
        <row r="40">
          <cell r="A40" t="str">
            <v>FANCOIL</v>
          </cell>
          <cell r="B40">
            <v>6.3805104408352662</v>
          </cell>
          <cell r="C40">
            <v>7.5</v>
          </cell>
          <cell r="D40" t="str">
            <v>C</v>
          </cell>
          <cell r="E40">
            <v>6.3805104408352662</v>
          </cell>
          <cell r="F40">
            <v>0.8</v>
          </cell>
          <cell r="G40">
            <v>2</v>
          </cell>
          <cell r="I40">
            <v>0</v>
          </cell>
          <cell r="J40">
            <v>0.8</v>
          </cell>
          <cell r="K40">
            <v>12.761020881670532</v>
          </cell>
          <cell r="L40">
            <v>15.951276102088165</v>
          </cell>
          <cell r="M40">
            <v>0</v>
          </cell>
          <cell r="N40">
            <v>0</v>
          </cell>
        </row>
        <row r="41">
          <cell r="A41" t="str">
            <v>UNIDADE CONDENSADORA</v>
          </cell>
          <cell r="B41">
            <v>43.4</v>
          </cell>
          <cell r="G41">
            <v>1</v>
          </cell>
          <cell r="I41">
            <v>0</v>
          </cell>
          <cell r="J41">
            <v>0.8</v>
          </cell>
          <cell r="K41">
            <v>43.4</v>
          </cell>
          <cell r="L41">
            <v>54.249999999999993</v>
          </cell>
          <cell r="M41">
            <v>0</v>
          </cell>
          <cell r="N41">
            <v>0</v>
          </cell>
        </row>
        <row r="42">
          <cell r="A42" t="str">
            <v>FANCOIL ESCRITÓRIOS</v>
          </cell>
          <cell r="B42">
            <v>8.6705202312138727</v>
          </cell>
          <cell r="C42">
            <v>10</v>
          </cell>
          <cell r="D42" t="str">
            <v>C</v>
          </cell>
          <cell r="E42">
            <v>8.6705202312138727</v>
          </cell>
          <cell r="F42">
            <v>0.85</v>
          </cell>
          <cell r="G42">
            <v>32</v>
          </cell>
          <cell r="I42">
            <v>0</v>
          </cell>
          <cell r="J42">
            <v>0.85</v>
          </cell>
          <cell r="K42">
            <v>277.45664739884393</v>
          </cell>
          <cell r="L42">
            <v>326.41958517511051</v>
          </cell>
          <cell r="M42">
            <v>0</v>
          </cell>
          <cell r="N42">
            <v>0</v>
          </cell>
        </row>
        <row r="43">
          <cell r="A43" t="str">
            <v>ILUMINAÇÃO, TOMADAS E AR CONDICIONADO FAST FOOD</v>
          </cell>
          <cell r="B43">
            <v>258.76900000000001</v>
          </cell>
          <cell r="G43">
            <v>1</v>
          </cell>
          <cell r="I43">
            <v>0</v>
          </cell>
          <cell r="J43">
            <v>0.9</v>
          </cell>
          <cell r="K43">
            <v>258.76900000000001</v>
          </cell>
          <cell r="L43">
            <v>287.52111111111111</v>
          </cell>
          <cell r="M43">
            <v>0</v>
          </cell>
          <cell r="N43">
            <v>0</v>
          </cell>
        </row>
        <row r="44">
          <cell r="A44" t="str">
            <v>BOMBA DE RECALQUE DE ÁGUA FRIA</v>
          </cell>
          <cell r="B44">
            <v>20.670391061452513</v>
          </cell>
          <cell r="C44">
            <v>25</v>
          </cell>
          <cell r="D44" t="str">
            <v>H</v>
          </cell>
          <cell r="E44">
            <v>20.670391061452513</v>
          </cell>
          <cell r="F44">
            <v>0.85</v>
          </cell>
          <cell r="G44">
            <v>2</v>
          </cell>
          <cell r="I44">
            <v>0</v>
          </cell>
          <cell r="J44">
            <v>0.85</v>
          </cell>
          <cell r="K44">
            <v>41.340782122905026</v>
          </cell>
          <cell r="L44">
            <v>48.636214262241211</v>
          </cell>
          <cell r="M44">
            <v>0</v>
          </cell>
          <cell r="N44">
            <v>0</v>
          </cell>
        </row>
        <row r="45">
          <cell r="A45" t="str">
            <v>BOMBA DE RECALQUE DE ÁGUAS PLUVIAIS</v>
          </cell>
          <cell r="B45">
            <v>8.6705202312138727</v>
          </cell>
          <cell r="C45">
            <v>10</v>
          </cell>
          <cell r="D45" t="str">
            <v>H</v>
          </cell>
          <cell r="E45">
            <v>8.6705202312138727</v>
          </cell>
          <cell r="F45">
            <v>0.85</v>
          </cell>
          <cell r="G45">
            <v>6</v>
          </cell>
          <cell r="I45">
            <v>0</v>
          </cell>
          <cell r="J45">
            <v>0.85</v>
          </cell>
          <cell r="K45">
            <v>52.02312138728324</v>
          </cell>
          <cell r="L45">
            <v>61.203672220333225</v>
          </cell>
          <cell r="M45">
            <v>0</v>
          </cell>
          <cell r="N45">
            <v>0</v>
          </cell>
        </row>
        <row r="46">
          <cell r="A46" t="str">
            <v>BOMBA DE RECALQUE DE ESGOTO</v>
          </cell>
          <cell r="B46">
            <v>8.6705202312138727</v>
          </cell>
          <cell r="C46">
            <v>10</v>
          </cell>
          <cell r="D46" t="str">
            <v>H</v>
          </cell>
          <cell r="E46">
            <v>8.6705202312138727</v>
          </cell>
          <cell r="F46">
            <v>0.85</v>
          </cell>
          <cell r="G46">
            <v>6</v>
          </cell>
          <cell r="I46">
            <v>0</v>
          </cell>
          <cell r="J46">
            <v>0.85</v>
          </cell>
          <cell r="K46">
            <v>52.02312138728324</v>
          </cell>
          <cell r="L46">
            <v>61.203672220333225</v>
          </cell>
          <cell r="M46">
            <v>0</v>
          </cell>
          <cell r="N46">
            <v>0</v>
          </cell>
        </row>
        <row r="47">
          <cell r="A47" t="str">
            <v>BOMBA DE RECALQUE DE REUSO</v>
          </cell>
          <cell r="B47">
            <v>1.0135135135135136</v>
          </cell>
          <cell r="C47">
            <v>1</v>
          </cell>
          <cell r="D47" t="str">
            <v>H</v>
          </cell>
          <cell r="E47">
            <v>1.0135135135135136</v>
          </cell>
          <cell r="F47">
            <v>0.78</v>
          </cell>
          <cell r="G47">
            <v>2</v>
          </cell>
          <cell r="I47">
            <v>0</v>
          </cell>
          <cell r="J47">
            <v>0.78</v>
          </cell>
          <cell r="K47">
            <v>2.0270270270270272</v>
          </cell>
          <cell r="L47">
            <v>2.5987525987525988</v>
          </cell>
          <cell r="M47">
            <v>0</v>
          </cell>
          <cell r="N47">
            <v>0</v>
          </cell>
        </row>
        <row r="48">
          <cell r="A48" t="str">
            <v>BOMBA DE RECALQUE DO POÇO DE RETARDO</v>
          </cell>
          <cell r="B48">
            <v>1.0135135135135136</v>
          </cell>
          <cell r="C48">
            <v>1</v>
          </cell>
          <cell r="D48" t="str">
            <v>H</v>
          </cell>
          <cell r="E48">
            <v>1.0135135135135136</v>
          </cell>
          <cell r="F48">
            <v>0.78</v>
          </cell>
          <cell r="G48">
            <v>2</v>
          </cell>
          <cell r="I48">
            <v>0</v>
          </cell>
          <cell r="J48">
            <v>0.78</v>
          </cell>
          <cell r="K48">
            <v>2.0270270270270272</v>
          </cell>
          <cell r="L48">
            <v>2.5987525987525988</v>
          </cell>
          <cell r="M48">
            <v>0</v>
          </cell>
          <cell r="N48">
            <v>0</v>
          </cell>
        </row>
        <row r="49">
          <cell r="A49" t="str">
            <v>ESCADA ROLANTE</v>
          </cell>
          <cell r="B49">
            <v>10</v>
          </cell>
          <cell r="G49">
            <v>2</v>
          </cell>
          <cell r="I49">
            <v>0</v>
          </cell>
          <cell r="J49">
            <v>0.8</v>
          </cell>
          <cell r="K49">
            <v>20</v>
          </cell>
          <cell r="L49">
            <v>25</v>
          </cell>
          <cell r="M49">
            <v>0</v>
          </cell>
          <cell r="N49">
            <v>0</v>
          </cell>
        </row>
        <row r="50">
          <cell r="A50" t="str">
            <v>TOTAL</v>
          </cell>
          <cell r="I50">
            <v>5.8131468987100983E-2</v>
          </cell>
          <cell r="J50">
            <v>0.79999999999999993</v>
          </cell>
          <cell r="K50">
            <v>1391.0193808785871</v>
          </cell>
          <cell r="L50">
            <v>1678.056551918718</v>
          </cell>
          <cell r="M50">
            <v>80.861999999999995</v>
          </cell>
          <cell r="N50">
            <v>101.0775</v>
          </cell>
        </row>
        <row r="52">
          <cell r="I52" t="str">
            <v>COM O PAINEL DE SEGURANÇA EM FUNCIONAMENTO</v>
          </cell>
        </row>
        <row r="53">
          <cell r="A53" t="str">
            <v>RESUMO GERAL:</v>
          </cell>
          <cell r="B53" t="str">
            <v>kW</v>
          </cell>
          <cell r="C53" t="str">
            <v>kVA</v>
          </cell>
          <cell r="I53" t="str">
            <v>kW</v>
          </cell>
          <cell r="J53" t="str">
            <v>kVA</v>
          </cell>
        </row>
        <row r="54">
          <cell r="A54" t="str">
            <v>DEMANDAS</v>
          </cell>
          <cell r="B54">
            <v>80.861999999999995</v>
          </cell>
          <cell r="C54">
            <v>101.0775</v>
          </cell>
          <cell r="I54">
            <v>442.08736295026449</v>
          </cell>
          <cell r="J54">
            <v>529.01118759655708</v>
          </cell>
        </row>
        <row r="55">
          <cell r="A55" t="str">
            <v>RESERVA     (%)</v>
          </cell>
          <cell r="B55">
            <v>0.2</v>
          </cell>
          <cell r="I55">
            <v>0</v>
          </cell>
        </row>
        <row r="56">
          <cell r="A56" t="str">
            <v>FATOR DE SIMULTANEIDADE</v>
          </cell>
          <cell r="B56">
            <v>1</v>
          </cell>
          <cell r="I56">
            <v>1</v>
          </cell>
        </row>
        <row r="58">
          <cell r="A58" t="str">
            <v xml:space="preserve">DEMANDA FINAL </v>
          </cell>
          <cell r="B58">
            <v>97.034399999999991</v>
          </cell>
          <cell r="C58">
            <v>121.29299999999999</v>
          </cell>
          <cell r="I58">
            <v>442.08736295026449</v>
          </cell>
          <cell r="J58">
            <v>529.01118759655708</v>
          </cell>
        </row>
        <row r="60">
          <cell r="A60" t="str">
            <v>TENSÃO (V)</v>
          </cell>
          <cell r="B60">
            <v>380</v>
          </cell>
          <cell r="C60" t="str">
            <v>V</v>
          </cell>
          <cell r="I60">
            <v>380</v>
          </cell>
          <cell r="J60" t="str">
            <v>V</v>
          </cell>
        </row>
        <row r="61">
          <cell r="A61" t="str">
            <v>CORRENTE (A)</v>
          </cell>
          <cell r="B61">
            <v>184.28564789688755</v>
          </cell>
          <cell r="C61" t="str">
            <v>A</v>
          </cell>
          <cell r="I61">
            <v>803.74934621893647</v>
          </cell>
          <cell r="J61" t="str">
            <v>A</v>
          </cell>
        </row>
        <row r="62">
          <cell r="A62" t="str">
            <v>DISJUNTOR GERAL</v>
          </cell>
          <cell r="B62">
            <v>2500</v>
          </cell>
          <cell r="C62" t="str">
            <v>A</v>
          </cell>
          <cell r="I62">
            <v>2500</v>
          </cell>
          <cell r="J62" t="str">
            <v>A</v>
          </cell>
        </row>
        <row r="64">
          <cell r="A64" t="str">
            <v>TRANSFORMADOR DE 1500KVA</v>
          </cell>
        </row>
        <row r="69">
          <cell r="A69" t="str">
            <v>PBT-SEG EM EMERGÊNCIA</v>
          </cell>
        </row>
        <row r="71">
          <cell r="A71" t="str">
            <v>EM REGIME NORMAL</v>
          </cell>
        </row>
        <row r="72">
          <cell r="A72" t="str">
            <v>FINALIDADE</v>
          </cell>
          <cell r="B72" t="str">
            <v>POT. UNIT. (kW)</v>
          </cell>
          <cell r="C72" t="str">
            <v>POT. UNIT. (CV)</v>
          </cell>
          <cell r="D72" t="str">
            <v>T I P O</v>
          </cell>
          <cell r="E72" t="str">
            <v>POT-M (KW)</v>
          </cell>
          <cell r="F72" t="str">
            <v>FP- M</v>
          </cell>
          <cell r="G72" t="str">
            <v>QTDE.</v>
          </cell>
          <cell r="H72" t="str">
            <v>PÓLOS</v>
          </cell>
          <cell r="I72" t="str">
            <v>F.D.</v>
          </cell>
          <cell r="J72" t="str">
            <v>F.P.</v>
          </cell>
          <cell r="K72" t="str">
            <v>POT. INSTALADA (kW)</v>
          </cell>
          <cell r="L72" t="str">
            <v>POT. INSTALADA (kVA)</v>
          </cell>
          <cell r="M72" t="str">
            <v>POT. DEMANDADA (kW)</v>
          </cell>
          <cell r="N72" t="str">
            <v>POT. DEMANDADA (kVA)</v>
          </cell>
        </row>
        <row r="73">
          <cell r="A73" t="str">
            <v>ELEVADOR DE SEGUANÇA</v>
          </cell>
          <cell r="B73">
            <v>35</v>
          </cell>
          <cell r="E73" t="e">
            <v>#N/A</v>
          </cell>
          <cell r="F73" t="e">
            <v>#N/A</v>
          </cell>
          <cell r="G73">
            <v>1</v>
          </cell>
          <cell r="I73">
            <v>1</v>
          </cell>
          <cell r="J73">
            <v>0.8</v>
          </cell>
          <cell r="K73">
            <v>35</v>
          </cell>
          <cell r="L73">
            <v>43.75</v>
          </cell>
          <cell r="M73">
            <v>35</v>
          </cell>
          <cell r="N73">
            <v>43.75</v>
          </cell>
        </row>
        <row r="74">
          <cell r="A74" t="str">
            <v>ILUMINAÇÃO E COMANDO ELEVADORE DE SEGURANÇA</v>
          </cell>
          <cell r="B74">
            <v>3</v>
          </cell>
          <cell r="E74" t="e">
            <v>#N/A</v>
          </cell>
          <cell r="F74" t="e">
            <v>#N/A</v>
          </cell>
          <cell r="G74">
            <v>1</v>
          </cell>
          <cell r="I74">
            <v>1</v>
          </cell>
          <cell r="J74">
            <v>0.8</v>
          </cell>
          <cell r="K74">
            <v>3</v>
          </cell>
          <cell r="L74">
            <v>3.75</v>
          </cell>
          <cell r="M74">
            <v>3</v>
          </cell>
          <cell r="N74">
            <v>3.75</v>
          </cell>
        </row>
        <row r="75">
          <cell r="A75" t="str">
            <v>PRESSURIZAÇÃO ESCADA 5SS</v>
          </cell>
          <cell r="B75">
            <v>6.3805104408352662</v>
          </cell>
          <cell r="C75">
            <v>7.5</v>
          </cell>
          <cell r="D75" t="str">
            <v>C</v>
          </cell>
          <cell r="E75">
            <v>6.3805104408352662</v>
          </cell>
          <cell r="F75">
            <v>0.8</v>
          </cell>
          <cell r="G75">
            <v>4</v>
          </cell>
          <cell r="I75">
            <v>0</v>
          </cell>
          <cell r="J75">
            <v>0.8</v>
          </cell>
          <cell r="K75">
            <v>25.522041763341065</v>
          </cell>
          <cell r="L75">
            <v>31.902552204176331</v>
          </cell>
          <cell r="M75">
            <v>0</v>
          </cell>
          <cell r="N75">
            <v>0</v>
          </cell>
        </row>
        <row r="76">
          <cell r="A76" t="str">
            <v>PRESSURIZAÇÃO ESCADA 3SS</v>
          </cell>
          <cell r="B76">
            <v>8.6705202312138727</v>
          </cell>
          <cell r="C76">
            <v>10</v>
          </cell>
          <cell r="D76" t="str">
            <v>C</v>
          </cell>
          <cell r="E76">
            <v>8.6705202312138727</v>
          </cell>
          <cell r="F76">
            <v>0.85</v>
          </cell>
          <cell r="G76">
            <v>2</v>
          </cell>
          <cell r="I76">
            <v>0</v>
          </cell>
          <cell r="J76">
            <v>0.85</v>
          </cell>
          <cell r="K76">
            <v>17.341040462427745</v>
          </cell>
          <cell r="L76">
            <v>20.401224073444407</v>
          </cell>
          <cell r="M76">
            <v>0</v>
          </cell>
          <cell r="N76">
            <v>0</v>
          </cell>
        </row>
        <row r="77">
          <cell r="A77" t="str">
            <v>PRESSURIZAÇÃO ESCADA 1SS</v>
          </cell>
          <cell r="B77">
            <v>16.930022573363431</v>
          </cell>
          <cell r="C77">
            <v>20</v>
          </cell>
          <cell r="D77" t="str">
            <v>C</v>
          </cell>
          <cell r="E77">
            <v>16.930022573363431</v>
          </cell>
          <cell r="F77">
            <v>0.84</v>
          </cell>
          <cell r="G77">
            <v>5</v>
          </cell>
          <cell r="I77">
            <v>0</v>
          </cell>
          <cell r="J77">
            <v>0.84</v>
          </cell>
          <cell r="K77">
            <v>84.650112866817153</v>
          </cell>
          <cell r="L77">
            <v>100.77394388906805</v>
          </cell>
          <cell r="M77">
            <v>0</v>
          </cell>
          <cell r="N77">
            <v>0</v>
          </cell>
        </row>
        <row r="78">
          <cell r="A78" t="str">
            <v>EXAUSTÃO DE FUMAÇA</v>
          </cell>
          <cell r="B78">
            <v>16.930022573363431</v>
          </cell>
          <cell r="C78">
            <v>20</v>
          </cell>
          <cell r="D78" t="str">
            <v>C</v>
          </cell>
          <cell r="E78">
            <v>16.930022573363431</v>
          </cell>
          <cell r="F78">
            <v>0.84</v>
          </cell>
          <cell r="G78">
            <v>2</v>
          </cell>
          <cell r="I78">
            <v>0</v>
          </cell>
          <cell r="J78">
            <v>0.84</v>
          </cell>
          <cell r="K78">
            <v>33.860045146726861</v>
          </cell>
          <cell r="L78">
            <v>40.309577555627214</v>
          </cell>
          <cell r="M78">
            <v>0</v>
          </cell>
          <cell r="N78">
            <v>0</v>
          </cell>
        </row>
        <row r="79">
          <cell r="A79" t="str">
            <v>ELEVADOR DE SEGUANÇA</v>
          </cell>
          <cell r="B79">
            <v>35</v>
          </cell>
          <cell r="E79" t="e">
            <v>#N/A</v>
          </cell>
          <cell r="F79" t="e">
            <v>#N/A</v>
          </cell>
          <cell r="G79">
            <v>1</v>
          </cell>
          <cell r="I79">
            <v>1</v>
          </cell>
          <cell r="J79">
            <v>0.8</v>
          </cell>
          <cell r="K79">
            <v>35</v>
          </cell>
          <cell r="L79">
            <v>43.75</v>
          </cell>
          <cell r="M79">
            <v>35</v>
          </cell>
          <cell r="N79">
            <v>43.75</v>
          </cell>
        </row>
        <row r="80">
          <cell r="A80" t="str">
            <v>ILUMINAÇÃO E COMANDO ELEVADORE DE SEGURANÇA</v>
          </cell>
          <cell r="B80">
            <v>3</v>
          </cell>
          <cell r="E80" t="e">
            <v>#N/A</v>
          </cell>
          <cell r="F80" t="e">
            <v>#N/A</v>
          </cell>
          <cell r="G80">
            <v>1</v>
          </cell>
          <cell r="I80">
            <v>1</v>
          </cell>
          <cell r="J80">
            <v>0.8</v>
          </cell>
          <cell r="K80">
            <v>3</v>
          </cell>
          <cell r="L80">
            <v>3.75</v>
          </cell>
          <cell r="M80">
            <v>3</v>
          </cell>
          <cell r="N80">
            <v>3.75</v>
          </cell>
        </row>
        <row r="81">
          <cell r="A81" t="str">
            <v>PRESSURIZAÇÃO ESCADA 5SS</v>
          </cell>
          <cell r="B81">
            <v>6.3805104408352662</v>
          </cell>
          <cell r="C81">
            <v>7.5</v>
          </cell>
          <cell r="D81" t="str">
            <v>C</v>
          </cell>
          <cell r="E81">
            <v>6.3805104408352662</v>
          </cell>
          <cell r="F81">
            <v>0.8</v>
          </cell>
          <cell r="G81">
            <v>4</v>
          </cell>
          <cell r="I81">
            <v>0</v>
          </cell>
          <cell r="J81">
            <v>0.8</v>
          </cell>
          <cell r="K81">
            <v>25.522041763341065</v>
          </cell>
          <cell r="L81">
            <v>31.902552204176331</v>
          </cell>
          <cell r="M81">
            <v>0</v>
          </cell>
          <cell r="N81">
            <v>0</v>
          </cell>
        </row>
        <row r="82">
          <cell r="A82" t="str">
            <v>PRESSURIZAÇÃO ESCADA 3SS</v>
          </cell>
          <cell r="B82">
            <v>8.6705202312138727</v>
          </cell>
          <cell r="C82">
            <v>10</v>
          </cell>
          <cell r="D82" t="str">
            <v>C</v>
          </cell>
          <cell r="E82">
            <v>8.6705202312138727</v>
          </cell>
          <cell r="F82">
            <v>0.85</v>
          </cell>
          <cell r="G82">
            <v>2</v>
          </cell>
          <cell r="I82">
            <v>0</v>
          </cell>
          <cell r="J82">
            <v>0.85</v>
          </cell>
          <cell r="K82">
            <v>17.341040462427745</v>
          </cell>
          <cell r="L82">
            <v>20.401224073444407</v>
          </cell>
          <cell r="M82">
            <v>0</v>
          </cell>
          <cell r="N82">
            <v>0</v>
          </cell>
        </row>
        <row r="83">
          <cell r="A83" t="str">
            <v>PRESSURIZAÇÃO ESCADA 1SS</v>
          </cell>
          <cell r="B83">
            <v>16.930022573363431</v>
          </cell>
          <cell r="C83">
            <v>20</v>
          </cell>
          <cell r="D83" t="str">
            <v>C</v>
          </cell>
          <cell r="E83">
            <v>16.930022573363431</v>
          </cell>
          <cell r="F83">
            <v>0.84</v>
          </cell>
          <cell r="G83">
            <v>5</v>
          </cell>
          <cell r="I83">
            <v>0</v>
          </cell>
          <cell r="J83">
            <v>0.84</v>
          </cell>
          <cell r="K83">
            <v>84.650112866817153</v>
          </cell>
          <cell r="L83">
            <v>100.77394388906805</v>
          </cell>
          <cell r="M83">
            <v>0</v>
          </cell>
          <cell r="N83">
            <v>0</v>
          </cell>
        </row>
        <row r="84">
          <cell r="A84" t="str">
            <v>EXAUSTÃO DE FUMAÇA</v>
          </cell>
          <cell r="B84">
            <v>16.930022573363431</v>
          </cell>
          <cell r="C84">
            <v>20</v>
          </cell>
          <cell r="D84" t="str">
            <v>C</v>
          </cell>
          <cell r="E84">
            <v>16.930022573363431</v>
          </cell>
          <cell r="F84">
            <v>0.84</v>
          </cell>
          <cell r="G84">
            <v>2</v>
          </cell>
          <cell r="I84">
            <v>0</v>
          </cell>
          <cell r="J84">
            <v>0.84</v>
          </cell>
          <cell r="K84">
            <v>33.860045146726861</v>
          </cell>
          <cell r="L84">
            <v>40.309577555627214</v>
          </cell>
          <cell r="M84">
            <v>0</v>
          </cell>
          <cell r="N84">
            <v>0</v>
          </cell>
        </row>
        <row r="85">
          <cell r="A85" t="str">
            <v>BOMBA DE RECALQUE DE ÓLEO DIESEL</v>
          </cell>
          <cell r="B85">
            <v>2.7500000000000004</v>
          </cell>
          <cell r="C85">
            <v>3</v>
          </cell>
          <cell r="D85" t="str">
            <v>H</v>
          </cell>
          <cell r="E85">
            <v>2.7500000000000004</v>
          </cell>
          <cell r="F85">
            <v>0.77</v>
          </cell>
          <cell r="G85">
            <v>2</v>
          </cell>
          <cell r="I85">
            <v>0.5</v>
          </cell>
          <cell r="J85">
            <v>0.77</v>
          </cell>
          <cell r="K85">
            <v>5.5000000000000009</v>
          </cell>
          <cell r="L85">
            <v>7.1428571428571441</v>
          </cell>
          <cell r="M85">
            <v>2.7500000000000004</v>
          </cell>
          <cell r="N85">
            <v>3.5714285714285721</v>
          </cell>
        </row>
        <row r="86">
          <cell r="A86" t="str">
            <v>ILUMINAÇÃO E TOMADAS GERADOR</v>
          </cell>
          <cell r="B86">
            <v>11.67</v>
          </cell>
          <cell r="E86" t="e">
            <v>#N/A</v>
          </cell>
          <cell r="F86" t="e">
            <v>#N/A</v>
          </cell>
          <cell r="G86">
            <v>1</v>
          </cell>
          <cell r="I86">
            <v>0.9</v>
          </cell>
          <cell r="J86">
            <v>0.94</v>
          </cell>
          <cell r="K86">
            <v>11.67</v>
          </cell>
          <cell r="L86">
            <v>12.414893617021278</v>
          </cell>
          <cell r="M86">
            <v>10.503</v>
          </cell>
          <cell r="N86">
            <v>11.17340425531915</v>
          </cell>
        </row>
        <row r="87">
          <cell r="A87" t="str">
            <v>BOMBA DE INCÊNDIO JOCKEY</v>
          </cell>
          <cell r="B87">
            <v>4.3632075471698117</v>
          </cell>
          <cell r="C87">
            <v>5</v>
          </cell>
          <cell r="D87" t="str">
            <v>H</v>
          </cell>
          <cell r="E87">
            <v>4.3632075471698117</v>
          </cell>
          <cell r="F87">
            <v>0.83</v>
          </cell>
          <cell r="G87">
            <v>1</v>
          </cell>
          <cell r="I87">
            <v>1</v>
          </cell>
          <cell r="J87">
            <v>0.83</v>
          </cell>
          <cell r="K87">
            <v>4.3632075471698117</v>
          </cell>
          <cell r="L87">
            <v>5.2568765628551954</v>
          </cell>
          <cell r="M87">
            <v>4.3632075471698117</v>
          </cell>
          <cell r="N87">
            <v>5.2568765628551954</v>
          </cell>
        </row>
        <row r="88">
          <cell r="A88" t="str">
            <v>BOMBA DE INCÊNDIO PRINCIPAL</v>
          </cell>
          <cell r="B88">
            <v>119.56521739130434</v>
          </cell>
          <cell r="C88">
            <v>150</v>
          </cell>
          <cell r="D88" t="str">
            <v>H</v>
          </cell>
          <cell r="E88">
            <v>119.56521739130434</v>
          </cell>
          <cell r="F88">
            <v>0.86</v>
          </cell>
          <cell r="G88">
            <v>1</v>
          </cell>
          <cell r="I88">
            <v>0</v>
          </cell>
          <cell r="J88">
            <v>0.86</v>
          </cell>
          <cell r="K88">
            <v>119.56521739130434</v>
          </cell>
          <cell r="L88">
            <v>139.02932254802832</v>
          </cell>
          <cell r="M88">
            <v>0</v>
          </cell>
          <cell r="N88">
            <v>0</v>
          </cell>
        </row>
        <row r="89">
          <cell r="A89" t="str">
            <v>RETIFICADOR SUBESTAÇÃO</v>
          </cell>
          <cell r="B89">
            <v>10</v>
          </cell>
          <cell r="G89">
            <v>1</v>
          </cell>
          <cell r="I89">
            <v>1</v>
          </cell>
          <cell r="J89">
            <v>0.8</v>
          </cell>
          <cell r="K89">
            <v>10</v>
          </cell>
          <cell r="L89">
            <v>12.5</v>
          </cell>
          <cell r="M89">
            <v>10</v>
          </cell>
          <cell r="N89">
            <v>12.5</v>
          </cell>
        </row>
        <row r="90">
          <cell r="A90" t="str">
            <v>TOTAL</v>
          </cell>
          <cell r="I90">
            <v>0.18844624461614121</v>
          </cell>
          <cell r="J90">
            <v>0.81266524224042402</v>
          </cell>
          <cell r="K90">
            <v>549.84490541709977</v>
          </cell>
          <cell r="L90">
            <v>658.11854531539404</v>
          </cell>
          <cell r="M90">
            <v>103.61620754716981</v>
          </cell>
          <cell r="N90">
            <v>127.50170938960292</v>
          </cell>
        </row>
        <row r="92">
          <cell r="A92" t="str">
            <v>RESUMO GERAL:</v>
          </cell>
          <cell r="B92" t="str">
            <v>kW</v>
          </cell>
          <cell r="C92" t="str">
            <v>kVA</v>
          </cell>
        </row>
        <row r="93">
          <cell r="A93" t="str">
            <v>DEMANDAS</v>
          </cell>
          <cell r="B93">
            <v>103.61620754716981</v>
          </cell>
          <cell r="C93">
            <v>127.50170938960292</v>
          </cell>
        </row>
        <row r="94">
          <cell r="A94" t="str">
            <v>RESERVA     (%)</v>
          </cell>
          <cell r="B94">
            <v>0.2</v>
          </cell>
        </row>
        <row r="95">
          <cell r="A95" t="str">
            <v>FATOR DE SIMULTANEIDADE</v>
          </cell>
          <cell r="B95">
            <v>1</v>
          </cell>
        </row>
        <row r="97">
          <cell r="A97" t="str">
            <v xml:space="preserve">DEMANDA FINAL </v>
          </cell>
          <cell r="B97">
            <v>124.33944905660377</v>
          </cell>
          <cell r="C97">
            <v>153.00205126752351</v>
          </cell>
        </row>
        <row r="99">
          <cell r="A99" t="str">
            <v>TENSÃO (V)</v>
          </cell>
          <cell r="B99">
            <v>380</v>
          </cell>
          <cell r="C99" t="str">
            <v>V</v>
          </cell>
        </row>
        <row r="100">
          <cell r="A100" t="str">
            <v>CORRENTE (A)</v>
          </cell>
          <cell r="B100">
            <v>232.46256706807799</v>
          </cell>
          <cell r="C100" t="str">
            <v>A</v>
          </cell>
        </row>
        <row r="101">
          <cell r="A101" t="str">
            <v>DISJUNTOR GERAL</v>
          </cell>
          <cell r="B101">
            <v>1250</v>
          </cell>
          <cell r="C101" t="str">
            <v>A</v>
          </cell>
        </row>
        <row r="104">
          <cell r="A104" t="str">
            <v>EM FUNCIONAMENTO</v>
          </cell>
        </row>
        <row r="105">
          <cell r="A105" t="str">
            <v>FINALIDADE</v>
          </cell>
          <cell r="B105" t="str">
            <v>POT. UNIT. (kW)</v>
          </cell>
          <cell r="C105" t="str">
            <v>POT. UNIT. (CV)</v>
          </cell>
          <cell r="D105" t="str">
            <v>T I P O</v>
          </cell>
          <cell r="E105" t="str">
            <v>POT-M (KW)</v>
          </cell>
          <cell r="F105" t="str">
            <v>FP- M</v>
          </cell>
          <cell r="G105" t="str">
            <v>QTDE.</v>
          </cell>
          <cell r="H105" t="str">
            <v>PÓLOS</v>
          </cell>
          <cell r="I105" t="str">
            <v>F.D.</v>
          </cell>
          <cell r="J105" t="str">
            <v>F.P.</v>
          </cell>
          <cell r="K105" t="str">
            <v>POT. INSTALADA (kW)</v>
          </cell>
          <cell r="L105" t="str">
            <v>POT. INSTALADA (kVA)</v>
          </cell>
          <cell r="M105" t="str">
            <v>POT. DEMANDADA (kW)</v>
          </cell>
          <cell r="N105" t="str">
            <v>POT. DEMANDADA (kVA)</v>
          </cell>
        </row>
        <row r="106">
          <cell r="A106" t="str">
            <v>ELEVADOR DE SEGUANÇA</v>
          </cell>
          <cell r="B106">
            <v>35</v>
          </cell>
          <cell r="E106" t="e">
            <v>#N/A</v>
          </cell>
          <cell r="F106" t="e">
            <v>#N/A</v>
          </cell>
          <cell r="G106">
            <v>1</v>
          </cell>
          <cell r="I106">
            <v>1</v>
          </cell>
          <cell r="J106">
            <v>0.8</v>
          </cell>
          <cell r="K106">
            <v>35</v>
          </cell>
          <cell r="L106">
            <v>43.75</v>
          </cell>
          <cell r="M106">
            <v>35</v>
          </cell>
          <cell r="N106">
            <v>43.75</v>
          </cell>
        </row>
        <row r="107">
          <cell r="A107" t="str">
            <v>ILUMINAÇÃO E COMANDO ELEVADORE DE SEGURANÇA</v>
          </cell>
          <cell r="B107">
            <v>3</v>
          </cell>
          <cell r="E107" t="e">
            <v>#N/A</v>
          </cell>
          <cell r="F107" t="e">
            <v>#N/A</v>
          </cell>
          <cell r="G107">
            <v>1</v>
          </cell>
          <cell r="I107">
            <v>1</v>
          </cell>
          <cell r="J107">
            <v>0.8</v>
          </cell>
          <cell r="K107">
            <v>3</v>
          </cell>
          <cell r="L107">
            <v>3.75</v>
          </cell>
          <cell r="M107">
            <v>3</v>
          </cell>
          <cell r="N107">
            <v>3.75</v>
          </cell>
        </row>
        <row r="108">
          <cell r="A108" t="str">
            <v>PRESSURIZAÇÃO ESCADA 5SS</v>
          </cell>
          <cell r="B108">
            <v>6.3805104408352662</v>
          </cell>
          <cell r="C108">
            <v>7.5</v>
          </cell>
          <cell r="D108" t="str">
            <v>C</v>
          </cell>
          <cell r="E108">
            <v>6.3805104408352662</v>
          </cell>
          <cell r="F108">
            <v>0.8</v>
          </cell>
          <cell r="G108">
            <v>4</v>
          </cell>
          <cell r="I108">
            <v>0.5</v>
          </cell>
          <cell r="J108">
            <v>0.8</v>
          </cell>
          <cell r="K108">
            <v>25.522041763341065</v>
          </cell>
          <cell r="L108">
            <v>31.902552204176331</v>
          </cell>
          <cell r="M108">
            <v>12.761020881670532</v>
          </cell>
          <cell r="N108">
            <v>15.951276102088165</v>
          </cell>
        </row>
        <row r="109">
          <cell r="A109" t="str">
            <v>PRESSURIZAÇÃO ESCADA 3SS</v>
          </cell>
          <cell r="B109">
            <v>8.6705202312138727</v>
          </cell>
          <cell r="C109">
            <v>10</v>
          </cell>
          <cell r="D109" t="str">
            <v>C</v>
          </cell>
          <cell r="E109">
            <v>8.6705202312138727</v>
          </cell>
          <cell r="F109">
            <v>0.85</v>
          </cell>
          <cell r="G109">
            <v>2</v>
          </cell>
          <cell r="I109">
            <v>0.5</v>
          </cell>
          <cell r="J109">
            <v>0.85</v>
          </cell>
          <cell r="K109">
            <v>17.341040462427745</v>
          </cell>
          <cell r="L109">
            <v>20.401224073444407</v>
          </cell>
          <cell r="M109">
            <v>8.6705202312138727</v>
          </cell>
          <cell r="N109">
            <v>10.200612036722204</v>
          </cell>
        </row>
        <row r="110">
          <cell r="A110" t="str">
            <v>PRESSURIZAÇÃO ESCADA 1SS</v>
          </cell>
          <cell r="B110">
            <v>16.930022573363431</v>
          </cell>
          <cell r="C110">
            <v>20</v>
          </cell>
          <cell r="D110" t="str">
            <v>C</v>
          </cell>
          <cell r="E110">
            <v>16.930022573363431</v>
          </cell>
          <cell r="F110">
            <v>0.84</v>
          </cell>
          <cell r="G110">
            <v>5</v>
          </cell>
          <cell r="I110">
            <v>0.8</v>
          </cell>
          <cell r="J110">
            <v>0.84</v>
          </cell>
          <cell r="K110">
            <v>84.650112866817153</v>
          </cell>
          <cell r="L110">
            <v>100.77394388906805</v>
          </cell>
          <cell r="M110">
            <v>67.720090293453723</v>
          </cell>
          <cell r="N110">
            <v>80.619155111254443</v>
          </cell>
        </row>
        <row r="111">
          <cell r="A111" t="str">
            <v>EXAUSTÃO DE FUMAÇA</v>
          </cell>
          <cell r="B111">
            <v>16.930022573363431</v>
          </cell>
          <cell r="C111">
            <v>20</v>
          </cell>
          <cell r="D111" t="str">
            <v>C</v>
          </cell>
          <cell r="E111">
            <v>16.930022573363431</v>
          </cell>
          <cell r="F111">
            <v>0.84</v>
          </cell>
          <cell r="G111">
            <v>2</v>
          </cell>
          <cell r="I111">
            <v>1</v>
          </cell>
          <cell r="J111">
            <v>0.84</v>
          </cell>
          <cell r="K111">
            <v>33.860045146726861</v>
          </cell>
          <cell r="L111">
            <v>40.309577555627214</v>
          </cell>
          <cell r="M111">
            <v>33.860045146726861</v>
          </cell>
          <cell r="N111">
            <v>40.309577555627214</v>
          </cell>
        </row>
        <row r="112">
          <cell r="A112" t="str">
            <v>ELEVADOR DE SEGUANÇA</v>
          </cell>
          <cell r="B112">
            <v>35</v>
          </cell>
          <cell r="E112" t="e">
            <v>#N/A</v>
          </cell>
          <cell r="F112" t="e">
            <v>#N/A</v>
          </cell>
          <cell r="G112">
            <v>1</v>
          </cell>
          <cell r="I112">
            <v>1</v>
          </cell>
          <cell r="J112">
            <v>0.8</v>
          </cell>
          <cell r="K112">
            <v>35</v>
          </cell>
          <cell r="L112">
            <v>43.75</v>
          </cell>
          <cell r="M112">
            <v>35</v>
          </cell>
          <cell r="N112">
            <v>43.75</v>
          </cell>
        </row>
        <row r="113">
          <cell r="A113" t="str">
            <v>ILUMINAÇÃO E COMANDO ELEVADORE DE SEGURANÇA</v>
          </cell>
          <cell r="B113">
            <v>3</v>
          </cell>
          <cell r="E113" t="e">
            <v>#N/A</v>
          </cell>
          <cell r="F113" t="e">
            <v>#N/A</v>
          </cell>
          <cell r="G113">
            <v>1</v>
          </cell>
          <cell r="I113">
            <v>1</v>
          </cell>
          <cell r="J113">
            <v>0.8</v>
          </cell>
          <cell r="K113">
            <v>3</v>
          </cell>
          <cell r="L113">
            <v>3.75</v>
          </cell>
          <cell r="M113">
            <v>3</v>
          </cell>
          <cell r="N113">
            <v>3.75</v>
          </cell>
        </row>
        <row r="114">
          <cell r="A114" t="str">
            <v>PRESSURIZAÇÃO ESCADA 5SS</v>
          </cell>
          <cell r="B114">
            <v>6.3805104408352662</v>
          </cell>
          <cell r="C114">
            <v>7.5</v>
          </cell>
          <cell r="D114" t="str">
            <v>C</v>
          </cell>
          <cell r="E114">
            <v>6.3805104408352662</v>
          </cell>
          <cell r="F114">
            <v>0.8</v>
          </cell>
          <cell r="G114">
            <v>4</v>
          </cell>
          <cell r="I114">
            <v>0.5</v>
          </cell>
          <cell r="J114">
            <v>0.8</v>
          </cell>
          <cell r="K114">
            <v>25.522041763341065</v>
          </cell>
          <cell r="L114">
            <v>31.902552204176331</v>
          </cell>
          <cell r="M114">
            <v>12.761020881670532</v>
          </cell>
          <cell r="N114">
            <v>15.951276102088165</v>
          </cell>
        </row>
        <row r="115">
          <cell r="A115" t="str">
            <v>PRESSURIZAÇÃO ESCADA 3SS</v>
          </cell>
          <cell r="B115">
            <v>8.6705202312138727</v>
          </cell>
          <cell r="C115">
            <v>10</v>
          </cell>
          <cell r="D115" t="str">
            <v>C</v>
          </cell>
          <cell r="E115">
            <v>8.6705202312138727</v>
          </cell>
          <cell r="F115">
            <v>0.85</v>
          </cell>
          <cell r="G115">
            <v>2</v>
          </cell>
          <cell r="I115">
            <v>0.5</v>
          </cell>
          <cell r="J115">
            <v>0.85</v>
          </cell>
          <cell r="K115">
            <v>17.341040462427745</v>
          </cell>
          <cell r="L115">
            <v>20.401224073444407</v>
          </cell>
          <cell r="M115">
            <v>8.6705202312138727</v>
          </cell>
          <cell r="N115">
            <v>10.200612036722204</v>
          </cell>
        </row>
        <row r="116">
          <cell r="A116" t="str">
            <v>PRESSURIZAÇÃO ESCADA 1SS</v>
          </cell>
          <cell r="B116">
            <v>16.930022573363431</v>
          </cell>
          <cell r="C116">
            <v>20</v>
          </cell>
          <cell r="D116" t="str">
            <v>C</v>
          </cell>
          <cell r="E116">
            <v>16.930022573363431</v>
          </cell>
          <cell r="F116">
            <v>0.84</v>
          </cell>
          <cell r="G116">
            <v>5</v>
          </cell>
          <cell r="I116">
            <v>0.8</v>
          </cell>
          <cell r="J116">
            <v>0.84</v>
          </cell>
          <cell r="K116">
            <v>84.650112866817153</v>
          </cell>
          <cell r="L116">
            <v>100.77394388906805</v>
          </cell>
          <cell r="M116">
            <v>67.720090293453723</v>
          </cell>
          <cell r="N116">
            <v>80.619155111254443</v>
          </cell>
        </row>
        <row r="117">
          <cell r="A117" t="str">
            <v>EXAUSTÃO DE FUMAÇA</v>
          </cell>
          <cell r="B117">
            <v>16.930022573363431</v>
          </cell>
          <cell r="C117">
            <v>20</v>
          </cell>
          <cell r="D117" t="str">
            <v>C</v>
          </cell>
          <cell r="E117">
            <v>16.930022573363431</v>
          </cell>
          <cell r="F117">
            <v>0.84</v>
          </cell>
          <cell r="G117">
            <v>2</v>
          </cell>
          <cell r="I117">
            <v>1</v>
          </cell>
          <cell r="J117">
            <v>0.84</v>
          </cell>
          <cell r="K117">
            <v>33.860045146726861</v>
          </cell>
          <cell r="L117">
            <v>40.309577555627214</v>
          </cell>
          <cell r="M117">
            <v>33.860045146726861</v>
          </cell>
          <cell r="N117">
            <v>40.309577555627214</v>
          </cell>
        </row>
        <row r="118">
          <cell r="A118" t="str">
            <v>BOMBA DE RECALQUE DE ÓLEO DIESEL</v>
          </cell>
          <cell r="B118">
            <v>2.7500000000000004</v>
          </cell>
          <cell r="C118">
            <v>3</v>
          </cell>
          <cell r="D118" t="str">
            <v>H</v>
          </cell>
          <cell r="E118">
            <v>2.7500000000000004</v>
          </cell>
          <cell r="F118">
            <v>0.77</v>
          </cell>
          <cell r="G118">
            <v>2</v>
          </cell>
          <cell r="I118">
            <v>0.5</v>
          </cell>
          <cell r="J118">
            <v>0.77</v>
          </cell>
          <cell r="K118">
            <v>5.5000000000000009</v>
          </cell>
          <cell r="L118">
            <v>7.1428571428571441</v>
          </cell>
          <cell r="M118">
            <v>2.7500000000000004</v>
          </cell>
          <cell r="N118">
            <v>3.5714285714285721</v>
          </cell>
        </row>
        <row r="119">
          <cell r="A119" t="str">
            <v>ILUMINAÇÃO E TOMADAS GERADOR</v>
          </cell>
          <cell r="B119">
            <v>11.67</v>
          </cell>
          <cell r="G119">
            <v>1</v>
          </cell>
          <cell r="I119">
            <v>0.9</v>
          </cell>
          <cell r="J119">
            <v>0.94</v>
          </cell>
          <cell r="K119">
            <v>11.67</v>
          </cell>
          <cell r="L119">
            <v>12.414893617021278</v>
          </cell>
          <cell r="M119">
            <v>10.503</v>
          </cell>
          <cell r="N119">
            <v>11.17340425531915</v>
          </cell>
        </row>
        <row r="120">
          <cell r="A120" t="str">
            <v>BOMBA DE INCÊNDIO JOCKEY</v>
          </cell>
          <cell r="B120">
            <v>6.3805104408352662</v>
          </cell>
          <cell r="C120">
            <v>7.5</v>
          </cell>
          <cell r="D120" t="str">
            <v>H</v>
          </cell>
          <cell r="E120">
            <v>6.3805104408352662</v>
          </cell>
          <cell r="F120">
            <v>0.8</v>
          </cell>
          <cell r="G120">
            <v>1</v>
          </cell>
          <cell r="I120">
            <v>0</v>
          </cell>
          <cell r="J120">
            <v>0.8</v>
          </cell>
          <cell r="K120">
            <v>6.3805104408352662</v>
          </cell>
          <cell r="L120">
            <v>7.9756380510440827</v>
          </cell>
          <cell r="M120">
            <v>0</v>
          </cell>
          <cell r="N120">
            <v>0</v>
          </cell>
        </row>
        <row r="121">
          <cell r="A121" t="str">
            <v>BOMBA DE INCÊNDIO PRINCIPAL</v>
          </cell>
          <cell r="B121">
            <v>119.56521739130434</v>
          </cell>
          <cell r="C121">
            <v>150</v>
          </cell>
          <cell r="D121" t="str">
            <v>H</v>
          </cell>
          <cell r="E121">
            <v>119.56521739130434</v>
          </cell>
          <cell r="F121">
            <v>0.86</v>
          </cell>
          <cell r="G121">
            <v>1</v>
          </cell>
          <cell r="I121">
            <v>1</v>
          </cell>
          <cell r="J121">
            <v>0.86</v>
          </cell>
          <cell r="K121">
            <v>119.56521739130434</v>
          </cell>
          <cell r="L121">
            <v>139.02932254802832</v>
          </cell>
          <cell r="M121">
            <v>119.56521739130434</v>
          </cell>
          <cell r="N121">
            <v>139.02932254802832</v>
          </cell>
        </row>
        <row r="122">
          <cell r="A122" t="str">
            <v>RETIFICADOR SUBESTAÇÃO</v>
          </cell>
          <cell r="B122">
            <v>10</v>
          </cell>
          <cell r="G122">
            <v>1</v>
          </cell>
          <cell r="I122">
            <v>1</v>
          </cell>
          <cell r="J122">
            <v>0.8</v>
          </cell>
          <cell r="K122">
            <v>10</v>
          </cell>
          <cell r="L122">
            <v>12.5</v>
          </cell>
          <cell r="M122">
            <v>10</v>
          </cell>
          <cell r="N122">
            <v>12.5</v>
          </cell>
        </row>
        <row r="123">
          <cell r="A123" t="str">
            <v>TOTAL</v>
          </cell>
          <cell r="I123">
            <v>0.84231455515010045</v>
          </cell>
          <cell r="J123">
            <v>0.83689583526671951</v>
          </cell>
          <cell r="K123">
            <v>551.86220831076525</v>
          </cell>
          <cell r="L123">
            <v>660.83730680358292</v>
          </cell>
          <cell r="M123">
            <v>464.8415704974343</v>
          </cell>
          <cell r="N123">
            <v>555.43539698615996</v>
          </cell>
        </row>
        <row r="125">
          <cell r="A125" t="str">
            <v>RESUMO GERAL:</v>
          </cell>
          <cell r="B125" t="str">
            <v>kW</v>
          </cell>
          <cell r="C125" t="str">
            <v>kVA</v>
          </cell>
        </row>
        <row r="126">
          <cell r="A126" t="str">
            <v>DEMANDAS</v>
          </cell>
          <cell r="B126">
            <v>464.8415704974343</v>
          </cell>
          <cell r="C126">
            <v>555.43539698615996</v>
          </cell>
        </row>
        <row r="127">
          <cell r="A127" t="str">
            <v>RESERVA     (%)</v>
          </cell>
          <cell r="B127">
            <v>0.2</v>
          </cell>
        </row>
        <row r="128">
          <cell r="A128" t="str">
            <v>FATOR DE SIMULTANEIDADE</v>
          </cell>
          <cell r="B128">
            <v>1</v>
          </cell>
        </row>
        <row r="130">
          <cell r="A130" t="str">
            <v xml:space="preserve">DEMANDA FINAL </v>
          </cell>
          <cell r="B130">
            <v>557.80988459692117</v>
          </cell>
          <cell r="C130">
            <v>666.5224763833919</v>
          </cell>
        </row>
        <row r="131">
          <cell r="J131" t="str">
            <v>CORRENTE DE PARTIDA (PIOR CASO)</v>
          </cell>
        </row>
        <row r="132">
          <cell r="A132" t="str">
            <v>TENSÃO (V)</v>
          </cell>
          <cell r="B132">
            <v>380</v>
          </cell>
          <cell r="C132" t="str">
            <v>V</v>
          </cell>
          <cell r="J132">
            <v>1223.676134633914</v>
          </cell>
          <cell r="K132" t="str">
            <v>A</v>
          </cell>
        </row>
        <row r="133">
          <cell r="A133" t="str">
            <v>CORRENTE (A)</v>
          </cell>
          <cell r="B133">
            <v>1012.676134633914</v>
          </cell>
          <cell r="C133" t="str">
            <v>A</v>
          </cell>
        </row>
        <row r="134">
          <cell r="A134" t="str">
            <v>DISJUNTOR GERAL</v>
          </cell>
          <cell r="B134">
            <v>1250</v>
          </cell>
          <cell r="C134" t="str">
            <v>A</v>
          </cell>
          <cell r="I134" t="str">
            <v>Ip/In</v>
          </cell>
          <cell r="J134">
            <v>0.97894090770713116</v>
          </cell>
          <cell r="K134" t="str">
            <v>A</v>
          </cell>
        </row>
        <row r="136">
          <cell r="A136" t="str">
            <v>TRANSFORMADOR DE 750KVA</v>
          </cell>
        </row>
        <row r="139">
          <cell r="A139" t="str">
            <v>TRANSFORMADOR 2.1 – PBT-2.1 EM EMERGÊNCIA</v>
          </cell>
        </row>
        <row r="141">
          <cell r="A141" t="str">
            <v>FINALIDADE</v>
          </cell>
          <cell r="B141" t="str">
            <v>POT. UNIT. (kW)</v>
          </cell>
          <cell r="C141" t="str">
            <v>POT. UNIT. (CV)</v>
          </cell>
          <cell r="D141" t="str">
            <v>T I P O</v>
          </cell>
          <cell r="E141" t="str">
            <v>POT-M (KW)</v>
          </cell>
          <cell r="F141" t="str">
            <v>FP- M</v>
          </cell>
          <cell r="G141" t="str">
            <v>QTDE.</v>
          </cell>
          <cell r="H141" t="str">
            <v>PÓLOS</v>
          </cell>
          <cell r="I141" t="str">
            <v>F.D.</v>
          </cell>
          <cell r="J141" t="str">
            <v>F.P.</v>
          </cell>
          <cell r="K141" t="str">
            <v>POT. INSTALADA (kW)</v>
          </cell>
          <cell r="L141" t="str">
            <v>POT. INSTALADA (kVA)</v>
          </cell>
          <cell r="M141" t="str">
            <v>POT. DEMANDADA (kW)</v>
          </cell>
          <cell r="N141" t="str">
            <v>POT. DEMANDADA (kVA)</v>
          </cell>
        </row>
        <row r="142">
          <cell r="A142" t="str">
            <v>ILUMINAÇÃO HELIPONTO</v>
          </cell>
          <cell r="B142">
            <v>10</v>
          </cell>
          <cell r="E142" t="e">
            <v>#N/A</v>
          </cell>
          <cell r="F142" t="e">
            <v>#N/A</v>
          </cell>
          <cell r="G142">
            <v>1</v>
          </cell>
          <cell r="I142">
            <v>1</v>
          </cell>
          <cell r="J142">
            <v>0.9</v>
          </cell>
          <cell r="K142">
            <v>10</v>
          </cell>
          <cell r="L142">
            <v>11.111111111111111</v>
          </cell>
          <cell r="M142">
            <v>10</v>
          </cell>
          <cell r="N142">
            <v>11.111111111111111</v>
          </cell>
        </row>
        <row r="143">
          <cell r="A143" t="str">
            <v>ELEVADORE HELIPONTO</v>
          </cell>
          <cell r="B143">
            <v>12</v>
          </cell>
          <cell r="E143" t="e">
            <v>#N/A</v>
          </cell>
          <cell r="F143" t="e">
            <v>#N/A</v>
          </cell>
          <cell r="G143">
            <v>2</v>
          </cell>
          <cell r="I143">
            <v>1</v>
          </cell>
          <cell r="J143">
            <v>0.9</v>
          </cell>
          <cell r="K143">
            <v>24</v>
          </cell>
          <cell r="L143">
            <v>26.666666666666664</v>
          </cell>
          <cell r="M143">
            <v>24</v>
          </cell>
          <cell r="N143">
            <v>26.666666666666664</v>
          </cell>
        </row>
        <row r="144">
          <cell r="A144" t="str">
            <v>ILUMINAÇÃO E COMANDO ELEVADORE HELIPONTO</v>
          </cell>
          <cell r="B144">
            <v>1.3</v>
          </cell>
          <cell r="E144" t="e">
            <v>#N/A</v>
          </cell>
          <cell r="F144" t="e">
            <v>#N/A</v>
          </cell>
          <cell r="G144">
            <v>1</v>
          </cell>
          <cell r="I144">
            <v>1</v>
          </cell>
          <cell r="J144">
            <v>0.8</v>
          </cell>
          <cell r="K144">
            <v>1.3</v>
          </cell>
          <cell r="L144">
            <v>1.625</v>
          </cell>
          <cell r="M144">
            <v>1.3</v>
          </cell>
          <cell r="N144">
            <v>1.625</v>
          </cell>
        </row>
        <row r="145">
          <cell r="A145" t="str">
            <v>ELEVADORES ZONA ALTA</v>
          </cell>
          <cell r="B145">
            <v>70</v>
          </cell>
          <cell r="E145" t="e">
            <v>#N/A</v>
          </cell>
          <cell r="F145" t="e">
            <v>#N/A</v>
          </cell>
          <cell r="G145">
            <v>8</v>
          </cell>
          <cell r="I145">
            <v>0.13</v>
          </cell>
          <cell r="J145">
            <v>0.8</v>
          </cell>
          <cell r="K145">
            <v>560</v>
          </cell>
          <cell r="L145">
            <v>700</v>
          </cell>
          <cell r="M145">
            <v>72.8</v>
          </cell>
          <cell r="N145">
            <v>91</v>
          </cell>
        </row>
        <row r="146">
          <cell r="A146" t="str">
            <v>ILUMINAÇÃO E COMANDO ELEVADORES ZONA ALTA</v>
          </cell>
          <cell r="B146">
            <v>3</v>
          </cell>
          <cell r="E146" t="e">
            <v>#N/A</v>
          </cell>
          <cell r="F146" t="e">
            <v>#N/A</v>
          </cell>
          <cell r="G146">
            <v>1</v>
          </cell>
          <cell r="I146">
            <v>0.13</v>
          </cell>
          <cell r="J146">
            <v>0.8</v>
          </cell>
          <cell r="K146">
            <v>3</v>
          </cell>
          <cell r="L146">
            <v>3.75</v>
          </cell>
          <cell r="M146">
            <v>0.39</v>
          </cell>
          <cell r="N146">
            <v>0.48750000000000004</v>
          </cell>
        </row>
        <row r="147">
          <cell r="A147" t="str">
            <v>VENTILAÇÃO</v>
          </cell>
          <cell r="B147">
            <v>83.25</v>
          </cell>
          <cell r="G147">
            <v>1</v>
          </cell>
          <cell r="I147">
            <v>0</v>
          </cell>
          <cell r="J147">
            <v>0.8</v>
          </cell>
          <cell r="K147">
            <v>83.25</v>
          </cell>
          <cell r="L147">
            <v>104.0625</v>
          </cell>
          <cell r="M147">
            <v>0</v>
          </cell>
          <cell r="N147">
            <v>0</v>
          </cell>
        </row>
        <row r="148">
          <cell r="A148" t="str">
            <v>BOMBAS DA CENTRAL DE ÁGUA GELADA</v>
          </cell>
          <cell r="B148">
            <v>535</v>
          </cell>
          <cell r="G148">
            <v>1</v>
          </cell>
          <cell r="I148">
            <v>0</v>
          </cell>
          <cell r="J148">
            <v>1.8</v>
          </cell>
          <cell r="K148">
            <v>535</v>
          </cell>
          <cell r="L148">
            <v>297.22222222222223</v>
          </cell>
          <cell r="M148">
            <v>0</v>
          </cell>
          <cell r="N148">
            <v>0</v>
          </cell>
        </row>
        <row r="153">
          <cell r="A153" t="str">
            <v>TOTAL</v>
          </cell>
          <cell r="I153">
            <v>8.9178414368501088E-2</v>
          </cell>
          <cell r="J153">
            <v>0.82886217251514727</v>
          </cell>
          <cell r="K153">
            <v>1216.55</v>
          </cell>
          <cell r="L153">
            <v>1144.4375</v>
          </cell>
          <cell r="M153">
            <v>108.49</v>
          </cell>
          <cell r="N153">
            <v>130.89027777777778</v>
          </cell>
        </row>
        <row r="155">
          <cell r="A155" t="str">
            <v>RESUMO GERAL:</v>
          </cell>
          <cell r="B155" t="str">
            <v>kW</v>
          </cell>
          <cell r="C155" t="str">
            <v>kVA</v>
          </cell>
        </row>
        <row r="156">
          <cell r="A156" t="str">
            <v>DEMANDAS</v>
          </cell>
          <cell r="B156">
            <v>108.49</v>
          </cell>
          <cell r="C156">
            <v>130.89027777777778</v>
          </cell>
        </row>
        <row r="157">
          <cell r="A157" t="str">
            <v>RESERVA     (%)</v>
          </cell>
          <cell r="B157">
            <v>0.2</v>
          </cell>
        </row>
        <row r="158">
          <cell r="A158" t="str">
            <v>FATOR DE SIMULTANEIDADE</v>
          </cell>
          <cell r="B158">
            <v>1</v>
          </cell>
        </row>
        <row r="160">
          <cell r="A160" t="str">
            <v xml:space="preserve">DEMANDA FINAL </v>
          </cell>
          <cell r="B160">
            <v>130.18799999999999</v>
          </cell>
          <cell r="C160">
            <v>157.06833333333333</v>
          </cell>
        </row>
        <row r="162">
          <cell r="A162" t="str">
            <v>TENSÃO (V)</v>
          </cell>
          <cell r="B162">
            <v>380</v>
          </cell>
          <cell r="C162" t="str">
            <v>V</v>
          </cell>
        </row>
        <row r="163">
          <cell r="A163" t="str">
            <v>CORRENTE (A)</v>
          </cell>
          <cell r="B163">
            <v>238.64064350306808</v>
          </cell>
          <cell r="C163" t="str">
            <v>A</v>
          </cell>
        </row>
        <row r="164">
          <cell r="A164" t="str">
            <v>DISJUNTOR GERAL</v>
          </cell>
          <cell r="B164">
            <v>2500</v>
          </cell>
          <cell r="C164" t="str">
            <v>A</v>
          </cell>
        </row>
        <row r="166">
          <cell r="A166" t="str">
            <v>TRANSFORMADOR DE 1500KVA</v>
          </cell>
        </row>
        <row r="170">
          <cell r="A170" t="str">
            <v>TRANSFORMADOR 2.2 – PBT-2.2 EM EMERGÊNCIA</v>
          </cell>
        </row>
        <row r="172">
          <cell r="A172" t="str">
            <v>FINALIDADE</v>
          </cell>
          <cell r="B172" t="str">
            <v>POT. UNIT. (kW)</v>
          </cell>
          <cell r="C172" t="str">
            <v>POT. UNIT. (CV)</v>
          </cell>
          <cell r="D172" t="str">
            <v>T I P O</v>
          </cell>
          <cell r="E172" t="str">
            <v>POT-M (KW)</v>
          </cell>
          <cell r="F172" t="str">
            <v>FP- M</v>
          </cell>
          <cell r="G172" t="str">
            <v>QTDE.</v>
          </cell>
          <cell r="H172" t="str">
            <v>PÓLOS</v>
          </cell>
          <cell r="I172" t="str">
            <v>F.D.</v>
          </cell>
          <cell r="J172" t="str">
            <v>F.P.</v>
          </cell>
          <cell r="K172" t="str">
            <v>POT. INSTALADA (kW)</v>
          </cell>
          <cell r="L172" t="str">
            <v>POT. INSTALADA (kVA)</v>
          </cell>
          <cell r="M172" t="str">
            <v>POT. DEMANDADA (kW)</v>
          </cell>
          <cell r="N172" t="str">
            <v>POT. DEMANDADA (kVA)</v>
          </cell>
        </row>
        <row r="173">
          <cell r="A173" t="str">
            <v>BARRAMENTO BLINDADO BB2.1/2.3 ESCRITÓRIOS</v>
          </cell>
          <cell r="B173">
            <v>96.05</v>
          </cell>
          <cell r="E173" t="e">
            <v>#N/A</v>
          </cell>
          <cell r="F173" t="e">
            <v>#N/A</v>
          </cell>
          <cell r="G173">
            <v>1</v>
          </cell>
          <cell r="I173">
            <v>1</v>
          </cell>
          <cell r="J173">
            <v>0.98</v>
          </cell>
          <cell r="K173">
            <v>96.05</v>
          </cell>
          <cell r="L173">
            <v>98.010204081632651</v>
          </cell>
          <cell r="M173">
            <v>96.05</v>
          </cell>
          <cell r="N173">
            <v>98.010204081632651</v>
          </cell>
        </row>
        <row r="174">
          <cell r="A174" t="str">
            <v>BARRAMENTO BLINDADO 2.2/2.4 FANCOIL ESCRITÓRIOS</v>
          </cell>
          <cell r="B174">
            <v>8.5227272727272734</v>
          </cell>
          <cell r="C174">
            <v>10</v>
          </cell>
          <cell r="D174" t="str">
            <v>C</v>
          </cell>
          <cell r="E174">
            <v>8.5227272727272734</v>
          </cell>
          <cell r="F174">
            <v>0.77</v>
          </cell>
          <cell r="G174">
            <v>34</v>
          </cell>
          <cell r="I174">
            <v>0</v>
          </cell>
          <cell r="J174">
            <v>0.77</v>
          </cell>
          <cell r="K174">
            <v>289.77272727272731</v>
          </cell>
          <cell r="L174">
            <v>376.32821723730819</v>
          </cell>
          <cell r="M174">
            <v>0</v>
          </cell>
          <cell r="N174">
            <v>0</v>
          </cell>
        </row>
        <row r="175">
          <cell r="A175" t="str">
            <v>TOTAL</v>
          </cell>
          <cell r="I175">
            <v>0.24894852793911473</v>
          </cell>
          <cell r="J175">
            <v>0.98</v>
          </cell>
          <cell r="K175">
            <v>385.82272727272732</v>
          </cell>
          <cell r="L175">
            <v>474.33842131894085</v>
          </cell>
          <cell r="M175">
            <v>96.05</v>
          </cell>
          <cell r="N175">
            <v>98.010204081632651</v>
          </cell>
        </row>
        <row r="178">
          <cell r="A178" t="str">
            <v>RESUMO GERAL:</v>
          </cell>
          <cell r="B178" t="str">
            <v>kW</v>
          </cell>
          <cell r="C178" t="str">
            <v>kVA</v>
          </cell>
        </row>
        <row r="179">
          <cell r="A179" t="str">
            <v>DEMANDAS</v>
          </cell>
          <cell r="B179">
            <v>96.05</v>
          </cell>
          <cell r="C179">
            <v>98.010204081632651</v>
          </cell>
        </row>
        <row r="180">
          <cell r="A180" t="str">
            <v>RESERVA     (%)</v>
          </cell>
          <cell r="B180">
            <v>0.2</v>
          </cell>
        </row>
        <row r="181">
          <cell r="A181" t="str">
            <v>FATOR DE SIMULTANEIDADE</v>
          </cell>
          <cell r="B181">
            <v>1</v>
          </cell>
        </row>
        <row r="183">
          <cell r="A183" t="str">
            <v xml:space="preserve">DEMANDA FINAL </v>
          </cell>
          <cell r="B183">
            <v>115.25999999999999</v>
          </cell>
          <cell r="C183">
            <v>117.61224489795917</v>
          </cell>
        </row>
        <row r="185">
          <cell r="A185" t="str">
            <v>TENSÃO (V)</v>
          </cell>
          <cell r="B185">
            <v>380</v>
          </cell>
          <cell r="C185" t="str">
            <v>V</v>
          </cell>
        </row>
        <row r="186">
          <cell r="A186" t="str">
            <v>CORRENTE (A)</v>
          </cell>
          <cell r="B186">
            <v>178.69331908377086</v>
          </cell>
          <cell r="C186" t="str">
            <v>A</v>
          </cell>
        </row>
        <row r="187">
          <cell r="A187" t="str">
            <v>DISJUNTOR GERAL</v>
          </cell>
          <cell r="B187">
            <v>2500</v>
          </cell>
          <cell r="C187" t="str">
            <v>A</v>
          </cell>
        </row>
        <row r="189">
          <cell r="A189" t="str">
            <v>TRANSFORMADOR DE 1500KVA</v>
          </cell>
        </row>
        <row r="192">
          <cell r="A192" t="str">
            <v>TRANSFORMADOR 2.3 – PBT-2.3</v>
          </cell>
        </row>
        <row r="194">
          <cell r="A194" t="str">
            <v>FINALIDADE</v>
          </cell>
          <cell r="B194" t="str">
            <v>POT. UNIT. (kW)</v>
          </cell>
          <cell r="C194" t="str">
            <v>POT. UNIT. (CV)</v>
          </cell>
          <cell r="D194" t="str">
            <v>T I P O</v>
          </cell>
          <cell r="E194" t="str">
            <v>POT-M (KW)</v>
          </cell>
          <cell r="F194" t="str">
            <v>FP- M</v>
          </cell>
          <cell r="G194" t="str">
            <v>QTDE.</v>
          </cell>
          <cell r="H194" t="str">
            <v>PÓLOS</v>
          </cell>
          <cell r="I194" t="str">
            <v>F.D.</v>
          </cell>
          <cell r="J194" t="str">
            <v>F.P.</v>
          </cell>
          <cell r="K194" t="str">
            <v>POT. INSTALADA (kW)</v>
          </cell>
          <cell r="L194" t="str">
            <v>POT. INSTALADA (kVA)</v>
          </cell>
          <cell r="M194" t="str">
            <v>POT. DEMANDADA (kW)</v>
          </cell>
          <cell r="N194" t="str">
            <v>POT. DEMANDADA (kVA)</v>
          </cell>
        </row>
        <row r="195">
          <cell r="A195" t="str">
            <v>CHILER</v>
          </cell>
          <cell r="B195">
            <v>500</v>
          </cell>
          <cell r="E195" t="e">
            <v>#N/A</v>
          </cell>
          <cell r="F195" t="e">
            <v>#N/A</v>
          </cell>
          <cell r="G195">
            <v>2</v>
          </cell>
          <cell r="I195">
            <v>9.9999999999999995E-7</v>
          </cell>
          <cell r="J195">
            <v>0.9</v>
          </cell>
          <cell r="K195">
            <v>1000</v>
          </cell>
          <cell r="L195">
            <v>1111.1111111111111</v>
          </cell>
          <cell r="M195">
            <v>1E-3</v>
          </cell>
          <cell r="N195">
            <v>1.1111111111111111E-3</v>
          </cell>
        </row>
        <row r="196">
          <cell r="A196" t="str">
            <v>CHILER</v>
          </cell>
          <cell r="B196">
            <v>310</v>
          </cell>
          <cell r="E196" t="e">
            <v>#N/A</v>
          </cell>
          <cell r="F196" t="e">
            <v>#N/A</v>
          </cell>
          <cell r="G196">
            <v>1</v>
          </cell>
          <cell r="I196">
            <v>9.9999999999999995E-7</v>
          </cell>
          <cell r="J196">
            <v>0.9</v>
          </cell>
          <cell r="K196">
            <v>310</v>
          </cell>
          <cell r="L196">
            <v>344.44444444444446</v>
          </cell>
          <cell r="M196">
            <v>3.1E-4</v>
          </cell>
          <cell r="N196">
            <v>3.4444444444444442E-4</v>
          </cell>
        </row>
        <row r="197">
          <cell r="A197" t="str">
            <v>TOTAL</v>
          </cell>
          <cell r="I197">
            <v>9.9999999999999995E-7</v>
          </cell>
          <cell r="J197">
            <v>0.9</v>
          </cell>
          <cell r="K197">
            <v>1310</v>
          </cell>
          <cell r="L197">
            <v>1455.5555555555557</v>
          </cell>
          <cell r="M197">
            <v>1.31E-3</v>
          </cell>
          <cell r="N197">
            <v>1.4555555555555554E-3</v>
          </cell>
        </row>
        <row r="200">
          <cell r="A200" t="str">
            <v>RESUMO GERAL:</v>
          </cell>
          <cell r="B200" t="str">
            <v>kW</v>
          </cell>
          <cell r="C200" t="str">
            <v>kVA</v>
          </cell>
        </row>
        <row r="201">
          <cell r="A201" t="str">
            <v>DEMANDAS</v>
          </cell>
          <cell r="B201">
            <v>1.31E-3</v>
          </cell>
          <cell r="C201">
            <v>1.4555555555555554E-3</v>
          </cell>
        </row>
        <row r="202">
          <cell r="A202" t="str">
            <v>RESERVA     (%)</v>
          </cell>
          <cell r="B202">
            <v>0.2</v>
          </cell>
        </row>
        <row r="203">
          <cell r="A203" t="str">
            <v>FATOR DE SIMULTANEIDADE</v>
          </cell>
          <cell r="B203">
            <v>1</v>
          </cell>
        </row>
        <row r="205">
          <cell r="A205" t="str">
            <v xml:space="preserve">DEMANDA FINAL </v>
          </cell>
          <cell r="B205">
            <v>1.5719999999999998E-3</v>
          </cell>
          <cell r="C205">
            <v>1.7466666666666665E-3</v>
          </cell>
        </row>
        <row r="207">
          <cell r="A207" t="str">
            <v>TENSÃO (V)</v>
          </cell>
          <cell r="B207">
            <v>380</v>
          </cell>
          <cell r="C207" t="str">
            <v>V</v>
          </cell>
        </row>
        <row r="208">
          <cell r="A208" t="str">
            <v>CORRENTE (A)</v>
          </cell>
          <cell r="B208">
            <v>2.6537854478540695E-3</v>
          </cell>
          <cell r="C208" t="str">
            <v>A</v>
          </cell>
        </row>
        <row r="209">
          <cell r="A209" t="str">
            <v>DISJUNTOR GERAL</v>
          </cell>
          <cell r="B209">
            <v>2500</v>
          </cell>
          <cell r="C209" t="str">
            <v>A</v>
          </cell>
        </row>
        <row r="211">
          <cell r="A211" t="str">
            <v>TRANSFORMADOR DE 1500KVA</v>
          </cell>
        </row>
        <row r="215">
          <cell r="A215" t="str">
            <v>DEMANDA TOTAL DO GERADOR EM EMERGÊNCIA – 1º FASE</v>
          </cell>
        </row>
        <row r="217">
          <cell r="A217" t="str">
            <v>FINALIDADE</v>
          </cell>
          <cell r="B217" t="str">
            <v>POT. UNIT. (kW)</v>
          </cell>
          <cell r="C217" t="str">
            <v>POT. UNIT. (CV)</v>
          </cell>
          <cell r="D217" t="str">
            <v>T I P O</v>
          </cell>
          <cell r="E217" t="str">
            <v>POT-M (KW)</v>
          </cell>
          <cell r="F217" t="str">
            <v>FP- M</v>
          </cell>
          <cell r="G217" t="str">
            <v>QTDE.</v>
          </cell>
          <cell r="H217" t="str">
            <v>PÓLOS</v>
          </cell>
          <cell r="I217" t="str">
            <v>F.D.</v>
          </cell>
          <cell r="J217" t="str">
            <v>F.P.</v>
          </cell>
          <cell r="K217" t="str">
            <v>POT. INSTALADA (kW)</v>
          </cell>
          <cell r="L217" t="str">
            <v>POT. INSTALADA (kVA)</v>
          </cell>
          <cell r="M217" t="str">
            <v>POT. DEMANDADA (kW)</v>
          </cell>
          <cell r="N217" t="str">
            <v>POT. DEMANDADA (kVA)</v>
          </cell>
        </row>
        <row r="218">
          <cell r="A218" t="str">
            <v>TRANSFORMADOR 1.1  PBT-1.1</v>
          </cell>
          <cell r="B218">
            <v>324.10509426511931</v>
          </cell>
          <cell r="E218" t="e">
            <v>#N/A</v>
          </cell>
          <cell r="F218" t="e">
            <v>#N/A</v>
          </cell>
          <cell r="G218">
            <v>1</v>
          </cell>
          <cell r="I218">
            <v>0.79896043489677604</v>
          </cell>
          <cell r="J218">
            <v>0.85752015197356957</v>
          </cell>
          <cell r="K218">
            <v>324.10509426511931</v>
          </cell>
          <cell r="L218">
            <v>377.95624221681129</v>
          </cell>
          <cell r="M218">
            <v>258.94714706632033</v>
          </cell>
          <cell r="N218">
            <v>301.97208365349479</v>
          </cell>
        </row>
        <row r="219">
          <cell r="A219" t="str">
            <v>TRANSFORMADOR 1.2  PBT-1.2</v>
          </cell>
          <cell r="B219">
            <v>1391.0193808785871</v>
          </cell>
          <cell r="E219" t="e">
            <v>#N/A</v>
          </cell>
          <cell r="F219" t="e">
            <v>#N/A</v>
          </cell>
          <cell r="G219">
            <v>1</v>
          </cell>
          <cell r="I219">
            <v>5.8131468987100983E-2</v>
          </cell>
          <cell r="J219">
            <v>0.79999999999999993</v>
          </cell>
          <cell r="K219">
            <v>1391.0193808785871</v>
          </cell>
          <cell r="L219">
            <v>1738.7742260982341</v>
          </cell>
          <cell r="M219">
            <v>80.861999999999995</v>
          </cell>
          <cell r="N219">
            <v>101.0775</v>
          </cell>
        </row>
        <row r="220">
          <cell r="A220" t="str">
            <v>TRANSFORMADOR 2.1  PBT-2.1</v>
          </cell>
          <cell r="B220">
            <v>1216.55</v>
          </cell>
          <cell r="E220" t="e">
            <v>#N/A</v>
          </cell>
          <cell r="F220" t="e">
            <v>#N/A</v>
          </cell>
          <cell r="G220">
            <v>1</v>
          </cell>
          <cell r="I220">
            <v>8.9178414368501088E-2</v>
          </cell>
          <cell r="J220">
            <v>0.82886217251514727</v>
          </cell>
          <cell r="K220">
            <v>1216.55</v>
          </cell>
          <cell r="L220">
            <v>1467.7349749336856</v>
          </cell>
          <cell r="M220">
            <v>108.49</v>
          </cell>
          <cell r="N220">
            <v>130.89027777777778</v>
          </cell>
        </row>
        <row r="221">
          <cell r="A221" t="str">
            <v>TRANSFORMADOR 2.2  PBT-2.2</v>
          </cell>
          <cell r="B221">
            <v>385.82272727272732</v>
          </cell>
          <cell r="E221" t="e">
            <v>#N/A</v>
          </cell>
          <cell r="F221" t="e">
            <v>#N/A</v>
          </cell>
          <cell r="G221">
            <v>1</v>
          </cell>
          <cell r="I221">
            <v>0.24894852793911473</v>
          </cell>
          <cell r="J221">
            <v>0.98</v>
          </cell>
          <cell r="K221">
            <v>385.82272727272732</v>
          </cell>
          <cell r="L221">
            <v>393.6966604823748</v>
          </cell>
          <cell r="M221">
            <v>96.05</v>
          </cell>
          <cell r="N221">
            <v>98.010204081632651</v>
          </cell>
        </row>
        <row r="222">
          <cell r="A222" t="str">
            <v>TRANSFORMADOR 2.3  PBT-2.3</v>
          </cell>
          <cell r="B222">
            <v>1310</v>
          </cell>
          <cell r="E222" t="e">
            <v>#N/A</v>
          </cell>
          <cell r="F222" t="e">
            <v>#N/A</v>
          </cell>
          <cell r="G222">
            <v>1</v>
          </cell>
          <cell r="I222">
            <v>9.9999999999999995E-7</v>
          </cell>
          <cell r="J222">
            <v>0.9</v>
          </cell>
          <cell r="K222">
            <v>1310</v>
          </cell>
          <cell r="L222">
            <v>1455.5555555555554</v>
          </cell>
          <cell r="M222">
            <v>1.31E-3</v>
          </cell>
          <cell r="N222">
            <v>1.4555555555555554E-3</v>
          </cell>
        </row>
        <row r="223">
          <cell r="A223" t="str">
            <v>TRANSFORMADOR CM1.1 PBT-SEG</v>
          </cell>
          <cell r="B223">
            <v>551.86220831076525</v>
          </cell>
          <cell r="E223" t="e">
            <v>#N/A</v>
          </cell>
          <cell r="F223" t="e">
            <v>#N/A</v>
          </cell>
          <cell r="G223">
            <v>1</v>
          </cell>
          <cell r="I223">
            <v>0.84231455515010045</v>
          </cell>
          <cell r="J223">
            <v>0.83689583526671951</v>
          </cell>
          <cell r="K223">
            <v>551.86220831076525</v>
          </cell>
          <cell r="L223">
            <v>659.41564655401373</v>
          </cell>
          <cell r="M223">
            <v>464.8415704974343</v>
          </cell>
          <cell r="N223">
            <v>555.43539698615996</v>
          </cell>
        </row>
        <row r="224">
          <cell r="A224" t="str">
            <v>TOTAL</v>
          </cell>
          <cell r="I224">
            <v>0.19484881189623038</v>
          </cell>
          <cell r="J224">
            <v>0.84992685384910982</v>
          </cell>
          <cell r="K224">
            <v>5179.3594107271983</v>
          </cell>
          <cell r="L224">
            <v>6093.1333058406753</v>
          </cell>
          <cell r="M224">
            <v>1009.1920275637546</v>
          </cell>
          <cell r="N224">
            <v>1187.3869180546208</v>
          </cell>
        </row>
        <row r="227">
          <cell r="A227" t="str">
            <v>RESUMO GERAL:</v>
          </cell>
          <cell r="B227" t="str">
            <v>kW</v>
          </cell>
          <cell r="C227" t="str">
            <v>kVA</v>
          </cell>
        </row>
        <row r="228">
          <cell r="A228" t="str">
            <v>DEMANDAS</v>
          </cell>
          <cell r="B228">
            <v>1009.1920275637546</v>
          </cell>
          <cell r="C228">
            <v>1187.3869180546208</v>
          </cell>
        </row>
        <row r="229">
          <cell r="A229" t="str">
            <v>RESERVA     (%)</v>
          </cell>
          <cell r="B229">
            <v>0.2</v>
          </cell>
        </row>
        <row r="230">
          <cell r="A230" t="str">
            <v>FATOR DE SIMULTANEIDADE</v>
          </cell>
          <cell r="B230">
            <v>1</v>
          </cell>
        </row>
        <row r="232">
          <cell r="A232" t="str">
            <v xml:space="preserve">DEMANDA FINAL </v>
          </cell>
          <cell r="B232">
            <v>1211.0304330765055</v>
          </cell>
          <cell r="C232">
            <v>1424.8643016655449</v>
          </cell>
        </row>
        <row r="234">
          <cell r="A234" t="str">
            <v>TENSÃO (V)</v>
          </cell>
          <cell r="B234">
            <v>380</v>
          </cell>
          <cell r="C234" t="str">
            <v>V</v>
          </cell>
        </row>
        <row r="235">
          <cell r="A235" t="str">
            <v>CORRENTE (A)</v>
          </cell>
          <cell r="B235">
            <v>2164.8573371718176</v>
          </cell>
          <cell r="C235" t="str">
            <v>A</v>
          </cell>
        </row>
        <row r="236">
          <cell r="A236" t="str">
            <v>DISJUNTOR GERAL</v>
          </cell>
          <cell r="B236">
            <v>1250</v>
          </cell>
          <cell r="C236" t="str">
            <v>A</v>
          </cell>
        </row>
        <row r="238">
          <cell r="A238" t="str">
            <v>ADOTADO GERADOR DE 1165/1040KVA</v>
          </cell>
        </row>
        <row r="243">
          <cell r="A243" t="str">
            <v>TABELA DE EMERGÊNICA GERAL – 1º FASE</v>
          </cell>
        </row>
        <row r="245">
          <cell r="A245" t="str">
            <v>FINALIDADE</v>
          </cell>
          <cell r="B245" t="str">
            <v>POT. UNIT. (kW)</v>
          </cell>
          <cell r="C245" t="str">
            <v>POT. UNIT. (CV)</v>
          </cell>
          <cell r="D245" t="str">
            <v>T I P O</v>
          </cell>
          <cell r="E245" t="str">
            <v>POT-M (KW)</v>
          </cell>
          <cell r="F245" t="str">
            <v>FP- M</v>
          </cell>
          <cell r="G245" t="str">
            <v>QTDE.</v>
          </cell>
          <cell r="H245" t="str">
            <v>PÓLOS</v>
          </cell>
          <cell r="I245" t="str">
            <v>F.D.</v>
          </cell>
          <cell r="J245" t="str">
            <v>F.P.</v>
          </cell>
          <cell r="K245" t="str">
            <v>POT. INSTALADA (kW)</v>
          </cell>
          <cell r="L245" t="str">
            <v>POT. INSTALADA (kVA)</v>
          </cell>
          <cell r="M245" t="str">
            <v>POT. DEMANDADA (kW)</v>
          </cell>
          <cell r="N245" t="str">
            <v>POT. DEMANDADA (kVA)</v>
          </cell>
        </row>
        <row r="246">
          <cell r="A246" t="str">
            <v>BARRAMENTO BLINDADO BB1.1/1.3 – ILUMINAÇÃO HALL</v>
          </cell>
          <cell r="B246">
            <v>123.78</v>
          </cell>
          <cell r="E246" t="e">
            <v>#N/A</v>
          </cell>
          <cell r="F246" t="e">
            <v>#N/A</v>
          </cell>
          <cell r="G246">
            <v>1</v>
          </cell>
          <cell r="I246">
            <v>0.72387274236801691</v>
          </cell>
          <cell r="J246">
            <v>0.98</v>
          </cell>
          <cell r="K246">
            <v>123.78</v>
          </cell>
          <cell r="L246">
            <v>126.30612244897959</v>
          </cell>
          <cell r="M246">
            <v>89.600968050313128</v>
          </cell>
          <cell r="N246">
            <v>91.4295592350134</v>
          </cell>
        </row>
        <row r="247">
          <cell r="A247" t="str">
            <v>QD-B1-3S</v>
          </cell>
          <cell r="B247">
            <v>140.32509426511928</v>
          </cell>
          <cell r="E247" t="e">
            <v>#N/A</v>
          </cell>
          <cell r="F247" t="e">
            <v>#N/A</v>
          </cell>
          <cell r="G247">
            <v>1</v>
          </cell>
          <cell r="I247">
            <v>1</v>
          </cell>
          <cell r="J247">
            <v>0.77296462798671983</v>
          </cell>
          <cell r="K247">
            <v>140.32509426511928</v>
          </cell>
          <cell r="L247">
            <v>181.54141752982022</v>
          </cell>
          <cell r="M247">
            <v>140.32509426511928</v>
          </cell>
          <cell r="N247">
            <v>181.54141752982022</v>
          </cell>
        </row>
        <row r="248">
          <cell r="A248" t="str">
            <v>NO BREAK</v>
          </cell>
          <cell r="B248">
            <v>30</v>
          </cell>
          <cell r="G248">
            <v>2</v>
          </cell>
          <cell r="I248">
            <v>0.5</v>
          </cell>
          <cell r="J248">
            <v>1</v>
          </cell>
          <cell r="K248">
            <v>60</v>
          </cell>
          <cell r="L248">
            <v>60</v>
          </cell>
          <cell r="M248">
            <v>30</v>
          </cell>
          <cell r="N248">
            <v>30</v>
          </cell>
        </row>
        <row r="249">
          <cell r="A249" t="str">
            <v>ILUMINAÇÃO E COMANDO ELEVADORES SUBSOLO</v>
          </cell>
          <cell r="B249">
            <v>1.3</v>
          </cell>
          <cell r="E249" t="e">
            <v>#N/A</v>
          </cell>
          <cell r="F249" t="e">
            <v>#N/A</v>
          </cell>
          <cell r="G249">
            <v>1</v>
          </cell>
          <cell r="I249">
            <v>0.74</v>
          </cell>
          <cell r="J249">
            <v>0.8</v>
          </cell>
          <cell r="K249">
            <v>1.3</v>
          </cell>
          <cell r="L249">
            <v>1.625</v>
          </cell>
          <cell r="M249">
            <v>0.96199999999999997</v>
          </cell>
          <cell r="N249">
            <v>1.2024999999999999</v>
          </cell>
        </row>
        <row r="250">
          <cell r="A250" t="str">
            <v>ELEVADORES GARAGEM</v>
          </cell>
          <cell r="B250">
            <v>20</v>
          </cell>
          <cell r="E250" t="e">
            <v>#N/A</v>
          </cell>
          <cell r="F250" t="e">
            <v>#N/A</v>
          </cell>
          <cell r="G250">
            <v>2</v>
          </cell>
          <cell r="I250">
            <v>0.74</v>
          </cell>
          <cell r="J250">
            <v>0.8</v>
          </cell>
          <cell r="K250">
            <v>40</v>
          </cell>
          <cell r="L250">
            <v>50</v>
          </cell>
          <cell r="M250">
            <v>29.6</v>
          </cell>
          <cell r="N250">
            <v>37</v>
          </cell>
        </row>
        <row r="251">
          <cell r="A251" t="str">
            <v>ELEVADORES ZONA BAIXA</v>
          </cell>
          <cell r="B251">
            <v>50</v>
          </cell>
          <cell r="E251" t="e">
            <v>#N/A</v>
          </cell>
          <cell r="F251" t="e">
            <v>#N/A</v>
          </cell>
          <cell r="G251">
            <v>8</v>
          </cell>
          <cell r="I251">
            <v>0.125</v>
          </cell>
          <cell r="J251">
            <v>0.8</v>
          </cell>
          <cell r="K251">
            <v>400</v>
          </cell>
          <cell r="L251">
            <v>500</v>
          </cell>
          <cell r="M251">
            <v>50</v>
          </cell>
          <cell r="N251">
            <v>62.5</v>
          </cell>
        </row>
        <row r="252">
          <cell r="A252" t="str">
            <v>ILUMINAÇÃO E COMANDO ELEVADORES ZONA BAIXA</v>
          </cell>
          <cell r="B252">
            <v>3</v>
          </cell>
          <cell r="E252" t="e">
            <v>#N/A</v>
          </cell>
          <cell r="F252" t="e">
            <v>#N/A</v>
          </cell>
          <cell r="G252">
            <v>1</v>
          </cell>
          <cell r="I252">
            <v>0.1</v>
          </cell>
          <cell r="J252">
            <v>0.8</v>
          </cell>
          <cell r="K252">
            <v>3</v>
          </cell>
          <cell r="L252">
            <v>3.75</v>
          </cell>
          <cell r="M252">
            <v>0.3</v>
          </cell>
          <cell r="N252">
            <v>0.375</v>
          </cell>
        </row>
        <row r="253">
          <cell r="A253" t="str">
            <v>ELEVADOR DE SEGUANÇA</v>
          </cell>
          <cell r="B253">
            <v>35</v>
          </cell>
          <cell r="E253" t="e">
            <v>#N/A</v>
          </cell>
          <cell r="F253" t="e">
            <v>#N/A</v>
          </cell>
          <cell r="G253">
            <v>1</v>
          </cell>
          <cell r="I253">
            <v>1</v>
          </cell>
          <cell r="J253">
            <v>0.8</v>
          </cell>
          <cell r="K253">
            <v>35</v>
          </cell>
          <cell r="L253">
            <v>43.75</v>
          </cell>
          <cell r="M253">
            <v>35</v>
          </cell>
          <cell r="N253">
            <v>43.75</v>
          </cell>
        </row>
        <row r="254">
          <cell r="A254" t="str">
            <v>ILUMINAÇÃO E COMANDO ELEVADORE DE SEGURANÇA</v>
          </cell>
          <cell r="B254">
            <v>3</v>
          </cell>
          <cell r="E254" t="e">
            <v>#N/A</v>
          </cell>
          <cell r="F254" t="e">
            <v>#N/A</v>
          </cell>
          <cell r="G254">
            <v>1</v>
          </cell>
          <cell r="I254">
            <v>1</v>
          </cell>
          <cell r="J254">
            <v>0.8</v>
          </cell>
          <cell r="K254">
            <v>3</v>
          </cell>
          <cell r="L254">
            <v>3.75</v>
          </cell>
          <cell r="M254">
            <v>3</v>
          </cell>
          <cell r="N254">
            <v>3.75</v>
          </cell>
        </row>
        <row r="255">
          <cell r="A255" t="str">
            <v>PRESSURIZAÇÃO ESCADA 5SS</v>
          </cell>
          <cell r="B255">
            <v>6.3805104408352662</v>
          </cell>
          <cell r="C255">
            <v>7.5</v>
          </cell>
          <cell r="D255" t="str">
            <v>C</v>
          </cell>
          <cell r="E255">
            <v>6.3805104408352662</v>
          </cell>
          <cell r="F255">
            <v>0.8</v>
          </cell>
          <cell r="G255">
            <v>4</v>
          </cell>
          <cell r="I255">
            <v>0.5</v>
          </cell>
          <cell r="J255">
            <v>0.8</v>
          </cell>
          <cell r="K255">
            <v>25.522041763341065</v>
          </cell>
          <cell r="L255">
            <v>31.902552204176331</v>
          </cell>
          <cell r="M255">
            <v>12.761020881670532</v>
          </cell>
          <cell r="N255">
            <v>15.951276102088165</v>
          </cell>
        </row>
        <row r="256">
          <cell r="A256" t="str">
            <v>PRESSURIZAÇÃO ESCADA 3SS</v>
          </cell>
          <cell r="B256">
            <v>8.6705202312138727</v>
          </cell>
          <cell r="C256">
            <v>10</v>
          </cell>
          <cell r="D256" t="str">
            <v>C</v>
          </cell>
          <cell r="E256">
            <v>8.6705202312138727</v>
          </cell>
          <cell r="F256">
            <v>0.85</v>
          </cell>
          <cell r="G256">
            <v>2</v>
          </cell>
          <cell r="I256">
            <v>0.5</v>
          </cell>
          <cell r="J256">
            <v>0.85</v>
          </cell>
          <cell r="K256">
            <v>17.341040462427745</v>
          </cell>
          <cell r="L256">
            <v>20.401224073444407</v>
          </cell>
          <cell r="M256">
            <v>8.6705202312138727</v>
          </cell>
          <cell r="N256">
            <v>10.200612036722204</v>
          </cell>
        </row>
        <row r="257">
          <cell r="A257" t="str">
            <v>PRESSURIZAÇÃO ESCADA 1SS</v>
          </cell>
          <cell r="B257">
            <v>16.930022573363431</v>
          </cell>
          <cell r="C257">
            <v>20</v>
          </cell>
          <cell r="D257" t="str">
            <v>C</v>
          </cell>
          <cell r="E257">
            <v>16.930022573363431</v>
          </cell>
          <cell r="F257">
            <v>0.84</v>
          </cell>
          <cell r="G257">
            <v>5</v>
          </cell>
          <cell r="I257">
            <v>0.8</v>
          </cell>
          <cell r="J257">
            <v>0.84</v>
          </cell>
          <cell r="K257">
            <v>84.650112866817153</v>
          </cell>
          <cell r="L257">
            <v>100.77394388906805</v>
          </cell>
          <cell r="M257">
            <v>67.720090293453723</v>
          </cell>
          <cell r="N257">
            <v>80.619155111254443</v>
          </cell>
        </row>
        <row r="258">
          <cell r="A258" t="str">
            <v>EXAUSTÃO DE FUMAÇA</v>
          </cell>
          <cell r="B258">
            <v>16.930022573363431</v>
          </cell>
          <cell r="C258">
            <v>20</v>
          </cell>
          <cell r="D258" t="str">
            <v>C</v>
          </cell>
          <cell r="E258">
            <v>16.930022573363431</v>
          </cell>
          <cell r="F258">
            <v>0.84</v>
          </cell>
          <cell r="G258">
            <v>2</v>
          </cell>
          <cell r="I258">
            <v>1</v>
          </cell>
          <cell r="J258">
            <v>0.84</v>
          </cell>
          <cell r="K258">
            <v>33.860045146726861</v>
          </cell>
          <cell r="L258">
            <v>40.309577555627214</v>
          </cell>
          <cell r="M258">
            <v>33.860045146726861</v>
          </cell>
          <cell r="N258">
            <v>40.309577555627214</v>
          </cell>
        </row>
        <row r="259">
          <cell r="A259" t="str">
            <v>ELEVADOR DE SEGUANÇA</v>
          </cell>
          <cell r="B259">
            <v>35</v>
          </cell>
          <cell r="E259" t="e">
            <v>#N/A</v>
          </cell>
          <cell r="F259" t="e">
            <v>#N/A</v>
          </cell>
          <cell r="G259">
            <v>1</v>
          </cell>
          <cell r="I259">
            <v>1</v>
          </cell>
          <cell r="J259">
            <v>0.8</v>
          </cell>
          <cell r="K259">
            <v>35</v>
          </cell>
          <cell r="L259">
            <v>43.75</v>
          </cell>
          <cell r="M259">
            <v>35</v>
          </cell>
          <cell r="N259">
            <v>43.75</v>
          </cell>
        </row>
        <row r="260">
          <cell r="A260" t="str">
            <v>ILUMINAÇÃO E COMANDO ELEVADORE DE SEGURANÇA</v>
          </cell>
          <cell r="B260">
            <v>3</v>
          </cell>
          <cell r="E260" t="e">
            <v>#N/A</v>
          </cell>
          <cell r="F260" t="e">
            <v>#N/A</v>
          </cell>
          <cell r="G260">
            <v>1</v>
          </cell>
          <cell r="I260">
            <v>1</v>
          </cell>
          <cell r="J260">
            <v>0.8</v>
          </cell>
          <cell r="K260">
            <v>3</v>
          </cell>
          <cell r="L260">
            <v>3.75</v>
          </cell>
          <cell r="M260">
            <v>3</v>
          </cell>
          <cell r="N260">
            <v>3.75</v>
          </cell>
        </row>
        <row r="261">
          <cell r="A261" t="str">
            <v>PRESSURIZAÇÃO ESCADA 5SS</v>
          </cell>
          <cell r="B261">
            <v>6.3805104408352662</v>
          </cell>
          <cell r="C261">
            <v>7.5</v>
          </cell>
          <cell r="D261" t="str">
            <v>C</v>
          </cell>
          <cell r="E261">
            <v>6.3805104408352662</v>
          </cell>
          <cell r="F261">
            <v>0.8</v>
          </cell>
          <cell r="G261">
            <v>4</v>
          </cell>
          <cell r="I261">
            <v>0.5</v>
          </cell>
          <cell r="J261">
            <v>0.8</v>
          </cell>
          <cell r="K261">
            <v>25.522041763341065</v>
          </cell>
          <cell r="L261">
            <v>31.902552204176331</v>
          </cell>
          <cell r="M261">
            <v>12.761020881670532</v>
          </cell>
          <cell r="N261">
            <v>15.951276102088165</v>
          </cell>
        </row>
        <row r="262">
          <cell r="A262" t="str">
            <v>PRESSURIZAÇÃO ESCADA 3SS</v>
          </cell>
          <cell r="B262">
            <v>8.6705202312138727</v>
          </cell>
          <cell r="C262">
            <v>10</v>
          </cell>
          <cell r="D262" t="str">
            <v>C</v>
          </cell>
          <cell r="E262">
            <v>8.6705202312138727</v>
          </cell>
          <cell r="F262">
            <v>0.85</v>
          </cell>
          <cell r="G262">
            <v>2</v>
          </cell>
          <cell r="I262">
            <v>0.5</v>
          </cell>
          <cell r="J262">
            <v>0.85</v>
          </cell>
          <cell r="K262">
            <v>17.341040462427745</v>
          </cell>
          <cell r="L262">
            <v>20.401224073444407</v>
          </cell>
          <cell r="M262">
            <v>8.6705202312138727</v>
          </cell>
          <cell r="N262">
            <v>10.200612036722204</v>
          </cell>
        </row>
        <row r="263">
          <cell r="A263" t="str">
            <v>PRESSURIZAÇÃO ESCADA 1SS</v>
          </cell>
          <cell r="B263">
            <v>16.930022573363431</v>
          </cell>
          <cell r="C263">
            <v>20</v>
          </cell>
          <cell r="D263" t="str">
            <v>C</v>
          </cell>
          <cell r="E263">
            <v>16.930022573363431</v>
          </cell>
          <cell r="F263">
            <v>0.84</v>
          </cell>
          <cell r="G263">
            <v>5</v>
          </cell>
          <cell r="I263">
            <v>0.8</v>
          </cell>
          <cell r="J263">
            <v>0.84</v>
          </cell>
          <cell r="K263">
            <v>84.650112866817153</v>
          </cell>
          <cell r="L263">
            <v>100.77394388906805</v>
          </cell>
          <cell r="M263">
            <v>67.720090293453723</v>
          </cell>
          <cell r="N263">
            <v>80.619155111254443</v>
          </cell>
        </row>
        <row r="264">
          <cell r="A264" t="str">
            <v>EXAUSTÃO DE FUMAÇA</v>
          </cell>
          <cell r="B264">
            <v>16.930022573363431</v>
          </cell>
          <cell r="C264">
            <v>20</v>
          </cell>
          <cell r="D264" t="str">
            <v>C</v>
          </cell>
          <cell r="E264">
            <v>16.930022573363431</v>
          </cell>
          <cell r="F264">
            <v>0.84</v>
          </cell>
          <cell r="G264">
            <v>2</v>
          </cell>
          <cell r="I264">
            <v>1</v>
          </cell>
          <cell r="J264">
            <v>0.84</v>
          </cell>
          <cell r="K264">
            <v>33.860045146726861</v>
          </cell>
          <cell r="L264">
            <v>40.309577555627214</v>
          </cell>
          <cell r="M264">
            <v>33.860045146726861</v>
          </cell>
          <cell r="N264">
            <v>40.309577555627214</v>
          </cell>
        </row>
        <row r="265">
          <cell r="A265" t="str">
            <v>BOMBA DE RECALQUE DE ÓLEO DIESEL</v>
          </cell>
          <cell r="B265">
            <v>2.75</v>
          </cell>
          <cell r="C265">
            <v>3</v>
          </cell>
          <cell r="D265" t="str">
            <v>H</v>
          </cell>
          <cell r="E265">
            <v>2.75</v>
          </cell>
          <cell r="F265">
            <v>0.77</v>
          </cell>
          <cell r="G265">
            <v>2</v>
          </cell>
          <cell r="I265">
            <v>0.5</v>
          </cell>
          <cell r="J265">
            <v>0.77</v>
          </cell>
          <cell r="K265">
            <v>5.5</v>
          </cell>
          <cell r="L265">
            <v>7.1428571428571441</v>
          </cell>
          <cell r="M265">
            <v>2.75</v>
          </cell>
          <cell r="N265">
            <v>3.5714285714285721</v>
          </cell>
        </row>
        <row r="266">
          <cell r="A266" t="str">
            <v>ILUMINAÇÃO E TOMADAS GERADOR</v>
          </cell>
          <cell r="B266">
            <v>11.67</v>
          </cell>
          <cell r="G266">
            <v>1</v>
          </cell>
          <cell r="I266">
            <v>0.9</v>
          </cell>
          <cell r="J266">
            <v>0.94</v>
          </cell>
          <cell r="K266">
            <v>11.67</v>
          </cell>
          <cell r="L266">
            <v>12.414893617021276</v>
          </cell>
          <cell r="M266">
            <v>10.503</v>
          </cell>
          <cell r="N266">
            <v>11.173404255319149</v>
          </cell>
        </row>
        <row r="267">
          <cell r="A267" t="str">
            <v>BOMBA DE INCÊNDIO PRINCIPAL</v>
          </cell>
          <cell r="B267">
            <v>119.56521739130434</v>
          </cell>
          <cell r="C267">
            <v>150</v>
          </cell>
          <cell r="D267" t="str">
            <v>H</v>
          </cell>
          <cell r="E267">
            <v>119.56521739130434</v>
          </cell>
          <cell r="F267">
            <v>0.86</v>
          </cell>
          <cell r="G267">
            <v>1</v>
          </cell>
          <cell r="I267">
            <v>1</v>
          </cell>
          <cell r="J267">
            <v>0.86</v>
          </cell>
          <cell r="K267">
            <v>119.56521739130434</v>
          </cell>
          <cell r="L267">
            <v>139.02932254802832</v>
          </cell>
          <cell r="M267">
            <v>119.56521739130434</v>
          </cell>
          <cell r="N267">
            <v>139.02932254802832</v>
          </cell>
        </row>
        <row r="268">
          <cell r="A268" t="str">
            <v>RETIFICADOR SUBESTAÇÃO</v>
          </cell>
          <cell r="B268">
            <v>10</v>
          </cell>
          <cell r="G268">
            <v>1</v>
          </cell>
          <cell r="I268">
            <v>1</v>
          </cell>
          <cell r="J268">
            <v>0.8</v>
          </cell>
          <cell r="K268">
            <v>10</v>
          </cell>
          <cell r="L268">
            <v>12.5</v>
          </cell>
          <cell r="M268">
            <v>10</v>
          </cell>
          <cell r="N268">
            <v>12.5</v>
          </cell>
        </row>
        <row r="269">
          <cell r="A269" t="str">
            <v>ILUMINAÇÃO HELIPONTO</v>
          </cell>
          <cell r="B269">
            <v>10</v>
          </cell>
          <cell r="E269" t="e">
            <v>#N/A</v>
          </cell>
          <cell r="F269" t="e">
            <v>#N/A</v>
          </cell>
          <cell r="G269">
            <v>1</v>
          </cell>
          <cell r="I269">
            <v>1</v>
          </cell>
          <cell r="J269">
            <v>0.9</v>
          </cell>
          <cell r="K269">
            <v>10</v>
          </cell>
          <cell r="L269">
            <v>11.111111111111111</v>
          </cell>
          <cell r="M269">
            <v>10</v>
          </cell>
          <cell r="N269">
            <v>11.111111111111111</v>
          </cell>
        </row>
        <row r="270">
          <cell r="A270" t="str">
            <v>ELEVADORE HELIPONTO</v>
          </cell>
          <cell r="B270">
            <v>12</v>
          </cell>
          <cell r="E270" t="e">
            <v>#N/A</v>
          </cell>
          <cell r="F270" t="e">
            <v>#N/A</v>
          </cell>
          <cell r="G270">
            <v>2</v>
          </cell>
          <cell r="I270">
            <v>1</v>
          </cell>
          <cell r="J270">
            <v>0.9</v>
          </cell>
          <cell r="K270">
            <v>24</v>
          </cell>
          <cell r="L270">
            <v>26.666666666666664</v>
          </cell>
          <cell r="M270">
            <v>24</v>
          </cell>
          <cell r="N270">
            <v>26.666666666666664</v>
          </cell>
        </row>
        <row r="271">
          <cell r="A271" t="str">
            <v>ILUMINAÇÃO E COMANDO ELEVADORE HELIPONTO</v>
          </cell>
          <cell r="B271">
            <v>1.3</v>
          </cell>
          <cell r="E271" t="e">
            <v>#N/A</v>
          </cell>
          <cell r="F271" t="e">
            <v>#N/A</v>
          </cell>
          <cell r="G271">
            <v>1</v>
          </cell>
          <cell r="I271">
            <v>1</v>
          </cell>
          <cell r="J271">
            <v>0.8</v>
          </cell>
          <cell r="K271">
            <v>1.3</v>
          </cell>
          <cell r="L271">
            <v>1.625</v>
          </cell>
          <cell r="M271">
            <v>1.3</v>
          </cell>
          <cell r="N271">
            <v>1.625</v>
          </cell>
        </row>
        <row r="272">
          <cell r="A272" t="str">
            <v>ELEVADORES ZONA ALTA</v>
          </cell>
          <cell r="B272">
            <v>70</v>
          </cell>
          <cell r="E272" t="e">
            <v>#N/A</v>
          </cell>
          <cell r="F272" t="e">
            <v>#N/A</v>
          </cell>
          <cell r="G272">
            <v>8</v>
          </cell>
          <cell r="I272">
            <v>0.13</v>
          </cell>
          <cell r="J272">
            <v>0.8</v>
          </cell>
          <cell r="K272">
            <v>560</v>
          </cell>
          <cell r="L272">
            <v>700</v>
          </cell>
          <cell r="M272">
            <v>72.8</v>
          </cell>
          <cell r="N272">
            <v>91</v>
          </cell>
        </row>
        <row r="273">
          <cell r="A273" t="str">
            <v>ILUMINAÇÃO E COMANDO ELEVADORES ZONA ALTA</v>
          </cell>
          <cell r="B273">
            <v>3</v>
          </cell>
          <cell r="E273" t="e">
            <v>#N/A</v>
          </cell>
          <cell r="F273" t="e">
            <v>#N/A</v>
          </cell>
          <cell r="G273">
            <v>1</v>
          </cell>
          <cell r="I273">
            <v>0.13</v>
          </cell>
          <cell r="J273">
            <v>0.8</v>
          </cell>
          <cell r="K273">
            <v>3</v>
          </cell>
          <cell r="L273">
            <v>3.75</v>
          </cell>
          <cell r="M273">
            <v>0.39</v>
          </cell>
          <cell r="N273">
            <v>0.48749999999999999</v>
          </cell>
        </row>
        <row r="274">
          <cell r="A274" t="str">
            <v>BARRAMENTO BLINDADO BB2.1/2.3 ESCRITÓRIOS</v>
          </cell>
          <cell r="B274">
            <v>96.05</v>
          </cell>
          <cell r="E274" t="e">
            <v>#N/A</v>
          </cell>
          <cell r="F274" t="e">
            <v>#N/A</v>
          </cell>
          <cell r="G274">
            <v>1</v>
          </cell>
          <cell r="I274">
            <v>1</v>
          </cell>
          <cell r="J274">
            <v>0.98</v>
          </cell>
          <cell r="K274">
            <v>96.05</v>
          </cell>
          <cell r="L274">
            <v>98.010204081632637</v>
          </cell>
          <cell r="M274">
            <v>96.05</v>
          </cell>
          <cell r="N274">
            <v>98.010204081632637</v>
          </cell>
        </row>
        <row r="275">
          <cell r="A275" t="str">
            <v>TOTAL</v>
          </cell>
          <cell r="I275">
            <v>0.50301320878545841</v>
          </cell>
          <cell r="J275">
            <v>0.850036125133944</v>
          </cell>
          <cell r="K275">
            <v>2008.2367921350492</v>
          </cell>
          <cell r="L275">
            <v>2417.2471905907491</v>
          </cell>
          <cell r="M275">
            <v>1010.1696328128667</v>
          </cell>
          <cell r="N275">
            <v>1188.3843556104039</v>
          </cell>
        </row>
        <row r="278">
          <cell r="A278" t="str">
            <v>RESUMO GERAL:</v>
          </cell>
          <cell r="B278" t="str">
            <v>kW</v>
          </cell>
          <cell r="C278" t="str">
            <v>kVA</v>
          </cell>
        </row>
        <row r="279">
          <cell r="A279" t="str">
            <v>DEMANDAS</v>
          </cell>
          <cell r="B279">
            <v>1010.1696328128667</v>
          </cell>
          <cell r="C279">
            <v>1188.3843556104039</v>
          </cell>
        </row>
        <row r="280">
          <cell r="A280" t="str">
            <v>RESERVA     (%)</v>
          </cell>
          <cell r="B280">
            <v>0</v>
          </cell>
        </row>
        <row r="281">
          <cell r="A281" t="str">
            <v>FATOR DE SIMULTANEIDADE</v>
          </cell>
          <cell r="B281">
            <v>0.8</v>
          </cell>
        </row>
        <row r="283">
          <cell r="A283" t="str">
            <v xml:space="preserve">DEMANDA FINAL </v>
          </cell>
          <cell r="B283">
            <v>808.13570625029342</v>
          </cell>
          <cell r="C283">
            <v>950.70748448832319</v>
          </cell>
        </row>
        <row r="285">
          <cell r="A285" t="str">
            <v>TENSÃO (V)</v>
          </cell>
          <cell r="B285">
            <v>380</v>
          </cell>
          <cell r="C285" t="str">
            <v>V</v>
          </cell>
        </row>
        <row r="286">
          <cell r="A286" t="str">
            <v>CORRENTE (A)</v>
          </cell>
          <cell r="B286">
            <v>1444.4505844471721</v>
          </cell>
          <cell r="C286" t="str">
            <v>A</v>
          </cell>
        </row>
        <row r="287">
          <cell r="A287" t="str">
            <v>DISJUNTOR GERAL</v>
          </cell>
          <cell r="B287">
            <v>1250</v>
          </cell>
          <cell r="C287" t="str">
            <v>A</v>
          </cell>
        </row>
        <row r="289">
          <cell r="A289" t="str">
            <v>ADOTADO GERADOR DE 1040KVA/830KW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ELET&amp;AC"/>
      <sheetName val="Cabos"/>
      <sheetName val="ATERR"/>
      <sheetName val="ILUM"/>
      <sheetName val="Memoria"/>
      <sheetName val="Paineis"/>
      <sheetName val="Lista Cabos Compras"/>
      <sheetName val="Lista Cabos Compras (Apoio)"/>
      <sheetName val="Lista Materiais"/>
      <sheetName val="DADOS"/>
      <sheetName val="Anexos"/>
      <sheetName val="Capa  LISTA CAB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  "/>
      <sheetName val="CAPA -1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NORÁRIOS"/>
      <sheetName val="Plan1"/>
      <sheetName val="BDI"/>
      <sheetName val="ORÇAMENTO"/>
      <sheetName val="CRONOGRAMA"/>
    </sheetNames>
    <sheetDataSet>
      <sheetData sheetId="0" refreshError="1"/>
      <sheetData sheetId="1" refreshError="1">
        <row r="3">
          <cell r="E3" t="str">
            <v>Selecionar</v>
          </cell>
        </row>
        <row r="4">
          <cell r="E4" t="str">
            <v>Item 01</v>
          </cell>
        </row>
        <row r="5">
          <cell r="E5" t="str">
            <v>Item 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DO BDI"/>
      <sheetName val="INSUMOS"/>
      <sheetName val="COMPOSIÇÃO"/>
      <sheetName val="QUANTITATIVO"/>
      <sheetName val="CÁLCULO_DO_BDI"/>
      <sheetName val="Con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ÇÃ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"/>
      <sheetName val="resumo"/>
      <sheetName val="ORCAMENTO"/>
      <sheetName val="ADMI_25.01"/>
      <sheetName val="ITEM 25 - ADIMINS. LOCAL"/>
      <sheetName val="20.01-04-EL_SP_SON_SEG"/>
      <sheetName val="20.05 - HS"/>
      <sheetName val="20.06-INC"/>
      <sheetName val="20.07- GLP"/>
      <sheetName val="ITEM 22.01 SINALIZACAO"/>
    </sheetNames>
    <sheetDataSet>
      <sheetData sheetId="0" refreshError="1"/>
      <sheetData sheetId="1" refreshError="1"/>
      <sheetData sheetId="2" refreshError="1"/>
      <sheetData sheetId="3" refreshError="1">
        <row r="48">
          <cell r="G48">
            <v>306106.84999999998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Anexo 2 elétrica"/>
      <sheetName val="Anexo 3 - comp BDI   "/>
      <sheetName val="Anexo 4 - comp custo"/>
      <sheetName val="Anexo 4 - comp ELÉTRICA"/>
      <sheetName val="Anexo 5 -NÃO OPTANTES"/>
      <sheetName val="Anexo 5.1-SIMPLES"/>
      <sheetName val="Anexo 6 - tabela pag"/>
      <sheetName val="Anexo 11- cronograma"/>
      <sheetName val="curva abc"/>
      <sheetName val="mediana preços equipamentos"/>
      <sheetName val="Lev. material refrigeração"/>
      <sheetName val="Levantamento Forro"/>
      <sheetName val="Levantamento drenos"/>
      <sheetName val="Levantamento TAE"/>
      <sheetName val="Lev. Para tabela"/>
    </sheetNames>
    <sheetDataSet>
      <sheetData sheetId="0"/>
      <sheetData sheetId="1">
        <row r="12">
          <cell r="B12" t="str">
            <v>Fornecimento e instalação de caixa 4x4", PVC amarelo, marca de referência Tigre, instalada no teto (acima do forro), inclusive tampa cega.</v>
          </cell>
          <cell r="H12" t="str">
            <v>ELE-001</v>
          </cell>
        </row>
        <row r="13">
          <cell r="B13" t="str">
            <v>Fornecimento e instalação de caixa 4x4", PVC amarelo, marca de referência Tigre, instalada no teto (acima do forro), inclusive tampa cega com furo central.</v>
          </cell>
          <cell r="H13" t="str">
            <v>ELE-002</v>
          </cell>
        </row>
        <row r="14">
          <cell r="B14" t="str">
            <v>Fornecimento e instalação de eletroduto rígido, PVC, marca de referência Tigre, fixado na laje, diâmetro 3/4" e guia de arame de ferro galvanizado Nº 14 BWG.</v>
          </cell>
          <cell r="H14" t="str">
            <v>ELE-003</v>
          </cell>
        </row>
        <row r="15">
          <cell r="B15" t="str">
            <v>Fornecimento e instalação de eletroduto rígido, PVC, marca de referência Tigre, fixado na laje, diâmetro 1" e guia de arame de ferro galvanizado Nº 14 BWG.</v>
          </cell>
          <cell r="H15" t="str">
            <v>ELE-004</v>
          </cell>
        </row>
        <row r="16">
          <cell r="B16" t="str">
            <v>Fornecimento e instalação de eletroduto flexível corrugado tipo PEAD, marca de referência Kanaflex, fixado na laje, diâmetro 1 1/2" e guia de arame de ferro galvanizado Nº 14 BWG.</v>
          </cell>
          <cell r="H16" t="str">
            <v>ELE-005</v>
          </cell>
        </row>
        <row r="17">
          <cell r="B17" t="str">
            <v>Fornecimento e instalação de box reto com rosca em alumínio, marca de referência Tramontina, interligando o eletroduto à eletrocalha, diâmetro 1 1/2"</v>
          </cell>
          <cell r="H17" t="str">
            <v>ELE-006</v>
          </cell>
        </row>
        <row r="18">
          <cell r="B18" t="str">
            <v>Fornecimento e instalação de box reto com rosca em alumínio, marca de referência Tramontina, interligando o eletroduto à eletrocalha, diâmetro 3/4"</v>
          </cell>
          <cell r="H18" t="str">
            <v>ELE-007</v>
          </cell>
        </row>
        <row r="20">
          <cell r="B20" t="str">
            <v>Fornecimento e instalação de Cabo  de cobre tempera mole, flexível, 2,5mm², encordoamento  classe  4, antichama  para  750V, do tipo que não emitem gases halogenados. Marca de Referência Prysmian - AFUMEX.</v>
          </cell>
          <cell r="H20" t="str">
            <v>ELE-008</v>
          </cell>
        </row>
        <row r="21">
          <cell r="B21" t="str">
            <v>Fornecimento e instalação de Cabo  de cobre tempera mole, flexível, 6,0mm², encordoamento  classe  4, com  isolamento do tipo HPER 90°C, 1.000V,  antichama, do tipo que não emite gases halogenados. Marca de Referência Prysmian - AFUMEX.</v>
          </cell>
          <cell r="H21" t="str">
            <v>ELE-009</v>
          </cell>
        </row>
        <row r="22">
          <cell r="B22" t="str">
            <v>Fornecimento e instalação de terminal tipo olhal para cabo 2,5mm2, pré-isolado. Marca de Referência Burndy</v>
          </cell>
          <cell r="H22" t="str">
            <v>ELE-010</v>
          </cell>
        </row>
        <row r="23">
          <cell r="B23" t="str">
            <v>Fornecimento e instalação de terminal tipo olhal para cabo 16mm2, pré-isolado. Marca de Referência Burndy</v>
          </cell>
          <cell r="H23" t="str">
            <v>ELE-011</v>
          </cell>
        </row>
        <row r="24">
          <cell r="B24" t="str">
            <v>Fornecimento e instalação de anilhas de identificação de circuito, para cabo 2,5mm2  750V. Marca de Referência hellermann.</v>
          </cell>
          <cell r="H24" t="str">
            <v>ELE-012</v>
          </cell>
        </row>
        <row r="25">
          <cell r="B25" t="str">
            <v>Fornecimento e instalação de anilhas de identificação de circuito, para cabo 6,0mm2 HEPR 1000V. Marca de Referência hellermann.</v>
          </cell>
          <cell r="H25" t="str">
            <v>ELE-013</v>
          </cell>
        </row>
        <row r="27">
          <cell r="B27" t="str">
            <v>Fornecimento e instalação de Disjuntores monopolares  de 20A, Icc 6,0KA em 230/400VCA, curva C. Marca de Referência Schneider.</v>
          </cell>
          <cell r="H27" t="str">
            <v>ELE-014</v>
          </cell>
        </row>
        <row r="28">
          <cell r="B28" t="str">
            <v>Fornecimento e instalação de Barras secundárias de cobre eletrolítico de seção (10,45 x 3,95)mm,  seguindo o padrão dos outros circuitos monopolares existentes no quadro e orientações do projeto elétrico.</v>
          </cell>
          <cell r="H28" t="str">
            <v>ELE-015</v>
          </cell>
        </row>
        <row r="29">
          <cell r="B29" t="str">
            <v xml:space="preserve">Fornecimento e instalação de trilho DIN, sempre seguindo o padrão dos outros circuitos monopolares existentes e orientações do projeto elétrico </v>
          </cell>
          <cell r="H29" t="str">
            <v>ELE-016</v>
          </cell>
        </row>
        <row r="31">
          <cell r="B31" t="str">
            <v>Remoção de todos os eletrodutos DN 1 1/4" por onde passam os circuitos 6 e 9 do QD-AC que serão desativados, conforme projeto elétrico.</v>
          </cell>
          <cell r="H31" t="str">
            <v>ELE-017</v>
          </cell>
        </row>
        <row r="32">
          <cell r="B32" t="str">
            <v xml:space="preserve">Remoção dos cabos dos circuitos de alimentação citados no item anterior, desde a condensadora, trecho na eletrocalha até a chegada ao quadro QD-AC, inclusive a remoção cabos dos circuitos 4 e 10 nos trechos em eletrodutos. Todos os cabos são de bitola 6,0mm2, conforme projeto.
</v>
          </cell>
          <cell r="H32" t="str">
            <v>ELE-018</v>
          </cell>
        </row>
        <row r="33">
          <cell r="B33" t="str">
            <v>Remoção de todos os eletrodutos DN 1 1/4" por onde passam os circuitos 2, 4, 10 e 12 do QD-AC sem a remoção dos cabos, conforme projeto elétrico.</v>
          </cell>
          <cell r="H33" t="str">
            <v>ELE-019</v>
          </cell>
        </row>
        <row r="34">
          <cell r="B34" t="str">
            <v>Emendas dos cabos bitola 6,0mm2 de alimentação das novas condensadoras com conectores de pressão, de 2 vias, sem parafusos, com corpo transparente em policarbonato antichama, contatos em cobre eletrolítico e atendendo às normas NBR5410, NR10 E NR12. Marca de Referência Wago, linha 221.</v>
          </cell>
          <cell r="H34" t="str">
            <v>ELE-020</v>
          </cell>
        </row>
        <row r="35">
          <cell r="B35" t="str">
            <v xml:space="preserve">Remoção de 4 disjuntores (2 und - tripolar 25A e  2 und - tripolar 32A) do quadro QD-AC </v>
          </cell>
          <cell r="H35" t="str">
            <v>ELE-021</v>
          </cell>
        </row>
        <row r="36">
          <cell r="B36" t="str">
            <v>Relocação de 3 disjuntores (tripolar 25A, 32A e 40A), conforme projeto elétrico.</v>
          </cell>
          <cell r="H36" t="str">
            <v>ELE-022</v>
          </cell>
        </row>
      </sheetData>
      <sheetData sheetId="2"/>
      <sheetData sheetId="3"/>
      <sheetData sheetId="4"/>
      <sheetData sheetId="5">
        <row r="40">
          <cell r="E40">
            <v>1.161489</v>
          </cell>
          <cell r="F40">
            <v>0.72680099999999992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96"/>
  <sheetViews>
    <sheetView showGridLines="0" tabSelected="1" view="pageBreakPreview" zoomScale="130" zoomScaleNormal="130" zoomScaleSheetLayoutView="130" workbookViewId="0">
      <selection activeCell="J51" sqref="J51"/>
    </sheetView>
  </sheetViews>
  <sheetFormatPr defaultRowHeight="12.75" x14ac:dyDescent="0.25"/>
  <cols>
    <col min="1" max="1" width="15.42578125" style="1" customWidth="1"/>
    <col min="2" max="2" width="72.42578125" style="1" customWidth="1"/>
    <col min="3" max="3" width="11" style="1" customWidth="1"/>
    <col min="4" max="4" width="8.85546875" style="23" customWidth="1"/>
    <col min="5" max="5" width="14.5703125" style="23" customWidth="1"/>
    <col min="6" max="6" width="14.5703125" style="12" customWidth="1"/>
    <col min="7" max="7" width="14.5703125" style="1" customWidth="1"/>
    <col min="8" max="8" width="14.5703125" style="85" customWidth="1"/>
    <col min="9" max="9" width="15.7109375" style="983" customWidth="1"/>
    <col min="10" max="250" width="9.140625" style="1"/>
    <col min="251" max="251" width="15.42578125" style="1" customWidth="1"/>
    <col min="252" max="252" width="58.140625" style="1" customWidth="1"/>
    <col min="253" max="253" width="8.28515625" style="1" customWidth="1"/>
    <col min="254" max="254" width="10.42578125" style="1" customWidth="1"/>
    <col min="255" max="255" width="14.7109375" style="1" bestFit="1" customWidth="1"/>
    <col min="256" max="256" width="18.85546875" style="1" bestFit="1" customWidth="1"/>
    <col min="257" max="257" width="25.140625" style="1" customWidth="1"/>
    <col min="258" max="258" width="17" style="1" customWidth="1"/>
    <col min="259" max="259" width="15.7109375" style="1" customWidth="1"/>
    <col min="260" max="260" width="26.140625" style="1" customWidth="1"/>
    <col min="261" max="261" width="90.85546875" style="1" customWidth="1"/>
    <col min="262" max="262" width="9.140625" style="1"/>
    <col min="263" max="263" width="11.140625" style="1" bestFit="1" customWidth="1"/>
    <col min="264" max="506" width="9.140625" style="1"/>
    <col min="507" max="507" width="15.42578125" style="1" customWidth="1"/>
    <col min="508" max="508" width="58.140625" style="1" customWidth="1"/>
    <col min="509" max="509" width="8.28515625" style="1" customWidth="1"/>
    <col min="510" max="510" width="10.42578125" style="1" customWidth="1"/>
    <col min="511" max="511" width="14.7109375" style="1" bestFit="1" customWidth="1"/>
    <col min="512" max="512" width="18.85546875" style="1" bestFit="1" customWidth="1"/>
    <col min="513" max="513" width="25.140625" style="1" customWidth="1"/>
    <col min="514" max="514" width="17" style="1" customWidth="1"/>
    <col min="515" max="515" width="15.7109375" style="1" customWidth="1"/>
    <col min="516" max="516" width="26.140625" style="1" customWidth="1"/>
    <col min="517" max="517" width="90.85546875" style="1" customWidth="1"/>
    <col min="518" max="518" width="9.140625" style="1"/>
    <col min="519" max="519" width="11.140625" style="1" bestFit="1" customWidth="1"/>
    <col min="520" max="762" width="9.140625" style="1"/>
    <col min="763" max="763" width="15.42578125" style="1" customWidth="1"/>
    <col min="764" max="764" width="58.140625" style="1" customWidth="1"/>
    <col min="765" max="765" width="8.28515625" style="1" customWidth="1"/>
    <col min="766" max="766" width="10.42578125" style="1" customWidth="1"/>
    <col min="767" max="767" width="14.7109375" style="1" bestFit="1" customWidth="1"/>
    <col min="768" max="768" width="18.85546875" style="1" bestFit="1" customWidth="1"/>
    <col min="769" max="769" width="25.140625" style="1" customWidth="1"/>
    <col min="770" max="770" width="17" style="1" customWidth="1"/>
    <col min="771" max="771" width="15.7109375" style="1" customWidth="1"/>
    <col min="772" max="772" width="26.140625" style="1" customWidth="1"/>
    <col min="773" max="773" width="90.85546875" style="1" customWidth="1"/>
    <col min="774" max="774" width="9.140625" style="1"/>
    <col min="775" max="775" width="11.140625" style="1" bestFit="1" customWidth="1"/>
    <col min="776" max="1018" width="9.140625" style="1"/>
    <col min="1019" max="1019" width="15.42578125" style="1" customWidth="1"/>
    <col min="1020" max="1020" width="58.140625" style="1" customWidth="1"/>
    <col min="1021" max="1021" width="8.28515625" style="1" customWidth="1"/>
    <col min="1022" max="1022" width="10.42578125" style="1" customWidth="1"/>
    <col min="1023" max="1023" width="14.7109375" style="1" bestFit="1" customWidth="1"/>
    <col min="1024" max="1024" width="18.85546875" style="1" bestFit="1" customWidth="1"/>
    <col min="1025" max="1025" width="25.140625" style="1" customWidth="1"/>
    <col min="1026" max="1026" width="17" style="1" customWidth="1"/>
    <col min="1027" max="1027" width="15.7109375" style="1" customWidth="1"/>
    <col min="1028" max="1028" width="26.140625" style="1" customWidth="1"/>
    <col min="1029" max="1029" width="90.85546875" style="1" customWidth="1"/>
    <col min="1030" max="1030" width="9.140625" style="1"/>
    <col min="1031" max="1031" width="11.140625" style="1" bestFit="1" customWidth="1"/>
    <col min="1032" max="1274" width="9.140625" style="1"/>
    <col min="1275" max="1275" width="15.42578125" style="1" customWidth="1"/>
    <col min="1276" max="1276" width="58.140625" style="1" customWidth="1"/>
    <col min="1277" max="1277" width="8.28515625" style="1" customWidth="1"/>
    <col min="1278" max="1278" width="10.42578125" style="1" customWidth="1"/>
    <col min="1279" max="1279" width="14.7109375" style="1" bestFit="1" customWidth="1"/>
    <col min="1280" max="1280" width="18.85546875" style="1" bestFit="1" customWidth="1"/>
    <col min="1281" max="1281" width="25.140625" style="1" customWidth="1"/>
    <col min="1282" max="1282" width="17" style="1" customWidth="1"/>
    <col min="1283" max="1283" width="15.7109375" style="1" customWidth="1"/>
    <col min="1284" max="1284" width="26.140625" style="1" customWidth="1"/>
    <col min="1285" max="1285" width="90.85546875" style="1" customWidth="1"/>
    <col min="1286" max="1286" width="9.140625" style="1"/>
    <col min="1287" max="1287" width="11.140625" style="1" bestFit="1" customWidth="1"/>
    <col min="1288" max="1530" width="9.140625" style="1"/>
    <col min="1531" max="1531" width="15.42578125" style="1" customWidth="1"/>
    <col min="1532" max="1532" width="58.140625" style="1" customWidth="1"/>
    <col min="1533" max="1533" width="8.28515625" style="1" customWidth="1"/>
    <col min="1534" max="1534" width="10.42578125" style="1" customWidth="1"/>
    <col min="1535" max="1535" width="14.7109375" style="1" bestFit="1" customWidth="1"/>
    <col min="1536" max="1536" width="18.85546875" style="1" bestFit="1" customWidth="1"/>
    <col min="1537" max="1537" width="25.140625" style="1" customWidth="1"/>
    <col min="1538" max="1538" width="17" style="1" customWidth="1"/>
    <col min="1539" max="1539" width="15.7109375" style="1" customWidth="1"/>
    <col min="1540" max="1540" width="26.140625" style="1" customWidth="1"/>
    <col min="1541" max="1541" width="90.85546875" style="1" customWidth="1"/>
    <col min="1542" max="1542" width="9.140625" style="1"/>
    <col min="1543" max="1543" width="11.140625" style="1" bestFit="1" customWidth="1"/>
    <col min="1544" max="1786" width="9.140625" style="1"/>
    <col min="1787" max="1787" width="15.42578125" style="1" customWidth="1"/>
    <col min="1788" max="1788" width="58.140625" style="1" customWidth="1"/>
    <col min="1789" max="1789" width="8.28515625" style="1" customWidth="1"/>
    <col min="1790" max="1790" width="10.42578125" style="1" customWidth="1"/>
    <col min="1791" max="1791" width="14.7109375" style="1" bestFit="1" customWidth="1"/>
    <col min="1792" max="1792" width="18.85546875" style="1" bestFit="1" customWidth="1"/>
    <col min="1793" max="1793" width="25.140625" style="1" customWidth="1"/>
    <col min="1794" max="1794" width="17" style="1" customWidth="1"/>
    <col min="1795" max="1795" width="15.7109375" style="1" customWidth="1"/>
    <col min="1796" max="1796" width="26.140625" style="1" customWidth="1"/>
    <col min="1797" max="1797" width="90.85546875" style="1" customWidth="1"/>
    <col min="1798" max="1798" width="9.140625" style="1"/>
    <col min="1799" max="1799" width="11.140625" style="1" bestFit="1" customWidth="1"/>
    <col min="1800" max="2042" width="9.140625" style="1"/>
    <col min="2043" max="2043" width="15.42578125" style="1" customWidth="1"/>
    <col min="2044" max="2044" width="58.140625" style="1" customWidth="1"/>
    <col min="2045" max="2045" width="8.28515625" style="1" customWidth="1"/>
    <col min="2046" max="2046" width="10.42578125" style="1" customWidth="1"/>
    <col min="2047" max="2047" width="14.7109375" style="1" bestFit="1" customWidth="1"/>
    <col min="2048" max="2048" width="18.85546875" style="1" bestFit="1" customWidth="1"/>
    <col min="2049" max="2049" width="25.140625" style="1" customWidth="1"/>
    <col min="2050" max="2050" width="17" style="1" customWidth="1"/>
    <col min="2051" max="2051" width="15.7109375" style="1" customWidth="1"/>
    <col min="2052" max="2052" width="26.140625" style="1" customWidth="1"/>
    <col min="2053" max="2053" width="90.85546875" style="1" customWidth="1"/>
    <col min="2054" max="2054" width="9.140625" style="1"/>
    <col min="2055" max="2055" width="11.140625" style="1" bestFit="1" customWidth="1"/>
    <col min="2056" max="2298" width="9.140625" style="1"/>
    <col min="2299" max="2299" width="15.42578125" style="1" customWidth="1"/>
    <col min="2300" max="2300" width="58.140625" style="1" customWidth="1"/>
    <col min="2301" max="2301" width="8.28515625" style="1" customWidth="1"/>
    <col min="2302" max="2302" width="10.42578125" style="1" customWidth="1"/>
    <col min="2303" max="2303" width="14.7109375" style="1" bestFit="1" customWidth="1"/>
    <col min="2304" max="2304" width="18.85546875" style="1" bestFit="1" customWidth="1"/>
    <col min="2305" max="2305" width="25.140625" style="1" customWidth="1"/>
    <col min="2306" max="2306" width="17" style="1" customWidth="1"/>
    <col min="2307" max="2307" width="15.7109375" style="1" customWidth="1"/>
    <col min="2308" max="2308" width="26.140625" style="1" customWidth="1"/>
    <col min="2309" max="2309" width="90.85546875" style="1" customWidth="1"/>
    <col min="2310" max="2310" width="9.140625" style="1"/>
    <col min="2311" max="2311" width="11.140625" style="1" bestFit="1" customWidth="1"/>
    <col min="2312" max="2554" width="9.140625" style="1"/>
    <col min="2555" max="2555" width="15.42578125" style="1" customWidth="1"/>
    <col min="2556" max="2556" width="58.140625" style="1" customWidth="1"/>
    <col min="2557" max="2557" width="8.28515625" style="1" customWidth="1"/>
    <col min="2558" max="2558" width="10.42578125" style="1" customWidth="1"/>
    <col min="2559" max="2559" width="14.7109375" style="1" bestFit="1" customWidth="1"/>
    <col min="2560" max="2560" width="18.85546875" style="1" bestFit="1" customWidth="1"/>
    <col min="2561" max="2561" width="25.140625" style="1" customWidth="1"/>
    <col min="2562" max="2562" width="17" style="1" customWidth="1"/>
    <col min="2563" max="2563" width="15.7109375" style="1" customWidth="1"/>
    <col min="2564" max="2564" width="26.140625" style="1" customWidth="1"/>
    <col min="2565" max="2565" width="90.85546875" style="1" customWidth="1"/>
    <col min="2566" max="2566" width="9.140625" style="1"/>
    <col min="2567" max="2567" width="11.140625" style="1" bestFit="1" customWidth="1"/>
    <col min="2568" max="2810" width="9.140625" style="1"/>
    <col min="2811" max="2811" width="15.42578125" style="1" customWidth="1"/>
    <col min="2812" max="2812" width="58.140625" style="1" customWidth="1"/>
    <col min="2813" max="2813" width="8.28515625" style="1" customWidth="1"/>
    <col min="2814" max="2814" width="10.42578125" style="1" customWidth="1"/>
    <col min="2815" max="2815" width="14.7109375" style="1" bestFit="1" customWidth="1"/>
    <col min="2816" max="2816" width="18.85546875" style="1" bestFit="1" customWidth="1"/>
    <col min="2817" max="2817" width="25.140625" style="1" customWidth="1"/>
    <col min="2818" max="2818" width="17" style="1" customWidth="1"/>
    <col min="2819" max="2819" width="15.7109375" style="1" customWidth="1"/>
    <col min="2820" max="2820" width="26.140625" style="1" customWidth="1"/>
    <col min="2821" max="2821" width="90.85546875" style="1" customWidth="1"/>
    <col min="2822" max="2822" width="9.140625" style="1"/>
    <col min="2823" max="2823" width="11.140625" style="1" bestFit="1" customWidth="1"/>
    <col min="2824" max="3066" width="9.140625" style="1"/>
    <col min="3067" max="3067" width="15.42578125" style="1" customWidth="1"/>
    <col min="3068" max="3068" width="58.140625" style="1" customWidth="1"/>
    <col min="3069" max="3069" width="8.28515625" style="1" customWidth="1"/>
    <col min="3070" max="3070" width="10.42578125" style="1" customWidth="1"/>
    <col min="3071" max="3071" width="14.7109375" style="1" bestFit="1" customWidth="1"/>
    <col min="3072" max="3072" width="18.85546875" style="1" bestFit="1" customWidth="1"/>
    <col min="3073" max="3073" width="25.140625" style="1" customWidth="1"/>
    <col min="3074" max="3074" width="17" style="1" customWidth="1"/>
    <col min="3075" max="3075" width="15.7109375" style="1" customWidth="1"/>
    <col min="3076" max="3076" width="26.140625" style="1" customWidth="1"/>
    <col min="3077" max="3077" width="90.85546875" style="1" customWidth="1"/>
    <col min="3078" max="3078" width="9.140625" style="1"/>
    <col min="3079" max="3079" width="11.140625" style="1" bestFit="1" customWidth="1"/>
    <col min="3080" max="3322" width="9.140625" style="1"/>
    <col min="3323" max="3323" width="15.42578125" style="1" customWidth="1"/>
    <col min="3324" max="3324" width="58.140625" style="1" customWidth="1"/>
    <col min="3325" max="3325" width="8.28515625" style="1" customWidth="1"/>
    <col min="3326" max="3326" width="10.42578125" style="1" customWidth="1"/>
    <col min="3327" max="3327" width="14.7109375" style="1" bestFit="1" customWidth="1"/>
    <col min="3328" max="3328" width="18.85546875" style="1" bestFit="1" customWidth="1"/>
    <col min="3329" max="3329" width="25.140625" style="1" customWidth="1"/>
    <col min="3330" max="3330" width="17" style="1" customWidth="1"/>
    <col min="3331" max="3331" width="15.7109375" style="1" customWidth="1"/>
    <col min="3332" max="3332" width="26.140625" style="1" customWidth="1"/>
    <col min="3333" max="3333" width="90.85546875" style="1" customWidth="1"/>
    <col min="3334" max="3334" width="9.140625" style="1"/>
    <col min="3335" max="3335" width="11.140625" style="1" bestFit="1" customWidth="1"/>
    <col min="3336" max="3578" width="9.140625" style="1"/>
    <col min="3579" max="3579" width="15.42578125" style="1" customWidth="1"/>
    <col min="3580" max="3580" width="58.140625" style="1" customWidth="1"/>
    <col min="3581" max="3581" width="8.28515625" style="1" customWidth="1"/>
    <col min="3582" max="3582" width="10.42578125" style="1" customWidth="1"/>
    <col min="3583" max="3583" width="14.7109375" style="1" bestFit="1" customWidth="1"/>
    <col min="3584" max="3584" width="18.85546875" style="1" bestFit="1" customWidth="1"/>
    <col min="3585" max="3585" width="25.140625" style="1" customWidth="1"/>
    <col min="3586" max="3586" width="17" style="1" customWidth="1"/>
    <col min="3587" max="3587" width="15.7109375" style="1" customWidth="1"/>
    <col min="3588" max="3588" width="26.140625" style="1" customWidth="1"/>
    <col min="3589" max="3589" width="90.85546875" style="1" customWidth="1"/>
    <col min="3590" max="3590" width="9.140625" style="1"/>
    <col min="3591" max="3591" width="11.140625" style="1" bestFit="1" customWidth="1"/>
    <col min="3592" max="3834" width="9.140625" style="1"/>
    <col min="3835" max="3835" width="15.42578125" style="1" customWidth="1"/>
    <col min="3836" max="3836" width="58.140625" style="1" customWidth="1"/>
    <col min="3837" max="3837" width="8.28515625" style="1" customWidth="1"/>
    <col min="3838" max="3838" width="10.42578125" style="1" customWidth="1"/>
    <col min="3839" max="3839" width="14.7109375" style="1" bestFit="1" customWidth="1"/>
    <col min="3840" max="3840" width="18.85546875" style="1" bestFit="1" customWidth="1"/>
    <col min="3841" max="3841" width="25.140625" style="1" customWidth="1"/>
    <col min="3842" max="3842" width="17" style="1" customWidth="1"/>
    <col min="3843" max="3843" width="15.7109375" style="1" customWidth="1"/>
    <col min="3844" max="3844" width="26.140625" style="1" customWidth="1"/>
    <col min="3845" max="3845" width="90.85546875" style="1" customWidth="1"/>
    <col min="3846" max="3846" width="9.140625" style="1"/>
    <col min="3847" max="3847" width="11.140625" style="1" bestFit="1" customWidth="1"/>
    <col min="3848" max="4090" width="9.140625" style="1"/>
    <col min="4091" max="4091" width="15.42578125" style="1" customWidth="1"/>
    <col min="4092" max="4092" width="58.140625" style="1" customWidth="1"/>
    <col min="4093" max="4093" width="8.28515625" style="1" customWidth="1"/>
    <col min="4094" max="4094" width="10.42578125" style="1" customWidth="1"/>
    <col min="4095" max="4095" width="14.7109375" style="1" bestFit="1" customWidth="1"/>
    <col min="4096" max="4096" width="18.85546875" style="1" bestFit="1" customWidth="1"/>
    <col min="4097" max="4097" width="25.140625" style="1" customWidth="1"/>
    <col min="4098" max="4098" width="17" style="1" customWidth="1"/>
    <col min="4099" max="4099" width="15.7109375" style="1" customWidth="1"/>
    <col min="4100" max="4100" width="26.140625" style="1" customWidth="1"/>
    <col min="4101" max="4101" width="90.85546875" style="1" customWidth="1"/>
    <col min="4102" max="4102" width="9.140625" style="1"/>
    <col min="4103" max="4103" width="11.140625" style="1" bestFit="1" customWidth="1"/>
    <col min="4104" max="4346" width="9.140625" style="1"/>
    <col min="4347" max="4347" width="15.42578125" style="1" customWidth="1"/>
    <col min="4348" max="4348" width="58.140625" style="1" customWidth="1"/>
    <col min="4349" max="4349" width="8.28515625" style="1" customWidth="1"/>
    <col min="4350" max="4350" width="10.42578125" style="1" customWidth="1"/>
    <col min="4351" max="4351" width="14.7109375" style="1" bestFit="1" customWidth="1"/>
    <col min="4352" max="4352" width="18.85546875" style="1" bestFit="1" customWidth="1"/>
    <col min="4353" max="4353" width="25.140625" style="1" customWidth="1"/>
    <col min="4354" max="4354" width="17" style="1" customWidth="1"/>
    <col min="4355" max="4355" width="15.7109375" style="1" customWidth="1"/>
    <col min="4356" max="4356" width="26.140625" style="1" customWidth="1"/>
    <col min="4357" max="4357" width="90.85546875" style="1" customWidth="1"/>
    <col min="4358" max="4358" width="9.140625" style="1"/>
    <col min="4359" max="4359" width="11.140625" style="1" bestFit="1" customWidth="1"/>
    <col min="4360" max="4602" width="9.140625" style="1"/>
    <col min="4603" max="4603" width="15.42578125" style="1" customWidth="1"/>
    <col min="4604" max="4604" width="58.140625" style="1" customWidth="1"/>
    <col min="4605" max="4605" width="8.28515625" style="1" customWidth="1"/>
    <col min="4606" max="4606" width="10.42578125" style="1" customWidth="1"/>
    <col min="4607" max="4607" width="14.7109375" style="1" bestFit="1" customWidth="1"/>
    <col min="4608" max="4608" width="18.85546875" style="1" bestFit="1" customWidth="1"/>
    <col min="4609" max="4609" width="25.140625" style="1" customWidth="1"/>
    <col min="4610" max="4610" width="17" style="1" customWidth="1"/>
    <col min="4611" max="4611" width="15.7109375" style="1" customWidth="1"/>
    <col min="4612" max="4612" width="26.140625" style="1" customWidth="1"/>
    <col min="4613" max="4613" width="90.85546875" style="1" customWidth="1"/>
    <col min="4614" max="4614" width="9.140625" style="1"/>
    <col min="4615" max="4615" width="11.140625" style="1" bestFit="1" customWidth="1"/>
    <col min="4616" max="4858" width="9.140625" style="1"/>
    <col min="4859" max="4859" width="15.42578125" style="1" customWidth="1"/>
    <col min="4860" max="4860" width="58.140625" style="1" customWidth="1"/>
    <col min="4861" max="4861" width="8.28515625" style="1" customWidth="1"/>
    <col min="4862" max="4862" width="10.42578125" style="1" customWidth="1"/>
    <col min="4863" max="4863" width="14.7109375" style="1" bestFit="1" customWidth="1"/>
    <col min="4864" max="4864" width="18.85546875" style="1" bestFit="1" customWidth="1"/>
    <col min="4865" max="4865" width="25.140625" style="1" customWidth="1"/>
    <col min="4866" max="4866" width="17" style="1" customWidth="1"/>
    <col min="4867" max="4867" width="15.7109375" style="1" customWidth="1"/>
    <col min="4868" max="4868" width="26.140625" style="1" customWidth="1"/>
    <col min="4869" max="4869" width="90.85546875" style="1" customWidth="1"/>
    <col min="4870" max="4870" width="9.140625" style="1"/>
    <col min="4871" max="4871" width="11.140625" style="1" bestFit="1" customWidth="1"/>
    <col min="4872" max="5114" width="9.140625" style="1"/>
    <col min="5115" max="5115" width="15.42578125" style="1" customWidth="1"/>
    <col min="5116" max="5116" width="58.140625" style="1" customWidth="1"/>
    <col min="5117" max="5117" width="8.28515625" style="1" customWidth="1"/>
    <col min="5118" max="5118" width="10.42578125" style="1" customWidth="1"/>
    <col min="5119" max="5119" width="14.7109375" style="1" bestFit="1" customWidth="1"/>
    <col min="5120" max="5120" width="18.85546875" style="1" bestFit="1" customWidth="1"/>
    <col min="5121" max="5121" width="25.140625" style="1" customWidth="1"/>
    <col min="5122" max="5122" width="17" style="1" customWidth="1"/>
    <col min="5123" max="5123" width="15.7109375" style="1" customWidth="1"/>
    <col min="5124" max="5124" width="26.140625" style="1" customWidth="1"/>
    <col min="5125" max="5125" width="90.85546875" style="1" customWidth="1"/>
    <col min="5126" max="5126" width="9.140625" style="1"/>
    <col min="5127" max="5127" width="11.140625" style="1" bestFit="1" customWidth="1"/>
    <col min="5128" max="5370" width="9.140625" style="1"/>
    <col min="5371" max="5371" width="15.42578125" style="1" customWidth="1"/>
    <col min="5372" max="5372" width="58.140625" style="1" customWidth="1"/>
    <col min="5373" max="5373" width="8.28515625" style="1" customWidth="1"/>
    <col min="5374" max="5374" width="10.42578125" style="1" customWidth="1"/>
    <col min="5375" max="5375" width="14.7109375" style="1" bestFit="1" customWidth="1"/>
    <col min="5376" max="5376" width="18.85546875" style="1" bestFit="1" customWidth="1"/>
    <col min="5377" max="5377" width="25.140625" style="1" customWidth="1"/>
    <col min="5378" max="5378" width="17" style="1" customWidth="1"/>
    <col min="5379" max="5379" width="15.7109375" style="1" customWidth="1"/>
    <col min="5380" max="5380" width="26.140625" style="1" customWidth="1"/>
    <col min="5381" max="5381" width="90.85546875" style="1" customWidth="1"/>
    <col min="5382" max="5382" width="9.140625" style="1"/>
    <col min="5383" max="5383" width="11.140625" style="1" bestFit="1" customWidth="1"/>
    <col min="5384" max="5626" width="9.140625" style="1"/>
    <col min="5627" max="5627" width="15.42578125" style="1" customWidth="1"/>
    <col min="5628" max="5628" width="58.140625" style="1" customWidth="1"/>
    <col min="5629" max="5629" width="8.28515625" style="1" customWidth="1"/>
    <col min="5630" max="5630" width="10.42578125" style="1" customWidth="1"/>
    <col min="5631" max="5631" width="14.7109375" style="1" bestFit="1" customWidth="1"/>
    <col min="5632" max="5632" width="18.85546875" style="1" bestFit="1" customWidth="1"/>
    <col min="5633" max="5633" width="25.140625" style="1" customWidth="1"/>
    <col min="5634" max="5634" width="17" style="1" customWidth="1"/>
    <col min="5635" max="5635" width="15.7109375" style="1" customWidth="1"/>
    <col min="5636" max="5636" width="26.140625" style="1" customWidth="1"/>
    <col min="5637" max="5637" width="90.85546875" style="1" customWidth="1"/>
    <col min="5638" max="5638" width="9.140625" style="1"/>
    <col min="5639" max="5639" width="11.140625" style="1" bestFit="1" customWidth="1"/>
    <col min="5640" max="5882" width="9.140625" style="1"/>
    <col min="5883" max="5883" width="15.42578125" style="1" customWidth="1"/>
    <col min="5884" max="5884" width="58.140625" style="1" customWidth="1"/>
    <col min="5885" max="5885" width="8.28515625" style="1" customWidth="1"/>
    <col min="5886" max="5886" width="10.42578125" style="1" customWidth="1"/>
    <col min="5887" max="5887" width="14.7109375" style="1" bestFit="1" customWidth="1"/>
    <col min="5888" max="5888" width="18.85546875" style="1" bestFit="1" customWidth="1"/>
    <col min="5889" max="5889" width="25.140625" style="1" customWidth="1"/>
    <col min="5890" max="5890" width="17" style="1" customWidth="1"/>
    <col min="5891" max="5891" width="15.7109375" style="1" customWidth="1"/>
    <col min="5892" max="5892" width="26.140625" style="1" customWidth="1"/>
    <col min="5893" max="5893" width="90.85546875" style="1" customWidth="1"/>
    <col min="5894" max="5894" width="9.140625" style="1"/>
    <col min="5895" max="5895" width="11.140625" style="1" bestFit="1" customWidth="1"/>
    <col min="5896" max="6138" width="9.140625" style="1"/>
    <col min="6139" max="6139" width="15.42578125" style="1" customWidth="1"/>
    <col min="6140" max="6140" width="58.140625" style="1" customWidth="1"/>
    <col min="6141" max="6141" width="8.28515625" style="1" customWidth="1"/>
    <col min="6142" max="6142" width="10.42578125" style="1" customWidth="1"/>
    <col min="6143" max="6143" width="14.7109375" style="1" bestFit="1" customWidth="1"/>
    <col min="6144" max="6144" width="18.85546875" style="1" bestFit="1" customWidth="1"/>
    <col min="6145" max="6145" width="25.140625" style="1" customWidth="1"/>
    <col min="6146" max="6146" width="17" style="1" customWidth="1"/>
    <col min="6147" max="6147" width="15.7109375" style="1" customWidth="1"/>
    <col min="6148" max="6148" width="26.140625" style="1" customWidth="1"/>
    <col min="6149" max="6149" width="90.85546875" style="1" customWidth="1"/>
    <col min="6150" max="6150" width="9.140625" style="1"/>
    <col min="6151" max="6151" width="11.140625" style="1" bestFit="1" customWidth="1"/>
    <col min="6152" max="6394" width="9.140625" style="1"/>
    <col min="6395" max="6395" width="15.42578125" style="1" customWidth="1"/>
    <col min="6396" max="6396" width="58.140625" style="1" customWidth="1"/>
    <col min="6397" max="6397" width="8.28515625" style="1" customWidth="1"/>
    <col min="6398" max="6398" width="10.42578125" style="1" customWidth="1"/>
    <col min="6399" max="6399" width="14.7109375" style="1" bestFit="1" customWidth="1"/>
    <col min="6400" max="6400" width="18.85546875" style="1" bestFit="1" customWidth="1"/>
    <col min="6401" max="6401" width="25.140625" style="1" customWidth="1"/>
    <col min="6402" max="6402" width="17" style="1" customWidth="1"/>
    <col min="6403" max="6403" width="15.7109375" style="1" customWidth="1"/>
    <col min="6404" max="6404" width="26.140625" style="1" customWidth="1"/>
    <col min="6405" max="6405" width="90.85546875" style="1" customWidth="1"/>
    <col min="6406" max="6406" width="9.140625" style="1"/>
    <col min="6407" max="6407" width="11.140625" style="1" bestFit="1" customWidth="1"/>
    <col min="6408" max="6650" width="9.140625" style="1"/>
    <col min="6651" max="6651" width="15.42578125" style="1" customWidth="1"/>
    <col min="6652" max="6652" width="58.140625" style="1" customWidth="1"/>
    <col min="6653" max="6653" width="8.28515625" style="1" customWidth="1"/>
    <col min="6654" max="6654" width="10.42578125" style="1" customWidth="1"/>
    <col min="6655" max="6655" width="14.7109375" style="1" bestFit="1" customWidth="1"/>
    <col min="6656" max="6656" width="18.85546875" style="1" bestFit="1" customWidth="1"/>
    <col min="6657" max="6657" width="25.140625" style="1" customWidth="1"/>
    <col min="6658" max="6658" width="17" style="1" customWidth="1"/>
    <col min="6659" max="6659" width="15.7109375" style="1" customWidth="1"/>
    <col min="6660" max="6660" width="26.140625" style="1" customWidth="1"/>
    <col min="6661" max="6661" width="90.85546875" style="1" customWidth="1"/>
    <col min="6662" max="6662" width="9.140625" style="1"/>
    <col min="6663" max="6663" width="11.140625" style="1" bestFit="1" customWidth="1"/>
    <col min="6664" max="6906" width="9.140625" style="1"/>
    <col min="6907" max="6907" width="15.42578125" style="1" customWidth="1"/>
    <col min="6908" max="6908" width="58.140625" style="1" customWidth="1"/>
    <col min="6909" max="6909" width="8.28515625" style="1" customWidth="1"/>
    <col min="6910" max="6910" width="10.42578125" style="1" customWidth="1"/>
    <col min="6911" max="6911" width="14.7109375" style="1" bestFit="1" customWidth="1"/>
    <col min="6912" max="6912" width="18.85546875" style="1" bestFit="1" customWidth="1"/>
    <col min="6913" max="6913" width="25.140625" style="1" customWidth="1"/>
    <col min="6914" max="6914" width="17" style="1" customWidth="1"/>
    <col min="6915" max="6915" width="15.7109375" style="1" customWidth="1"/>
    <col min="6916" max="6916" width="26.140625" style="1" customWidth="1"/>
    <col min="6917" max="6917" width="90.85546875" style="1" customWidth="1"/>
    <col min="6918" max="6918" width="9.140625" style="1"/>
    <col min="6919" max="6919" width="11.140625" style="1" bestFit="1" customWidth="1"/>
    <col min="6920" max="7162" width="9.140625" style="1"/>
    <col min="7163" max="7163" width="15.42578125" style="1" customWidth="1"/>
    <col min="7164" max="7164" width="58.140625" style="1" customWidth="1"/>
    <col min="7165" max="7165" width="8.28515625" style="1" customWidth="1"/>
    <col min="7166" max="7166" width="10.42578125" style="1" customWidth="1"/>
    <col min="7167" max="7167" width="14.7109375" style="1" bestFit="1" customWidth="1"/>
    <col min="7168" max="7168" width="18.85546875" style="1" bestFit="1" customWidth="1"/>
    <col min="7169" max="7169" width="25.140625" style="1" customWidth="1"/>
    <col min="7170" max="7170" width="17" style="1" customWidth="1"/>
    <col min="7171" max="7171" width="15.7109375" style="1" customWidth="1"/>
    <col min="7172" max="7172" width="26.140625" style="1" customWidth="1"/>
    <col min="7173" max="7173" width="90.85546875" style="1" customWidth="1"/>
    <col min="7174" max="7174" width="9.140625" style="1"/>
    <col min="7175" max="7175" width="11.140625" style="1" bestFit="1" customWidth="1"/>
    <col min="7176" max="7418" width="9.140625" style="1"/>
    <col min="7419" max="7419" width="15.42578125" style="1" customWidth="1"/>
    <col min="7420" max="7420" width="58.140625" style="1" customWidth="1"/>
    <col min="7421" max="7421" width="8.28515625" style="1" customWidth="1"/>
    <col min="7422" max="7422" width="10.42578125" style="1" customWidth="1"/>
    <col min="7423" max="7423" width="14.7109375" style="1" bestFit="1" customWidth="1"/>
    <col min="7424" max="7424" width="18.85546875" style="1" bestFit="1" customWidth="1"/>
    <col min="7425" max="7425" width="25.140625" style="1" customWidth="1"/>
    <col min="7426" max="7426" width="17" style="1" customWidth="1"/>
    <col min="7427" max="7427" width="15.7109375" style="1" customWidth="1"/>
    <col min="7428" max="7428" width="26.140625" style="1" customWidth="1"/>
    <col min="7429" max="7429" width="90.85546875" style="1" customWidth="1"/>
    <col min="7430" max="7430" width="9.140625" style="1"/>
    <col min="7431" max="7431" width="11.140625" style="1" bestFit="1" customWidth="1"/>
    <col min="7432" max="7674" width="9.140625" style="1"/>
    <col min="7675" max="7675" width="15.42578125" style="1" customWidth="1"/>
    <col min="7676" max="7676" width="58.140625" style="1" customWidth="1"/>
    <col min="7677" max="7677" width="8.28515625" style="1" customWidth="1"/>
    <col min="7678" max="7678" width="10.42578125" style="1" customWidth="1"/>
    <col min="7679" max="7679" width="14.7109375" style="1" bestFit="1" customWidth="1"/>
    <col min="7680" max="7680" width="18.85546875" style="1" bestFit="1" customWidth="1"/>
    <col min="7681" max="7681" width="25.140625" style="1" customWidth="1"/>
    <col min="7682" max="7682" width="17" style="1" customWidth="1"/>
    <col min="7683" max="7683" width="15.7109375" style="1" customWidth="1"/>
    <col min="7684" max="7684" width="26.140625" style="1" customWidth="1"/>
    <col min="7685" max="7685" width="90.85546875" style="1" customWidth="1"/>
    <col min="7686" max="7686" width="9.140625" style="1"/>
    <col min="7687" max="7687" width="11.140625" style="1" bestFit="1" customWidth="1"/>
    <col min="7688" max="7930" width="9.140625" style="1"/>
    <col min="7931" max="7931" width="15.42578125" style="1" customWidth="1"/>
    <col min="7932" max="7932" width="58.140625" style="1" customWidth="1"/>
    <col min="7933" max="7933" width="8.28515625" style="1" customWidth="1"/>
    <col min="7934" max="7934" width="10.42578125" style="1" customWidth="1"/>
    <col min="7935" max="7935" width="14.7109375" style="1" bestFit="1" customWidth="1"/>
    <col min="7936" max="7936" width="18.85546875" style="1" bestFit="1" customWidth="1"/>
    <col min="7937" max="7937" width="25.140625" style="1" customWidth="1"/>
    <col min="7938" max="7938" width="17" style="1" customWidth="1"/>
    <col min="7939" max="7939" width="15.7109375" style="1" customWidth="1"/>
    <col min="7940" max="7940" width="26.140625" style="1" customWidth="1"/>
    <col min="7941" max="7941" width="90.85546875" style="1" customWidth="1"/>
    <col min="7942" max="7942" width="9.140625" style="1"/>
    <col min="7943" max="7943" width="11.140625" style="1" bestFit="1" customWidth="1"/>
    <col min="7944" max="8186" width="9.140625" style="1"/>
    <col min="8187" max="8187" width="15.42578125" style="1" customWidth="1"/>
    <col min="8188" max="8188" width="58.140625" style="1" customWidth="1"/>
    <col min="8189" max="8189" width="8.28515625" style="1" customWidth="1"/>
    <col min="8190" max="8190" width="10.42578125" style="1" customWidth="1"/>
    <col min="8191" max="8191" width="14.7109375" style="1" bestFit="1" customWidth="1"/>
    <col min="8192" max="8192" width="18.85546875" style="1" bestFit="1" customWidth="1"/>
    <col min="8193" max="8193" width="25.140625" style="1" customWidth="1"/>
    <col min="8194" max="8194" width="17" style="1" customWidth="1"/>
    <col min="8195" max="8195" width="15.7109375" style="1" customWidth="1"/>
    <col min="8196" max="8196" width="26.140625" style="1" customWidth="1"/>
    <col min="8197" max="8197" width="90.85546875" style="1" customWidth="1"/>
    <col min="8198" max="8198" width="9.140625" style="1"/>
    <col min="8199" max="8199" width="11.140625" style="1" bestFit="1" customWidth="1"/>
    <col min="8200" max="8442" width="9.140625" style="1"/>
    <col min="8443" max="8443" width="15.42578125" style="1" customWidth="1"/>
    <col min="8444" max="8444" width="58.140625" style="1" customWidth="1"/>
    <col min="8445" max="8445" width="8.28515625" style="1" customWidth="1"/>
    <col min="8446" max="8446" width="10.42578125" style="1" customWidth="1"/>
    <col min="8447" max="8447" width="14.7109375" style="1" bestFit="1" customWidth="1"/>
    <col min="8448" max="8448" width="18.85546875" style="1" bestFit="1" customWidth="1"/>
    <col min="8449" max="8449" width="25.140625" style="1" customWidth="1"/>
    <col min="8450" max="8450" width="17" style="1" customWidth="1"/>
    <col min="8451" max="8451" width="15.7109375" style="1" customWidth="1"/>
    <col min="8452" max="8452" width="26.140625" style="1" customWidth="1"/>
    <col min="8453" max="8453" width="90.85546875" style="1" customWidth="1"/>
    <col min="8454" max="8454" width="9.140625" style="1"/>
    <col min="8455" max="8455" width="11.140625" style="1" bestFit="1" customWidth="1"/>
    <col min="8456" max="8698" width="9.140625" style="1"/>
    <col min="8699" max="8699" width="15.42578125" style="1" customWidth="1"/>
    <col min="8700" max="8700" width="58.140625" style="1" customWidth="1"/>
    <col min="8701" max="8701" width="8.28515625" style="1" customWidth="1"/>
    <col min="8702" max="8702" width="10.42578125" style="1" customWidth="1"/>
    <col min="8703" max="8703" width="14.7109375" style="1" bestFit="1" customWidth="1"/>
    <col min="8704" max="8704" width="18.85546875" style="1" bestFit="1" customWidth="1"/>
    <col min="8705" max="8705" width="25.140625" style="1" customWidth="1"/>
    <col min="8706" max="8706" width="17" style="1" customWidth="1"/>
    <col min="8707" max="8707" width="15.7109375" style="1" customWidth="1"/>
    <col min="8708" max="8708" width="26.140625" style="1" customWidth="1"/>
    <col min="8709" max="8709" width="90.85546875" style="1" customWidth="1"/>
    <col min="8710" max="8710" width="9.140625" style="1"/>
    <col min="8711" max="8711" width="11.140625" style="1" bestFit="1" customWidth="1"/>
    <col min="8712" max="8954" width="9.140625" style="1"/>
    <col min="8955" max="8955" width="15.42578125" style="1" customWidth="1"/>
    <col min="8956" max="8956" width="58.140625" style="1" customWidth="1"/>
    <col min="8957" max="8957" width="8.28515625" style="1" customWidth="1"/>
    <col min="8958" max="8958" width="10.42578125" style="1" customWidth="1"/>
    <col min="8959" max="8959" width="14.7109375" style="1" bestFit="1" customWidth="1"/>
    <col min="8960" max="8960" width="18.85546875" style="1" bestFit="1" customWidth="1"/>
    <col min="8961" max="8961" width="25.140625" style="1" customWidth="1"/>
    <col min="8962" max="8962" width="17" style="1" customWidth="1"/>
    <col min="8963" max="8963" width="15.7109375" style="1" customWidth="1"/>
    <col min="8964" max="8964" width="26.140625" style="1" customWidth="1"/>
    <col min="8965" max="8965" width="90.85546875" style="1" customWidth="1"/>
    <col min="8966" max="8966" width="9.140625" style="1"/>
    <col min="8967" max="8967" width="11.140625" style="1" bestFit="1" customWidth="1"/>
    <col min="8968" max="9210" width="9.140625" style="1"/>
    <col min="9211" max="9211" width="15.42578125" style="1" customWidth="1"/>
    <col min="9212" max="9212" width="58.140625" style="1" customWidth="1"/>
    <col min="9213" max="9213" width="8.28515625" style="1" customWidth="1"/>
    <col min="9214" max="9214" width="10.42578125" style="1" customWidth="1"/>
    <col min="9215" max="9215" width="14.7109375" style="1" bestFit="1" customWidth="1"/>
    <col min="9216" max="9216" width="18.85546875" style="1" bestFit="1" customWidth="1"/>
    <col min="9217" max="9217" width="25.140625" style="1" customWidth="1"/>
    <col min="9218" max="9218" width="17" style="1" customWidth="1"/>
    <col min="9219" max="9219" width="15.7109375" style="1" customWidth="1"/>
    <col min="9220" max="9220" width="26.140625" style="1" customWidth="1"/>
    <col min="9221" max="9221" width="90.85546875" style="1" customWidth="1"/>
    <col min="9222" max="9222" width="9.140625" style="1"/>
    <col min="9223" max="9223" width="11.140625" style="1" bestFit="1" customWidth="1"/>
    <col min="9224" max="9466" width="9.140625" style="1"/>
    <col min="9467" max="9467" width="15.42578125" style="1" customWidth="1"/>
    <col min="9468" max="9468" width="58.140625" style="1" customWidth="1"/>
    <col min="9469" max="9469" width="8.28515625" style="1" customWidth="1"/>
    <col min="9470" max="9470" width="10.42578125" style="1" customWidth="1"/>
    <col min="9471" max="9471" width="14.7109375" style="1" bestFit="1" customWidth="1"/>
    <col min="9472" max="9472" width="18.85546875" style="1" bestFit="1" customWidth="1"/>
    <col min="9473" max="9473" width="25.140625" style="1" customWidth="1"/>
    <col min="9474" max="9474" width="17" style="1" customWidth="1"/>
    <col min="9475" max="9475" width="15.7109375" style="1" customWidth="1"/>
    <col min="9476" max="9476" width="26.140625" style="1" customWidth="1"/>
    <col min="9477" max="9477" width="90.85546875" style="1" customWidth="1"/>
    <col min="9478" max="9478" width="9.140625" style="1"/>
    <col min="9479" max="9479" width="11.140625" style="1" bestFit="1" customWidth="1"/>
    <col min="9480" max="9722" width="9.140625" style="1"/>
    <col min="9723" max="9723" width="15.42578125" style="1" customWidth="1"/>
    <col min="9724" max="9724" width="58.140625" style="1" customWidth="1"/>
    <col min="9725" max="9725" width="8.28515625" style="1" customWidth="1"/>
    <col min="9726" max="9726" width="10.42578125" style="1" customWidth="1"/>
    <col min="9727" max="9727" width="14.7109375" style="1" bestFit="1" customWidth="1"/>
    <col min="9728" max="9728" width="18.85546875" style="1" bestFit="1" customWidth="1"/>
    <col min="9729" max="9729" width="25.140625" style="1" customWidth="1"/>
    <col min="9730" max="9730" width="17" style="1" customWidth="1"/>
    <col min="9731" max="9731" width="15.7109375" style="1" customWidth="1"/>
    <col min="9732" max="9732" width="26.140625" style="1" customWidth="1"/>
    <col min="9733" max="9733" width="90.85546875" style="1" customWidth="1"/>
    <col min="9734" max="9734" width="9.140625" style="1"/>
    <col min="9735" max="9735" width="11.140625" style="1" bestFit="1" customWidth="1"/>
    <col min="9736" max="9978" width="9.140625" style="1"/>
    <col min="9979" max="9979" width="15.42578125" style="1" customWidth="1"/>
    <col min="9980" max="9980" width="58.140625" style="1" customWidth="1"/>
    <col min="9981" max="9981" width="8.28515625" style="1" customWidth="1"/>
    <col min="9982" max="9982" width="10.42578125" style="1" customWidth="1"/>
    <col min="9983" max="9983" width="14.7109375" style="1" bestFit="1" customWidth="1"/>
    <col min="9984" max="9984" width="18.85546875" style="1" bestFit="1" customWidth="1"/>
    <col min="9985" max="9985" width="25.140625" style="1" customWidth="1"/>
    <col min="9986" max="9986" width="17" style="1" customWidth="1"/>
    <col min="9987" max="9987" width="15.7109375" style="1" customWidth="1"/>
    <col min="9988" max="9988" width="26.140625" style="1" customWidth="1"/>
    <col min="9989" max="9989" width="90.85546875" style="1" customWidth="1"/>
    <col min="9990" max="9990" width="9.140625" style="1"/>
    <col min="9991" max="9991" width="11.140625" style="1" bestFit="1" customWidth="1"/>
    <col min="9992" max="10234" width="9.140625" style="1"/>
    <col min="10235" max="10235" width="15.42578125" style="1" customWidth="1"/>
    <col min="10236" max="10236" width="58.140625" style="1" customWidth="1"/>
    <col min="10237" max="10237" width="8.28515625" style="1" customWidth="1"/>
    <col min="10238" max="10238" width="10.42578125" style="1" customWidth="1"/>
    <col min="10239" max="10239" width="14.7109375" style="1" bestFit="1" customWidth="1"/>
    <col min="10240" max="10240" width="18.85546875" style="1" bestFit="1" customWidth="1"/>
    <col min="10241" max="10241" width="25.140625" style="1" customWidth="1"/>
    <col min="10242" max="10242" width="17" style="1" customWidth="1"/>
    <col min="10243" max="10243" width="15.7109375" style="1" customWidth="1"/>
    <col min="10244" max="10244" width="26.140625" style="1" customWidth="1"/>
    <col min="10245" max="10245" width="90.85546875" style="1" customWidth="1"/>
    <col min="10246" max="10246" width="9.140625" style="1"/>
    <col min="10247" max="10247" width="11.140625" style="1" bestFit="1" customWidth="1"/>
    <col min="10248" max="10490" width="9.140625" style="1"/>
    <col min="10491" max="10491" width="15.42578125" style="1" customWidth="1"/>
    <col min="10492" max="10492" width="58.140625" style="1" customWidth="1"/>
    <col min="10493" max="10493" width="8.28515625" style="1" customWidth="1"/>
    <col min="10494" max="10494" width="10.42578125" style="1" customWidth="1"/>
    <col min="10495" max="10495" width="14.7109375" style="1" bestFit="1" customWidth="1"/>
    <col min="10496" max="10496" width="18.85546875" style="1" bestFit="1" customWidth="1"/>
    <col min="10497" max="10497" width="25.140625" style="1" customWidth="1"/>
    <col min="10498" max="10498" width="17" style="1" customWidth="1"/>
    <col min="10499" max="10499" width="15.7109375" style="1" customWidth="1"/>
    <col min="10500" max="10500" width="26.140625" style="1" customWidth="1"/>
    <col min="10501" max="10501" width="90.85546875" style="1" customWidth="1"/>
    <col min="10502" max="10502" width="9.140625" style="1"/>
    <col min="10503" max="10503" width="11.140625" style="1" bestFit="1" customWidth="1"/>
    <col min="10504" max="10746" width="9.140625" style="1"/>
    <col min="10747" max="10747" width="15.42578125" style="1" customWidth="1"/>
    <col min="10748" max="10748" width="58.140625" style="1" customWidth="1"/>
    <col min="10749" max="10749" width="8.28515625" style="1" customWidth="1"/>
    <col min="10750" max="10750" width="10.42578125" style="1" customWidth="1"/>
    <col min="10751" max="10751" width="14.7109375" style="1" bestFit="1" customWidth="1"/>
    <col min="10752" max="10752" width="18.85546875" style="1" bestFit="1" customWidth="1"/>
    <col min="10753" max="10753" width="25.140625" style="1" customWidth="1"/>
    <col min="10754" max="10754" width="17" style="1" customWidth="1"/>
    <col min="10755" max="10755" width="15.7109375" style="1" customWidth="1"/>
    <col min="10756" max="10756" width="26.140625" style="1" customWidth="1"/>
    <col min="10757" max="10757" width="90.85546875" style="1" customWidth="1"/>
    <col min="10758" max="10758" width="9.140625" style="1"/>
    <col min="10759" max="10759" width="11.140625" style="1" bestFit="1" customWidth="1"/>
    <col min="10760" max="11002" width="9.140625" style="1"/>
    <col min="11003" max="11003" width="15.42578125" style="1" customWidth="1"/>
    <col min="11004" max="11004" width="58.140625" style="1" customWidth="1"/>
    <col min="11005" max="11005" width="8.28515625" style="1" customWidth="1"/>
    <col min="11006" max="11006" width="10.42578125" style="1" customWidth="1"/>
    <col min="11007" max="11007" width="14.7109375" style="1" bestFit="1" customWidth="1"/>
    <col min="11008" max="11008" width="18.85546875" style="1" bestFit="1" customWidth="1"/>
    <col min="11009" max="11009" width="25.140625" style="1" customWidth="1"/>
    <col min="11010" max="11010" width="17" style="1" customWidth="1"/>
    <col min="11011" max="11011" width="15.7109375" style="1" customWidth="1"/>
    <col min="11012" max="11012" width="26.140625" style="1" customWidth="1"/>
    <col min="11013" max="11013" width="90.85546875" style="1" customWidth="1"/>
    <col min="11014" max="11014" width="9.140625" style="1"/>
    <col min="11015" max="11015" width="11.140625" style="1" bestFit="1" customWidth="1"/>
    <col min="11016" max="11258" width="9.140625" style="1"/>
    <col min="11259" max="11259" width="15.42578125" style="1" customWidth="1"/>
    <col min="11260" max="11260" width="58.140625" style="1" customWidth="1"/>
    <col min="11261" max="11261" width="8.28515625" style="1" customWidth="1"/>
    <col min="11262" max="11262" width="10.42578125" style="1" customWidth="1"/>
    <col min="11263" max="11263" width="14.7109375" style="1" bestFit="1" customWidth="1"/>
    <col min="11264" max="11264" width="18.85546875" style="1" bestFit="1" customWidth="1"/>
    <col min="11265" max="11265" width="25.140625" style="1" customWidth="1"/>
    <col min="11266" max="11266" width="17" style="1" customWidth="1"/>
    <col min="11267" max="11267" width="15.7109375" style="1" customWidth="1"/>
    <col min="11268" max="11268" width="26.140625" style="1" customWidth="1"/>
    <col min="11269" max="11269" width="90.85546875" style="1" customWidth="1"/>
    <col min="11270" max="11270" width="9.140625" style="1"/>
    <col min="11271" max="11271" width="11.140625" style="1" bestFit="1" customWidth="1"/>
    <col min="11272" max="11514" width="9.140625" style="1"/>
    <col min="11515" max="11515" width="15.42578125" style="1" customWidth="1"/>
    <col min="11516" max="11516" width="58.140625" style="1" customWidth="1"/>
    <col min="11517" max="11517" width="8.28515625" style="1" customWidth="1"/>
    <col min="11518" max="11518" width="10.42578125" style="1" customWidth="1"/>
    <col min="11519" max="11519" width="14.7109375" style="1" bestFit="1" customWidth="1"/>
    <col min="11520" max="11520" width="18.85546875" style="1" bestFit="1" customWidth="1"/>
    <col min="11521" max="11521" width="25.140625" style="1" customWidth="1"/>
    <col min="11522" max="11522" width="17" style="1" customWidth="1"/>
    <col min="11523" max="11523" width="15.7109375" style="1" customWidth="1"/>
    <col min="11524" max="11524" width="26.140625" style="1" customWidth="1"/>
    <col min="11525" max="11525" width="90.85546875" style="1" customWidth="1"/>
    <col min="11526" max="11526" width="9.140625" style="1"/>
    <col min="11527" max="11527" width="11.140625" style="1" bestFit="1" customWidth="1"/>
    <col min="11528" max="11770" width="9.140625" style="1"/>
    <col min="11771" max="11771" width="15.42578125" style="1" customWidth="1"/>
    <col min="11772" max="11772" width="58.140625" style="1" customWidth="1"/>
    <col min="11773" max="11773" width="8.28515625" style="1" customWidth="1"/>
    <col min="11774" max="11774" width="10.42578125" style="1" customWidth="1"/>
    <col min="11775" max="11775" width="14.7109375" style="1" bestFit="1" customWidth="1"/>
    <col min="11776" max="11776" width="18.85546875" style="1" bestFit="1" customWidth="1"/>
    <col min="11777" max="11777" width="25.140625" style="1" customWidth="1"/>
    <col min="11778" max="11778" width="17" style="1" customWidth="1"/>
    <col min="11779" max="11779" width="15.7109375" style="1" customWidth="1"/>
    <col min="11780" max="11780" width="26.140625" style="1" customWidth="1"/>
    <col min="11781" max="11781" width="90.85546875" style="1" customWidth="1"/>
    <col min="11782" max="11782" width="9.140625" style="1"/>
    <col min="11783" max="11783" width="11.140625" style="1" bestFit="1" customWidth="1"/>
    <col min="11784" max="12026" width="9.140625" style="1"/>
    <col min="12027" max="12027" width="15.42578125" style="1" customWidth="1"/>
    <col min="12028" max="12028" width="58.140625" style="1" customWidth="1"/>
    <col min="12029" max="12029" width="8.28515625" style="1" customWidth="1"/>
    <col min="12030" max="12030" width="10.42578125" style="1" customWidth="1"/>
    <col min="12031" max="12031" width="14.7109375" style="1" bestFit="1" customWidth="1"/>
    <col min="12032" max="12032" width="18.85546875" style="1" bestFit="1" customWidth="1"/>
    <col min="12033" max="12033" width="25.140625" style="1" customWidth="1"/>
    <col min="12034" max="12034" width="17" style="1" customWidth="1"/>
    <col min="12035" max="12035" width="15.7109375" style="1" customWidth="1"/>
    <col min="12036" max="12036" width="26.140625" style="1" customWidth="1"/>
    <col min="12037" max="12037" width="90.85546875" style="1" customWidth="1"/>
    <col min="12038" max="12038" width="9.140625" style="1"/>
    <col min="12039" max="12039" width="11.140625" style="1" bestFit="1" customWidth="1"/>
    <col min="12040" max="12282" width="9.140625" style="1"/>
    <col min="12283" max="12283" width="15.42578125" style="1" customWidth="1"/>
    <col min="12284" max="12284" width="58.140625" style="1" customWidth="1"/>
    <col min="12285" max="12285" width="8.28515625" style="1" customWidth="1"/>
    <col min="12286" max="12286" width="10.42578125" style="1" customWidth="1"/>
    <col min="12287" max="12287" width="14.7109375" style="1" bestFit="1" customWidth="1"/>
    <col min="12288" max="12288" width="18.85546875" style="1" bestFit="1" customWidth="1"/>
    <col min="12289" max="12289" width="25.140625" style="1" customWidth="1"/>
    <col min="12290" max="12290" width="17" style="1" customWidth="1"/>
    <col min="12291" max="12291" width="15.7109375" style="1" customWidth="1"/>
    <col min="12292" max="12292" width="26.140625" style="1" customWidth="1"/>
    <col min="12293" max="12293" width="90.85546875" style="1" customWidth="1"/>
    <col min="12294" max="12294" width="9.140625" style="1"/>
    <col min="12295" max="12295" width="11.140625" style="1" bestFit="1" customWidth="1"/>
    <col min="12296" max="12538" width="9.140625" style="1"/>
    <col min="12539" max="12539" width="15.42578125" style="1" customWidth="1"/>
    <col min="12540" max="12540" width="58.140625" style="1" customWidth="1"/>
    <col min="12541" max="12541" width="8.28515625" style="1" customWidth="1"/>
    <col min="12542" max="12542" width="10.42578125" style="1" customWidth="1"/>
    <col min="12543" max="12543" width="14.7109375" style="1" bestFit="1" customWidth="1"/>
    <col min="12544" max="12544" width="18.85546875" style="1" bestFit="1" customWidth="1"/>
    <col min="12545" max="12545" width="25.140625" style="1" customWidth="1"/>
    <col min="12546" max="12546" width="17" style="1" customWidth="1"/>
    <col min="12547" max="12547" width="15.7109375" style="1" customWidth="1"/>
    <col min="12548" max="12548" width="26.140625" style="1" customWidth="1"/>
    <col min="12549" max="12549" width="90.85546875" style="1" customWidth="1"/>
    <col min="12550" max="12550" width="9.140625" style="1"/>
    <col min="12551" max="12551" width="11.140625" style="1" bestFit="1" customWidth="1"/>
    <col min="12552" max="12794" width="9.140625" style="1"/>
    <col min="12795" max="12795" width="15.42578125" style="1" customWidth="1"/>
    <col min="12796" max="12796" width="58.140625" style="1" customWidth="1"/>
    <col min="12797" max="12797" width="8.28515625" style="1" customWidth="1"/>
    <col min="12798" max="12798" width="10.42578125" style="1" customWidth="1"/>
    <col min="12799" max="12799" width="14.7109375" style="1" bestFit="1" customWidth="1"/>
    <col min="12800" max="12800" width="18.85546875" style="1" bestFit="1" customWidth="1"/>
    <col min="12801" max="12801" width="25.140625" style="1" customWidth="1"/>
    <col min="12802" max="12802" width="17" style="1" customWidth="1"/>
    <col min="12803" max="12803" width="15.7109375" style="1" customWidth="1"/>
    <col min="12804" max="12804" width="26.140625" style="1" customWidth="1"/>
    <col min="12805" max="12805" width="90.85546875" style="1" customWidth="1"/>
    <col min="12806" max="12806" width="9.140625" style="1"/>
    <col min="12807" max="12807" width="11.140625" style="1" bestFit="1" customWidth="1"/>
    <col min="12808" max="13050" width="9.140625" style="1"/>
    <col min="13051" max="13051" width="15.42578125" style="1" customWidth="1"/>
    <col min="13052" max="13052" width="58.140625" style="1" customWidth="1"/>
    <col min="13053" max="13053" width="8.28515625" style="1" customWidth="1"/>
    <col min="13054" max="13054" width="10.42578125" style="1" customWidth="1"/>
    <col min="13055" max="13055" width="14.7109375" style="1" bestFit="1" customWidth="1"/>
    <col min="13056" max="13056" width="18.85546875" style="1" bestFit="1" customWidth="1"/>
    <col min="13057" max="13057" width="25.140625" style="1" customWidth="1"/>
    <col min="13058" max="13058" width="17" style="1" customWidth="1"/>
    <col min="13059" max="13059" width="15.7109375" style="1" customWidth="1"/>
    <col min="13060" max="13060" width="26.140625" style="1" customWidth="1"/>
    <col min="13061" max="13061" width="90.85546875" style="1" customWidth="1"/>
    <col min="13062" max="13062" width="9.140625" style="1"/>
    <col min="13063" max="13063" width="11.140625" style="1" bestFit="1" customWidth="1"/>
    <col min="13064" max="13306" width="9.140625" style="1"/>
    <col min="13307" max="13307" width="15.42578125" style="1" customWidth="1"/>
    <col min="13308" max="13308" width="58.140625" style="1" customWidth="1"/>
    <col min="13309" max="13309" width="8.28515625" style="1" customWidth="1"/>
    <col min="13310" max="13310" width="10.42578125" style="1" customWidth="1"/>
    <col min="13311" max="13311" width="14.7109375" style="1" bestFit="1" customWidth="1"/>
    <col min="13312" max="13312" width="18.85546875" style="1" bestFit="1" customWidth="1"/>
    <col min="13313" max="13313" width="25.140625" style="1" customWidth="1"/>
    <col min="13314" max="13314" width="17" style="1" customWidth="1"/>
    <col min="13315" max="13315" width="15.7109375" style="1" customWidth="1"/>
    <col min="13316" max="13316" width="26.140625" style="1" customWidth="1"/>
    <col min="13317" max="13317" width="90.85546875" style="1" customWidth="1"/>
    <col min="13318" max="13318" width="9.140625" style="1"/>
    <col min="13319" max="13319" width="11.140625" style="1" bestFit="1" customWidth="1"/>
    <col min="13320" max="13562" width="9.140625" style="1"/>
    <col min="13563" max="13563" width="15.42578125" style="1" customWidth="1"/>
    <col min="13564" max="13564" width="58.140625" style="1" customWidth="1"/>
    <col min="13565" max="13565" width="8.28515625" style="1" customWidth="1"/>
    <col min="13566" max="13566" width="10.42578125" style="1" customWidth="1"/>
    <col min="13567" max="13567" width="14.7109375" style="1" bestFit="1" customWidth="1"/>
    <col min="13568" max="13568" width="18.85546875" style="1" bestFit="1" customWidth="1"/>
    <col min="13569" max="13569" width="25.140625" style="1" customWidth="1"/>
    <col min="13570" max="13570" width="17" style="1" customWidth="1"/>
    <col min="13571" max="13571" width="15.7109375" style="1" customWidth="1"/>
    <col min="13572" max="13572" width="26.140625" style="1" customWidth="1"/>
    <col min="13573" max="13573" width="90.85546875" style="1" customWidth="1"/>
    <col min="13574" max="13574" width="9.140625" style="1"/>
    <col min="13575" max="13575" width="11.140625" style="1" bestFit="1" customWidth="1"/>
    <col min="13576" max="13818" width="9.140625" style="1"/>
    <col min="13819" max="13819" width="15.42578125" style="1" customWidth="1"/>
    <col min="13820" max="13820" width="58.140625" style="1" customWidth="1"/>
    <col min="13821" max="13821" width="8.28515625" style="1" customWidth="1"/>
    <col min="13822" max="13822" width="10.42578125" style="1" customWidth="1"/>
    <col min="13823" max="13823" width="14.7109375" style="1" bestFit="1" customWidth="1"/>
    <col min="13824" max="13824" width="18.85546875" style="1" bestFit="1" customWidth="1"/>
    <col min="13825" max="13825" width="25.140625" style="1" customWidth="1"/>
    <col min="13826" max="13826" width="17" style="1" customWidth="1"/>
    <col min="13827" max="13827" width="15.7109375" style="1" customWidth="1"/>
    <col min="13828" max="13828" width="26.140625" style="1" customWidth="1"/>
    <col min="13829" max="13829" width="90.85546875" style="1" customWidth="1"/>
    <col min="13830" max="13830" width="9.140625" style="1"/>
    <col min="13831" max="13831" width="11.140625" style="1" bestFit="1" customWidth="1"/>
    <col min="13832" max="14074" width="9.140625" style="1"/>
    <col min="14075" max="14075" width="15.42578125" style="1" customWidth="1"/>
    <col min="14076" max="14076" width="58.140625" style="1" customWidth="1"/>
    <col min="14077" max="14077" width="8.28515625" style="1" customWidth="1"/>
    <col min="14078" max="14078" width="10.42578125" style="1" customWidth="1"/>
    <col min="14079" max="14079" width="14.7109375" style="1" bestFit="1" customWidth="1"/>
    <col min="14080" max="14080" width="18.85546875" style="1" bestFit="1" customWidth="1"/>
    <col min="14081" max="14081" width="25.140625" style="1" customWidth="1"/>
    <col min="14082" max="14082" width="17" style="1" customWidth="1"/>
    <col min="14083" max="14083" width="15.7109375" style="1" customWidth="1"/>
    <col min="14084" max="14084" width="26.140625" style="1" customWidth="1"/>
    <col min="14085" max="14085" width="90.85546875" style="1" customWidth="1"/>
    <col min="14086" max="14086" width="9.140625" style="1"/>
    <col min="14087" max="14087" width="11.140625" style="1" bestFit="1" customWidth="1"/>
    <col min="14088" max="14330" width="9.140625" style="1"/>
    <col min="14331" max="14331" width="15.42578125" style="1" customWidth="1"/>
    <col min="14332" max="14332" width="58.140625" style="1" customWidth="1"/>
    <col min="14333" max="14333" width="8.28515625" style="1" customWidth="1"/>
    <col min="14334" max="14334" width="10.42578125" style="1" customWidth="1"/>
    <col min="14335" max="14335" width="14.7109375" style="1" bestFit="1" customWidth="1"/>
    <col min="14336" max="14336" width="18.85546875" style="1" bestFit="1" customWidth="1"/>
    <col min="14337" max="14337" width="25.140625" style="1" customWidth="1"/>
    <col min="14338" max="14338" width="17" style="1" customWidth="1"/>
    <col min="14339" max="14339" width="15.7109375" style="1" customWidth="1"/>
    <col min="14340" max="14340" width="26.140625" style="1" customWidth="1"/>
    <col min="14341" max="14341" width="90.85546875" style="1" customWidth="1"/>
    <col min="14342" max="14342" width="9.140625" style="1"/>
    <col min="14343" max="14343" width="11.140625" style="1" bestFit="1" customWidth="1"/>
    <col min="14344" max="14586" width="9.140625" style="1"/>
    <col min="14587" max="14587" width="15.42578125" style="1" customWidth="1"/>
    <col min="14588" max="14588" width="58.140625" style="1" customWidth="1"/>
    <col min="14589" max="14589" width="8.28515625" style="1" customWidth="1"/>
    <col min="14590" max="14590" width="10.42578125" style="1" customWidth="1"/>
    <col min="14591" max="14591" width="14.7109375" style="1" bestFit="1" customWidth="1"/>
    <col min="14592" max="14592" width="18.85546875" style="1" bestFit="1" customWidth="1"/>
    <col min="14593" max="14593" width="25.140625" style="1" customWidth="1"/>
    <col min="14594" max="14594" width="17" style="1" customWidth="1"/>
    <col min="14595" max="14595" width="15.7109375" style="1" customWidth="1"/>
    <col min="14596" max="14596" width="26.140625" style="1" customWidth="1"/>
    <col min="14597" max="14597" width="90.85546875" style="1" customWidth="1"/>
    <col min="14598" max="14598" width="9.140625" style="1"/>
    <col min="14599" max="14599" width="11.140625" style="1" bestFit="1" customWidth="1"/>
    <col min="14600" max="14842" width="9.140625" style="1"/>
    <col min="14843" max="14843" width="15.42578125" style="1" customWidth="1"/>
    <col min="14844" max="14844" width="58.140625" style="1" customWidth="1"/>
    <col min="14845" max="14845" width="8.28515625" style="1" customWidth="1"/>
    <col min="14846" max="14846" width="10.42578125" style="1" customWidth="1"/>
    <col min="14847" max="14847" width="14.7109375" style="1" bestFit="1" customWidth="1"/>
    <col min="14848" max="14848" width="18.85546875" style="1" bestFit="1" customWidth="1"/>
    <col min="14849" max="14849" width="25.140625" style="1" customWidth="1"/>
    <col min="14850" max="14850" width="17" style="1" customWidth="1"/>
    <col min="14851" max="14851" width="15.7109375" style="1" customWidth="1"/>
    <col min="14852" max="14852" width="26.140625" style="1" customWidth="1"/>
    <col min="14853" max="14853" width="90.85546875" style="1" customWidth="1"/>
    <col min="14854" max="14854" width="9.140625" style="1"/>
    <col min="14855" max="14855" width="11.140625" style="1" bestFit="1" customWidth="1"/>
    <col min="14856" max="15098" width="9.140625" style="1"/>
    <col min="15099" max="15099" width="15.42578125" style="1" customWidth="1"/>
    <col min="15100" max="15100" width="58.140625" style="1" customWidth="1"/>
    <col min="15101" max="15101" width="8.28515625" style="1" customWidth="1"/>
    <col min="15102" max="15102" width="10.42578125" style="1" customWidth="1"/>
    <col min="15103" max="15103" width="14.7109375" style="1" bestFit="1" customWidth="1"/>
    <col min="15104" max="15104" width="18.85546875" style="1" bestFit="1" customWidth="1"/>
    <col min="15105" max="15105" width="25.140625" style="1" customWidth="1"/>
    <col min="15106" max="15106" width="17" style="1" customWidth="1"/>
    <col min="15107" max="15107" width="15.7109375" style="1" customWidth="1"/>
    <col min="15108" max="15108" width="26.140625" style="1" customWidth="1"/>
    <col min="15109" max="15109" width="90.85546875" style="1" customWidth="1"/>
    <col min="15110" max="15110" width="9.140625" style="1"/>
    <col min="15111" max="15111" width="11.140625" style="1" bestFit="1" customWidth="1"/>
    <col min="15112" max="15354" width="9.140625" style="1"/>
    <col min="15355" max="15355" width="15.42578125" style="1" customWidth="1"/>
    <col min="15356" max="15356" width="58.140625" style="1" customWidth="1"/>
    <col min="15357" max="15357" width="8.28515625" style="1" customWidth="1"/>
    <col min="15358" max="15358" width="10.42578125" style="1" customWidth="1"/>
    <col min="15359" max="15359" width="14.7109375" style="1" bestFit="1" customWidth="1"/>
    <col min="15360" max="15360" width="18.85546875" style="1" bestFit="1" customWidth="1"/>
    <col min="15361" max="15361" width="25.140625" style="1" customWidth="1"/>
    <col min="15362" max="15362" width="17" style="1" customWidth="1"/>
    <col min="15363" max="15363" width="15.7109375" style="1" customWidth="1"/>
    <col min="15364" max="15364" width="26.140625" style="1" customWidth="1"/>
    <col min="15365" max="15365" width="90.85546875" style="1" customWidth="1"/>
    <col min="15366" max="15366" width="9.140625" style="1"/>
    <col min="15367" max="15367" width="11.140625" style="1" bestFit="1" customWidth="1"/>
    <col min="15368" max="15610" width="9.140625" style="1"/>
    <col min="15611" max="15611" width="15.42578125" style="1" customWidth="1"/>
    <col min="15612" max="15612" width="58.140625" style="1" customWidth="1"/>
    <col min="15613" max="15613" width="8.28515625" style="1" customWidth="1"/>
    <col min="15614" max="15614" width="10.42578125" style="1" customWidth="1"/>
    <col min="15615" max="15615" width="14.7109375" style="1" bestFit="1" customWidth="1"/>
    <col min="15616" max="15616" width="18.85546875" style="1" bestFit="1" customWidth="1"/>
    <col min="15617" max="15617" width="25.140625" style="1" customWidth="1"/>
    <col min="15618" max="15618" width="17" style="1" customWidth="1"/>
    <col min="15619" max="15619" width="15.7109375" style="1" customWidth="1"/>
    <col min="15620" max="15620" width="26.140625" style="1" customWidth="1"/>
    <col min="15621" max="15621" width="90.85546875" style="1" customWidth="1"/>
    <col min="15622" max="15622" width="9.140625" style="1"/>
    <col min="15623" max="15623" width="11.140625" style="1" bestFit="1" customWidth="1"/>
    <col min="15624" max="15866" width="9.140625" style="1"/>
    <col min="15867" max="15867" width="15.42578125" style="1" customWidth="1"/>
    <col min="15868" max="15868" width="58.140625" style="1" customWidth="1"/>
    <col min="15869" max="15869" width="8.28515625" style="1" customWidth="1"/>
    <col min="15870" max="15870" width="10.42578125" style="1" customWidth="1"/>
    <col min="15871" max="15871" width="14.7109375" style="1" bestFit="1" customWidth="1"/>
    <col min="15872" max="15872" width="18.85546875" style="1" bestFit="1" customWidth="1"/>
    <col min="15873" max="15873" width="25.140625" style="1" customWidth="1"/>
    <col min="15874" max="15874" width="17" style="1" customWidth="1"/>
    <col min="15875" max="15875" width="15.7109375" style="1" customWidth="1"/>
    <col min="15876" max="15876" width="26.140625" style="1" customWidth="1"/>
    <col min="15877" max="15877" width="90.85546875" style="1" customWidth="1"/>
    <col min="15878" max="15878" width="9.140625" style="1"/>
    <col min="15879" max="15879" width="11.140625" style="1" bestFit="1" customWidth="1"/>
    <col min="15880" max="16122" width="9.140625" style="1"/>
    <col min="16123" max="16123" width="15.42578125" style="1" customWidth="1"/>
    <col min="16124" max="16124" width="58.140625" style="1" customWidth="1"/>
    <col min="16125" max="16125" width="8.28515625" style="1" customWidth="1"/>
    <col min="16126" max="16126" width="10.42578125" style="1" customWidth="1"/>
    <col min="16127" max="16127" width="14.7109375" style="1" bestFit="1" customWidth="1"/>
    <col min="16128" max="16128" width="18.85546875" style="1" bestFit="1" customWidth="1"/>
    <col min="16129" max="16129" width="25.140625" style="1" customWidth="1"/>
    <col min="16130" max="16130" width="17" style="1" customWidth="1"/>
    <col min="16131" max="16131" width="15.7109375" style="1" customWidth="1"/>
    <col min="16132" max="16132" width="26.140625" style="1" customWidth="1"/>
    <col min="16133" max="16133" width="90.85546875" style="1" customWidth="1"/>
    <col min="16134" max="16134" width="9.140625" style="1"/>
    <col min="16135" max="16135" width="11.140625" style="1" bestFit="1" customWidth="1"/>
    <col min="16136" max="16384" width="9.140625" style="1"/>
  </cols>
  <sheetData>
    <row r="1" spans="1:10" ht="94.5" customHeight="1" x14ac:dyDescent="0.25">
      <c r="A1" s="714" t="s">
        <v>0</v>
      </c>
      <c r="B1" s="715"/>
      <c r="C1" s="715"/>
      <c r="D1" s="715"/>
      <c r="E1" s="715"/>
      <c r="F1" s="715"/>
      <c r="G1" s="715"/>
      <c r="H1" s="716"/>
    </row>
    <row r="2" spans="1:10" ht="11.25" customHeight="1" x14ac:dyDescent="0.25">
      <c r="A2" s="717" t="s">
        <v>1</v>
      </c>
      <c r="B2" s="718"/>
      <c r="C2" s="718"/>
      <c r="D2" s="718"/>
      <c r="E2" s="718"/>
      <c r="F2" s="718"/>
      <c r="G2" s="718"/>
      <c r="H2" s="719"/>
    </row>
    <row r="3" spans="1:10" ht="11.25" customHeight="1" thickBot="1" x14ac:dyDescent="0.3">
      <c r="A3" s="658"/>
      <c r="B3" s="659"/>
      <c r="C3" s="659"/>
      <c r="D3" s="659"/>
      <c r="E3" s="659"/>
      <c r="F3" s="659"/>
      <c r="G3" s="659"/>
      <c r="H3" s="660"/>
    </row>
    <row r="4" spans="1:10" ht="18.75" customHeight="1" x14ac:dyDescent="0.25">
      <c r="A4" s="722" t="s">
        <v>2</v>
      </c>
      <c r="B4" s="268" t="s">
        <v>3</v>
      </c>
      <c r="C4" s="279">
        <v>45047</v>
      </c>
      <c r="D4" s="269"/>
      <c r="E4" s="725" t="s">
        <v>4</v>
      </c>
      <c r="F4" s="726"/>
      <c r="G4" s="725" t="s">
        <v>5</v>
      </c>
      <c r="H4" s="726"/>
    </row>
    <row r="5" spans="1:10" ht="15.75" x14ac:dyDescent="0.25">
      <c r="A5" s="723"/>
      <c r="B5" s="264" t="s">
        <v>6</v>
      </c>
      <c r="C5" s="280">
        <f>'Anexo 3 - comp. BDI '!H24</f>
        <v>0.2324541489983758</v>
      </c>
      <c r="D5" s="267"/>
      <c r="E5" s="278" t="s">
        <v>7</v>
      </c>
      <c r="F5" s="646">
        <f>'Anexo 5 -NÃO OPTANTES'!E40</f>
        <v>1.1598577999999999</v>
      </c>
      <c r="G5" s="647" t="s">
        <v>8</v>
      </c>
      <c r="H5" s="648">
        <v>45017</v>
      </c>
    </row>
    <row r="6" spans="1:10" ht="15.75" x14ac:dyDescent="0.25">
      <c r="A6" s="723"/>
      <c r="B6" s="264" t="s">
        <v>9</v>
      </c>
      <c r="C6" s="280">
        <v>0</v>
      </c>
      <c r="D6" s="267"/>
      <c r="E6" s="278" t="s">
        <v>10</v>
      </c>
      <c r="F6" s="646">
        <f>'Anexo 5 -NÃO OPTANTES'!F40</f>
        <v>0.72463260000000007</v>
      </c>
      <c r="G6" s="647" t="s">
        <v>11</v>
      </c>
      <c r="H6" s="648">
        <v>45047</v>
      </c>
    </row>
    <row r="7" spans="1:10" ht="16.5" thickBot="1" x14ac:dyDescent="0.3">
      <c r="A7" s="724"/>
      <c r="B7" s="265" t="s">
        <v>12</v>
      </c>
      <c r="C7" s="281" t="s">
        <v>13</v>
      </c>
      <c r="D7" s="270"/>
      <c r="E7" s="265"/>
      <c r="F7" s="649"/>
      <c r="G7" s="650" t="s">
        <v>14</v>
      </c>
      <c r="H7" s="651">
        <v>44958</v>
      </c>
    </row>
    <row r="8" spans="1:10" ht="10.5" customHeight="1" thickBot="1" x14ac:dyDescent="0.3">
      <c r="A8" s="271"/>
      <c r="D8" s="266"/>
      <c r="E8" s="264"/>
      <c r="F8" s="263"/>
      <c r="G8" s="264"/>
      <c r="H8" s="263"/>
    </row>
    <row r="9" spans="1:10" ht="34.5" customHeight="1" thickBot="1" x14ac:dyDescent="0.3">
      <c r="A9" s="272" t="s">
        <v>15</v>
      </c>
      <c r="B9" s="273" t="s">
        <v>16</v>
      </c>
      <c r="C9" s="273" t="s">
        <v>17</v>
      </c>
      <c r="D9" s="274" t="s">
        <v>18</v>
      </c>
      <c r="E9" s="275" t="s">
        <v>19</v>
      </c>
      <c r="F9" s="275" t="s">
        <v>20</v>
      </c>
      <c r="G9" s="276" t="s">
        <v>21</v>
      </c>
      <c r="H9" s="277" t="s">
        <v>22</v>
      </c>
    </row>
    <row r="10" spans="1:10" s="2" customFormat="1" ht="33.75" customHeight="1" x14ac:dyDescent="0.25">
      <c r="A10" s="727" t="s">
        <v>23</v>
      </c>
      <c r="B10" s="728"/>
      <c r="C10" s="728"/>
      <c r="D10" s="728"/>
      <c r="E10" s="728"/>
      <c r="F10" s="728"/>
      <c r="G10" s="728"/>
      <c r="H10" s="729"/>
      <c r="I10" s="984"/>
    </row>
    <row r="11" spans="1:10" s="2" customFormat="1" ht="25.5" customHeight="1" x14ac:dyDescent="0.25">
      <c r="A11" s="20" t="s">
        <v>24</v>
      </c>
      <c r="B11" s="16" t="s">
        <v>25</v>
      </c>
      <c r="C11" s="17"/>
      <c r="D11" s="22"/>
      <c r="E11" s="22"/>
      <c r="F11" s="18"/>
      <c r="G11" s="18">
        <f>SUM(G12:G19)</f>
        <v>197763.02000000002</v>
      </c>
      <c r="H11" s="84"/>
      <c r="I11" s="985">
        <f>G11*6+G21*6</f>
        <v>1251239.8800000001</v>
      </c>
      <c r="J11" s="8"/>
    </row>
    <row r="12" spans="1:10" s="8" customFormat="1" ht="34.5" customHeight="1" x14ac:dyDescent="0.25">
      <c r="A12" s="7" t="s">
        <v>26</v>
      </c>
      <c r="B12" s="4" t="s">
        <v>27</v>
      </c>
      <c r="C12" s="5" t="s">
        <v>28</v>
      </c>
      <c r="D12" s="21">
        <v>2</v>
      </c>
      <c r="E12" s="21">
        <f>'Anexo 4 - comp custo'!H40</f>
        <v>41107.730000000003</v>
      </c>
      <c r="F12" s="6">
        <f>E12*(1+$C$6)</f>
        <v>41107.730000000003</v>
      </c>
      <c r="G12" s="6">
        <f>F12*D12</f>
        <v>82215.460000000006</v>
      </c>
      <c r="H12" s="21" t="s">
        <v>29</v>
      </c>
      <c r="I12" s="985"/>
    </row>
    <row r="13" spans="1:10" s="8" customFormat="1" ht="34.5" customHeight="1" x14ac:dyDescent="0.25">
      <c r="A13" s="7" t="s">
        <v>30</v>
      </c>
      <c r="B13" s="4" t="s">
        <v>31</v>
      </c>
      <c r="C13" s="5" t="s">
        <v>28</v>
      </c>
      <c r="D13" s="21">
        <v>4</v>
      </c>
      <c r="E13" s="21">
        <f>'Anexo 4 - comp custo'!H78</f>
        <v>5944.17</v>
      </c>
      <c r="F13" s="6">
        <f t="shared" ref="F13:F19" si="0">E13*(1+$C$6)</f>
        <v>5944.17</v>
      </c>
      <c r="G13" s="6">
        <f t="shared" ref="G13:G19" si="1">F13*D13</f>
        <v>23776.68</v>
      </c>
      <c r="H13" s="21" t="s">
        <v>32</v>
      </c>
      <c r="I13" s="985"/>
    </row>
    <row r="14" spans="1:10" s="8" customFormat="1" ht="34.5" customHeight="1" x14ac:dyDescent="0.25">
      <c r="A14" s="7" t="s">
        <v>33</v>
      </c>
      <c r="B14" s="4" t="s">
        <v>34</v>
      </c>
      <c r="C14" s="5" t="s">
        <v>28</v>
      </c>
      <c r="D14" s="21">
        <v>2</v>
      </c>
      <c r="E14" s="21">
        <f>'Anexo 4 - comp custo'!H118</f>
        <v>5613.12</v>
      </c>
      <c r="F14" s="6">
        <f t="shared" si="0"/>
        <v>5613.12</v>
      </c>
      <c r="G14" s="6">
        <f t="shared" si="1"/>
        <v>11226.24</v>
      </c>
      <c r="H14" s="21" t="s">
        <v>35</v>
      </c>
      <c r="I14" s="985"/>
    </row>
    <row r="15" spans="1:10" s="8" customFormat="1" ht="34.5" customHeight="1" x14ac:dyDescent="0.25">
      <c r="A15" s="7" t="s">
        <v>36</v>
      </c>
      <c r="B15" s="4" t="s">
        <v>37</v>
      </c>
      <c r="C15" s="5" t="s">
        <v>28</v>
      </c>
      <c r="D15" s="21">
        <v>2</v>
      </c>
      <c r="E15" s="21">
        <f>'Anexo 4 - comp custo'!H157</f>
        <v>4732.13</v>
      </c>
      <c r="F15" s="6">
        <f t="shared" si="0"/>
        <v>4732.13</v>
      </c>
      <c r="G15" s="6">
        <f t="shared" si="1"/>
        <v>9464.26</v>
      </c>
      <c r="H15" s="21" t="s">
        <v>38</v>
      </c>
      <c r="I15" s="985"/>
    </row>
    <row r="16" spans="1:10" s="8" customFormat="1" ht="34.5" customHeight="1" x14ac:dyDescent="0.25">
      <c r="A16" s="7" t="s">
        <v>39</v>
      </c>
      <c r="B16" s="4" t="s">
        <v>40</v>
      </c>
      <c r="C16" s="5" t="s">
        <v>28</v>
      </c>
      <c r="D16" s="21">
        <v>6</v>
      </c>
      <c r="E16" s="21">
        <f>'Anexo 4 - comp custo'!H196</f>
        <v>4693</v>
      </c>
      <c r="F16" s="6">
        <f t="shared" si="0"/>
        <v>4693</v>
      </c>
      <c r="G16" s="6">
        <f t="shared" si="1"/>
        <v>28158</v>
      </c>
      <c r="H16" s="21" t="s">
        <v>41</v>
      </c>
      <c r="I16" s="985"/>
    </row>
    <row r="17" spans="1:10" s="8" customFormat="1" ht="34.5" customHeight="1" x14ac:dyDescent="0.25">
      <c r="A17" s="7" t="s">
        <v>42</v>
      </c>
      <c r="B17" s="4" t="s">
        <v>43</v>
      </c>
      <c r="C17" s="5" t="s">
        <v>28</v>
      </c>
      <c r="D17" s="21">
        <v>2</v>
      </c>
      <c r="E17" s="21">
        <f>'Anexo 4 - comp custo'!H235</f>
        <v>4527</v>
      </c>
      <c r="F17" s="6">
        <f t="shared" si="0"/>
        <v>4527</v>
      </c>
      <c r="G17" s="6">
        <f t="shared" si="1"/>
        <v>9054</v>
      </c>
      <c r="H17" s="21" t="s">
        <v>44</v>
      </c>
      <c r="I17" s="985"/>
    </row>
    <row r="18" spans="1:10" s="8" customFormat="1" ht="34.5" customHeight="1" x14ac:dyDescent="0.25">
      <c r="A18" s="7" t="s">
        <v>45</v>
      </c>
      <c r="B18" s="4" t="s">
        <v>46</v>
      </c>
      <c r="C18" s="5" t="s">
        <v>28</v>
      </c>
      <c r="D18" s="21">
        <v>8</v>
      </c>
      <c r="E18" s="21">
        <f>'Anexo 4 - comp custo'!H274</f>
        <v>3268</v>
      </c>
      <c r="F18" s="6">
        <f t="shared" si="0"/>
        <v>3268</v>
      </c>
      <c r="G18" s="6">
        <f t="shared" si="1"/>
        <v>26144</v>
      </c>
      <c r="H18" s="21" t="s">
        <v>47</v>
      </c>
      <c r="I18" s="985"/>
    </row>
    <row r="19" spans="1:10" s="8" customFormat="1" ht="34.5" customHeight="1" x14ac:dyDescent="0.25">
      <c r="A19" s="7" t="s">
        <v>48</v>
      </c>
      <c r="B19" s="4" t="s">
        <v>49</v>
      </c>
      <c r="C19" s="5" t="s">
        <v>50</v>
      </c>
      <c r="D19" s="21">
        <v>2</v>
      </c>
      <c r="E19" s="21">
        <f>'Anexo 4 - comp custo'!H312</f>
        <v>3862.19</v>
      </c>
      <c r="F19" s="6">
        <f t="shared" si="0"/>
        <v>3862.19</v>
      </c>
      <c r="G19" s="6">
        <f t="shared" si="1"/>
        <v>7724.38</v>
      </c>
      <c r="H19" s="21" t="s">
        <v>51</v>
      </c>
      <c r="I19" s="985"/>
    </row>
    <row r="21" spans="1:10" s="2" customFormat="1" ht="25.5" customHeight="1" x14ac:dyDescent="0.25">
      <c r="A21" s="20" t="s">
        <v>52</v>
      </c>
      <c r="B21" s="16" t="s">
        <v>53</v>
      </c>
      <c r="C21" s="17"/>
      <c r="D21" s="22"/>
      <c r="E21" s="22"/>
      <c r="F21" s="18"/>
      <c r="G21" s="18">
        <f>SUM(G22:G24)</f>
        <v>10776.96</v>
      </c>
      <c r="H21" s="84"/>
      <c r="I21" s="985"/>
      <c r="J21" s="8"/>
    </row>
    <row r="22" spans="1:10" s="8" customFormat="1" ht="34.5" customHeight="1" x14ac:dyDescent="0.25">
      <c r="A22" s="7" t="s">
        <v>54</v>
      </c>
      <c r="B22" s="4" t="s">
        <v>55</v>
      </c>
      <c r="C22" s="5" t="s">
        <v>28</v>
      </c>
      <c r="D22" s="21">
        <v>2</v>
      </c>
      <c r="E22" s="21">
        <f>'Anexo 4 - comp custo'!H387</f>
        <v>289.12</v>
      </c>
      <c r="F22" s="6">
        <f>E22*(1+$C$5)</f>
        <v>356.3271435584104</v>
      </c>
      <c r="G22" s="6">
        <f t="shared" ref="G22:G24" si="2">TRUNC(D22*F22,2)</f>
        <v>712.65</v>
      </c>
      <c r="H22" s="21" t="s">
        <v>56</v>
      </c>
      <c r="I22" s="985"/>
    </row>
    <row r="23" spans="1:10" s="8" customFormat="1" ht="34.5" customHeight="1" x14ac:dyDescent="0.25">
      <c r="A23" s="7" t="s">
        <v>57</v>
      </c>
      <c r="B23" s="4" t="s">
        <v>58</v>
      </c>
      <c r="C23" s="5" t="s">
        <v>28</v>
      </c>
      <c r="D23" s="21">
        <v>2</v>
      </c>
      <c r="E23" s="513">
        <f>'Anexo 4 - comp custo'!H425</f>
        <v>1615</v>
      </c>
      <c r="F23" s="6">
        <f t="shared" ref="F23:F24" si="3">E23*(1+$C$5)</f>
        <v>1990.4134506323769</v>
      </c>
      <c r="G23" s="6">
        <f>TRUNC(D23*F23,2)</f>
        <v>3980.82</v>
      </c>
      <c r="H23" s="21" t="s">
        <v>59</v>
      </c>
      <c r="I23" s="985"/>
    </row>
    <row r="24" spans="1:10" s="8" customFormat="1" ht="34.5" customHeight="1" x14ac:dyDescent="0.25">
      <c r="A24" s="7" t="s">
        <v>60</v>
      </c>
      <c r="B24" s="4" t="s">
        <v>61</v>
      </c>
      <c r="C24" s="5" t="s">
        <v>28</v>
      </c>
      <c r="D24" s="21">
        <f>144/6</f>
        <v>24</v>
      </c>
      <c r="E24" s="21">
        <f>'Anexo 4 - comp custo'!H464</f>
        <v>205.67000000000002</v>
      </c>
      <c r="F24" s="6">
        <f t="shared" si="3"/>
        <v>253.47884482449598</v>
      </c>
      <c r="G24" s="6">
        <f t="shared" si="2"/>
        <v>6083.49</v>
      </c>
      <c r="H24" s="21" t="s">
        <v>62</v>
      </c>
      <c r="I24" s="985"/>
    </row>
    <row r="26" spans="1:10" s="2" customFormat="1" ht="32.25" customHeight="1" x14ac:dyDescent="0.25">
      <c r="A26" s="20" t="s">
        <v>63</v>
      </c>
      <c r="B26" s="16" t="s">
        <v>64</v>
      </c>
      <c r="C26" s="17"/>
      <c r="D26" s="22"/>
      <c r="E26" s="22"/>
      <c r="F26" s="18"/>
      <c r="G26" s="18">
        <f>SUM(G27:G47)</f>
        <v>88024.56</v>
      </c>
      <c r="H26" s="84"/>
      <c r="I26" s="985"/>
      <c r="J26" s="8"/>
    </row>
    <row r="27" spans="1:10" s="8" customFormat="1" ht="56.25" customHeight="1" x14ac:dyDescent="0.25">
      <c r="A27" s="7" t="s">
        <v>65</v>
      </c>
      <c r="B27" s="4" t="s">
        <v>66</v>
      </c>
      <c r="C27" s="5" t="s">
        <v>67</v>
      </c>
      <c r="D27" s="21">
        <f>'Lev. material refrigeração'!C3</f>
        <v>110.1</v>
      </c>
      <c r="E27" s="21">
        <f>'Anexo 4 - comp custo'!H506</f>
        <v>52.230000000000004</v>
      </c>
      <c r="F27" s="6">
        <f>TRUNC(E27*(1+$C$5),2)</f>
        <v>64.37</v>
      </c>
      <c r="G27" s="6">
        <f>TRUNC(D27*F27,2)</f>
        <v>7087.13</v>
      </c>
      <c r="H27" s="21" t="s">
        <v>68</v>
      </c>
      <c r="I27" s="985"/>
    </row>
    <row r="28" spans="1:10" s="8" customFormat="1" ht="56.25" customHeight="1" x14ac:dyDescent="0.25">
      <c r="A28" s="7" t="s">
        <v>69</v>
      </c>
      <c r="B28" s="4" t="s">
        <v>70</v>
      </c>
      <c r="C28" s="5" t="s">
        <v>67</v>
      </c>
      <c r="D28" s="21">
        <f>'Lev. material refrigeração'!C4</f>
        <v>93.899999999999991</v>
      </c>
      <c r="E28" s="21">
        <f>'Anexo 4 - comp custo'!H550</f>
        <v>58.709999999999994</v>
      </c>
      <c r="F28" s="6">
        <f t="shared" ref="F28:F47" si="4">TRUNC(E28*(1+$C$5),2)</f>
        <v>72.349999999999994</v>
      </c>
      <c r="G28" s="6">
        <f t="shared" ref="G28" si="5">TRUNC(D28*F28,2)</f>
        <v>6793.66</v>
      </c>
      <c r="H28" s="21" t="s">
        <v>71</v>
      </c>
      <c r="I28" s="985"/>
    </row>
    <row r="29" spans="1:10" s="8" customFormat="1" ht="56.25" customHeight="1" x14ac:dyDescent="0.25">
      <c r="A29" s="7" t="s">
        <v>72</v>
      </c>
      <c r="B29" s="4" t="s">
        <v>73</v>
      </c>
      <c r="C29" s="5" t="s">
        <v>67</v>
      </c>
      <c r="D29" s="21">
        <f>'Lev. material refrigeração'!C5</f>
        <v>108.6</v>
      </c>
      <c r="E29" s="21">
        <f>'Anexo 4 - comp custo'!H592</f>
        <v>70.98</v>
      </c>
      <c r="F29" s="6">
        <f t="shared" si="4"/>
        <v>87.47</v>
      </c>
      <c r="G29" s="6">
        <f t="shared" ref="G29:G42" si="6">TRUNC(D29*F29,2)</f>
        <v>9499.24</v>
      </c>
      <c r="H29" s="21" t="s">
        <v>74</v>
      </c>
      <c r="I29" s="985"/>
    </row>
    <row r="30" spans="1:10" s="8" customFormat="1" ht="56.25" customHeight="1" x14ac:dyDescent="0.25">
      <c r="A30" s="7" t="s">
        <v>75</v>
      </c>
      <c r="B30" s="4" t="s">
        <v>76</v>
      </c>
      <c r="C30" s="5" t="s">
        <v>67</v>
      </c>
      <c r="D30" s="21">
        <f>'Lev. material refrigeração'!C6</f>
        <v>97.200000000000017</v>
      </c>
      <c r="E30" s="21">
        <f>'Anexo 4 - comp custo'!H634</f>
        <v>106.14</v>
      </c>
      <c r="F30" s="6">
        <f t="shared" si="4"/>
        <v>130.81</v>
      </c>
      <c r="G30" s="6">
        <f t="shared" si="6"/>
        <v>12714.73</v>
      </c>
      <c r="H30" s="21" t="s">
        <v>77</v>
      </c>
      <c r="I30" s="985"/>
    </row>
    <row r="31" spans="1:10" s="8" customFormat="1" ht="56.25" customHeight="1" x14ac:dyDescent="0.25">
      <c r="A31" s="7" t="s">
        <v>78</v>
      </c>
      <c r="B31" s="4" t="s">
        <v>79</v>
      </c>
      <c r="C31" s="5" t="s">
        <v>67</v>
      </c>
      <c r="D31" s="21">
        <f>'Lev. material refrigeração'!C7</f>
        <v>29.2</v>
      </c>
      <c r="E31" s="21">
        <f>'Anexo 4 - comp custo'!H676</f>
        <v>53.5</v>
      </c>
      <c r="F31" s="6">
        <f t="shared" si="4"/>
        <v>65.930000000000007</v>
      </c>
      <c r="G31" s="6">
        <f t="shared" si="6"/>
        <v>1925.15</v>
      </c>
      <c r="H31" s="21" t="s">
        <v>80</v>
      </c>
      <c r="I31" s="985"/>
    </row>
    <row r="32" spans="1:10" s="8" customFormat="1" ht="56.25" customHeight="1" x14ac:dyDescent="0.25">
      <c r="A32" s="7" t="s">
        <v>81</v>
      </c>
      <c r="B32" s="4" t="s">
        <v>82</v>
      </c>
      <c r="C32" s="5" t="s">
        <v>67</v>
      </c>
      <c r="D32" s="21">
        <f>'Lev. material refrigeração'!C8</f>
        <v>28.4</v>
      </c>
      <c r="E32" s="21">
        <f>'Anexo 4 - comp custo'!H718</f>
        <v>62.339999999999996</v>
      </c>
      <c r="F32" s="6">
        <f t="shared" si="4"/>
        <v>76.83</v>
      </c>
      <c r="G32" s="6">
        <f t="shared" si="6"/>
        <v>2181.9699999999998</v>
      </c>
      <c r="H32" s="21" t="s">
        <v>83</v>
      </c>
      <c r="I32" s="985"/>
    </row>
    <row r="33" spans="1:9" s="8" customFormat="1" ht="56.25" customHeight="1" x14ac:dyDescent="0.25">
      <c r="A33" s="7" t="s">
        <v>84</v>
      </c>
      <c r="B33" s="4" t="s">
        <v>85</v>
      </c>
      <c r="C33" s="5" t="s">
        <v>67</v>
      </c>
      <c r="D33" s="21">
        <f>'Lev. material refrigeração'!C9</f>
        <v>36.099999999999994</v>
      </c>
      <c r="E33" s="21">
        <f>'Anexo 4 - comp custo'!H761</f>
        <v>97.03</v>
      </c>
      <c r="F33" s="6">
        <f t="shared" si="4"/>
        <v>119.58</v>
      </c>
      <c r="G33" s="6">
        <f t="shared" si="6"/>
        <v>4316.83</v>
      </c>
      <c r="H33" s="21" t="s">
        <v>86</v>
      </c>
      <c r="I33" s="985"/>
    </row>
    <row r="34" spans="1:9" s="8" customFormat="1" ht="56.25" customHeight="1" x14ac:dyDescent="0.25">
      <c r="A34" s="7" t="s">
        <v>87</v>
      </c>
      <c r="B34" s="4" t="s">
        <v>88</v>
      </c>
      <c r="C34" s="5" t="s">
        <v>67</v>
      </c>
      <c r="D34" s="21">
        <f>'Lev. material refrigeração'!C10</f>
        <v>8.5</v>
      </c>
      <c r="E34" s="21">
        <f>'Anexo 4 - comp custo'!H802</f>
        <v>104.11000000000001</v>
      </c>
      <c r="F34" s="6">
        <f t="shared" si="4"/>
        <v>128.31</v>
      </c>
      <c r="G34" s="6">
        <f t="shared" si="6"/>
        <v>1090.6300000000001</v>
      </c>
      <c r="H34" s="21" t="s">
        <v>89</v>
      </c>
      <c r="I34" s="985"/>
    </row>
    <row r="35" spans="1:9" s="8" customFormat="1" ht="56.25" customHeight="1" x14ac:dyDescent="0.25">
      <c r="A35" s="7" t="s">
        <v>90</v>
      </c>
      <c r="B35" s="4" t="s">
        <v>91</v>
      </c>
      <c r="C35" s="5" t="s">
        <v>67</v>
      </c>
      <c r="D35" s="21">
        <f>'Lev. material refrigeração'!C11</f>
        <v>13.2</v>
      </c>
      <c r="E35" s="21">
        <f>'Anexo 4 - comp custo'!H843</f>
        <v>118.41000000000001</v>
      </c>
      <c r="F35" s="6">
        <f t="shared" si="4"/>
        <v>145.93</v>
      </c>
      <c r="G35" s="6">
        <f t="shared" si="6"/>
        <v>1926.27</v>
      </c>
      <c r="H35" s="21" t="s">
        <v>92</v>
      </c>
      <c r="I35" s="985"/>
    </row>
    <row r="36" spans="1:9" s="8" customFormat="1" ht="56.25" customHeight="1" x14ac:dyDescent="0.25">
      <c r="A36" s="7" t="s">
        <v>93</v>
      </c>
      <c r="B36" s="4" t="s">
        <v>94</v>
      </c>
      <c r="C36" s="5" t="s">
        <v>67</v>
      </c>
      <c r="D36" s="21">
        <f>'Lev. material refrigeração'!C12</f>
        <v>24</v>
      </c>
      <c r="E36" s="21">
        <f>'Anexo 4 - comp custo'!H886</f>
        <v>148.38999999999999</v>
      </c>
      <c r="F36" s="6">
        <f t="shared" si="4"/>
        <v>182.88</v>
      </c>
      <c r="G36" s="6">
        <f t="shared" si="6"/>
        <v>4389.12</v>
      </c>
      <c r="H36" s="21" t="s">
        <v>95</v>
      </c>
      <c r="I36" s="985"/>
    </row>
    <row r="37" spans="1:9" s="8" customFormat="1" ht="56.25" customHeight="1" x14ac:dyDescent="0.25">
      <c r="A37" s="7" t="s">
        <v>96</v>
      </c>
      <c r="B37" s="4" t="s">
        <v>97</v>
      </c>
      <c r="C37" s="5" t="s">
        <v>67</v>
      </c>
      <c r="D37" s="21">
        <f>'Lev. material refrigeração'!C13</f>
        <v>32</v>
      </c>
      <c r="E37" s="21">
        <f>'Anexo 4 - comp custo'!H929</f>
        <v>181.52999999999997</v>
      </c>
      <c r="F37" s="6">
        <f t="shared" si="4"/>
        <v>223.72</v>
      </c>
      <c r="G37" s="6">
        <f t="shared" si="6"/>
        <v>7159.04</v>
      </c>
      <c r="H37" s="21" t="s">
        <v>98</v>
      </c>
      <c r="I37" s="985"/>
    </row>
    <row r="38" spans="1:9" s="8" customFormat="1" ht="56.25" customHeight="1" x14ac:dyDescent="0.25">
      <c r="A38" s="7" t="s">
        <v>99</v>
      </c>
      <c r="B38" s="4" t="s">
        <v>100</v>
      </c>
      <c r="C38" s="5" t="s">
        <v>28</v>
      </c>
      <c r="D38" s="21">
        <v>114</v>
      </c>
      <c r="E38" s="21">
        <f>'Anexo 4 - comp custo'!H969</f>
        <v>41.78</v>
      </c>
      <c r="F38" s="6">
        <f t="shared" si="4"/>
        <v>51.49</v>
      </c>
      <c r="G38" s="6">
        <f t="shared" si="6"/>
        <v>5869.86</v>
      </c>
      <c r="H38" s="21" t="s">
        <v>101</v>
      </c>
      <c r="I38" s="985"/>
    </row>
    <row r="39" spans="1:9" s="8" customFormat="1" ht="56.25" customHeight="1" x14ac:dyDescent="0.25">
      <c r="A39" s="7" t="s">
        <v>102</v>
      </c>
      <c r="B39" s="4" t="s">
        <v>103</v>
      </c>
      <c r="C39" s="5" t="s">
        <v>28</v>
      </c>
      <c r="D39" s="21">
        <f>'Lev. material refrigeração'!C36</f>
        <v>8</v>
      </c>
      <c r="E39" s="21">
        <f>'Anexo 4 - comp custo'!H1009</f>
        <v>222.48</v>
      </c>
      <c r="F39" s="6">
        <f t="shared" si="4"/>
        <v>274.19</v>
      </c>
      <c r="G39" s="6">
        <f t="shared" si="6"/>
        <v>2193.52</v>
      </c>
      <c r="H39" s="21" t="s">
        <v>104</v>
      </c>
      <c r="I39" s="985"/>
    </row>
    <row r="40" spans="1:9" s="8" customFormat="1" ht="56.25" customHeight="1" x14ac:dyDescent="0.25">
      <c r="A40" s="7" t="s">
        <v>105</v>
      </c>
      <c r="B40" s="4" t="s">
        <v>106</v>
      </c>
      <c r="C40" s="5" t="s">
        <v>28</v>
      </c>
      <c r="D40" s="21">
        <f>'Lev. material refrigeração'!C37</f>
        <v>8</v>
      </c>
      <c r="E40" s="21">
        <f>'Anexo 4 - comp custo'!H1049</f>
        <v>205.57</v>
      </c>
      <c r="F40" s="6">
        <f t="shared" si="4"/>
        <v>253.35</v>
      </c>
      <c r="G40" s="6">
        <f t="shared" si="6"/>
        <v>2026.8</v>
      </c>
      <c r="H40" s="21" t="s">
        <v>107</v>
      </c>
      <c r="I40" s="985"/>
    </row>
    <row r="41" spans="1:9" s="8" customFormat="1" ht="56.25" customHeight="1" x14ac:dyDescent="0.25">
      <c r="A41" s="7" t="s">
        <v>108</v>
      </c>
      <c r="B41" s="4" t="s">
        <v>109</v>
      </c>
      <c r="C41" s="5" t="s">
        <v>28</v>
      </c>
      <c r="D41" s="21">
        <f>'Lev. material refrigeração'!C38</f>
        <v>16</v>
      </c>
      <c r="E41" s="21">
        <f>'Anexo 4 - comp custo'!H1089</f>
        <v>200.57999999999998</v>
      </c>
      <c r="F41" s="6">
        <f t="shared" si="4"/>
        <v>247.2</v>
      </c>
      <c r="G41" s="6">
        <f t="shared" si="6"/>
        <v>3955.2</v>
      </c>
      <c r="H41" s="21" t="s">
        <v>110</v>
      </c>
      <c r="I41" s="985"/>
    </row>
    <row r="42" spans="1:9" s="8" customFormat="1" ht="56.25" customHeight="1" x14ac:dyDescent="0.25">
      <c r="A42" s="7" t="s">
        <v>111</v>
      </c>
      <c r="B42" s="4" t="s">
        <v>112</v>
      </c>
      <c r="C42" s="5" t="s">
        <v>28</v>
      </c>
      <c r="D42" s="21">
        <f>'Lev. material refrigeração'!C39</f>
        <v>16</v>
      </c>
      <c r="E42" s="21">
        <f>'Anexo 4 - comp custo'!H1129</f>
        <v>210.43</v>
      </c>
      <c r="F42" s="6">
        <f t="shared" si="4"/>
        <v>259.33999999999997</v>
      </c>
      <c r="G42" s="6">
        <f t="shared" si="6"/>
        <v>4149.4399999999996</v>
      </c>
      <c r="H42" s="21" t="s">
        <v>113</v>
      </c>
      <c r="I42" s="985"/>
    </row>
    <row r="43" spans="1:9" s="8" customFormat="1" ht="56.25" customHeight="1" x14ac:dyDescent="0.25">
      <c r="A43" s="7" t="s">
        <v>114</v>
      </c>
      <c r="B43" s="4" t="s">
        <v>627</v>
      </c>
      <c r="C43" s="5" t="s">
        <v>67</v>
      </c>
      <c r="D43" s="641">
        <f>'cabo de comando'!B81</f>
        <v>271.48000000000013</v>
      </c>
      <c r="E43" s="21">
        <f>'Anexo 4 - comp custo'!H1168</f>
        <v>11.86</v>
      </c>
      <c r="F43" s="6">
        <f t="shared" si="4"/>
        <v>14.61</v>
      </c>
      <c r="G43" s="6">
        <f t="shared" ref="G43:G46" si="7">TRUNC(D43*F43,2)</f>
        <v>3966.32</v>
      </c>
      <c r="H43" s="21" t="s">
        <v>115</v>
      </c>
      <c r="I43" s="985">
        <f>6*G43</f>
        <v>23797.920000000002</v>
      </c>
    </row>
    <row r="44" spans="1:9" s="8" customFormat="1" ht="56.25" customHeight="1" x14ac:dyDescent="0.25">
      <c r="A44" s="7" t="s">
        <v>116</v>
      </c>
      <c r="B44" s="4" t="s">
        <v>1049</v>
      </c>
      <c r="C44" s="5" t="s">
        <v>67</v>
      </c>
      <c r="D44" s="641">
        <f>'cabo de comando'!B82</f>
        <v>250.4800000000001</v>
      </c>
      <c r="E44" s="21">
        <f>'Anexo 4 - comp custo'!H1207</f>
        <v>10.3</v>
      </c>
      <c r="F44" s="6">
        <f t="shared" si="4"/>
        <v>12.69</v>
      </c>
      <c r="G44" s="6">
        <f t="shared" si="7"/>
        <v>3178.59</v>
      </c>
      <c r="H44" s="21" t="s">
        <v>119</v>
      </c>
      <c r="I44" s="985">
        <f>6*G44</f>
        <v>19071.54</v>
      </c>
    </row>
    <row r="45" spans="1:9" s="8" customFormat="1" ht="56.25" customHeight="1" x14ac:dyDescent="0.25">
      <c r="A45" s="7" t="s">
        <v>120</v>
      </c>
      <c r="B45" s="4" t="s">
        <v>1048</v>
      </c>
      <c r="C45" s="5" t="s">
        <v>67</v>
      </c>
      <c r="D45" s="641">
        <f>'cabo de comando'!B83</f>
        <v>21</v>
      </c>
      <c r="E45" s="21">
        <f>'Anexo 4 - comp custo'!H1246</f>
        <v>29.64</v>
      </c>
      <c r="F45" s="6">
        <f t="shared" ref="F45" si="8">TRUNC(E45*(1+$C$5),2)</f>
        <v>36.520000000000003</v>
      </c>
      <c r="G45" s="6">
        <f t="shared" ref="G45" si="9">TRUNC(D45*F45,2)</f>
        <v>766.92</v>
      </c>
      <c r="H45" s="21" t="s">
        <v>122</v>
      </c>
      <c r="I45" s="985">
        <f>6*G45</f>
        <v>4601.5199999999995</v>
      </c>
    </row>
    <row r="46" spans="1:9" s="8" customFormat="1" ht="56.25" customHeight="1" x14ac:dyDescent="0.25">
      <c r="A46" s="7" t="s">
        <v>120</v>
      </c>
      <c r="B46" s="4" t="s">
        <v>117</v>
      </c>
      <c r="C46" s="5" t="s">
        <v>118</v>
      </c>
      <c r="D46" s="21">
        <f>'Lev. material refrigeração'!C42</f>
        <v>6</v>
      </c>
      <c r="E46" s="21">
        <f>'Anexo 4 - comp custo'!H1285</f>
        <v>84.289999999999992</v>
      </c>
      <c r="F46" s="6">
        <f t="shared" si="4"/>
        <v>103.88</v>
      </c>
      <c r="G46" s="6">
        <f t="shared" si="7"/>
        <v>623.28</v>
      </c>
      <c r="H46" s="21" t="s">
        <v>199</v>
      </c>
      <c r="I46" s="985">
        <f>6*G46</f>
        <v>3739.68</v>
      </c>
    </row>
    <row r="47" spans="1:9" s="8" customFormat="1" ht="56.25" customHeight="1" x14ac:dyDescent="0.25">
      <c r="A47" s="7" t="s">
        <v>881</v>
      </c>
      <c r="B47" s="4" t="s">
        <v>628</v>
      </c>
      <c r="C47" s="5" t="s">
        <v>121</v>
      </c>
      <c r="D47" s="21">
        <f>'Lev. material refrigeração'!C23</f>
        <v>25.66</v>
      </c>
      <c r="E47" s="21">
        <f>'Anexo 4 - comp custo'!H1324</f>
        <v>69.91</v>
      </c>
      <c r="F47" s="6">
        <f t="shared" si="4"/>
        <v>86.16</v>
      </c>
      <c r="G47" s="6">
        <f t="shared" ref="G47" si="10">TRUNC(D47*F47,2)</f>
        <v>2210.86</v>
      </c>
      <c r="H47" s="21" t="s">
        <v>882</v>
      </c>
      <c r="I47" s="985"/>
    </row>
    <row r="49" spans="1:9" s="2" customFormat="1" ht="34.5" customHeight="1" x14ac:dyDescent="0.25">
      <c r="A49" s="20" t="s">
        <v>123</v>
      </c>
      <c r="B49" s="16" t="s">
        <v>124</v>
      </c>
      <c r="C49" s="17"/>
      <c r="D49" s="22"/>
      <c r="E49" s="22"/>
      <c r="F49" s="18"/>
      <c r="G49" s="18">
        <f>SUM(G50:G52)</f>
        <v>3854.95</v>
      </c>
      <c r="H49" s="84"/>
      <c r="I49" s="984">
        <f>G49*6</f>
        <v>23129.699999999997</v>
      </c>
    </row>
    <row r="50" spans="1:9" s="8" customFormat="1" ht="34.5" customHeight="1" x14ac:dyDescent="0.25">
      <c r="A50" s="7" t="s">
        <v>125</v>
      </c>
      <c r="B50" s="529" t="s">
        <v>926</v>
      </c>
      <c r="C50" s="5" t="s">
        <v>67</v>
      </c>
      <c r="D50" s="21">
        <f>'Levantamento TAE'!J7</f>
        <v>30.14</v>
      </c>
      <c r="E50" s="21">
        <f>'Anexo 4 - comp custo'!H1404</f>
        <v>60.8</v>
      </c>
      <c r="F50" s="6">
        <f t="shared" ref="F50:F52" si="11">TRUNC(E50*(1+$C$5),2)</f>
        <v>74.930000000000007</v>
      </c>
      <c r="G50" s="6">
        <f t="shared" ref="G50:G55" si="12">TRUNC(D50*F50,2)</f>
        <v>2258.39</v>
      </c>
      <c r="H50" s="21" t="s">
        <v>126</v>
      </c>
      <c r="I50" s="985"/>
    </row>
    <row r="51" spans="1:9" s="8" customFormat="1" ht="42.75" customHeight="1" x14ac:dyDescent="0.25">
      <c r="A51" s="7" t="s">
        <v>127</v>
      </c>
      <c r="B51" s="529" t="s">
        <v>927</v>
      </c>
      <c r="C51" s="5" t="s">
        <v>128</v>
      </c>
      <c r="D51" s="21">
        <v>4</v>
      </c>
      <c r="E51" s="21">
        <f>'Anexo 4 - comp custo'!H1443</f>
        <v>219.37</v>
      </c>
      <c r="F51" s="6">
        <f t="shared" si="11"/>
        <v>270.36</v>
      </c>
      <c r="G51" s="6">
        <f t="shared" ref="G51:G52" si="13">TRUNC(D51*F51,2)</f>
        <v>1081.44</v>
      </c>
      <c r="H51" s="21" t="s">
        <v>129</v>
      </c>
      <c r="I51" s="985"/>
    </row>
    <row r="52" spans="1:9" s="8" customFormat="1" ht="34.5" customHeight="1" x14ac:dyDescent="0.25">
      <c r="A52" s="7" t="s">
        <v>130</v>
      </c>
      <c r="B52" s="4" t="s">
        <v>131</v>
      </c>
      <c r="C52" s="5" t="s">
        <v>28</v>
      </c>
      <c r="D52" s="21">
        <v>8</v>
      </c>
      <c r="E52" s="21">
        <f>'Anexo 4 - comp custo'!H1482</f>
        <v>52.25</v>
      </c>
      <c r="F52" s="6">
        <f t="shared" si="11"/>
        <v>64.39</v>
      </c>
      <c r="G52" s="6">
        <f t="shared" si="13"/>
        <v>515.12</v>
      </c>
      <c r="H52" s="21" t="s">
        <v>132</v>
      </c>
      <c r="I52" s="985"/>
    </row>
    <row r="54" spans="1:9" s="2" customFormat="1" ht="34.5" customHeight="1" x14ac:dyDescent="0.25">
      <c r="A54" s="20" t="s">
        <v>133</v>
      </c>
      <c r="B54" s="16" t="s">
        <v>134</v>
      </c>
      <c r="C54" s="17"/>
      <c r="D54" s="22"/>
      <c r="E54" s="22"/>
      <c r="F54" s="18"/>
      <c r="G54" s="18">
        <f>SUM(G55:G61)</f>
        <v>8477.64</v>
      </c>
      <c r="H54" s="84"/>
      <c r="I54" s="984">
        <f>G54*6</f>
        <v>50865.84</v>
      </c>
    </row>
    <row r="55" spans="1:9" s="8" customFormat="1" ht="34.5" customHeight="1" x14ac:dyDescent="0.25">
      <c r="A55" s="7" t="s">
        <v>135</v>
      </c>
      <c r="B55" s="4" t="s">
        <v>136</v>
      </c>
      <c r="C55" s="5" t="s">
        <v>67</v>
      </c>
      <c r="D55" s="21">
        <f>'Levantamento drenos'!C23</f>
        <v>138.70000000000002</v>
      </c>
      <c r="E55" s="21">
        <f>'Anexo 4 - comp custo'!H1521</f>
        <v>23.619999999999997</v>
      </c>
      <c r="F55" s="6">
        <f t="shared" ref="F55:F61" si="14">TRUNC(E55*(1+$C$5),2)</f>
        <v>29.11</v>
      </c>
      <c r="G55" s="6">
        <f t="shared" si="12"/>
        <v>4037.55</v>
      </c>
      <c r="H55" s="21" t="s">
        <v>137</v>
      </c>
      <c r="I55" s="985"/>
    </row>
    <row r="56" spans="1:9" s="8" customFormat="1" ht="34.5" customHeight="1" x14ac:dyDescent="0.25">
      <c r="A56" s="7" t="s">
        <v>138</v>
      </c>
      <c r="B56" s="4" t="s">
        <v>139</v>
      </c>
      <c r="C56" s="5" t="s">
        <v>67</v>
      </c>
      <c r="D56" s="21">
        <f>D55</f>
        <v>138.70000000000002</v>
      </c>
      <c r="E56" s="21">
        <f>'Anexo 4 - comp custo'!H1560</f>
        <v>12.93</v>
      </c>
      <c r="F56" s="6">
        <f t="shared" si="14"/>
        <v>15.93</v>
      </c>
      <c r="G56" s="6">
        <f t="shared" ref="G56" si="15">TRUNC(D56*F56,2)</f>
        <v>2209.4899999999998</v>
      </c>
      <c r="H56" s="21" t="s">
        <v>140</v>
      </c>
      <c r="I56" s="985"/>
    </row>
    <row r="57" spans="1:9" s="8" customFormat="1" ht="34.5" customHeight="1" x14ac:dyDescent="0.25">
      <c r="A57" s="7" t="s">
        <v>141</v>
      </c>
      <c r="B57" s="4" t="s">
        <v>142</v>
      </c>
      <c r="C57" s="5" t="s">
        <v>28</v>
      </c>
      <c r="D57" s="21">
        <f>'Levantamento drenos'!C25</f>
        <v>34</v>
      </c>
      <c r="E57" s="21">
        <f>'Anexo 4 - comp custo'!H1598</f>
        <v>10.879999999999999</v>
      </c>
      <c r="F57" s="6">
        <f t="shared" si="14"/>
        <v>13.4</v>
      </c>
      <c r="G57" s="6">
        <f t="shared" ref="G57:G60" si="16">TRUNC(D57*F57,2)</f>
        <v>455.6</v>
      </c>
      <c r="H57" s="21" t="s">
        <v>143</v>
      </c>
      <c r="I57" s="985"/>
    </row>
    <row r="58" spans="1:9" s="8" customFormat="1" ht="34.5" customHeight="1" x14ac:dyDescent="0.25">
      <c r="A58" s="7" t="s">
        <v>144</v>
      </c>
      <c r="B58" s="4" t="s">
        <v>145</v>
      </c>
      <c r="C58" s="5" t="s">
        <v>28</v>
      </c>
      <c r="D58" s="21">
        <f>'Levantamento drenos'!C26</f>
        <v>18</v>
      </c>
      <c r="E58" s="21">
        <f>'Anexo 4 - comp custo'!H1636</f>
        <v>11.26</v>
      </c>
      <c r="F58" s="6">
        <f t="shared" si="14"/>
        <v>13.87</v>
      </c>
      <c r="G58" s="6">
        <f t="shared" si="16"/>
        <v>249.66</v>
      </c>
      <c r="H58" s="21" t="s">
        <v>146</v>
      </c>
      <c r="I58" s="985"/>
    </row>
    <row r="59" spans="1:9" s="8" customFormat="1" ht="34.5" customHeight="1" x14ac:dyDescent="0.25">
      <c r="A59" s="7" t="s">
        <v>147</v>
      </c>
      <c r="B59" s="4" t="s">
        <v>148</v>
      </c>
      <c r="C59" s="5" t="s">
        <v>28</v>
      </c>
      <c r="D59" s="21">
        <f>'Levantamento drenos'!C24</f>
        <v>8</v>
      </c>
      <c r="E59" s="21">
        <f>'Anexo 4 - comp custo'!H1674</f>
        <v>13.14</v>
      </c>
      <c r="F59" s="6">
        <f t="shared" si="14"/>
        <v>16.190000000000001</v>
      </c>
      <c r="G59" s="6">
        <f t="shared" si="16"/>
        <v>129.52000000000001</v>
      </c>
      <c r="H59" s="21" t="s">
        <v>149</v>
      </c>
      <c r="I59" s="985"/>
    </row>
    <row r="60" spans="1:9" s="8" customFormat="1" ht="34.5" customHeight="1" x14ac:dyDescent="0.25">
      <c r="A60" s="7" t="s">
        <v>150</v>
      </c>
      <c r="B60" s="4" t="s">
        <v>151</v>
      </c>
      <c r="C60" s="5" t="s">
        <v>28</v>
      </c>
      <c r="D60" s="21">
        <f>'Levantamento drenos'!C27</f>
        <v>14</v>
      </c>
      <c r="E60" s="21">
        <f>'Anexo 4 - comp custo'!H1712</f>
        <v>16.11</v>
      </c>
      <c r="F60" s="6">
        <f t="shared" si="14"/>
        <v>19.850000000000001</v>
      </c>
      <c r="G60" s="6">
        <f t="shared" si="16"/>
        <v>277.89999999999998</v>
      </c>
      <c r="H60" s="21" t="s">
        <v>152</v>
      </c>
      <c r="I60" s="985"/>
    </row>
    <row r="61" spans="1:9" s="8" customFormat="1" ht="34.5" customHeight="1" x14ac:dyDescent="0.25">
      <c r="A61" s="7" t="s">
        <v>153</v>
      </c>
      <c r="B61" s="4" t="s">
        <v>887</v>
      </c>
      <c r="C61" s="5" t="s">
        <v>67</v>
      </c>
      <c r="D61" s="21">
        <f>D55</f>
        <v>138.70000000000002</v>
      </c>
      <c r="E61" s="21">
        <f>'Anexo 4 - comp custo'!H1751</f>
        <v>6.54</v>
      </c>
      <c r="F61" s="6">
        <f t="shared" si="14"/>
        <v>8.06</v>
      </c>
      <c r="G61" s="6">
        <f t="shared" ref="G61" si="17">TRUNC(D61*F61,2)</f>
        <v>1117.92</v>
      </c>
      <c r="H61" s="21" t="s">
        <v>154</v>
      </c>
      <c r="I61" s="985"/>
    </row>
    <row r="63" spans="1:9" s="2" customFormat="1" ht="34.5" customHeight="1" x14ac:dyDescent="0.25">
      <c r="A63" s="20" t="s">
        <v>155</v>
      </c>
      <c r="B63" s="16" t="s">
        <v>156</v>
      </c>
      <c r="C63" s="17"/>
      <c r="D63" s="22"/>
      <c r="E63" s="22"/>
      <c r="F63" s="18"/>
      <c r="G63" s="18">
        <f>SUM(G64:G68)</f>
        <v>36776.799999999996</v>
      </c>
      <c r="H63" s="84"/>
      <c r="I63" s="984">
        <f>6*G63</f>
        <v>220660.8</v>
      </c>
    </row>
    <row r="64" spans="1:9" s="8" customFormat="1" ht="43.5" customHeight="1" x14ac:dyDescent="0.25">
      <c r="A64" s="7" t="s">
        <v>157</v>
      </c>
      <c r="B64" s="4" t="s">
        <v>722</v>
      </c>
      <c r="C64" s="5" t="s">
        <v>118</v>
      </c>
      <c r="D64" s="641">
        <f>'Plano Forro'!D31</f>
        <v>373.64333333333326</v>
      </c>
      <c r="E64" s="21">
        <f>'Anexo 4 - comp custo'!H1787</f>
        <v>75.38</v>
      </c>
      <c r="F64" s="6">
        <f t="shared" ref="F64:F68" si="18">TRUNC(E64*(1+$C$5),2)</f>
        <v>92.9</v>
      </c>
      <c r="G64" s="6">
        <f>TRUNC(D64*F64,2)</f>
        <v>34711.46</v>
      </c>
      <c r="H64" s="21" t="s">
        <v>158</v>
      </c>
      <c r="I64" s="986">
        <f>G64+G65+G66+G67</f>
        <v>36663.939999999995</v>
      </c>
    </row>
    <row r="65" spans="1:9" s="8" customFormat="1" ht="34.5" customHeight="1" x14ac:dyDescent="0.25">
      <c r="A65" s="7" t="s">
        <v>159</v>
      </c>
      <c r="B65" s="4" t="s">
        <v>160</v>
      </c>
      <c r="C65" s="5" t="s">
        <v>118</v>
      </c>
      <c r="D65" s="641">
        <f>'Plano Forro'!F32</f>
        <v>96.350000000000009</v>
      </c>
      <c r="E65" s="21">
        <f>'Anexo 4 - comp custo'!H1822</f>
        <v>1.46</v>
      </c>
      <c r="F65" s="6">
        <f t="shared" si="18"/>
        <v>1.79</v>
      </c>
      <c r="G65" s="6">
        <f t="shared" ref="G65:G68" si="19">TRUNC(D65*F65,2)</f>
        <v>172.46</v>
      </c>
      <c r="H65" s="21" t="s">
        <v>161</v>
      </c>
      <c r="I65" s="985"/>
    </row>
    <row r="66" spans="1:9" s="8" customFormat="1" ht="34.5" customHeight="1" x14ac:dyDescent="0.25">
      <c r="A66" s="7" t="s">
        <v>162</v>
      </c>
      <c r="B66" s="4" t="s">
        <v>163</v>
      </c>
      <c r="C66" s="5" t="s">
        <v>118</v>
      </c>
      <c r="D66" s="641">
        <f>D65</f>
        <v>96.350000000000009</v>
      </c>
      <c r="E66" s="21">
        <f>'Anexo 4 - comp custo'!H1857</f>
        <v>14.88</v>
      </c>
      <c r="F66" s="6">
        <f t="shared" si="18"/>
        <v>18.329999999999998</v>
      </c>
      <c r="G66" s="6">
        <f t="shared" si="19"/>
        <v>1766.09</v>
      </c>
      <c r="H66" s="21" t="s">
        <v>164</v>
      </c>
      <c r="I66" s="985"/>
    </row>
    <row r="67" spans="1:9" s="8" customFormat="1" ht="34.5" customHeight="1" x14ac:dyDescent="0.25">
      <c r="A67" s="7" t="s">
        <v>727</v>
      </c>
      <c r="B67" s="4" t="s">
        <v>735</v>
      </c>
      <c r="C67" s="5" t="s">
        <v>118</v>
      </c>
      <c r="D67" s="21">
        <f>D68</f>
        <v>2.6</v>
      </c>
      <c r="E67" s="21">
        <f>'Anexo 4 - comp custo'!H1892</f>
        <v>4.3499999999999996</v>
      </c>
      <c r="F67" s="6">
        <f t="shared" si="18"/>
        <v>5.36</v>
      </c>
      <c r="G67" s="6">
        <f t="shared" ref="G67" si="20">TRUNC(D67*F67,2)</f>
        <v>13.93</v>
      </c>
      <c r="H67" s="21" t="s">
        <v>169</v>
      </c>
      <c r="I67" s="985"/>
    </row>
    <row r="68" spans="1:9" s="8" customFormat="1" ht="34.5" customHeight="1" x14ac:dyDescent="0.25">
      <c r="A68" s="7" t="s">
        <v>733</v>
      </c>
      <c r="B68" s="4" t="s">
        <v>728</v>
      </c>
      <c r="C68" s="5" t="s">
        <v>118</v>
      </c>
      <c r="D68" s="21">
        <f>'Levantamento Forro'!B35</f>
        <v>2.6</v>
      </c>
      <c r="E68" s="21">
        <f>'Anexo 4 - comp custo'!H1931</f>
        <v>35.229999999999997</v>
      </c>
      <c r="F68" s="6">
        <f t="shared" si="18"/>
        <v>43.41</v>
      </c>
      <c r="G68" s="6">
        <f t="shared" si="19"/>
        <v>112.86</v>
      </c>
      <c r="H68" s="21" t="s">
        <v>173</v>
      </c>
      <c r="I68" s="985"/>
    </row>
    <row r="70" spans="1:9" s="2" customFormat="1" ht="34.5" customHeight="1" x14ac:dyDescent="0.25">
      <c r="A70" s="20" t="s">
        <v>165</v>
      </c>
      <c r="B70" s="16" t="s">
        <v>166</v>
      </c>
      <c r="C70" s="17"/>
      <c r="D70" s="22"/>
      <c r="E70" s="22"/>
      <c r="F70" s="18"/>
      <c r="G70" s="18">
        <f>SUM(G71:G72)</f>
        <v>355.62</v>
      </c>
      <c r="H70" s="84"/>
      <c r="I70" s="984">
        <f>G70*6</f>
        <v>2133.7200000000003</v>
      </c>
    </row>
    <row r="71" spans="1:9" s="8" customFormat="1" ht="34.5" customHeight="1" x14ac:dyDescent="0.25">
      <c r="A71" s="7" t="s">
        <v>167</v>
      </c>
      <c r="B71" s="4" t="s">
        <v>168</v>
      </c>
      <c r="C71" s="5" t="s">
        <v>118</v>
      </c>
      <c r="D71" s="21">
        <f>4.8*0.39</f>
        <v>1.8719999999999999</v>
      </c>
      <c r="E71" s="21">
        <f>'Anexo 4 - comp custo'!H1970</f>
        <v>135.6</v>
      </c>
      <c r="F71" s="6">
        <f t="shared" ref="F71:F72" si="21">TRUNC(E71*(1+$C$5),2)</f>
        <v>167.12</v>
      </c>
      <c r="G71" s="6">
        <f>TRUNC(D71*F71,2)</f>
        <v>312.83999999999997</v>
      </c>
      <c r="H71" s="21" t="s">
        <v>729</v>
      </c>
      <c r="I71" s="985"/>
    </row>
    <row r="72" spans="1:9" s="8" customFormat="1" ht="34.5" customHeight="1" x14ac:dyDescent="0.25">
      <c r="A72" s="7" t="s">
        <v>170</v>
      </c>
      <c r="B72" s="4" t="s">
        <v>171</v>
      </c>
      <c r="C72" s="5" t="s">
        <v>172</v>
      </c>
      <c r="D72" s="21">
        <f>0.14*0.19*1*4</f>
        <v>0.10640000000000001</v>
      </c>
      <c r="E72" s="21">
        <f>'Anexo 4 - comp custo'!H2007</f>
        <v>326.24</v>
      </c>
      <c r="F72" s="6">
        <f t="shared" si="21"/>
        <v>402.07</v>
      </c>
      <c r="G72" s="6">
        <f>TRUNC(D72*F72,2)</f>
        <v>42.78</v>
      </c>
      <c r="H72" s="21" t="s">
        <v>734</v>
      </c>
      <c r="I72" s="985"/>
    </row>
    <row r="74" spans="1:9" s="2" customFormat="1" ht="34.5" customHeight="1" x14ac:dyDescent="0.25">
      <c r="A74" s="20" t="s">
        <v>174</v>
      </c>
      <c r="B74" s="16" t="s">
        <v>175</v>
      </c>
      <c r="C74" s="17"/>
      <c r="D74" s="22"/>
      <c r="E74" s="22"/>
      <c r="F74" s="18"/>
      <c r="G74" s="18">
        <f>SUM(G75)</f>
        <v>12034.98</v>
      </c>
      <c r="H74" s="84"/>
      <c r="I74" s="984"/>
    </row>
    <row r="75" spans="1:9" s="8" customFormat="1" ht="34.5" customHeight="1" x14ac:dyDescent="0.25">
      <c r="A75" s="642" t="s">
        <v>176</v>
      </c>
      <c r="B75" s="643" t="s">
        <v>177</v>
      </c>
      <c r="C75" s="644" t="s">
        <v>178</v>
      </c>
      <c r="D75" s="513">
        <v>1</v>
      </c>
      <c r="E75" s="513" t="s">
        <v>220</v>
      </c>
      <c r="F75" s="513">
        <f>'Anexo 2.1 elétrica'!G37</f>
        <v>12034.98</v>
      </c>
      <c r="G75" s="645">
        <f>TRUNC(D75*F75,2)</f>
        <v>12034.98</v>
      </c>
      <c r="H75" s="513" t="s">
        <v>179</v>
      </c>
      <c r="I75" s="985"/>
    </row>
    <row r="77" spans="1:9" s="2" customFormat="1" ht="34.5" customHeight="1" x14ac:dyDescent="0.25">
      <c r="A77" s="20" t="s">
        <v>180</v>
      </c>
      <c r="B77" s="16" t="s">
        <v>181</v>
      </c>
      <c r="C77" s="17"/>
      <c r="D77" s="22"/>
      <c r="E77" s="22"/>
      <c r="F77" s="18"/>
      <c r="G77" s="18">
        <f>SUM(G78:G81)</f>
        <v>2141.69</v>
      </c>
      <c r="H77" s="84"/>
      <c r="I77" s="984">
        <f>G77*6</f>
        <v>12850.14</v>
      </c>
    </row>
    <row r="78" spans="1:9" s="2" customFormat="1" ht="34.5" customHeight="1" x14ac:dyDescent="0.25">
      <c r="A78" s="3" t="s">
        <v>182</v>
      </c>
      <c r="B78" s="4" t="s">
        <v>183</v>
      </c>
      <c r="C78" s="5" t="s">
        <v>28</v>
      </c>
      <c r="D78" s="21">
        <v>6</v>
      </c>
      <c r="E78" s="21">
        <f>'Anexo 4 - comp custo'!H2043</f>
        <v>101.2</v>
      </c>
      <c r="F78" s="6">
        <f t="shared" ref="F78:F81" si="22">TRUNC(E78*(1+$C$5),2)</f>
        <v>124.72</v>
      </c>
      <c r="G78" s="6">
        <f t="shared" ref="G78:G79" si="23">TRUNC(D78*F78,2)</f>
        <v>748.32</v>
      </c>
      <c r="H78" s="21" t="s">
        <v>184</v>
      </c>
      <c r="I78" s="984"/>
    </row>
    <row r="79" spans="1:9" s="2" customFormat="1" ht="34.5" customHeight="1" x14ac:dyDescent="0.25">
      <c r="A79" s="3" t="s">
        <v>185</v>
      </c>
      <c r="B79" s="4" t="s">
        <v>914</v>
      </c>
      <c r="C79" s="5" t="s">
        <v>28</v>
      </c>
      <c r="D79" s="21">
        <v>4</v>
      </c>
      <c r="E79" s="21">
        <f>'Anexo 4 - comp custo'!H2081</f>
        <v>200.46</v>
      </c>
      <c r="F79" s="6">
        <f t="shared" si="22"/>
        <v>247.05</v>
      </c>
      <c r="G79" s="6">
        <f t="shared" si="23"/>
        <v>988.2</v>
      </c>
      <c r="H79" s="21" t="s">
        <v>186</v>
      </c>
      <c r="I79" s="984"/>
    </row>
    <row r="80" spans="1:9" s="2" customFormat="1" ht="41.25" customHeight="1" x14ac:dyDescent="0.25">
      <c r="A80" s="3" t="s">
        <v>187</v>
      </c>
      <c r="B80" s="4" t="s">
        <v>915</v>
      </c>
      <c r="C80" s="5" t="s">
        <v>188</v>
      </c>
      <c r="D80" s="21">
        <v>1</v>
      </c>
      <c r="E80" s="21">
        <f>'Anexo 4 - comp custo'!H2122</f>
        <v>236.74</v>
      </c>
      <c r="F80" s="6">
        <f t="shared" si="22"/>
        <v>291.77</v>
      </c>
      <c r="G80" s="6">
        <f t="shared" ref="G80:G81" si="24">TRUNC(D80*F80,2)</f>
        <v>291.77</v>
      </c>
      <c r="H80" s="21" t="s">
        <v>189</v>
      </c>
      <c r="I80" s="984"/>
    </row>
    <row r="81" spans="1:10" s="2" customFormat="1" ht="38.25" customHeight="1" thickBot="1" x14ac:dyDescent="0.3">
      <c r="A81" s="3" t="s">
        <v>190</v>
      </c>
      <c r="B81" s="4" t="s">
        <v>191</v>
      </c>
      <c r="C81" s="5" t="s">
        <v>178</v>
      </c>
      <c r="D81" s="21">
        <v>4</v>
      </c>
      <c r="E81" s="21">
        <f>'Anexo 4 - comp custo'!H2159:H2159</f>
        <v>23.01</v>
      </c>
      <c r="F81" s="6">
        <f t="shared" si="22"/>
        <v>28.35</v>
      </c>
      <c r="G81" s="6">
        <f t="shared" si="24"/>
        <v>113.4</v>
      </c>
      <c r="H81" s="21" t="s">
        <v>192</v>
      </c>
      <c r="I81" s="984"/>
    </row>
    <row r="82" spans="1:10" s="2" customFormat="1" ht="25.5" customHeight="1" thickBot="1" x14ac:dyDescent="0.3">
      <c r="A82" s="710" t="s">
        <v>193</v>
      </c>
      <c r="B82" s="711"/>
      <c r="C82" s="711"/>
      <c r="D82" s="711"/>
      <c r="E82" s="711"/>
      <c r="F82" s="711"/>
      <c r="G82" s="720">
        <f>SUM(G11:G81)/2</f>
        <v>360206.21999999991</v>
      </c>
      <c r="H82" s="721"/>
      <c r="I82" s="984"/>
    </row>
    <row r="83" spans="1:10" s="2" customFormat="1" ht="25.5" customHeight="1" thickBot="1" x14ac:dyDescent="0.3">
      <c r="A83" s="710" t="s">
        <v>194</v>
      </c>
      <c r="B83" s="711"/>
      <c r="C83" s="711"/>
      <c r="D83" s="711"/>
      <c r="E83" s="711"/>
      <c r="F83" s="711"/>
      <c r="G83" s="720">
        <f>G82*6</f>
        <v>2161237.3199999994</v>
      </c>
      <c r="H83" s="721"/>
      <c r="I83" s="984"/>
    </row>
    <row r="85" spans="1:10" s="2" customFormat="1" ht="34.5" customHeight="1" x14ac:dyDescent="0.25">
      <c r="A85" s="20" t="s">
        <v>195</v>
      </c>
      <c r="B85" s="16" t="s">
        <v>196</v>
      </c>
      <c r="C85" s="17"/>
      <c r="D85" s="22"/>
      <c r="E85" s="22"/>
      <c r="F85" s="18"/>
      <c r="G85" s="18">
        <f>SUM(G86:G87)</f>
        <v>30292.68</v>
      </c>
      <c r="H85" s="84"/>
      <c r="I85" s="984"/>
    </row>
    <row r="86" spans="1:10" s="2" customFormat="1" ht="34.5" customHeight="1" x14ac:dyDescent="0.25">
      <c r="A86" s="3" t="s">
        <v>197</v>
      </c>
      <c r="B86" s="4" t="s">
        <v>198</v>
      </c>
      <c r="C86" s="5" t="s">
        <v>28</v>
      </c>
      <c r="D86" s="21">
        <v>144</v>
      </c>
      <c r="E86" s="21">
        <f>'Anexo 4 - comp custo'!H1364</f>
        <v>104.45</v>
      </c>
      <c r="F86" s="6">
        <f t="shared" ref="F86" si="25">TRUNC(E86*(1+$C$5),2)</f>
        <v>128.72</v>
      </c>
      <c r="G86" s="6">
        <f t="shared" ref="G86:G87" si="26">TRUNC(D86*F86,2)</f>
        <v>18535.68</v>
      </c>
      <c r="H86" s="21" t="s">
        <v>883</v>
      </c>
      <c r="I86" s="984"/>
    </row>
    <row r="87" spans="1:10" s="8" customFormat="1" ht="34.5" customHeight="1" x14ac:dyDescent="0.25">
      <c r="A87" s="3" t="s">
        <v>200</v>
      </c>
      <c r="B87" s="529" t="s">
        <v>1053</v>
      </c>
      <c r="C87" s="5" t="s">
        <v>28</v>
      </c>
      <c r="D87" s="21">
        <v>1</v>
      </c>
      <c r="E87" s="21">
        <f>'Anexo 4 - comp custo'!H349</f>
        <v>11757</v>
      </c>
      <c r="F87" s="6">
        <f>TRUNC(E87*(1+$C$6),2)</f>
        <v>11757</v>
      </c>
      <c r="G87" s="6">
        <f t="shared" si="26"/>
        <v>11757</v>
      </c>
      <c r="H87" s="21" t="s">
        <v>201</v>
      </c>
      <c r="I87" s="985"/>
    </row>
    <row r="88" spans="1:10" s="2" customFormat="1" ht="34.5" customHeight="1" x14ac:dyDescent="0.25">
      <c r="A88" s="20" t="s">
        <v>202</v>
      </c>
      <c r="B88" s="16" t="s">
        <v>203</v>
      </c>
      <c r="C88" s="17"/>
      <c r="D88" s="22"/>
      <c r="E88" s="22"/>
      <c r="F88" s="18"/>
      <c r="G88" s="18">
        <f>G89</f>
        <v>97132.7</v>
      </c>
      <c r="H88" s="84"/>
      <c r="I88" s="984"/>
    </row>
    <row r="89" spans="1:10" s="2" customFormat="1" ht="34.5" customHeight="1" thickBot="1" x14ac:dyDescent="0.3">
      <c r="A89" s="3" t="s">
        <v>204</v>
      </c>
      <c r="B89" s="4" t="s">
        <v>657</v>
      </c>
      <c r="C89" s="5" t="s">
        <v>205</v>
      </c>
      <c r="D89" s="21">
        <v>10</v>
      </c>
      <c r="E89" s="21">
        <f>'Anexo 4 - comp custo'!H2194</f>
        <v>7881.25</v>
      </c>
      <c r="F89" s="6">
        <f t="shared" ref="F89" si="27">TRUNC(E89*(1+$C$5),2)</f>
        <v>9713.27</v>
      </c>
      <c r="G89" s="82">
        <f>TRUNC(D89*F89,2)</f>
        <v>97132.7</v>
      </c>
      <c r="H89" s="21" t="s">
        <v>206</v>
      </c>
      <c r="I89" s="984"/>
    </row>
    <row r="90" spans="1:10" s="2" customFormat="1" ht="25.5" customHeight="1" thickBot="1" x14ac:dyDescent="0.3">
      <c r="A90" s="710" t="s">
        <v>207</v>
      </c>
      <c r="B90" s="711" t="s">
        <v>207</v>
      </c>
      <c r="C90" s="711"/>
      <c r="D90" s="711"/>
      <c r="E90" s="711"/>
      <c r="F90" s="711"/>
      <c r="G90" s="382"/>
      <c r="H90" s="355">
        <f>G89+G83+G85</f>
        <v>2288662.6999999997</v>
      </c>
      <c r="I90" s="984"/>
    </row>
    <row r="92" spans="1:10" ht="22.5" customHeight="1" x14ac:dyDescent="0.25">
      <c r="G92" s="12"/>
    </row>
    <row r="93" spans="1:10" ht="18.75" customHeight="1" x14ac:dyDescent="0.25">
      <c r="A93" s="712" t="s">
        <v>847</v>
      </c>
      <c r="B93" s="712"/>
      <c r="C93" s="712"/>
      <c r="D93" s="712"/>
      <c r="E93" s="712"/>
      <c r="F93" s="712"/>
      <c r="G93" s="712"/>
      <c r="H93" s="712"/>
    </row>
    <row r="94" spans="1:10" ht="9" customHeight="1" x14ac:dyDescent="0.25">
      <c r="A94" s="713" t="s">
        <v>844</v>
      </c>
      <c r="B94" s="713"/>
      <c r="C94" s="713"/>
      <c r="D94" s="713"/>
      <c r="E94" s="713"/>
      <c r="F94" s="713"/>
      <c r="G94" s="713"/>
      <c r="H94" s="713"/>
      <c r="I94" s="987"/>
      <c r="J94" s="482"/>
    </row>
    <row r="95" spans="1:10" ht="15" customHeight="1" x14ac:dyDescent="0.25">
      <c r="A95" s="713" t="s">
        <v>845</v>
      </c>
      <c r="B95" s="713"/>
      <c r="C95" s="713"/>
      <c r="D95" s="713"/>
      <c r="E95" s="713"/>
      <c r="F95" s="713"/>
      <c r="G95" s="713"/>
      <c r="H95" s="713"/>
      <c r="I95" s="987"/>
      <c r="J95" s="482"/>
    </row>
    <row r="96" spans="1:10" ht="47.25" customHeight="1" x14ac:dyDescent="0.25">
      <c r="A96" s="640" t="s">
        <v>846</v>
      </c>
      <c r="B96" s="640"/>
    </row>
  </sheetData>
  <mergeCells count="14">
    <mergeCell ref="A90:F90"/>
    <mergeCell ref="A93:H93"/>
    <mergeCell ref="A94:H94"/>
    <mergeCell ref="A95:H95"/>
    <mergeCell ref="A1:H1"/>
    <mergeCell ref="A2:H2"/>
    <mergeCell ref="A82:F82"/>
    <mergeCell ref="G82:H82"/>
    <mergeCell ref="A83:F83"/>
    <mergeCell ref="G83:H83"/>
    <mergeCell ref="A4:A7"/>
    <mergeCell ref="G4:H4"/>
    <mergeCell ref="E4:F4"/>
    <mergeCell ref="A10:H10"/>
  </mergeCells>
  <phoneticPr fontId="14" type="noConversion"/>
  <printOptions horizontalCentered="1"/>
  <pageMargins left="0.6692913385826772" right="0.11811023622047245" top="1.1811023622047245" bottom="0.55118110236220474" header="0.31496062992125984" footer="0.19685039370078741"/>
  <pageSetup paperSize="9" scale="55" fitToHeight="2" orientation="portrait" r:id="rId1"/>
  <headerFooter alignWithMargins="0">
    <oddFooter>&amp;R
Página &amp;P de &amp;N</oddFooter>
  </headerFooter>
  <rowBreaks count="1" manualBreakCount="1">
    <brk id="62" max="7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showGridLines="0" view="pageBreakPreview" zoomScale="115" zoomScaleNormal="85" zoomScaleSheetLayoutView="115" workbookViewId="0">
      <selection activeCell="G12" sqref="G12"/>
    </sheetView>
  </sheetViews>
  <sheetFormatPr defaultRowHeight="12.75" x14ac:dyDescent="0.25"/>
  <cols>
    <col min="1" max="1" width="15.42578125" style="1" customWidth="1"/>
    <col min="2" max="2" width="72.42578125" style="1" customWidth="1"/>
    <col min="3" max="3" width="16" style="1" customWidth="1"/>
    <col min="4" max="5" width="14.140625" style="23" customWidth="1"/>
    <col min="6" max="6" width="18.85546875" style="1" bestFit="1" customWidth="1"/>
    <col min="7" max="8" width="18.85546875" style="1" customWidth="1"/>
    <col min="9" max="9" width="20.140625" style="1" customWidth="1"/>
    <col min="10" max="10" width="17" style="1" customWidth="1"/>
    <col min="11" max="11" width="18.28515625" style="1" customWidth="1"/>
    <col min="12" max="12" width="15.42578125" style="1" customWidth="1"/>
    <col min="13" max="251" width="9.140625" style="1"/>
    <col min="252" max="252" width="15.42578125" style="1" customWidth="1"/>
    <col min="253" max="253" width="58.140625" style="1" customWidth="1"/>
    <col min="254" max="254" width="8.28515625" style="1" customWidth="1"/>
    <col min="255" max="255" width="10.42578125" style="1" customWidth="1"/>
    <col min="256" max="256" width="14.7109375" style="1" bestFit="1" customWidth="1"/>
    <col min="257" max="257" width="18.85546875" style="1" bestFit="1" customWidth="1"/>
    <col min="258" max="258" width="25.140625" style="1" customWidth="1"/>
    <col min="259" max="259" width="17" style="1" customWidth="1"/>
    <col min="260" max="260" width="15.7109375" style="1" customWidth="1"/>
    <col min="261" max="261" width="26.140625" style="1" customWidth="1"/>
    <col min="262" max="262" width="90.85546875" style="1" customWidth="1"/>
    <col min="263" max="263" width="9.140625" style="1"/>
    <col min="264" max="264" width="11.140625" style="1" bestFit="1" customWidth="1"/>
    <col min="265" max="507" width="9.140625" style="1"/>
    <col min="508" max="508" width="15.42578125" style="1" customWidth="1"/>
    <col min="509" max="509" width="58.140625" style="1" customWidth="1"/>
    <col min="510" max="510" width="8.28515625" style="1" customWidth="1"/>
    <col min="511" max="511" width="10.42578125" style="1" customWidth="1"/>
    <col min="512" max="512" width="14.7109375" style="1" bestFit="1" customWidth="1"/>
    <col min="513" max="513" width="18.85546875" style="1" bestFit="1" customWidth="1"/>
    <col min="514" max="514" width="25.140625" style="1" customWidth="1"/>
    <col min="515" max="515" width="17" style="1" customWidth="1"/>
    <col min="516" max="516" width="15.7109375" style="1" customWidth="1"/>
    <col min="517" max="517" width="26.140625" style="1" customWidth="1"/>
    <col min="518" max="518" width="90.85546875" style="1" customWidth="1"/>
    <col min="519" max="519" width="9.140625" style="1"/>
    <col min="520" max="520" width="11.140625" style="1" bestFit="1" customWidth="1"/>
    <col min="521" max="763" width="9.140625" style="1"/>
    <col min="764" max="764" width="15.42578125" style="1" customWidth="1"/>
    <col min="765" max="765" width="58.140625" style="1" customWidth="1"/>
    <col min="766" max="766" width="8.28515625" style="1" customWidth="1"/>
    <col min="767" max="767" width="10.42578125" style="1" customWidth="1"/>
    <col min="768" max="768" width="14.7109375" style="1" bestFit="1" customWidth="1"/>
    <col min="769" max="769" width="18.85546875" style="1" bestFit="1" customWidth="1"/>
    <col min="770" max="770" width="25.140625" style="1" customWidth="1"/>
    <col min="771" max="771" width="17" style="1" customWidth="1"/>
    <col min="772" max="772" width="15.7109375" style="1" customWidth="1"/>
    <col min="773" max="773" width="26.140625" style="1" customWidth="1"/>
    <col min="774" max="774" width="90.85546875" style="1" customWidth="1"/>
    <col min="775" max="775" width="9.140625" style="1"/>
    <col min="776" max="776" width="11.140625" style="1" bestFit="1" customWidth="1"/>
    <col min="777" max="1019" width="9.140625" style="1"/>
    <col min="1020" max="1020" width="15.42578125" style="1" customWidth="1"/>
    <col min="1021" max="1021" width="58.140625" style="1" customWidth="1"/>
    <col min="1022" max="1022" width="8.28515625" style="1" customWidth="1"/>
    <col min="1023" max="1023" width="10.42578125" style="1" customWidth="1"/>
    <col min="1024" max="1024" width="14.7109375" style="1" bestFit="1" customWidth="1"/>
    <col min="1025" max="1025" width="18.85546875" style="1" bestFit="1" customWidth="1"/>
    <col min="1026" max="1026" width="25.140625" style="1" customWidth="1"/>
    <col min="1027" max="1027" width="17" style="1" customWidth="1"/>
    <col min="1028" max="1028" width="15.7109375" style="1" customWidth="1"/>
    <col min="1029" max="1029" width="26.140625" style="1" customWidth="1"/>
    <col min="1030" max="1030" width="90.85546875" style="1" customWidth="1"/>
    <col min="1031" max="1031" width="9.140625" style="1"/>
    <col min="1032" max="1032" width="11.140625" style="1" bestFit="1" customWidth="1"/>
    <col min="1033" max="1275" width="9.140625" style="1"/>
    <col min="1276" max="1276" width="15.42578125" style="1" customWidth="1"/>
    <col min="1277" max="1277" width="58.140625" style="1" customWidth="1"/>
    <col min="1278" max="1278" width="8.28515625" style="1" customWidth="1"/>
    <col min="1279" max="1279" width="10.42578125" style="1" customWidth="1"/>
    <col min="1280" max="1280" width="14.7109375" style="1" bestFit="1" customWidth="1"/>
    <col min="1281" max="1281" width="18.85546875" style="1" bestFit="1" customWidth="1"/>
    <col min="1282" max="1282" width="25.140625" style="1" customWidth="1"/>
    <col min="1283" max="1283" width="17" style="1" customWidth="1"/>
    <col min="1284" max="1284" width="15.7109375" style="1" customWidth="1"/>
    <col min="1285" max="1285" width="26.140625" style="1" customWidth="1"/>
    <col min="1286" max="1286" width="90.85546875" style="1" customWidth="1"/>
    <col min="1287" max="1287" width="9.140625" style="1"/>
    <col min="1288" max="1288" width="11.140625" style="1" bestFit="1" customWidth="1"/>
    <col min="1289" max="1531" width="9.140625" style="1"/>
    <col min="1532" max="1532" width="15.42578125" style="1" customWidth="1"/>
    <col min="1533" max="1533" width="58.140625" style="1" customWidth="1"/>
    <col min="1534" max="1534" width="8.28515625" style="1" customWidth="1"/>
    <col min="1535" max="1535" width="10.42578125" style="1" customWidth="1"/>
    <col min="1536" max="1536" width="14.7109375" style="1" bestFit="1" customWidth="1"/>
    <col min="1537" max="1537" width="18.85546875" style="1" bestFit="1" customWidth="1"/>
    <col min="1538" max="1538" width="25.140625" style="1" customWidth="1"/>
    <col min="1539" max="1539" width="17" style="1" customWidth="1"/>
    <col min="1540" max="1540" width="15.7109375" style="1" customWidth="1"/>
    <col min="1541" max="1541" width="26.140625" style="1" customWidth="1"/>
    <col min="1542" max="1542" width="90.85546875" style="1" customWidth="1"/>
    <col min="1543" max="1543" width="9.140625" style="1"/>
    <col min="1544" max="1544" width="11.140625" style="1" bestFit="1" customWidth="1"/>
    <col min="1545" max="1787" width="9.140625" style="1"/>
    <col min="1788" max="1788" width="15.42578125" style="1" customWidth="1"/>
    <col min="1789" max="1789" width="58.140625" style="1" customWidth="1"/>
    <col min="1790" max="1790" width="8.28515625" style="1" customWidth="1"/>
    <col min="1791" max="1791" width="10.42578125" style="1" customWidth="1"/>
    <col min="1792" max="1792" width="14.7109375" style="1" bestFit="1" customWidth="1"/>
    <col min="1793" max="1793" width="18.85546875" style="1" bestFit="1" customWidth="1"/>
    <col min="1794" max="1794" width="25.140625" style="1" customWidth="1"/>
    <col min="1795" max="1795" width="17" style="1" customWidth="1"/>
    <col min="1796" max="1796" width="15.7109375" style="1" customWidth="1"/>
    <col min="1797" max="1797" width="26.140625" style="1" customWidth="1"/>
    <col min="1798" max="1798" width="90.85546875" style="1" customWidth="1"/>
    <col min="1799" max="1799" width="9.140625" style="1"/>
    <col min="1800" max="1800" width="11.140625" style="1" bestFit="1" customWidth="1"/>
    <col min="1801" max="2043" width="9.140625" style="1"/>
    <col min="2044" max="2044" width="15.42578125" style="1" customWidth="1"/>
    <col min="2045" max="2045" width="58.140625" style="1" customWidth="1"/>
    <col min="2046" max="2046" width="8.28515625" style="1" customWidth="1"/>
    <col min="2047" max="2047" width="10.42578125" style="1" customWidth="1"/>
    <col min="2048" max="2048" width="14.7109375" style="1" bestFit="1" customWidth="1"/>
    <col min="2049" max="2049" width="18.85546875" style="1" bestFit="1" customWidth="1"/>
    <col min="2050" max="2050" width="25.140625" style="1" customWidth="1"/>
    <col min="2051" max="2051" width="17" style="1" customWidth="1"/>
    <col min="2052" max="2052" width="15.7109375" style="1" customWidth="1"/>
    <col min="2053" max="2053" width="26.140625" style="1" customWidth="1"/>
    <col min="2054" max="2054" width="90.85546875" style="1" customWidth="1"/>
    <col min="2055" max="2055" width="9.140625" style="1"/>
    <col min="2056" max="2056" width="11.140625" style="1" bestFit="1" customWidth="1"/>
    <col min="2057" max="2299" width="9.140625" style="1"/>
    <col min="2300" max="2300" width="15.42578125" style="1" customWidth="1"/>
    <col min="2301" max="2301" width="58.140625" style="1" customWidth="1"/>
    <col min="2302" max="2302" width="8.28515625" style="1" customWidth="1"/>
    <col min="2303" max="2303" width="10.42578125" style="1" customWidth="1"/>
    <col min="2304" max="2304" width="14.7109375" style="1" bestFit="1" customWidth="1"/>
    <col min="2305" max="2305" width="18.85546875" style="1" bestFit="1" customWidth="1"/>
    <col min="2306" max="2306" width="25.140625" style="1" customWidth="1"/>
    <col min="2307" max="2307" width="17" style="1" customWidth="1"/>
    <col min="2308" max="2308" width="15.7109375" style="1" customWidth="1"/>
    <col min="2309" max="2309" width="26.140625" style="1" customWidth="1"/>
    <col min="2310" max="2310" width="90.85546875" style="1" customWidth="1"/>
    <col min="2311" max="2311" width="9.140625" style="1"/>
    <col min="2312" max="2312" width="11.140625" style="1" bestFit="1" customWidth="1"/>
    <col min="2313" max="2555" width="9.140625" style="1"/>
    <col min="2556" max="2556" width="15.42578125" style="1" customWidth="1"/>
    <col min="2557" max="2557" width="58.140625" style="1" customWidth="1"/>
    <col min="2558" max="2558" width="8.28515625" style="1" customWidth="1"/>
    <col min="2559" max="2559" width="10.42578125" style="1" customWidth="1"/>
    <col min="2560" max="2560" width="14.7109375" style="1" bestFit="1" customWidth="1"/>
    <col min="2561" max="2561" width="18.85546875" style="1" bestFit="1" customWidth="1"/>
    <col min="2562" max="2562" width="25.140625" style="1" customWidth="1"/>
    <col min="2563" max="2563" width="17" style="1" customWidth="1"/>
    <col min="2564" max="2564" width="15.7109375" style="1" customWidth="1"/>
    <col min="2565" max="2565" width="26.140625" style="1" customWidth="1"/>
    <col min="2566" max="2566" width="90.85546875" style="1" customWidth="1"/>
    <col min="2567" max="2567" width="9.140625" style="1"/>
    <col min="2568" max="2568" width="11.140625" style="1" bestFit="1" customWidth="1"/>
    <col min="2569" max="2811" width="9.140625" style="1"/>
    <col min="2812" max="2812" width="15.42578125" style="1" customWidth="1"/>
    <col min="2813" max="2813" width="58.140625" style="1" customWidth="1"/>
    <col min="2814" max="2814" width="8.28515625" style="1" customWidth="1"/>
    <col min="2815" max="2815" width="10.42578125" style="1" customWidth="1"/>
    <col min="2816" max="2816" width="14.7109375" style="1" bestFit="1" customWidth="1"/>
    <col min="2817" max="2817" width="18.85546875" style="1" bestFit="1" customWidth="1"/>
    <col min="2818" max="2818" width="25.140625" style="1" customWidth="1"/>
    <col min="2819" max="2819" width="17" style="1" customWidth="1"/>
    <col min="2820" max="2820" width="15.7109375" style="1" customWidth="1"/>
    <col min="2821" max="2821" width="26.140625" style="1" customWidth="1"/>
    <col min="2822" max="2822" width="90.85546875" style="1" customWidth="1"/>
    <col min="2823" max="2823" width="9.140625" style="1"/>
    <col min="2824" max="2824" width="11.140625" style="1" bestFit="1" customWidth="1"/>
    <col min="2825" max="3067" width="9.140625" style="1"/>
    <col min="3068" max="3068" width="15.42578125" style="1" customWidth="1"/>
    <col min="3069" max="3069" width="58.140625" style="1" customWidth="1"/>
    <col min="3070" max="3070" width="8.28515625" style="1" customWidth="1"/>
    <col min="3071" max="3071" width="10.42578125" style="1" customWidth="1"/>
    <col min="3072" max="3072" width="14.7109375" style="1" bestFit="1" customWidth="1"/>
    <col min="3073" max="3073" width="18.85546875" style="1" bestFit="1" customWidth="1"/>
    <col min="3074" max="3074" width="25.140625" style="1" customWidth="1"/>
    <col min="3075" max="3075" width="17" style="1" customWidth="1"/>
    <col min="3076" max="3076" width="15.7109375" style="1" customWidth="1"/>
    <col min="3077" max="3077" width="26.140625" style="1" customWidth="1"/>
    <col min="3078" max="3078" width="90.85546875" style="1" customWidth="1"/>
    <col min="3079" max="3079" width="9.140625" style="1"/>
    <col min="3080" max="3080" width="11.140625" style="1" bestFit="1" customWidth="1"/>
    <col min="3081" max="3323" width="9.140625" style="1"/>
    <col min="3324" max="3324" width="15.42578125" style="1" customWidth="1"/>
    <col min="3325" max="3325" width="58.140625" style="1" customWidth="1"/>
    <col min="3326" max="3326" width="8.28515625" style="1" customWidth="1"/>
    <col min="3327" max="3327" width="10.42578125" style="1" customWidth="1"/>
    <col min="3328" max="3328" width="14.7109375" style="1" bestFit="1" customWidth="1"/>
    <col min="3329" max="3329" width="18.85546875" style="1" bestFit="1" customWidth="1"/>
    <col min="3330" max="3330" width="25.140625" style="1" customWidth="1"/>
    <col min="3331" max="3331" width="17" style="1" customWidth="1"/>
    <col min="3332" max="3332" width="15.7109375" style="1" customWidth="1"/>
    <col min="3333" max="3333" width="26.140625" style="1" customWidth="1"/>
    <col min="3334" max="3334" width="90.85546875" style="1" customWidth="1"/>
    <col min="3335" max="3335" width="9.140625" style="1"/>
    <col min="3336" max="3336" width="11.140625" style="1" bestFit="1" customWidth="1"/>
    <col min="3337" max="3579" width="9.140625" style="1"/>
    <col min="3580" max="3580" width="15.42578125" style="1" customWidth="1"/>
    <col min="3581" max="3581" width="58.140625" style="1" customWidth="1"/>
    <col min="3582" max="3582" width="8.28515625" style="1" customWidth="1"/>
    <col min="3583" max="3583" width="10.42578125" style="1" customWidth="1"/>
    <col min="3584" max="3584" width="14.7109375" style="1" bestFit="1" customWidth="1"/>
    <col min="3585" max="3585" width="18.85546875" style="1" bestFit="1" customWidth="1"/>
    <col min="3586" max="3586" width="25.140625" style="1" customWidth="1"/>
    <col min="3587" max="3587" width="17" style="1" customWidth="1"/>
    <col min="3588" max="3588" width="15.7109375" style="1" customWidth="1"/>
    <col min="3589" max="3589" width="26.140625" style="1" customWidth="1"/>
    <col min="3590" max="3590" width="90.85546875" style="1" customWidth="1"/>
    <col min="3591" max="3591" width="9.140625" style="1"/>
    <col min="3592" max="3592" width="11.140625" style="1" bestFit="1" customWidth="1"/>
    <col min="3593" max="3835" width="9.140625" style="1"/>
    <col min="3836" max="3836" width="15.42578125" style="1" customWidth="1"/>
    <col min="3837" max="3837" width="58.140625" style="1" customWidth="1"/>
    <col min="3838" max="3838" width="8.28515625" style="1" customWidth="1"/>
    <col min="3839" max="3839" width="10.42578125" style="1" customWidth="1"/>
    <col min="3840" max="3840" width="14.7109375" style="1" bestFit="1" customWidth="1"/>
    <col min="3841" max="3841" width="18.85546875" style="1" bestFit="1" customWidth="1"/>
    <col min="3842" max="3842" width="25.140625" style="1" customWidth="1"/>
    <col min="3843" max="3843" width="17" style="1" customWidth="1"/>
    <col min="3844" max="3844" width="15.7109375" style="1" customWidth="1"/>
    <col min="3845" max="3845" width="26.140625" style="1" customWidth="1"/>
    <col min="3846" max="3846" width="90.85546875" style="1" customWidth="1"/>
    <col min="3847" max="3847" width="9.140625" style="1"/>
    <col min="3848" max="3848" width="11.140625" style="1" bestFit="1" customWidth="1"/>
    <col min="3849" max="4091" width="9.140625" style="1"/>
    <col min="4092" max="4092" width="15.42578125" style="1" customWidth="1"/>
    <col min="4093" max="4093" width="58.140625" style="1" customWidth="1"/>
    <col min="4094" max="4094" width="8.28515625" style="1" customWidth="1"/>
    <col min="4095" max="4095" width="10.42578125" style="1" customWidth="1"/>
    <col min="4096" max="4096" width="14.7109375" style="1" bestFit="1" customWidth="1"/>
    <col min="4097" max="4097" width="18.85546875" style="1" bestFit="1" customWidth="1"/>
    <col min="4098" max="4098" width="25.140625" style="1" customWidth="1"/>
    <col min="4099" max="4099" width="17" style="1" customWidth="1"/>
    <col min="4100" max="4100" width="15.7109375" style="1" customWidth="1"/>
    <col min="4101" max="4101" width="26.140625" style="1" customWidth="1"/>
    <col min="4102" max="4102" width="90.85546875" style="1" customWidth="1"/>
    <col min="4103" max="4103" width="9.140625" style="1"/>
    <col min="4104" max="4104" width="11.140625" style="1" bestFit="1" customWidth="1"/>
    <col min="4105" max="4347" width="9.140625" style="1"/>
    <col min="4348" max="4348" width="15.42578125" style="1" customWidth="1"/>
    <col min="4349" max="4349" width="58.140625" style="1" customWidth="1"/>
    <col min="4350" max="4350" width="8.28515625" style="1" customWidth="1"/>
    <col min="4351" max="4351" width="10.42578125" style="1" customWidth="1"/>
    <col min="4352" max="4352" width="14.7109375" style="1" bestFit="1" customWidth="1"/>
    <col min="4353" max="4353" width="18.85546875" style="1" bestFit="1" customWidth="1"/>
    <col min="4354" max="4354" width="25.140625" style="1" customWidth="1"/>
    <col min="4355" max="4355" width="17" style="1" customWidth="1"/>
    <col min="4356" max="4356" width="15.7109375" style="1" customWidth="1"/>
    <col min="4357" max="4357" width="26.140625" style="1" customWidth="1"/>
    <col min="4358" max="4358" width="90.85546875" style="1" customWidth="1"/>
    <col min="4359" max="4359" width="9.140625" style="1"/>
    <col min="4360" max="4360" width="11.140625" style="1" bestFit="1" customWidth="1"/>
    <col min="4361" max="4603" width="9.140625" style="1"/>
    <col min="4604" max="4604" width="15.42578125" style="1" customWidth="1"/>
    <col min="4605" max="4605" width="58.140625" style="1" customWidth="1"/>
    <col min="4606" max="4606" width="8.28515625" style="1" customWidth="1"/>
    <col min="4607" max="4607" width="10.42578125" style="1" customWidth="1"/>
    <col min="4608" max="4608" width="14.7109375" style="1" bestFit="1" customWidth="1"/>
    <col min="4609" max="4609" width="18.85546875" style="1" bestFit="1" customWidth="1"/>
    <col min="4610" max="4610" width="25.140625" style="1" customWidth="1"/>
    <col min="4611" max="4611" width="17" style="1" customWidth="1"/>
    <col min="4612" max="4612" width="15.7109375" style="1" customWidth="1"/>
    <col min="4613" max="4613" width="26.140625" style="1" customWidth="1"/>
    <col min="4614" max="4614" width="90.85546875" style="1" customWidth="1"/>
    <col min="4615" max="4615" width="9.140625" style="1"/>
    <col min="4616" max="4616" width="11.140625" style="1" bestFit="1" customWidth="1"/>
    <col min="4617" max="4859" width="9.140625" style="1"/>
    <col min="4860" max="4860" width="15.42578125" style="1" customWidth="1"/>
    <col min="4861" max="4861" width="58.140625" style="1" customWidth="1"/>
    <col min="4862" max="4862" width="8.28515625" style="1" customWidth="1"/>
    <col min="4863" max="4863" width="10.42578125" style="1" customWidth="1"/>
    <col min="4864" max="4864" width="14.7109375" style="1" bestFit="1" customWidth="1"/>
    <col min="4865" max="4865" width="18.85546875" style="1" bestFit="1" customWidth="1"/>
    <col min="4866" max="4866" width="25.140625" style="1" customWidth="1"/>
    <col min="4867" max="4867" width="17" style="1" customWidth="1"/>
    <col min="4868" max="4868" width="15.7109375" style="1" customWidth="1"/>
    <col min="4869" max="4869" width="26.140625" style="1" customWidth="1"/>
    <col min="4870" max="4870" width="90.85546875" style="1" customWidth="1"/>
    <col min="4871" max="4871" width="9.140625" style="1"/>
    <col min="4872" max="4872" width="11.140625" style="1" bestFit="1" customWidth="1"/>
    <col min="4873" max="5115" width="9.140625" style="1"/>
    <col min="5116" max="5116" width="15.42578125" style="1" customWidth="1"/>
    <col min="5117" max="5117" width="58.140625" style="1" customWidth="1"/>
    <col min="5118" max="5118" width="8.28515625" style="1" customWidth="1"/>
    <col min="5119" max="5119" width="10.42578125" style="1" customWidth="1"/>
    <col min="5120" max="5120" width="14.7109375" style="1" bestFit="1" customWidth="1"/>
    <col min="5121" max="5121" width="18.85546875" style="1" bestFit="1" customWidth="1"/>
    <col min="5122" max="5122" width="25.140625" style="1" customWidth="1"/>
    <col min="5123" max="5123" width="17" style="1" customWidth="1"/>
    <col min="5124" max="5124" width="15.7109375" style="1" customWidth="1"/>
    <col min="5125" max="5125" width="26.140625" style="1" customWidth="1"/>
    <col min="5126" max="5126" width="90.85546875" style="1" customWidth="1"/>
    <col min="5127" max="5127" width="9.140625" style="1"/>
    <col min="5128" max="5128" width="11.140625" style="1" bestFit="1" customWidth="1"/>
    <col min="5129" max="5371" width="9.140625" style="1"/>
    <col min="5372" max="5372" width="15.42578125" style="1" customWidth="1"/>
    <col min="5373" max="5373" width="58.140625" style="1" customWidth="1"/>
    <col min="5374" max="5374" width="8.28515625" style="1" customWidth="1"/>
    <col min="5375" max="5375" width="10.42578125" style="1" customWidth="1"/>
    <col min="5376" max="5376" width="14.7109375" style="1" bestFit="1" customWidth="1"/>
    <col min="5377" max="5377" width="18.85546875" style="1" bestFit="1" customWidth="1"/>
    <col min="5378" max="5378" width="25.140625" style="1" customWidth="1"/>
    <col min="5379" max="5379" width="17" style="1" customWidth="1"/>
    <col min="5380" max="5380" width="15.7109375" style="1" customWidth="1"/>
    <col min="5381" max="5381" width="26.140625" style="1" customWidth="1"/>
    <col min="5382" max="5382" width="90.85546875" style="1" customWidth="1"/>
    <col min="5383" max="5383" width="9.140625" style="1"/>
    <col min="5384" max="5384" width="11.140625" style="1" bestFit="1" customWidth="1"/>
    <col min="5385" max="5627" width="9.140625" style="1"/>
    <col min="5628" max="5628" width="15.42578125" style="1" customWidth="1"/>
    <col min="5629" max="5629" width="58.140625" style="1" customWidth="1"/>
    <col min="5630" max="5630" width="8.28515625" style="1" customWidth="1"/>
    <col min="5631" max="5631" width="10.42578125" style="1" customWidth="1"/>
    <col min="5632" max="5632" width="14.7109375" style="1" bestFit="1" customWidth="1"/>
    <col min="5633" max="5633" width="18.85546875" style="1" bestFit="1" customWidth="1"/>
    <col min="5634" max="5634" width="25.140625" style="1" customWidth="1"/>
    <col min="5635" max="5635" width="17" style="1" customWidth="1"/>
    <col min="5636" max="5636" width="15.7109375" style="1" customWidth="1"/>
    <col min="5637" max="5637" width="26.140625" style="1" customWidth="1"/>
    <col min="5638" max="5638" width="90.85546875" style="1" customWidth="1"/>
    <col min="5639" max="5639" width="9.140625" style="1"/>
    <col min="5640" max="5640" width="11.140625" style="1" bestFit="1" customWidth="1"/>
    <col min="5641" max="5883" width="9.140625" style="1"/>
    <col min="5884" max="5884" width="15.42578125" style="1" customWidth="1"/>
    <col min="5885" max="5885" width="58.140625" style="1" customWidth="1"/>
    <col min="5886" max="5886" width="8.28515625" style="1" customWidth="1"/>
    <col min="5887" max="5887" width="10.42578125" style="1" customWidth="1"/>
    <col min="5888" max="5888" width="14.7109375" style="1" bestFit="1" customWidth="1"/>
    <col min="5889" max="5889" width="18.85546875" style="1" bestFit="1" customWidth="1"/>
    <col min="5890" max="5890" width="25.140625" style="1" customWidth="1"/>
    <col min="5891" max="5891" width="17" style="1" customWidth="1"/>
    <col min="5892" max="5892" width="15.7109375" style="1" customWidth="1"/>
    <col min="5893" max="5893" width="26.140625" style="1" customWidth="1"/>
    <col min="5894" max="5894" width="90.85546875" style="1" customWidth="1"/>
    <col min="5895" max="5895" width="9.140625" style="1"/>
    <col min="5896" max="5896" width="11.140625" style="1" bestFit="1" customWidth="1"/>
    <col min="5897" max="6139" width="9.140625" style="1"/>
    <col min="6140" max="6140" width="15.42578125" style="1" customWidth="1"/>
    <col min="6141" max="6141" width="58.140625" style="1" customWidth="1"/>
    <col min="6142" max="6142" width="8.28515625" style="1" customWidth="1"/>
    <col min="6143" max="6143" width="10.42578125" style="1" customWidth="1"/>
    <col min="6144" max="6144" width="14.7109375" style="1" bestFit="1" customWidth="1"/>
    <col min="6145" max="6145" width="18.85546875" style="1" bestFit="1" customWidth="1"/>
    <col min="6146" max="6146" width="25.140625" style="1" customWidth="1"/>
    <col min="6147" max="6147" width="17" style="1" customWidth="1"/>
    <col min="6148" max="6148" width="15.7109375" style="1" customWidth="1"/>
    <col min="6149" max="6149" width="26.140625" style="1" customWidth="1"/>
    <col min="6150" max="6150" width="90.85546875" style="1" customWidth="1"/>
    <col min="6151" max="6151" width="9.140625" style="1"/>
    <col min="6152" max="6152" width="11.140625" style="1" bestFit="1" customWidth="1"/>
    <col min="6153" max="6395" width="9.140625" style="1"/>
    <col min="6396" max="6396" width="15.42578125" style="1" customWidth="1"/>
    <col min="6397" max="6397" width="58.140625" style="1" customWidth="1"/>
    <col min="6398" max="6398" width="8.28515625" style="1" customWidth="1"/>
    <col min="6399" max="6399" width="10.42578125" style="1" customWidth="1"/>
    <col min="6400" max="6400" width="14.7109375" style="1" bestFit="1" customWidth="1"/>
    <col min="6401" max="6401" width="18.85546875" style="1" bestFit="1" customWidth="1"/>
    <col min="6402" max="6402" width="25.140625" style="1" customWidth="1"/>
    <col min="6403" max="6403" width="17" style="1" customWidth="1"/>
    <col min="6404" max="6404" width="15.7109375" style="1" customWidth="1"/>
    <col min="6405" max="6405" width="26.140625" style="1" customWidth="1"/>
    <col min="6406" max="6406" width="90.85546875" style="1" customWidth="1"/>
    <col min="6407" max="6407" width="9.140625" style="1"/>
    <col min="6408" max="6408" width="11.140625" style="1" bestFit="1" customWidth="1"/>
    <col min="6409" max="6651" width="9.140625" style="1"/>
    <col min="6652" max="6652" width="15.42578125" style="1" customWidth="1"/>
    <col min="6653" max="6653" width="58.140625" style="1" customWidth="1"/>
    <col min="6654" max="6654" width="8.28515625" style="1" customWidth="1"/>
    <col min="6655" max="6655" width="10.42578125" style="1" customWidth="1"/>
    <col min="6656" max="6656" width="14.7109375" style="1" bestFit="1" customWidth="1"/>
    <col min="6657" max="6657" width="18.85546875" style="1" bestFit="1" customWidth="1"/>
    <col min="6658" max="6658" width="25.140625" style="1" customWidth="1"/>
    <col min="6659" max="6659" width="17" style="1" customWidth="1"/>
    <col min="6660" max="6660" width="15.7109375" style="1" customWidth="1"/>
    <col min="6661" max="6661" width="26.140625" style="1" customWidth="1"/>
    <col min="6662" max="6662" width="90.85546875" style="1" customWidth="1"/>
    <col min="6663" max="6663" width="9.140625" style="1"/>
    <col min="6664" max="6664" width="11.140625" style="1" bestFit="1" customWidth="1"/>
    <col min="6665" max="6907" width="9.140625" style="1"/>
    <col min="6908" max="6908" width="15.42578125" style="1" customWidth="1"/>
    <col min="6909" max="6909" width="58.140625" style="1" customWidth="1"/>
    <col min="6910" max="6910" width="8.28515625" style="1" customWidth="1"/>
    <col min="6911" max="6911" width="10.42578125" style="1" customWidth="1"/>
    <col min="6912" max="6912" width="14.7109375" style="1" bestFit="1" customWidth="1"/>
    <col min="6913" max="6913" width="18.85546875" style="1" bestFit="1" customWidth="1"/>
    <col min="6914" max="6914" width="25.140625" style="1" customWidth="1"/>
    <col min="6915" max="6915" width="17" style="1" customWidth="1"/>
    <col min="6916" max="6916" width="15.7109375" style="1" customWidth="1"/>
    <col min="6917" max="6917" width="26.140625" style="1" customWidth="1"/>
    <col min="6918" max="6918" width="90.85546875" style="1" customWidth="1"/>
    <col min="6919" max="6919" width="9.140625" style="1"/>
    <col min="6920" max="6920" width="11.140625" style="1" bestFit="1" customWidth="1"/>
    <col min="6921" max="7163" width="9.140625" style="1"/>
    <col min="7164" max="7164" width="15.42578125" style="1" customWidth="1"/>
    <col min="7165" max="7165" width="58.140625" style="1" customWidth="1"/>
    <col min="7166" max="7166" width="8.28515625" style="1" customWidth="1"/>
    <col min="7167" max="7167" width="10.42578125" style="1" customWidth="1"/>
    <col min="7168" max="7168" width="14.7109375" style="1" bestFit="1" customWidth="1"/>
    <col min="7169" max="7169" width="18.85546875" style="1" bestFit="1" customWidth="1"/>
    <col min="7170" max="7170" width="25.140625" style="1" customWidth="1"/>
    <col min="7171" max="7171" width="17" style="1" customWidth="1"/>
    <col min="7172" max="7172" width="15.7109375" style="1" customWidth="1"/>
    <col min="7173" max="7173" width="26.140625" style="1" customWidth="1"/>
    <col min="7174" max="7174" width="90.85546875" style="1" customWidth="1"/>
    <col min="7175" max="7175" width="9.140625" style="1"/>
    <col min="7176" max="7176" width="11.140625" style="1" bestFit="1" customWidth="1"/>
    <col min="7177" max="7419" width="9.140625" style="1"/>
    <col min="7420" max="7420" width="15.42578125" style="1" customWidth="1"/>
    <col min="7421" max="7421" width="58.140625" style="1" customWidth="1"/>
    <col min="7422" max="7422" width="8.28515625" style="1" customWidth="1"/>
    <col min="7423" max="7423" width="10.42578125" style="1" customWidth="1"/>
    <col min="7424" max="7424" width="14.7109375" style="1" bestFit="1" customWidth="1"/>
    <col min="7425" max="7425" width="18.85546875" style="1" bestFit="1" customWidth="1"/>
    <col min="7426" max="7426" width="25.140625" style="1" customWidth="1"/>
    <col min="7427" max="7427" width="17" style="1" customWidth="1"/>
    <col min="7428" max="7428" width="15.7109375" style="1" customWidth="1"/>
    <col min="7429" max="7429" width="26.140625" style="1" customWidth="1"/>
    <col min="7430" max="7430" width="90.85546875" style="1" customWidth="1"/>
    <col min="7431" max="7431" width="9.140625" style="1"/>
    <col min="7432" max="7432" width="11.140625" style="1" bestFit="1" customWidth="1"/>
    <col min="7433" max="7675" width="9.140625" style="1"/>
    <col min="7676" max="7676" width="15.42578125" style="1" customWidth="1"/>
    <col min="7677" max="7677" width="58.140625" style="1" customWidth="1"/>
    <col min="7678" max="7678" width="8.28515625" style="1" customWidth="1"/>
    <col min="7679" max="7679" width="10.42578125" style="1" customWidth="1"/>
    <col min="7680" max="7680" width="14.7109375" style="1" bestFit="1" customWidth="1"/>
    <col min="7681" max="7681" width="18.85546875" style="1" bestFit="1" customWidth="1"/>
    <col min="7682" max="7682" width="25.140625" style="1" customWidth="1"/>
    <col min="7683" max="7683" width="17" style="1" customWidth="1"/>
    <col min="7684" max="7684" width="15.7109375" style="1" customWidth="1"/>
    <col min="7685" max="7685" width="26.140625" style="1" customWidth="1"/>
    <col min="7686" max="7686" width="90.85546875" style="1" customWidth="1"/>
    <col min="7687" max="7687" width="9.140625" style="1"/>
    <col min="7688" max="7688" width="11.140625" style="1" bestFit="1" customWidth="1"/>
    <col min="7689" max="7931" width="9.140625" style="1"/>
    <col min="7932" max="7932" width="15.42578125" style="1" customWidth="1"/>
    <col min="7933" max="7933" width="58.140625" style="1" customWidth="1"/>
    <col min="7934" max="7934" width="8.28515625" style="1" customWidth="1"/>
    <col min="7935" max="7935" width="10.42578125" style="1" customWidth="1"/>
    <col min="7936" max="7936" width="14.7109375" style="1" bestFit="1" customWidth="1"/>
    <col min="7937" max="7937" width="18.85546875" style="1" bestFit="1" customWidth="1"/>
    <col min="7938" max="7938" width="25.140625" style="1" customWidth="1"/>
    <col min="7939" max="7939" width="17" style="1" customWidth="1"/>
    <col min="7940" max="7940" width="15.7109375" style="1" customWidth="1"/>
    <col min="7941" max="7941" width="26.140625" style="1" customWidth="1"/>
    <col min="7942" max="7942" width="90.85546875" style="1" customWidth="1"/>
    <col min="7943" max="7943" width="9.140625" style="1"/>
    <col min="7944" max="7944" width="11.140625" style="1" bestFit="1" customWidth="1"/>
    <col min="7945" max="8187" width="9.140625" style="1"/>
    <col min="8188" max="8188" width="15.42578125" style="1" customWidth="1"/>
    <col min="8189" max="8189" width="58.140625" style="1" customWidth="1"/>
    <col min="8190" max="8190" width="8.28515625" style="1" customWidth="1"/>
    <col min="8191" max="8191" width="10.42578125" style="1" customWidth="1"/>
    <col min="8192" max="8192" width="14.7109375" style="1" bestFit="1" customWidth="1"/>
    <col min="8193" max="8193" width="18.85546875" style="1" bestFit="1" customWidth="1"/>
    <col min="8194" max="8194" width="25.140625" style="1" customWidth="1"/>
    <col min="8195" max="8195" width="17" style="1" customWidth="1"/>
    <col min="8196" max="8196" width="15.7109375" style="1" customWidth="1"/>
    <col min="8197" max="8197" width="26.140625" style="1" customWidth="1"/>
    <col min="8198" max="8198" width="90.85546875" style="1" customWidth="1"/>
    <col min="8199" max="8199" width="9.140625" style="1"/>
    <col min="8200" max="8200" width="11.140625" style="1" bestFit="1" customWidth="1"/>
    <col min="8201" max="8443" width="9.140625" style="1"/>
    <col min="8444" max="8444" width="15.42578125" style="1" customWidth="1"/>
    <col min="8445" max="8445" width="58.140625" style="1" customWidth="1"/>
    <col min="8446" max="8446" width="8.28515625" style="1" customWidth="1"/>
    <col min="8447" max="8447" width="10.42578125" style="1" customWidth="1"/>
    <col min="8448" max="8448" width="14.7109375" style="1" bestFit="1" customWidth="1"/>
    <col min="8449" max="8449" width="18.85546875" style="1" bestFit="1" customWidth="1"/>
    <col min="8450" max="8450" width="25.140625" style="1" customWidth="1"/>
    <col min="8451" max="8451" width="17" style="1" customWidth="1"/>
    <col min="8452" max="8452" width="15.7109375" style="1" customWidth="1"/>
    <col min="8453" max="8453" width="26.140625" style="1" customWidth="1"/>
    <col min="8454" max="8454" width="90.85546875" style="1" customWidth="1"/>
    <col min="8455" max="8455" width="9.140625" style="1"/>
    <col min="8456" max="8456" width="11.140625" style="1" bestFit="1" customWidth="1"/>
    <col min="8457" max="8699" width="9.140625" style="1"/>
    <col min="8700" max="8700" width="15.42578125" style="1" customWidth="1"/>
    <col min="8701" max="8701" width="58.140625" style="1" customWidth="1"/>
    <col min="8702" max="8702" width="8.28515625" style="1" customWidth="1"/>
    <col min="8703" max="8703" width="10.42578125" style="1" customWidth="1"/>
    <col min="8704" max="8704" width="14.7109375" style="1" bestFit="1" customWidth="1"/>
    <col min="8705" max="8705" width="18.85546875" style="1" bestFit="1" customWidth="1"/>
    <col min="8706" max="8706" width="25.140625" style="1" customWidth="1"/>
    <col min="8707" max="8707" width="17" style="1" customWidth="1"/>
    <col min="8708" max="8708" width="15.7109375" style="1" customWidth="1"/>
    <col min="8709" max="8709" width="26.140625" style="1" customWidth="1"/>
    <col min="8710" max="8710" width="90.85546875" style="1" customWidth="1"/>
    <col min="8711" max="8711" width="9.140625" style="1"/>
    <col min="8712" max="8712" width="11.140625" style="1" bestFit="1" customWidth="1"/>
    <col min="8713" max="8955" width="9.140625" style="1"/>
    <col min="8956" max="8956" width="15.42578125" style="1" customWidth="1"/>
    <col min="8957" max="8957" width="58.140625" style="1" customWidth="1"/>
    <col min="8958" max="8958" width="8.28515625" style="1" customWidth="1"/>
    <col min="8959" max="8959" width="10.42578125" style="1" customWidth="1"/>
    <col min="8960" max="8960" width="14.7109375" style="1" bestFit="1" customWidth="1"/>
    <col min="8961" max="8961" width="18.85546875" style="1" bestFit="1" customWidth="1"/>
    <col min="8962" max="8962" width="25.140625" style="1" customWidth="1"/>
    <col min="8963" max="8963" width="17" style="1" customWidth="1"/>
    <col min="8964" max="8964" width="15.7109375" style="1" customWidth="1"/>
    <col min="8965" max="8965" width="26.140625" style="1" customWidth="1"/>
    <col min="8966" max="8966" width="90.85546875" style="1" customWidth="1"/>
    <col min="8967" max="8967" width="9.140625" style="1"/>
    <col min="8968" max="8968" width="11.140625" style="1" bestFit="1" customWidth="1"/>
    <col min="8969" max="9211" width="9.140625" style="1"/>
    <col min="9212" max="9212" width="15.42578125" style="1" customWidth="1"/>
    <col min="9213" max="9213" width="58.140625" style="1" customWidth="1"/>
    <col min="9214" max="9214" width="8.28515625" style="1" customWidth="1"/>
    <col min="9215" max="9215" width="10.42578125" style="1" customWidth="1"/>
    <col min="9216" max="9216" width="14.7109375" style="1" bestFit="1" customWidth="1"/>
    <col min="9217" max="9217" width="18.85546875" style="1" bestFit="1" customWidth="1"/>
    <col min="9218" max="9218" width="25.140625" style="1" customWidth="1"/>
    <col min="9219" max="9219" width="17" style="1" customWidth="1"/>
    <col min="9220" max="9220" width="15.7109375" style="1" customWidth="1"/>
    <col min="9221" max="9221" width="26.140625" style="1" customWidth="1"/>
    <col min="9222" max="9222" width="90.85546875" style="1" customWidth="1"/>
    <col min="9223" max="9223" width="9.140625" style="1"/>
    <col min="9224" max="9224" width="11.140625" style="1" bestFit="1" customWidth="1"/>
    <col min="9225" max="9467" width="9.140625" style="1"/>
    <col min="9468" max="9468" width="15.42578125" style="1" customWidth="1"/>
    <col min="9469" max="9469" width="58.140625" style="1" customWidth="1"/>
    <col min="9470" max="9470" width="8.28515625" style="1" customWidth="1"/>
    <col min="9471" max="9471" width="10.42578125" style="1" customWidth="1"/>
    <col min="9472" max="9472" width="14.7109375" style="1" bestFit="1" customWidth="1"/>
    <col min="9473" max="9473" width="18.85546875" style="1" bestFit="1" customWidth="1"/>
    <col min="9474" max="9474" width="25.140625" style="1" customWidth="1"/>
    <col min="9475" max="9475" width="17" style="1" customWidth="1"/>
    <col min="9476" max="9476" width="15.7109375" style="1" customWidth="1"/>
    <col min="9477" max="9477" width="26.140625" style="1" customWidth="1"/>
    <col min="9478" max="9478" width="90.85546875" style="1" customWidth="1"/>
    <col min="9479" max="9479" width="9.140625" style="1"/>
    <col min="9480" max="9480" width="11.140625" style="1" bestFit="1" customWidth="1"/>
    <col min="9481" max="9723" width="9.140625" style="1"/>
    <col min="9724" max="9724" width="15.42578125" style="1" customWidth="1"/>
    <col min="9725" max="9725" width="58.140625" style="1" customWidth="1"/>
    <col min="9726" max="9726" width="8.28515625" style="1" customWidth="1"/>
    <col min="9727" max="9727" width="10.42578125" style="1" customWidth="1"/>
    <col min="9728" max="9728" width="14.7109375" style="1" bestFit="1" customWidth="1"/>
    <col min="9729" max="9729" width="18.85546875" style="1" bestFit="1" customWidth="1"/>
    <col min="9730" max="9730" width="25.140625" style="1" customWidth="1"/>
    <col min="9731" max="9731" width="17" style="1" customWidth="1"/>
    <col min="9732" max="9732" width="15.7109375" style="1" customWidth="1"/>
    <col min="9733" max="9733" width="26.140625" style="1" customWidth="1"/>
    <col min="9734" max="9734" width="90.85546875" style="1" customWidth="1"/>
    <col min="9735" max="9735" width="9.140625" style="1"/>
    <col min="9736" max="9736" width="11.140625" style="1" bestFit="1" customWidth="1"/>
    <col min="9737" max="9979" width="9.140625" style="1"/>
    <col min="9980" max="9980" width="15.42578125" style="1" customWidth="1"/>
    <col min="9981" max="9981" width="58.140625" style="1" customWidth="1"/>
    <col min="9982" max="9982" width="8.28515625" style="1" customWidth="1"/>
    <col min="9983" max="9983" width="10.42578125" style="1" customWidth="1"/>
    <col min="9984" max="9984" width="14.7109375" style="1" bestFit="1" customWidth="1"/>
    <col min="9985" max="9985" width="18.85546875" style="1" bestFit="1" customWidth="1"/>
    <col min="9986" max="9986" width="25.140625" style="1" customWidth="1"/>
    <col min="9987" max="9987" width="17" style="1" customWidth="1"/>
    <col min="9988" max="9988" width="15.7109375" style="1" customWidth="1"/>
    <col min="9989" max="9989" width="26.140625" style="1" customWidth="1"/>
    <col min="9990" max="9990" width="90.85546875" style="1" customWidth="1"/>
    <col min="9991" max="9991" width="9.140625" style="1"/>
    <col min="9992" max="9992" width="11.140625" style="1" bestFit="1" customWidth="1"/>
    <col min="9993" max="10235" width="9.140625" style="1"/>
    <col min="10236" max="10236" width="15.42578125" style="1" customWidth="1"/>
    <col min="10237" max="10237" width="58.140625" style="1" customWidth="1"/>
    <col min="10238" max="10238" width="8.28515625" style="1" customWidth="1"/>
    <col min="10239" max="10239" width="10.42578125" style="1" customWidth="1"/>
    <col min="10240" max="10240" width="14.7109375" style="1" bestFit="1" customWidth="1"/>
    <col min="10241" max="10241" width="18.85546875" style="1" bestFit="1" customWidth="1"/>
    <col min="10242" max="10242" width="25.140625" style="1" customWidth="1"/>
    <col min="10243" max="10243" width="17" style="1" customWidth="1"/>
    <col min="10244" max="10244" width="15.7109375" style="1" customWidth="1"/>
    <col min="10245" max="10245" width="26.140625" style="1" customWidth="1"/>
    <col min="10246" max="10246" width="90.85546875" style="1" customWidth="1"/>
    <col min="10247" max="10247" width="9.140625" style="1"/>
    <col min="10248" max="10248" width="11.140625" style="1" bestFit="1" customWidth="1"/>
    <col min="10249" max="10491" width="9.140625" style="1"/>
    <col min="10492" max="10492" width="15.42578125" style="1" customWidth="1"/>
    <col min="10493" max="10493" width="58.140625" style="1" customWidth="1"/>
    <col min="10494" max="10494" width="8.28515625" style="1" customWidth="1"/>
    <col min="10495" max="10495" width="10.42578125" style="1" customWidth="1"/>
    <col min="10496" max="10496" width="14.7109375" style="1" bestFit="1" customWidth="1"/>
    <col min="10497" max="10497" width="18.85546875" style="1" bestFit="1" customWidth="1"/>
    <col min="10498" max="10498" width="25.140625" style="1" customWidth="1"/>
    <col min="10499" max="10499" width="17" style="1" customWidth="1"/>
    <col min="10500" max="10500" width="15.7109375" style="1" customWidth="1"/>
    <col min="10501" max="10501" width="26.140625" style="1" customWidth="1"/>
    <col min="10502" max="10502" width="90.85546875" style="1" customWidth="1"/>
    <col min="10503" max="10503" width="9.140625" style="1"/>
    <col min="10504" max="10504" width="11.140625" style="1" bestFit="1" customWidth="1"/>
    <col min="10505" max="10747" width="9.140625" style="1"/>
    <col min="10748" max="10748" width="15.42578125" style="1" customWidth="1"/>
    <col min="10749" max="10749" width="58.140625" style="1" customWidth="1"/>
    <col min="10750" max="10750" width="8.28515625" style="1" customWidth="1"/>
    <col min="10751" max="10751" width="10.42578125" style="1" customWidth="1"/>
    <col min="10752" max="10752" width="14.7109375" style="1" bestFit="1" customWidth="1"/>
    <col min="10753" max="10753" width="18.85546875" style="1" bestFit="1" customWidth="1"/>
    <col min="10754" max="10754" width="25.140625" style="1" customWidth="1"/>
    <col min="10755" max="10755" width="17" style="1" customWidth="1"/>
    <col min="10756" max="10756" width="15.7109375" style="1" customWidth="1"/>
    <col min="10757" max="10757" width="26.140625" style="1" customWidth="1"/>
    <col min="10758" max="10758" width="90.85546875" style="1" customWidth="1"/>
    <col min="10759" max="10759" width="9.140625" style="1"/>
    <col min="10760" max="10760" width="11.140625" style="1" bestFit="1" customWidth="1"/>
    <col min="10761" max="11003" width="9.140625" style="1"/>
    <col min="11004" max="11004" width="15.42578125" style="1" customWidth="1"/>
    <col min="11005" max="11005" width="58.140625" style="1" customWidth="1"/>
    <col min="11006" max="11006" width="8.28515625" style="1" customWidth="1"/>
    <col min="11007" max="11007" width="10.42578125" style="1" customWidth="1"/>
    <col min="11008" max="11008" width="14.7109375" style="1" bestFit="1" customWidth="1"/>
    <col min="11009" max="11009" width="18.85546875" style="1" bestFit="1" customWidth="1"/>
    <col min="11010" max="11010" width="25.140625" style="1" customWidth="1"/>
    <col min="11011" max="11011" width="17" style="1" customWidth="1"/>
    <col min="11012" max="11012" width="15.7109375" style="1" customWidth="1"/>
    <col min="11013" max="11013" width="26.140625" style="1" customWidth="1"/>
    <col min="11014" max="11014" width="90.85546875" style="1" customWidth="1"/>
    <col min="11015" max="11015" width="9.140625" style="1"/>
    <col min="11016" max="11016" width="11.140625" style="1" bestFit="1" customWidth="1"/>
    <col min="11017" max="11259" width="9.140625" style="1"/>
    <col min="11260" max="11260" width="15.42578125" style="1" customWidth="1"/>
    <col min="11261" max="11261" width="58.140625" style="1" customWidth="1"/>
    <col min="11262" max="11262" width="8.28515625" style="1" customWidth="1"/>
    <col min="11263" max="11263" width="10.42578125" style="1" customWidth="1"/>
    <col min="11264" max="11264" width="14.7109375" style="1" bestFit="1" customWidth="1"/>
    <col min="11265" max="11265" width="18.85546875" style="1" bestFit="1" customWidth="1"/>
    <col min="11266" max="11266" width="25.140625" style="1" customWidth="1"/>
    <col min="11267" max="11267" width="17" style="1" customWidth="1"/>
    <col min="11268" max="11268" width="15.7109375" style="1" customWidth="1"/>
    <col min="11269" max="11269" width="26.140625" style="1" customWidth="1"/>
    <col min="11270" max="11270" width="90.85546875" style="1" customWidth="1"/>
    <col min="11271" max="11271" width="9.140625" style="1"/>
    <col min="11272" max="11272" width="11.140625" style="1" bestFit="1" customWidth="1"/>
    <col min="11273" max="11515" width="9.140625" style="1"/>
    <col min="11516" max="11516" width="15.42578125" style="1" customWidth="1"/>
    <col min="11517" max="11517" width="58.140625" style="1" customWidth="1"/>
    <col min="11518" max="11518" width="8.28515625" style="1" customWidth="1"/>
    <col min="11519" max="11519" width="10.42578125" style="1" customWidth="1"/>
    <col min="11520" max="11520" width="14.7109375" style="1" bestFit="1" customWidth="1"/>
    <col min="11521" max="11521" width="18.85546875" style="1" bestFit="1" customWidth="1"/>
    <col min="11522" max="11522" width="25.140625" style="1" customWidth="1"/>
    <col min="11523" max="11523" width="17" style="1" customWidth="1"/>
    <col min="11524" max="11524" width="15.7109375" style="1" customWidth="1"/>
    <col min="11525" max="11525" width="26.140625" style="1" customWidth="1"/>
    <col min="11526" max="11526" width="90.85546875" style="1" customWidth="1"/>
    <col min="11527" max="11527" width="9.140625" style="1"/>
    <col min="11528" max="11528" width="11.140625" style="1" bestFit="1" customWidth="1"/>
    <col min="11529" max="11771" width="9.140625" style="1"/>
    <col min="11772" max="11772" width="15.42578125" style="1" customWidth="1"/>
    <col min="11773" max="11773" width="58.140625" style="1" customWidth="1"/>
    <col min="11774" max="11774" width="8.28515625" style="1" customWidth="1"/>
    <col min="11775" max="11775" width="10.42578125" style="1" customWidth="1"/>
    <col min="11776" max="11776" width="14.7109375" style="1" bestFit="1" customWidth="1"/>
    <col min="11777" max="11777" width="18.85546875" style="1" bestFit="1" customWidth="1"/>
    <col min="11778" max="11778" width="25.140625" style="1" customWidth="1"/>
    <col min="11779" max="11779" width="17" style="1" customWidth="1"/>
    <col min="11780" max="11780" width="15.7109375" style="1" customWidth="1"/>
    <col min="11781" max="11781" width="26.140625" style="1" customWidth="1"/>
    <col min="11782" max="11782" width="90.85546875" style="1" customWidth="1"/>
    <col min="11783" max="11783" width="9.140625" style="1"/>
    <col min="11784" max="11784" width="11.140625" style="1" bestFit="1" customWidth="1"/>
    <col min="11785" max="12027" width="9.140625" style="1"/>
    <col min="12028" max="12028" width="15.42578125" style="1" customWidth="1"/>
    <col min="12029" max="12029" width="58.140625" style="1" customWidth="1"/>
    <col min="12030" max="12030" width="8.28515625" style="1" customWidth="1"/>
    <col min="12031" max="12031" width="10.42578125" style="1" customWidth="1"/>
    <col min="12032" max="12032" width="14.7109375" style="1" bestFit="1" customWidth="1"/>
    <col min="12033" max="12033" width="18.85546875" style="1" bestFit="1" customWidth="1"/>
    <col min="12034" max="12034" width="25.140625" style="1" customWidth="1"/>
    <col min="12035" max="12035" width="17" style="1" customWidth="1"/>
    <col min="12036" max="12036" width="15.7109375" style="1" customWidth="1"/>
    <col min="12037" max="12037" width="26.140625" style="1" customWidth="1"/>
    <col min="12038" max="12038" width="90.85546875" style="1" customWidth="1"/>
    <col min="12039" max="12039" width="9.140625" style="1"/>
    <col min="12040" max="12040" width="11.140625" style="1" bestFit="1" customWidth="1"/>
    <col min="12041" max="12283" width="9.140625" style="1"/>
    <col min="12284" max="12284" width="15.42578125" style="1" customWidth="1"/>
    <col min="12285" max="12285" width="58.140625" style="1" customWidth="1"/>
    <col min="12286" max="12286" width="8.28515625" style="1" customWidth="1"/>
    <col min="12287" max="12287" width="10.42578125" style="1" customWidth="1"/>
    <col min="12288" max="12288" width="14.7109375" style="1" bestFit="1" customWidth="1"/>
    <col min="12289" max="12289" width="18.85546875" style="1" bestFit="1" customWidth="1"/>
    <col min="12290" max="12290" width="25.140625" style="1" customWidth="1"/>
    <col min="12291" max="12291" width="17" style="1" customWidth="1"/>
    <col min="12292" max="12292" width="15.7109375" style="1" customWidth="1"/>
    <col min="12293" max="12293" width="26.140625" style="1" customWidth="1"/>
    <col min="12294" max="12294" width="90.85546875" style="1" customWidth="1"/>
    <col min="12295" max="12295" width="9.140625" style="1"/>
    <col min="12296" max="12296" width="11.140625" style="1" bestFit="1" customWidth="1"/>
    <col min="12297" max="12539" width="9.140625" style="1"/>
    <col min="12540" max="12540" width="15.42578125" style="1" customWidth="1"/>
    <col min="12541" max="12541" width="58.140625" style="1" customWidth="1"/>
    <col min="12542" max="12542" width="8.28515625" style="1" customWidth="1"/>
    <col min="12543" max="12543" width="10.42578125" style="1" customWidth="1"/>
    <col min="12544" max="12544" width="14.7109375" style="1" bestFit="1" customWidth="1"/>
    <col min="12545" max="12545" width="18.85546875" style="1" bestFit="1" customWidth="1"/>
    <col min="12546" max="12546" width="25.140625" style="1" customWidth="1"/>
    <col min="12547" max="12547" width="17" style="1" customWidth="1"/>
    <col min="12548" max="12548" width="15.7109375" style="1" customWidth="1"/>
    <col min="12549" max="12549" width="26.140625" style="1" customWidth="1"/>
    <col min="12550" max="12550" width="90.85546875" style="1" customWidth="1"/>
    <col min="12551" max="12551" width="9.140625" style="1"/>
    <col min="12552" max="12552" width="11.140625" style="1" bestFit="1" customWidth="1"/>
    <col min="12553" max="12795" width="9.140625" style="1"/>
    <col min="12796" max="12796" width="15.42578125" style="1" customWidth="1"/>
    <col min="12797" max="12797" width="58.140625" style="1" customWidth="1"/>
    <col min="12798" max="12798" width="8.28515625" style="1" customWidth="1"/>
    <col min="12799" max="12799" width="10.42578125" style="1" customWidth="1"/>
    <col min="12800" max="12800" width="14.7109375" style="1" bestFit="1" customWidth="1"/>
    <col min="12801" max="12801" width="18.85546875" style="1" bestFit="1" customWidth="1"/>
    <col min="12802" max="12802" width="25.140625" style="1" customWidth="1"/>
    <col min="12803" max="12803" width="17" style="1" customWidth="1"/>
    <col min="12804" max="12804" width="15.7109375" style="1" customWidth="1"/>
    <col min="12805" max="12805" width="26.140625" style="1" customWidth="1"/>
    <col min="12806" max="12806" width="90.85546875" style="1" customWidth="1"/>
    <col min="12807" max="12807" width="9.140625" style="1"/>
    <col min="12808" max="12808" width="11.140625" style="1" bestFit="1" customWidth="1"/>
    <col min="12809" max="13051" width="9.140625" style="1"/>
    <col min="13052" max="13052" width="15.42578125" style="1" customWidth="1"/>
    <col min="13053" max="13053" width="58.140625" style="1" customWidth="1"/>
    <col min="13054" max="13054" width="8.28515625" style="1" customWidth="1"/>
    <col min="13055" max="13055" width="10.42578125" style="1" customWidth="1"/>
    <col min="13056" max="13056" width="14.7109375" style="1" bestFit="1" customWidth="1"/>
    <col min="13057" max="13057" width="18.85546875" style="1" bestFit="1" customWidth="1"/>
    <col min="13058" max="13058" width="25.140625" style="1" customWidth="1"/>
    <col min="13059" max="13059" width="17" style="1" customWidth="1"/>
    <col min="13060" max="13060" width="15.7109375" style="1" customWidth="1"/>
    <col min="13061" max="13061" width="26.140625" style="1" customWidth="1"/>
    <col min="13062" max="13062" width="90.85546875" style="1" customWidth="1"/>
    <col min="13063" max="13063" width="9.140625" style="1"/>
    <col min="13064" max="13064" width="11.140625" style="1" bestFit="1" customWidth="1"/>
    <col min="13065" max="13307" width="9.140625" style="1"/>
    <col min="13308" max="13308" width="15.42578125" style="1" customWidth="1"/>
    <col min="13309" max="13309" width="58.140625" style="1" customWidth="1"/>
    <col min="13310" max="13310" width="8.28515625" style="1" customWidth="1"/>
    <col min="13311" max="13311" width="10.42578125" style="1" customWidth="1"/>
    <col min="13312" max="13312" width="14.7109375" style="1" bestFit="1" customWidth="1"/>
    <col min="13313" max="13313" width="18.85546875" style="1" bestFit="1" customWidth="1"/>
    <col min="13314" max="13314" width="25.140625" style="1" customWidth="1"/>
    <col min="13315" max="13315" width="17" style="1" customWidth="1"/>
    <col min="13316" max="13316" width="15.7109375" style="1" customWidth="1"/>
    <col min="13317" max="13317" width="26.140625" style="1" customWidth="1"/>
    <col min="13318" max="13318" width="90.85546875" style="1" customWidth="1"/>
    <col min="13319" max="13319" width="9.140625" style="1"/>
    <col min="13320" max="13320" width="11.140625" style="1" bestFit="1" customWidth="1"/>
    <col min="13321" max="13563" width="9.140625" style="1"/>
    <col min="13564" max="13564" width="15.42578125" style="1" customWidth="1"/>
    <col min="13565" max="13565" width="58.140625" style="1" customWidth="1"/>
    <col min="13566" max="13566" width="8.28515625" style="1" customWidth="1"/>
    <col min="13567" max="13567" width="10.42578125" style="1" customWidth="1"/>
    <col min="13568" max="13568" width="14.7109375" style="1" bestFit="1" customWidth="1"/>
    <col min="13569" max="13569" width="18.85546875" style="1" bestFit="1" customWidth="1"/>
    <col min="13570" max="13570" width="25.140625" style="1" customWidth="1"/>
    <col min="13571" max="13571" width="17" style="1" customWidth="1"/>
    <col min="13572" max="13572" width="15.7109375" style="1" customWidth="1"/>
    <col min="13573" max="13573" width="26.140625" style="1" customWidth="1"/>
    <col min="13574" max="13574" width="90.85546875" style="1" customWidth="1"/>
    <col min="13575" max="13575" width="9.140625" style="1"/>
    <col min="13576" max="13576" width="11.140625" style="1" bestFit="1" customWidth="1"/>
    <col min="13577" max="13819" width="9.140625" style="1"/>
    <col min="13820" max="13820" width="15.42578125" style="1" customWidth="1"/>
    <col min="13821" max="13821" width="58.140625" style="1" customWidth="1"/>
    <col min="13822" max="13822" width="8.28515625" style="1" customWidth="1"/>
    <col min="13823" max="13823" width="10.42578125" style="1" customWidth="1"/>
    <col min="13824" max="13824" width="14.7109375" style="1" bestFit="1" customWidth="1"/>
    <col min="13825" max="13825" width="18.85546875" style="1" bestFit="1" customWidth="1"/>
    <col min="13826" max="13826" width="25.140625" style="1" customWidth="1"/>
    <col min="13827" max="13827" width="17" style="1" customWidth="1"/>
    <col min="13828" max="13828" width="15.7109375" style="1" customWidth="1"/>
    <col min="13829" max="13829" width="26.140625" style="1" customWidth="1"/>
    <col min="13830" max="13830" width="90.85546875" style="1" customWidth="1"/>
    <col min="13831" max="13831" width="9.140625" style="1"/>
    <col min="13832" max="13832" width="11.140625" style="1" bestFit="1" customWidth="1"/>
    <col min="13833" max="14075" width="9.140625" style="1"/>
    <col min="14076" max="14076" width="15.42578125" style="1" customWidth="1"/>
    <col min="14077" max="14077" width="58.140625" style="1" customWidth="1"/>
    <col min="14078" max="14078" width="8.28515625" style="1" customWidth="1"/>
    <col min="14079" max="14079" width="10.42578125" style="1" customWidth="1"/>
    <col min="14080" max="14080" width="14.7109375" style="1" bestFit="1" customWidth="1"/>
    <col min="14081" max="14081" width="18.85546875" style="1" bestFit="1" customWidth="1"/>
    <col min="14082" max="14082" width="25.140625" style="1" customWidth="1"/>
    <col min="14083" max="14083" width="17" style="1" customWidth="1"/>
    <col min="14084" max="14084" width="15.7109375" style="1" customWidth="1"/>
    <col min="14085" max="14085" width="26.140625" style="1" customWidth="1"/>
    <col min="14086" max="14086" width="90.85546875" style="1" customWidth="1"/>
    <col min="14087" max="14087" width="9.140625" style="1"/>
    <col min="14088" max="14088" width="11.140625" style="1" bestFit="1" customWidth="1"/>
    <col min="14089" max="14331" width="9.140625" style="1"/>
    <col min="14332" max="14332" width="15.42578125" style="1" customWidth="1"/>
    <col min="14333" max="14333" width="58.140625" style="1" customWidth="1"/>
    <col min="14334" max="14334" width="8.28515625" style="1" customWidth="1"/>
    <col min="14335" max="14335" width="10.42578125" style="1" customWidth="1"/>
    <col min="14336" max="14336" width="14.7109375" style="1" bestFit="1" customWidth="1"/>
    <col min="14337" max="14337" width="18.85546875" style="1" bestFit="1" customWidth="1"/>
    <col min="14338" max="14338" width="25.140625" style="1" customWidth="1"/>
    <col min="14339" max="14339" width="17" style="1" customWidth="1"/>
    <col min="14340" max="14340" width="15.7109375" style="1" customWidth="1"/>
    <col min="14341" max="14341" width="26.140625" style="1" customWidth="1"/>
    <col min="14342" max="14342" width="90.85546875" style="1" customWidth="1"/>
    <col min="14343" max="14343" width="9.140625" style="1"/>
    <col min="14344" max="14344" width="11.140625" style="1" bestFit="1" customWidth="1"/>
    <col min="14345" max="14587" width="9.140625" style="1"/>
    <col min="14588" max="14588" width="15.42578125" style="1" customWidth="1"/>
    <col min="14589" max="14589" width="58.140625" style="1" customWidth="1"/>
    <col min="14590" max="14590" width="8.28515625" style="1" customWidth="1"/>
    <col min="14591" max="14591" width="10.42578125" style="1" customWidth="1"/>
    <col min="14592" max="14592" width="14.7109375" style="1" bestFit="1" customWidth="1"/>
    <col min="14593" max="14593" width="18.85546875" style="1" bestFit="1" customWidth="1"/>
    <col min="14594" max="14594" width="25.140625" style="1" customWidth="1"/>
    <col min="14595" max="14595" width="17" style="1" customWidth="1"/>
    <col min="14596" max="14596" width="15.7109375" style="1" customWidth="1"/>
    <col min="14597" max="14597" width="26.140625" style="1" customWidth="1"/>
    <col min="14598" max="14598" width="90.85546875" style="1" customWidth="1"/>
    <col min="14599" max="14599" width="9.140625" style="1"/>
    <col min="14600" max="14600" width="11.140625" style="1" bestFit="1" customWidth="1"/>
    <col min="14601" max="14843" width="9.140625" style="1"/>
    <col min="14844" max="14844" width="15.42578125" style="1" customWidth="1"/>
    <col min="14845" max="14845" width="58.140625" style="1" customWidth="1"/>
    <col min="14846" max="14846" width="8.28515625" style="1" customWidth="1"/>
    <col min="14847" max="14847" width="10.42578125" style="1" customWidth="1"/>
    <col min="14848" max="14848" width="14.7109375" style="1" bestFit="1" customWidth="1"/>
    <col min="14849" max="14849" width="18.85546875" style="1" bestFit="1" customWidth="1"/>
    <col min="14850" max="14850" width="25.140625" style="1" customWidth="1"/>
    <col min="14851" max="14851" width="17" style="1" customWidth="1"/>
    <col min="14852" max="14852" width="15.7109375" style="1" customWidth="1"/>
    <col min="14853" max="14853" width="26.140625" style="1" customWidth="1"/>
    <col min="14854" max="14854" width="90.85546875" style="1" customWidth="1"/>
    <col min="14855" max="14855" width="9.140625" style="1"/>
    <col min="14856" max="14856" width="11.140625" style="1" bestFit="1" customWidth="1"/>
    <col min="14857" max="15099" width="9.140625" style="1"/>
    <col min="15100" max="15100" width="15.42578125" style="1" customWidth="1"/>
    <col min="15101" max="15101" width="58.140625" style="1" customWidth="1"/>
    <col min="15102" max="15102" width="8.28515625" style="1" customWidth="1"/>
    <col min="15103" max="15103" width="10.42578125" style="1" customWidth="1"/>
    <col min="15104" max="15104" width="14.7109375" style="1" bestFit="1" customWidth="1"/>
    <col min="15105" max="15105" width="18.85546875" style="1" bestFit="1" customWidth="1"/>
    <col min="15106" max="15106" width="25.140625" style="1" customWidth="1"/>
    <col min="15107" max="15107" width="17" style="1" customWidth="1"/>
    <col min="15108" max="15108" width="15.7109375" style="1" customWidth="1"/>
    <col min="15109" max="15109" width="26.140625" style="1" customWidth="1"/>
    <col min="15110" max="15110" width="90.85546875" style="1" customWidth="1"/>
    <col min="15111" max="15111" width="9.140625" style="1"/>
    <col min="15112" max="15112" width="11.140625" style="1" bestFit="1" customWidth="1"/>
    <col min="15113" max="15355" width="9.140625" style="1"/>
    <col min="15356" max="15356" width="15.42578125" style="1" customWidth="1"/>
    <col min="15357" max="15357" width="58.140625" style="1" customWidth="1"/>
    <col min="15358" max="15358" width="8.28515625" style="1" customWidth="1"/>
    <col min="15359" max="15359" width="10.42578125" style="1" customWidth="1"/>
    <col min="15360" max="15360" width="14.7109375" style="1" bestFit="1" customWidth="1"/>
    <col min="15361" max="15361" width="18.85546875" style="1" bestFit="1" customWidth="1"/>
    <col min="15362" max="15362" width="25.140625" style="1" customWidth="1"/>
    <col min="15363" max="15363" width="17" style="1" customWidth="1"/>
    <col min="15364" max="15364" width="15.7109375" style="1" customWidth="1"/>
    <col min="15365" max="15365" width="26.140625" style="1" customWidth="1"/>
    <col min="15366" max="15366" width="90.85546875" style="1" customWidth="1"/>
    <col min="15367" max="15367" width="9.140625" style="1"/>
    <col min="15368" max="15368" width="11.140625" style="1" bestFit="1" customWidth="1"/>
    <col min="15369" max="15611" width="9.140625" style="1"/>
    <col min="15612" max="15612" width="15.42578125" style="1" customWidth="1"/>
    <col min="15613" max="15613" width="58.140625" style="1" customWidth="1"/>
    <col min="15614" max="15614" width="8.28515625" style="1" customWidth="1"/>
    <col min="15615" max="15615" width="10.42578125" style="1" customWidth="1"/>
    <col min="15616" max="15616" width="14.7109375" style="1" bestFit="1" customWidth="1"/>
    <col min="15617" max="15617" width="18.85546875" style="1" bestFit="1" customWidth="1"/>
    <col min="15618" max="15618" width="25.140625" style="1" customWidth="1"/>
    <col min="15619" max="15619" width="17" style="1" customWidth="1"/>
    <col min="15620" max="15620" width="15.7109375" style="1" customWidth="1"/>
    <col min="15621" max="15621" width="26.140625" style="1" customWidth="1"/>
    <col min="15622" max="15622" width="90.85546875" style="1" customWidth="1"/>
    <col min="15623" max="15623" width="9.140625" style="1"/>
    <col min="15624" max="15624" width="11.140625" style="1" bestFit="1" customWidth="1"/>
    <col min="15625" max="15867" width="9.140625" style="1"/>
    <col min="15868" max="15868" width="15.42578125" style="1" customWidth="1"/>
    <col min="15869" max="15869" width="58.140625" style="1" customWidth="1"/>
    <col min="15870" max="15870" width="8.28515625" style="1" customWidth="1"/>
    <col min="15871" max="15871" width="10.42578125" style="1" customWidth="1"/>
    <col min="15872" max="15872" width="14.7109375" style="1" bestFit="1" customWidth="1"/>
    <col min="15873" max="15873" width="18.85546875" style="1" bestFit="1" customWidth="1"/>
    <col min="15874" max="15874" width="25.140625" style="1" customWidth="1"/>
    <col min="15875" max="15875" width="17" style="1" customWidth="1"/>
    <col min="15876" max="15876" width="15.7109375" style="1" customWidth="1"/>
    <col min="15877" max="15877" width="26.140625" style="1" customWidth="1"/>
    <col min="15878" max="15878" width="90.85546875" style="1" customWidth="1"/>
    <col min="15879" max="15879" width="9.140625" style="1"/>
    <col min="15880" max="15880" width="11.140625" style="1" bestFit="1" customWidth="1"/>
    <col min="15881" max="16123" width="9.140625" style="1"/>
    <col min="16124" max="16124" width="15.42578125" style="1" customWidth="1"/>
    <col min="16125" max="16125" width="58.140625" style="1" customWidth="1"/>
    <col min="16126" max="16126" width="8.28515625" style="1" customWidth="1"/>
    <col min="16127" max="16127" width="10.42578125" style="1" customWidth="1"/>
    <col min="16128" max="16128" width="14.7109375" style="1" bestFit="1" customWidth="1"/>
    <col min="16129" max="16129" width="18.85546875" style="1" bestFit="1" customWidth="1"/>
    <col min="16130" max="16130" width="25.140625" style="1" customWidth="1"/>
    <col min="16131" max="16131" width="17" style="1" customWidth="1"/>
    <col min="16132" max="16132" width="15.7109375" style="1" customWidth="1"/>
    <col min="16133" max="16133" width="26.140625" style="1" customWidth="1"/>
    <col min="16134" max="16134" width="90.85546875" style="1" customWidth="1"/>
    <col min="16135" max="16135" width="9.140625" style="1"/>
    <col min="16136" max="16136" width="11.140625" style="1" bestFit="1" customWidth="1"/>
    <col min="16137" max="16384" width="9.140625" style="1"/>
  </cols>
  <sheetData>
    <row r="1" spans="1:10" ht="84.75" customHeight="1" x14ac:dyDescent="0.25">
      <c r="A1" s="714" t="s">
        <v>805</v>
      </c>
      <c r="B1" s="715"/>
      <c r="C1" s="715"/>
      <c r="D1" s="715"/>
      <c r="E1" s="715"/>
      <c r="F1" s="715"/>
      <c r="G1" s="390"/>
      <c r="H1" s="390"/>
    </row>
    <row r="2" spans="1:10" ht="18" customHeight="1" x14ac:dyDescent="0.25">
      <c r="A2" s="717" t="str">
        <f>'Anexo 2'!A2:H2</f>
        <v>Substituição dos sistemas de climatização dos cartórios do Edifício Sede por VRF</v>
      </c>
      <c r="B2" s="947"/>
      <c r="C2" s="947"/>
      <c r="D2" s="947"/>
      <c r="E2" s="947"/>
      <c r="F2" s="947"/>
      <c r="G2" s="262"/>
      <c r="H2" s="262"/>
    </row>
    <row r="3" spans="1:10" ht="36.75" customHeight="1" x14ac:dyDescent="0.25">
      <c r="A3" s="948"/>
      <c r="B3" s="949"/>
      <c r="C3" s="949"/>
      <c r="D3" s="949"/>
      <c r="E3" s="395"/>
      <c r="F3" s="13"/>
      <c r="G3" s="13"/>
      <c r="H3" s="13"/>
    </row>
    <row r="4" spans="1:10" ht="43.5" customHeight="1" x14ac:dyDescent="0.25">
      <c r="A4" s="24" t="s">
        <v>15</v>
      </c>
      <c r="B4" s="25" t="s">
        <v>16</v>
      </c>
      <c r="C4" s="25" t="s">
        <v>559</v>
      </c>
      <c r="D4" s="26" t="s">
        <v>558</v>
      </c>
      <c r="E4" s="26" t="s">
        <v>680</v>
      </c>
      <c r="F4" s="26" t="s">
        <v>681</v>
      </c>
      <c r="G4" s="26" t="s">
        <v>682</v>
      </c>
      <c r="H4" s="391"/>
    </row>
    <row r="5" spans="1:10" s="2" customFormat="1" ht="33.75" customHeight="1" x14ac:dyDescent="0.25">
      <c r="A5" s="15" t="s">
        <v>24</v>
      </c>
      <c r="B5" s="16" t="s">
        <v>557</v>
      </c>
      <c r="C5" s="16"/>
      <c r="D5" s="22"/>
      <c r="E5" s="22"/>
      <c r="F5" s="19"/>
      <c r="G5" s="392"/>
      <c r="H5" s="445"/>
    </row>
    <row r="6" spans="1:10" s="2" customFormat="1" ht="38.25" customHeight="1" x14ac:dyDescent="0.25">
      <c r="A6" s="3" t="s">
        <v>26</v>
      </c>
      <c r="B6" s="4" t="s">
        <v>687</v>
      </c>
      <c r="C6" s="5">
        <v>12</v>
      </c>
      <c r="D6" s="198">
        <f>F6/$F$51</f>
        <v>2.6572515469404909E-2</v>
      </c>
      <c r="E6" s="198">
        <f>D6*C6</f>
        <v>0.3188701856328589</v>
      </c>
      <c r="F6" s="6">
        <v>60815.525000000001</v>
      </c>
      <c r="G6" s="6">
        <f>F6*C6</f>
        <v>729786.3</v>
      </c>
      <c r="H6" s="393"/>
      <c r="I6" s="196"/>
      <c r="J6" s="197"/>
    </row>
    <row r="7" spans="1:10" s="2" customFormat="1" ht="38.25" customHeight="1" x14ac:dyDescent="0.25">
      <c r="A7" s="3" t="s">
        <v>30</v>
      </c>
      <c r="B7" s="4" t="s">
        <v>665</v>
      </c>
      <c r="C7" s="5">
        <v>12</v>
      </c>
      <c r="D7" s="198">
        <f>F7/$F$51</f>
        <v>1.8117154179163233E-2</v>
      </c>
      <c r="E7" s="198">
        <f t="shared" ref="E7:E32" si="0">D7*C7</f>
        <v>0.21740585014995878</v>
      </c>
      <c r="F7" s="6">
        <v>41464.055</v>
      </c>
      <c r="G7" s="6">
        <f t="shared" ref="G7:G35" si="1">F7*C7</f>
        <v>497568.66000000003</v>
      </c>
      <c r="H7" s="393"/>
      <c r="I7" s="196"/>
      <c r="J7" s="197"/>
    </row>
    <row r="8" spans="1:10" s="2" customFormat="1" ht="34.5" customHeight="1" x14ac:dyDescent="0.25">
      <c r="A8" s="3" t="s">
        <v>33</v>
      </c>
      <c r="B8" s="4" t="s">
        <v>666</v>
      </c>
      <c r="C8" s="5">
        <v>12</v>
      </c>
      <c r="D8" s="198">
        <f>F8/$F$51</f>
        <v>8.6968254430851708E-4</v>
      </c>
      <c r="E8" s="198">
        <f t="shared" si="0"/>
        <v>1.0436190531702205E-2</v>
      </c>
      <c r="F8" s="6">
        <v>1990.41</v>
      </c>
      <c r="G8" s="6">
        <f t="shared" si="1"/>
        <v>23884.920000000002</v>
      </c>
      <c r="H8" s="393"/>
      <c r="I8" s="196"/>
      <c r="J8" s="197"/>
    </row>
    <row r="9" spans="1:10" s="2" customFormat="1" ht="38.25" customHeight="1" x14ac:dyDescent="0.25">
      <c r="A9" s="20" t="s">
        <v>52</v>
      </c>
      <c r="B9" s="16" t="s">
        <v>564</v>
      </c>
      <c r="C9" s="16"/>
      <c r="D9" s="22"/>
      <c r="E9" s="22"/>
      <c r="F9" s="19"/>
      <c r="G9" s="392"/>
      <c r="H9" s="444"/>
      <c r="I9" s="196"/>
      <c r="J9" s="197"/>
    </row>
    <row r="10" spans="1:10" s="2" customFormat="1" ht="38.25" customHeight="1" x14ac:dyDescent="0.25">
      <c r="A10" s="3" t="s">
        <v>54</v>
      </c>
      <c r="B10" s="4" t="s">
        <v>683</v>
      </c>
      <c r="C10" s="5">
        <v>6</v>
      </c>
      <c r="D10" s="198">
        <f t="shared" ref="D10:D19" si="2">F10/$F$51</f>
        <v>2.3526489945416601E-3</v>
      </c>
      <c r="E10" s="198">
        <f t="shared" si="0"/>
        <v>1.4115893967249962E-2</v>
      </c>
      <c r="F10" s="6">
        <v>5384.42</v>
      </c>
      <c r="G10" s="6">
        <f t="shared" si="1"/>
        <v>32306.52</v>
      </c>
      <c r="H10" s="393"/>
      <c r="I10" s="196"/>
      <c r="J10" s="197"/>
    </row>
    <row r="11" spans="1:10" s="2" customFormat="1" ht="38.25" customHeight="1" x14ac:dyDescent="0.25">
      <c r="A11" s="3" t="s">
        <v>57</v>
      </c>
      <c r="B11" s="4" t="s">
        <v>684</v>
      </c>
      <c r="C11" s="5">
        <v>24</v>
      </c>
      <c r="D11" s="198">
        <f t="shared" si="2"/>
        <v>6.5069887755849747E-3</v>
      </c>
      <c r="E11" s="198">
        <f t="shared" si="0"/>
        <v>0.15616773061403938</v>
      </c>
      <c r="F11" s="6">
        <v>14892.3025</v>
      </c>
      <c r="G11" s="6">
        <f t="shared" si="1"/>
        <v>357415.26</v>
      </c>
      <c r="H11" s="393"/>
      <c r="J11" s="197"/>
    </row>
    <row r="12" spans="1:10" s="2" customFormat="1" ht="38.25" customHeight="1" x14ac:dyDescent="0.25">
      <c r="A12" s="3" t="s">
        <v>60</v>
      </c>
      <c r="B12" s="4" t="s">
        <v>688</v>
      </c>
      <c r="C12" s="5">
        <v>24</v>
      </c>
      <c r="D12" s="198">
        <f t="shared" si="2"/>
        <v>1.3463058580017056E-3</v>
      </c>
      <c r="E12" s="198">
        <f t="shared" si="0"/>
        <v>3.2311340592040938E-2</v>
      </c>
      <c r="F12" s="6">
        <v>3081.24</v>
      </c>
      <c r="G12" s="6">
        <f t="shared" si="1"/>
        <v>73949.759999999995</v>
      </c>
      <c r="H12" s="393"/>
      <c r="J12" s="197"/>
    </row>
    <row r="13" spans="1:10" s="2" customFormat="1" ht="38.25" customHeight="1" x14ac:dyDescent="0.25">
      <c r="A13" s="3" t="s">
        <v>565</v>
      </c>
      <c r="B13" s="4" t="s">
        <v>571</v>
      </c>
      <c r="C13" s="5">
        <v>12</v>
      </c>
      <c r="D13" s="198">
        <f t="shared" si="2"/>
        <v>4.8300258487194299E-4</v>
      </c>
      <c r="E13" s="198">
        <f t="shared" si="0"/>
        <v>5.796031018463316E-3</v>
      </c>
      <c r="F13" s="6">
        <v>1105.43</v>
      </c>
      <c r="G13" s="6">
        <f t="shared" si="1"/>
        <v>13265.16</v>
      </c>
      <c r="H13" s="393"/>
      <c r="J13" s="197"/>
    </row>
    <row r="14" spans="1:10" s="2" customFormat="1" ht="38.25" customHeight="1" x14ac:dyDescent="0.25">
      <c r="A14" s="3" t="s">
        <v>566</v>
      </c>
      <c r="B14" s="4" t="s">
        <v>896</v>
      </c>
      <c r="C14" s="5">
        <v>12</v>
      </c>
      <c r="D14" s="198">
        <f t="shared" si="2"/>
        <v>6.833316241838523E-4</v>
      </c>
      <c r="E14" s="198">
        <f>D14*C14</f>
        <v>8.1999794902062276E-3</v>
      </c>
      <c r="F14" s="6">
        <v>1563.9156000000005</v>
      </c>
      <c r="G14" s="6">
        <f t="shared" si="1"/>
        <v>18766.987200000007</v>
      </c>
      <c r="H14" s="393"/>
      <c r="J14" s="197"/>
    </row>
    <row r="15" spans="1:10" s="2" customFormat="1" ht="38.25" customHeight="1" x14ac:dyDescent="0.25">
      <c r="A15" s="3" t="s">
        <v>685</v>
      </c>
      <c r="B15" s="4" t="s">
        <v>897</v>
      </c>
      <c r="C15" s="5">
        <v>6</v>
      </c>
      <c r="D15" s="198">
        <f t="shared" si="2"/>
        <v>3.3509525016508552E-4</v>
      </c>
      <c r="E15" s="198">
        <f>D15*C15</f>
        <v>2.010571500990513E-3</v>
      </c>
      <c r="F15" s="6">
        <v>766.92</v>
      </c>
      <c r="G15" s="6">
        <f t="shared" si="1"/>
        <v>4601.5199999999995</v>
      </c>
      <c r="H15" s="393"/>
      <c r="J15" s="197"/>
    </row>
    <row r="16" spans="1:10" s="2" customFormat="1" ht="38.25" customHeight="1" x14ac:dyDescent="0.25">
      <c r="A16" s="3" t="s">
        <v>892</v>
      </c>
      <c r="B16" s="4" t="s">
        <v>895</v>
      </c>
      <c r="C16" s="5">
        <v>1</v>
      </c>
      <c r="D16" s="198">
        <f t="shared" si="2"/>
        <v>1.3306460580670104E-4</v>
      </c>
      <c r="E16" s="198">
        <f>D16*C16</f>
        <v>1.3306460580670104E-4</v>
      </c>
      <c r="F16" s="6">
        <v>304.54000000000002</v>
      </c>
      <c r="G16" s="6">
        <f t="shared" si="1"/>
        <v>304.54000000000002</v>
      </c>
      <c r="H16" s="393"/>
      <c r="J16" s="197"/>
    </row>
    <row r="17" spans="1:10" s="2" customFormat="1" ht="38.25" customHeight="1" x14ac:dyDescent="0.25">
      <c r="A17" s="3" t="s">
        <v>893</v>
      </c>
      <c r="B17" s="4" t="s">
        <v>898</v>
      </c>
      <c r="C17" s="5">
        <v>12</v>
      </c>
      <c r="D17" s="198">
        <f t="shared" si="2"/>
        <v>7.9948714155213913E-4</v>
      </c>
      <c r="E17" s="198">
        <f t="shared" si="0"/>
        <v>9.5938456986256696E-3</v>
      </c>
      <c r="F17" s="6">
        <v>1829.7564000000007</v>
      </c>
      <c r="G17" s="6">
        <f t="shared" si="1"/>
        <v>21957.07680000001</v>
      </c>
      <c r="H17" s="393"/>
      <c r="J17" s="197"/>
    </row>
    <row r="18" spans="1:10" s="2" customFormat="1" ht="38.25" customHeight="1" x14ac:dyDescent="0.25">
      <c r="A18" s="3" t="s">
        <v>894</v>
      </c>
      <c r="B18" s="4" t="s">
        <v>913</v>
      </c>
      <c r="C18" s="5">
        <v>6</v>
      </c>
      <c r="D18" s="198">
        <f t="shared" si="2"/>
        <v>1.3405645139408269E-4</v>
      </c>
      <c r="E18" s="198">
        <f t="shared" ref="E18" si="3">D18*C18</f>
        <v>8.0433870836449611E-4</v>
      </c>
      <c r="F18" s="6">
        <v>306.81</v>
      </c>
      <c r="G18" s="6">
        <f t="shared" si="1"/>
        <v>1840.8600000000001</v>
      </c>
      <c r="H18" s="393"/>
      <c r="J18" s="197"/>
    </row>
    <row r="19" spans="1:10" s="2" customFormat="1" ht="38.25" customHeight="1" x14ac:dyDescent="0.25">
      <c r="A19" s="3" t="s">
        <v>899</v>
      </c>
      <c r="B19" s="4" t="s">
        <v>686</v>
      </c>
      <c r="C19" s="5">
        <v>6</v>
      </c>
      <c r="D19" s="198">
        <f t="shared" si="2"/>
        <v>2.7233370823931375E-4</v>
      </c>
      <c r="E19" s="198">
        <f t="shared" si="0"/>
        <v>1.6340022494358824E-3</v>
      </c>
      <c r="F19" s="6">
        <v>623.28</v>
      </c>
      <c r="G19" s="6">
        <f t="shared" si="1"/>
        <v>3739.68</v>
      </c>
      <c r="H19" s="393"/>
      <c r="J19" s="197"/>
    </row>
    <row r="20" spans="1:10" s="2" customFormat="1" ht="38.25" customHeight="1" x14ac:dyDescent="0.25">
      <c r="A20" s="20" t="s">
        <v>63</v>
      </c>
      <c r="B20" s="16" t="s">
        <v>567</v>
      </c>
      <c r="C20" s="16"/>
      <c r="D20" s="22"/>
      <c r="E20" s="22"/>
      <c r="F20" s="19"/>
      <c r="G20" s="392"/>
      <c r="H20" s="393"/>
      <c r="I20" s="196"/>
      <c r="J20" s="197"/>
    </row>
    <row r="21" spans="1:10" s="2" customFormat="1" ht="38.25" customHeight="1" x14ac:dyDescent="0.25">
      <c r="A21" s="3" t="s">
        <v>65</v>
      </c>
      <c r="B21" s="4" t="s">
        <v>568</v>
      </c>
      <c r="C21" s="5">
        <v>24</v>
      </c>
      <c r="D21" s="198">
        <f>F21/$F$51</f>
        <v>4.2109197655032353E-4</v>
      </c>
      <c r="E21" s="198">
        <f t="shared" si="0"/>
        <v>1.0106207437207766E-2</v>
      </c>
      <c r="F21" s="6">
        <v>963.73749999999995</v>
      </c>
      <c r="G21" s="6">
        <f t="shared" si="1"/>
        <v>23129.699999999997</v>
      </c>
      <c r="H21" s="393"/>
      <c r="J21" s="197"/>
    </row>
    <row r="22" spans="1:10" s="2" customFormat="1" ht="38.25" customHeight="1" x14ac:dyDescent="0.25">
      <c r="A22" s="20" t="s">
        <v>123</v>
      </c>
      <c r="B22" s="16" t="s">
        <v>569</v>
      </c>
      <c r="C22" s="16"/>
      <c r="D22" s="22"/>
      <c r="E22" s="22"/>
      <c r="F22" s="19"/>
      <c r="G22" s="392"/>
      <c r="H22" s="393"/>
      <c r="I22" s="196"/>
      <c r="J22" s="197"/>
    </row>
    <row r="23" spans="1:10" s="2" customFormat="1" ht="38.25" customHeight="1" x14ac:dyDescent="0.25">
      <c r="A23" s="3" t="s">
        <v>125</v>
      </c>
      <c r="B23" s="4" t="s">
        <v>570</v>
      </c>
      <c r="C23" s="5">
        <v>24</v>
      </c>
      <c r="D23" s="198">
        <f>F23/$F$51</f>
        <v>9.2604733760025021E-4</v>
      </c>
      <c r="E23" s="198">
        <f t="shared" si="0"/>
        <v>2.2225136102406007E-2</v>
      </c>
      <c r="F23" s="6">
        <v>2119.41</v>
      </c>
      <c r="G23" s="6">
        <f t="shared" si="1"/>
        <v>50865.84</v>
      </c>
      <c r="H23" s="393"/>
      <c r="J23" s="197"/>
    </row>
    <row r="24" spans="1:10" s="2" customFormat="1" ht="38.25" customHeight="1" x14ac:dyDescent="0.25">
      <c r="A24" s="20" t="s">
        <v>133</v>
      </c>
      <c r="B24" s="16" t="s">
        <v>572</v>
      </c>
      <c r="C24" s="16"/>
      <c r="D24" s="22"/>
      <c r="E24" s="22"/>
      <c r="F24" s="19"/>
      <c r="G24" s="392"/>
      <c r="H24" s="393"/>
      <c r="I24" s="196"/>
      <c r="J24" s="197"/>
    </row>
    <row r="25" spans="1:10" s="2" customFormat="1" ht="38.25" customHeight="1" x14ac:dyDescent="0.25">
      <c r="A25" s="3" t="s">
        <v>135</v>
      </c>
      <c r="B25" s="4" t="s">
        <v>762</v>
      </c>
      <c r="C25" s="5">
        <v>24</v>
      </c>
      <c r="D25" s="198">
        <f>F25/$F$51</f>
        <v>4.0034296010504301E-3</v>
      </c>
      <c r="E25" s="198">
        <f t="shared" si="0"/>
        <v>9.6082310425210316E-2</v>
      </c>
      <c r="F25" s="6">
        <v>9162.5</v>
      </c>
      <c r="G25" s="6">
        <f t="shared" si="1"/>
        <v>219900</v>
      </c>
      <c r="H25" s="444"/>
      <c r="I25" s="196"/>
      <c r="J25" s="197"/>
    </row>
    <row r="26" spans="1:10" s="2" customFormat="1" ht="38.25" customHeight="1" x14ac:dyDescent="0.25">
      <c r="A26" s="3" t="s">
        <v>138</v>
      </c>
      <c r="B26" s="4" t="s">
        <v>763</v>
      </c>
      <c r="C26" s="5">
        <v>6</v>
      </c>
      <c r="D26" s="198">
        <f>F26/$F$51</f>
        <v>5.5403533251098996E-5</v>
      </c>
      <c r="E26" s="198">
        <f t="shared" si="0"/>
        <v>3.3242119950659398E-4</v>
      </c>
      <c r="F26" s="6">
        <v>126.8</v>
      </c>
      <c r="G26" s="6">
        <f t="shared" si="1"/>
        <v>760.8</v>
      </c>
      <c r="H26" s="393"/>
      <c r="J26" s="197"/>
    </row>
    <row r="27" spans="1:10" s="2" customFormat="1" ht="38.25" customHeight="1" x14ac:dyDescent="0.25">
      <c r="A27" s="20" t="s">
        <v>155</v>
      </c>
      <c r="B27" s="16" t="s">
        <v>573</v>
      </c>
      <c r="C27" s="16"/>
      <c r="D27" s="22"/>
      <c r="E27" s="22"/>
      <c r="F27" s="19"/>
      <c r="G27" s="392"/>
      <c r="H27" s="393"/>
      <c r="I27" s="196"/>
      <c r="J27" s="197"/>
    </row>
    <row r="28" spans="1:10" s="2" customFormat="1" ht="38.25" customHeight="1" x14ac:dyDescent="0.25">
      <c r="A28" s="3" t="s">
        <v>157</v>
      </c>
      <c r="B28" s="4" t="s">
        <v>664</v>
      </c>
      <c r="C28" s="5">
        <v>12</v>
      </c>
      <c r="D28" s="198">
        <f>F28/$F$51</f>
        <v>7.769165810234947E-5</v>
      </c>
      <c r="E28" s="198">
        <f t="shared" si="0"/>
        <v>9.3229989722819358E-4</v>
      </c>
      <c r="F28" s="6">
        <v>177.81</v>
      </c>
      <c r="G28" s="6">
        <f t="shared" si="1"/>
        <v>2133.7200000000003</v>
      </c>
      <c r="H28" s="393"/>
      <c r="J28" s="197"/>
    </row>
    <row r="29" spans="1:10" s="2" customFormat="1" ht="38.25" customHeight="1" x14ac:dyDescent="0.25">
      <c r="A29" s="20" t="s">
        <v>165</v>
      </c>
      <c r="B29" s="16" t="s">
        <v>667</v>
      </c>
      <c r="C29" s="16"/>
      <c r="D29" s="22"/>
      <c r="E29" s="22"/>
      <c r="F29" s="19"/>
      <c r="G29" s="392"/>
      <c r="H29" s="393"/>
      <c r="I29" s="196"/>
      <c r="J29" s="197"/>
    </row>
    <row r="30" spans="1:10" s="2" customFormat="1" ht="38.25" customHeight="1" x14ac:dyDescent="0.25">
      <c r="A30" s="3" t="s">
        <v>167</v>
      </c>
      <c r="B30" s="4" t="s">
        <v>796</v>
      </c>
      <c r="C30" s="5">
        <v>24</v>
      </c>
      <c r="D30" s="198">
        <f t="shared" ref="D30:D35" si="4">F30/$F$51</f>
        <v>4.5454819532821501E-4</v>
      </c>
      <c r="E30" s="198">
        <f t="shared" si="0"/>
        <v>1.0909156687877161E-2</v>
      </c>
      <c r="F30" s="6">
        <v>1040.3074999999999</v>
      </c>
      <c r="G30" s="6">
        <f t="shared" si="1"/>
        <v>24967.379999999997</v>
      </c>
      <c r="H30" s="393"/>
      <c r="J30" s="197"/>
    </row>
    <row r="31" spans="1:10" s="2" customFormat="1" ht="38.25" customHeight="1" x14ac:dyDescent="0.25">
      <c r="A31" s="3" t="s">
        <v>170</v>
      </c>
      <c r="B31" s="4" t="s">
        <v>797</v>
      </c>
      <c r="C31" s="5">
        <v>12</v>
      </c>
      <c r="D31" s="198">
        <f t="shared" si="4"/>
        <v>1.8542924652024958E-4</v>
      </c>
      <c r="E31" s="198">
        <f t="shared" si="0"/>
        <v>2.2251509582429949E-3</v>
      </c>
      <c r="F31" s="6">
        <v>424.38499999999999</v>
      </c>
      <c r="G31" s="6">
        <f t="shared" si="1"/>
        <v>5092.62</v>
      </c>
      <c r="H31" s="393"/>
      <c r="J31" s="8"/>
    </row>
    <row r="32" spans="1:10" s="2" customFormat="1" ht="38.25" customHeight="1" x14ac:dyDescent="0.25">
      <c r="A32" s="3" t="s">
        <v>668</v>
      </c>
      <c r="B32" s="4" t="s">
        <v>798</v>
      </c>
      <c r="C32" s="5">
        <v>24</v>
      </c>
      <c r="D32" s="198">
        <f t="shared" si="4"/>
        <v>4.9278340578539595E-4</v>
      </c>
      <c r="E32" s="198">
        <f t="shared" si="0"/>
        <v>1.1826801738849504E-2</v>
      </c>
      <c r="F32" s="6">
        <v>1127.8149999999998</v>
      </c>
      <c r="G32" s="6">
        <f t="shared" si="1"/>
        <v>27067.559999999998</v>
      </c>
      <c r="H32" s="393"/>
      <c r="J32" s="197"/>
    </row>
    <row r="33" spans="1:11" s="2" customFormat="1" ht="38.25" customHeight="1" x14ac:dyDescent="0.25">
      <c r="A33" s="3" t="s">
        <v>799</v>
      </c>
      <c r="B33" s="4" t="s">
        <v>800</v>
      </c>
      <c r="C33" s="5">
        <v>12</v>
      </c>
      <c r="D33" s="198">
        <f t="shared" si="4"/>
        <v>1.6752359358152691E-4</v>
      </c>
      <c r="E33" s="198">
        <f t="shared" ref="E33:E34" si="5">D33*C33</f>
        <v>2.0102831229783227E-3</v>
      </c>
      <c r="F33" s="6">
        <v>383.40499999999997</v>
      </c>
      <c r="G33" s="6">
        <f t="shared" si="1"/>
        <v>4600.8599999999997</v>
      </c>
      <c r="H33" s="393"/>
      <c r="J33" s="197"/>
    </row>
    <row r="34" spans="1:11" s="2" customFormat="1" ht="38.25" customHeight="1" x14ac:dyDescent="0.25">
      <c r="A34" s="3" t="s">
        <v>801</v>
      </c>
      <c r="B34" s="4" t="s">
        <v>802</v>
      </c>
      <c r="C34" s="5">
        <v>6</v>
      </c>
      <c r="D34" s="198">
        <f t="shared" si="4"/>
        <v>2.5682683603835555E-4</v>
      </c>
      <c r="E34" s="198">
        <f t="shared" si="5"/>
        <v>1.5409610162301333E-3</v>
      </c>
      <c r="F34" s="6">
        <v>587.79000000000008</v>
      </c>
      <c r="G34" s="6">
        <f t="shared" si="1"/>
        <v>3526.7400000000007</v>
      </c>
      <c r="H34" s="393"/>
      <c r="J34" s="197"/>
    </row>
    <row r="35" spans="1:11" s="2" customFormat="1" ht="38.25" customHeight="1" x14ac:dyDescent="0.25">
      <c r="A35" s="3" t="s">
        <v>803</v>
      </c>
      <c r="B35" s="4" t="s">
        <v>804</v>
      </c>
      <c r="C35" s="5">
        <v>6</v>
      </c>
      <c r="D35" s="198">
        <f t="shared" si="4"/>
        <v>5.0646169922723865E-4</v>
      </c>
      <c r="E35" s="198">
        <f t="shared" ref="E35" si="6">D35*C35</f>
        <v>3.0387701953634317E-3</v>
      </c>
      <c r="F35" s="6">
        <v>1159.1199999999999</v>
      </c>
      <c r="G35" s="6">
        <f t="shared" si="1"/>
        <v>6954.7199999999993</v>
      </c>
      <c r="H35" s="393"/>
      <c r="J35" s="197"/>
    </row>
    <row r="36" spans="1:11" s="2" customFormat="1" ht="15" customHeight="1" x14ac:dyDescent="0.25">
      <c r="A36" s="3"/>
      <c r="B36" s="4"/>
      <c r="C36" s="5"/>
      <c r="D36" s="198"/>
      <c r="E36" s="198"/>
      <c r="F36" s="6"/>
      <c r="G36" s="6"/>
      <c r="H36" s="393"/>
      <c r="J36" s="197"/>
    </row>
    <row r="37" spans="1:11" s="8" customFormat="1" ht="16.5" customHeight="1" x14ac:dyDescent="0.25">
      <c r="A37" s="14"/>
      <c r="G37" s="6"/>
      <c r="H37" s="393"/>
      <c r="J37" s="197"/>
      <c r="K37" s="2"/>
    </row>
    <row r="38" spans="1:11" s="2" customFormat="1" ht="45.75" customHeight="1" x14ac:dyDescent="0.25">
      <c r="A38" s="20" t="s">
        <v>174</v>
      </c>
      <c r="B38" s="16" t="s">
        <v>669</v>
      </c>
      <c r="C38" s="16"/>
      <c r="D38" s="83"/>
      <c r="E38" s="83"/>
      <c r="F38" s="19"/>
      <c r="G38" s="392"/>
      <c r="H38" s="393"/>
      <c r="J38" s="8"/>
    </row>
    <row r="39" spans="1:11" s="8" customFormat="1" ht="45.75" customHeight="1" x14ac:dyDescent="0.25">
      <c r="A39" s="14" t="s">
        <v>176</v>
      </c>
      <c r="B39" s="4" t="s">
        <v>671</v>
      </c>
      <c r="C39" s="5">
        <v>24</v>
      </c>
      <c r="D39" s="198">
        <f>F39/$F$51</f>
        <v>1.079451331994007E-4</v>
      </c>
      <c r="E39" s="198">
        <f t="shared" ref="E39:E42" si="7">D39*C39</f>
        <v>2.5906831967856168E-3</v>
      </c>
      <c r="F39" s="6">
        <v>247.05</v>
      </c>
      <c r="G39" s="6">
        <f t="shared" ref="G39:G42" si="8">F39*C39</f>
        <v>5929.2000000000007</v>
      </c>
      <c r="H39" s="393"/>
      <c r="J39" s="197"/>
      <c r="K39" s="2"/>
    </row>
    <row r="40" spans="1:11" s="8" customFormat="1" ht="45.75" customHeight="1" x14ac:dyDescent="0.25">
      <c r="A40" s="14" t="s">
        <v>670</v>
      </c>
      <c r="B40" s="4" t="s">
        <v>672</v>
      </c>
      <c r="C40" s="709">
        <v>36</v>
      </c>
      <c r="D40" s="198">
        <f t="shared" ref="D40:D45" si="9">F40/$F$51</f>
        <v>5.4494705576317571E-5</v>
      </c>
      <c r="E40" s="198">
        <f t="shared" si="7"/>
        <v>1.9618094007474328E-3</v>
      </c>
      <c r="F40" s="6">
        <v>124.72000000000001</v>
      </c>
      <c r="G40" s="6">
        <f t="shared" si="8"/>
        <v>4489.92</v>
      </c>
      <c r="H40" s="393"/>
      <c r="J40" s="197"/>
      <c r="K40" s="2"/>
    </row>
    <row r="41" spans="1:11" s="8" customFormat="1" ht="45.75" customHeight="1" x14ac:dyDescent="0.25">
      <c r="A41" s="14" t="s">
        <v>673</v>
      </c>
      <c r="B41" s="4" t="s">
        <v>674</v>
      </c>
      <c r="C41" s="5">
        <v>24</v>
      </c>
      <c r="D41" s="198">
        <f t="shared" si="9"/>
        <v>3.1871232051800383E-5</v>
      </c>
      <c r="E41" s="198">
        <f t="shared" si="7"/>
        <v>7.6490956924320924E-4</v>
      </c>
      <c r="F41" s="6">
        <v>72.942499999999995</v>
      </c>
      <c r="G41" s="6">
        <f t="shared" si="8"/>
        <v>1750.62</v>
      </c>
      <c r="H41" s="393"/>
      <c r="J41" s="197"/>
      <c r="K41" s="2"/>
    </row>
    <row r="42" spans="1:11" s="8" customFormat="1" ht="45.75" customHeight="1" x14ac:dyDescent="0.25">
      <c r="A42" s="14" t="s">
        <v>675</v>
      </c>
      <c r="B42" s="4" t="s">
        <v>676</v>
      </c>
      <c r="C42" s="5">
        <v>24</v>
      </c>
      <c r="D42" s="198">
        <f t="shared" si="9"/>
        <v>1.2387146432718112E-5</v>
      </c>
      <c r="E42" s="198">
        <f t="shared" si="7"/>
        <v>2.9729151438523469E-4</v>
      </c>
      <c r="F42" s="6">
        <v>28.35</v>
      </c>
      <c r="G42" s="6">
        <f t="shared" si="8"/>
        <v>680.40000000000009</v>
      </c>
      <c r="H42" s="393"/>
      <c r="J42" s="197"/>
      <c r="K42" s="2"/>
    </row>
    <row r="43" spans="1:11" s="2" customFormat="1" ht="45.75" customHeight="1" x14ac:dyDescent="0.25">
      <c r="A43" s="20" t="s">
        <v>180</v>
      </c>
      <c r="B43" s="16" t="s">
        <v>677</v>
      </c>
      <c r="C43" s="16"/>
      <c r="D43" s="83"/>
      <c r="E43" s="83"/>
      <c r="F43" s="19"/>
      <c r="G43" s="392"/>
      <c r="H43" s="393"/>
      <c r="J43" s="8"/>
    </row>
    <row r="44" spans="1:11" s="8" customFormat="1" ht="45.75" customHeight="1" x14ac:dyDescent="0.25">
      <c r="A44" s="14" t="s">
        <v>182</v>
      </c>
      <c r="B44" s="4" t="s">
        <v>678</v>
      </c>
      <c r="C44" s="5">
        <v>12</v>
      </c>
      <c r="D44" s="198">
        <f t="shared" si="9"/>
        <v>6.7490941325692088E-4</v>
      </c>
      <c r="E44" s="198">
        <f t="shared" ref="E44:E45" si="10">D44*C44</f>
        <v>8.0989129590830506E-3</v>
      </c>
      <c r="F44" s="6">
        <v>1544.64</v>
      </c>
      <c r="G44" s="6">
        <f t="shared" ref="G44:G45" si="11">F44*C44</f>
        <v>18535.68</v>
      </c>
      <c r="H44" s="393"/>
      <c r="J44" s="197"/>
      <c r="K44" s="2"/>
    </row>
    <row r="45" spans="1:11" s="8" customFormat="1" ht="45.75" customHeight="1" x14ac:dyDescent="0.25">
      <c r="A45" s="14" t="s">
        <v>185</v>
      </c>
      <c r="B45" s="4" t="s">
        <v>679</v>
      </c>
      <c r="C45" s="5">
        <v>1</v>
      </c>
      <c r="D45" s="198">
        <f t="shared" si="9"/>
        <v>5.1370610444256386E-3</v>
      </c>
      <c r="E45" s="198">
        <f t="shared" si="10"/>
        <v>5.1370610444256386E-3</v>
      </c>
      <c r="F45" s="6">
        <v>11757</v>
      </c>
      <c r="G45" s="6">
        <f t="shared" si="11"/>
        <v>11757</v>
      </c>
      <c r="H45" s="393"/>
      <c r="J45" s="197"/>
      <c r="K45" s="2"/>
    </row>
    <row r="46" spans="1:11" s="8" customFormat="1" ht="19.5" customHeight="1" x14ac:dyDescent="0.25">
      <c r="A46" s="14"/>
      <c r="B46" s="4"/>
      <c r="C46" s="4"/>
      <c r="D46" s="198"/>
      <c r="E46" s="198"/>
      <c r="F46" s="6"/>
      <c r="G46" s="6"/>
      <c r="H46" s="393"/>
      <c r="K46" s="2"/>
    </row>
    <row r="47" spans="1:11" s="2" customFormat="1" ht="45.75" customHeight="1" x14ac:dyDescent="0.25">
      <c r="A47" s="20" t="s">
        <v>195</v>
      </c>
      <c r="B47" s="16" t="s">
        <v>435</v>
      </c>
      <c r="C47" s="16"/>
      <c r="D47" s="83"/>
      <c r="E47" s="83"/>
      <c r="F47" s="19"/>
      <c r="G47" s="392"/>
      <c r="H47" s="393"/>
      <c r="J47" s="8"/>
    </row>
    <row r="48" spans="1:11" s="8" customFormat="1" ht="45.75" customHeight="1" x14ac:dyDescent="0.25">
      <c r="A48" s="14" t="s">
        <v>125</v>
      </c>
      <c r="B48" s="4" t="s">
        <v>436</v>
      </c>
      <c r="C48" s="5">
        <v>1</v>
      </c>
      <c r="D48" s="198">
        <f t="shared" ref="D48" si="12">F48/$F$51</f>
        <v>4.2440810522232045E-2</v>
      </c>
      <c r="E48" s="198">
        <f t="shared" ref="E48" si="13">D48*C48</f>
        <v>4.2440810522232045E-2</v>
      </c>
      <c r="F48" s="6">
        <v>97132.7</v>
      </c>
      <c r="G48" s="6">
        <f t="shared" ref="G48" si="14">F48*C48</f>
        <v>97132.7</v>
      </c>
      <c r="H48" s="393"/>
      <c r="I48" s="197"/>
      <c r="J48" s="197"/>
      <c r="K48" s="2"/>
    </row>
    <row r="49" spans="1:10" ht="27.75" customHeight="1" thickBot="1" x14ac:dyDescent="0.3">
      <c r="A49" s="9"/>
      <c r="B49" s="10" t="s">
        <v>207</v>
      </c>
      <c r="C49" s="10"/>
      <c r="D49" s="246"/>
      <c r="E49" s="246">
        <f>SUM(E5:E48)</f>
        <v>1.0000000017477459</v>
      </c>
      <c r="F49" s="11"/>
      <c r="G49" s="11">
        <f>SUM(G5:G48)</f>
        <v>2288662.7040000008</v>
      </c>
      <c r="H49" s="394"/>
      <c r="J49" s="12"/>
    </row>
    <row r="50" spans="1:10" x14ac:dyDescent="0.25">
      <c r="G50" s="12"/>
      <c r="J50" s="12"/>
    </row>
    <row r="51" spans="1:10" x14ac:dyDescent="0.25">
      <c r="F51" s="988">
        <f>'Anexo 2'!H90:H90</f>
        <v>2288662.6999999997</v>
      </c>
      <c r="G51" s="12"/>
      <c r="H51" s="12"/>
    </row>
    <row r="53" spans="1:10" x14ac:dyDescent="0.25">
      <c r="F53" s="12"/>
      <c r="G53" s="12">
        <f>F51-G49</f>
        <v>-4.0000011213123798E-3</v>
      </c>
      <c r="H53" s="12"/>
    </row>
  </sheetData>
  <mergeCells count="3">
    <mergeCell ref="A1:F1"/>
    <mergeCell ref="A2:F2"/>
    <mergeCell ref="A3:D3"/>
  </mergeCells>
  <phoneticPr fontId="14" type="noConversion"/>
  <printOptions horizontalCentered="1" gridLines="1"/>
  <pageMargins left="0.6692913385826772" right="0.11811023622047245" top="1.1811023622047245" bottom="0.55118110236220474" header="0.31496062992125984" footer="0.19685039370078741"/>
  <pageSetup paperSize="9" scale="55" fitToHeight="2" orientation="portrait" r:id="rId1"/>
  <headerFooter alignWithMargins="0">
    <oddFooter xml:space="preserve">&amp;CPágina &amp;P de &amp;N&amp;R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"/>
  <sheetViews>
    <sheetView zoomScale="120" zoomScaleNormal="120" workbookViewId="0">
      <pane ySplit="1" topLeftCell="A77" activePane="bottomLeft" state="frozen"/>
      <selection activeCell="A77" sqref="A77"/>
      <selection pane="bottomLeft" activeCell="A77" sqref="A77"/>
    </sheetView>
  </sheetViews>
  <sheetFormatPr defaultRowHeight="15" x14ac:dyDescent="0.25"/>
  <cols>
    <col min="1" max="1" width="31.28515625" style="201" customWidth="1"/>
    <col min="2" max="2" width="17" style="516" bestFit="1" customWidth="1"/>
  </cols>
  <sheetData>
    <row r="1" spans="1:2" x14ac:dyDescent="0.25">
      <c r="A1" s="514" t="s">
        <v>900</v>
      </c>
      <c r="B1" s="515" t="s">
        <v>901</v>
      </c>
    </row>
    <row r="2" spans="1:2" x14ac:dyDescent="0.25">
      <c r="A2" s="201">
        <v>1</v>
      </c>
      <c r="B2" s="516">
        <v>0.7</v>
      </c>
    </row>
    <row r="3" spans="1:2" x14ac:dyDescent="0.25">
      <c r="A3" s="201">
        <v>2</v>
      </c>
      <c r="B3" s="516">
        <v>6.89</v>
      </c>
    </row>
    <row r="4" spans="1:2" x14ac:dyDescent="0.25">
      <c r="A4" s="201">
        <v>3</v>
      </c>
      <c r="B4" s="516">
        <v>1.05</v>
      </c>
    </row>
    <row r="5" spans="1:2" x14ac:dyDescent="0.25">
      <c r="A5" s="201">
        <v>4</v>
      </c>
      <c r="B5" s="516">
        <v>5.19</v>
      </c>
    </row>
    <row r="6" spans="1:2" x14ac:dyDescent="0.25">
      <c r="A6" s="201">
        <v>5</v>
      </c>
      <c r="B6" s="516">
        <v>7.21</v>
      </c>
    </row>
    <row r="7" spans="1:2" x14ac:dyDescent="0.25">
      <c r="A7" s="201">
        <v>6</v>
      </c>
      <c r="B7" s="516">
        <v>1.54</v>
      </c>
    </row>
    <row r="8" spans="1:2" x14ac:dyDescent="0.25">
      <c r="A8" s="201">
        <v>7</v>
      </c>
      <c r="B8" s="516">
        <v>4.5199999999999996</v>
      </c>
    </row>
    <row r="9" spans="1:2" x14ac:dyDescent="0.25">
      <c r="A9" s="201">
        <v>8</v>
      </c>
      <c r="B9" s="516">
        <v>1</v>
      </c>
    </row>
    <row r="10" spans="1:2" x14ac:dyDescent="0.25">
      <c r="A10" s="201">
        <v>9</v>
      </c>
      <c r="B10" s="516">
        <v>2.42</v>
      </c>
    </row>
    <row r="11" spans="1:2" x14ac:dyDescent="0.25">
      <c r="A11" s="201">
        <v>10</v>
      </c>
      <c r="B11" s="516">
        <v>2.31</v>
      </c>
    </row>
    <row r="12" spans="1:2" x14ac:dyDescent="0.25">
      <c r="A12" s="201">
        <v>11</v>
      </c>
      <c r="B12" s="516">
        <v>1.17</v>
      </c>
    </row>
    <row r="13" spans="1:2" x14ac:dyDescent="0.25">
      <c r="A13" s="201">
        <v>12</v>
      </c>
      <c r="B13" s="516">
        <v>2.4300000000000002</v>
      </c>
    </row>
    <row r="14" spans="1:2" x14ac:dyDescent="0.25">
      <c r="A14" s="201">
        <v>13</v>
      </c>
      <c r="B14" s="516">
        <v>0.25</v>
      </c>
    </row>
    <row r="15" spans="1:2" x14ac:dyDescent="0.25">
      <c r="A15" s="201">
        <v>14</v>
      </c>
      <c r="B15" s="516">
        <v>4.1900000000000004</v>
      </c>
    </row>
    <row r="16" spans="1:2" x14ac:dyDescent="0.25">
      <c r="A16" s="201">
        <v>15</v>
      </c>
      <c r="B16" s="516">
        <v>0.66</v>
      </c>
    </row>
    <row r="17" spans="1:2" x14ac:dyDescent="0.25">
      <c r="A17" s="201">
        <v>16</v>
      </c>
      <c r="B17" s="516">
        <v>9.09</v>
      </c>
    </row>
    <row r="18" spans="1:2" x14ac:dyDescent="0.25">
      <c r="A18" s="201">
        <v>17</v>
      </c>
      <c r="B18" s="516">
        <v>2.68</v>
      </c>
    </row>
    <row r="19" spans="1:2" x14ac:dyDescent="0.25">
      <c r="A19" s="201">
        <v>18</v>
      </c>
      <c r="B19" s="516">
        <v>0.28999999999999998</v>
      </c>
    </row>
    <row r="20" spans="1:2" x14ac:dyDescent="0.25">
      <c r="A20" s="201">
        <v>19</v>
      </c>
      <c r="B20" s="516">
        <v>7.81</v>
      </c>
    </row>
    <row r="21" spans="1:2" x14ac:dyDescent="0.25">
      <c r="A21" s="201">
        <v>20</v>
      </c>
      <c r="B21" s="516">
        <v>2.2000000000000002</v>
      </c>
    </row>
    <row r="22" spans="1:2" x14ac:dyDescent="0.25">
      <c r="A22" s="201">
        <v>21</v>
      </c>
      <c r="B22" s="516">
        <v>0.19</v>
      </c>
    </row>
    <row r="23" spans="1:2" x14ac:dyDescent="0.25">
      <c r="A23" s="201">
        <v>22</v>
      </c>
      <c r="B23" s="516">
        <v>0.87</v>
      </c>
    </row>
    <row r="24" spans="1:2" x14ac:dyDescent="0.25">
      <c r="A24" s="201">
        <v>23</v>
      </c>
      <c r="B24" s="516">
        <v>5.29</v>
      </c>
    </row>
    <row r="25" spans="1:2" x14ac:dyDescent="0.25">
      <c r="A25" s="201">
        <v>24</v>
      </c>
      <c r="B25" s="516">
        <v>2.87</v>
      </c>
    </row>
    <row r="26" spans="1:2" x14ac:dyDescent="0.25">
      <c r="A26" s="201">
        <v>25</v>
      </c>
      <c r="B26" s="516">
        <v>2.06</v>
      </c>
    </row>
    <row r="27" spans="1:2" x14ac:dyDescent="0.25">
      <c r="A27" s="201">
        <v>26</v>
      </c>
      <c r="B27" s="516">
        <v>0.84</v>
      </c>
    </row>
    <row r="28" spans="1:2" x14ac:dyDescent="0.25">
      <c r="A28" s="201">
        <v>27</v>
      </c>
      <c r="B28" s="516">
        <v>1.3</v>
      </c>
    </row>
    <row r="29" spans="1:2" x14ac:dyDescent="0.25">
      <c r="A29" s="201">
        <v>28</v>
      </c>
      <c r="B29" s="516">
        <v>2.98</v>
      </c>
    </row>
    <row r="30" spans="1:2" x14ac:dyDescent="0.25">
      <c r="A30" s="201">
        <v>29</v>
      </c>
      <c r="B30" s="516">
        <v>4.4000000000000004</v>
      </c>
    </row>
    <row r="31" spans="1:2" x14ac:dyDescent="0.25">
      <c r="A31" s="201">
        <v>30</v>
      </c>
      <c r="B31" s="516">
        <v>0.23</v>
      </c>
    </row>
    <row r="32" spans="1:2" x14ac:dyDescent="0.25">
      <c r="A32" s="201">
        <v>31</v>
      </c>
      <c r="B32" s="516">
        <v>1.89</v>
      </c>
    </row>
    <row r="33" spans="1:2" x14ac:dyDescent="0.25">
      <c r="A33" s="201">
        <v>32</v>
      </c>
      <c r="B33" s="516">
        <v>4.88</v>
      </c>
    </row>
    <row r="34" spans="1:2" x14ac:dyDescent="0.25">
      <c r="A34" s="201">
        <v>33</v>
      </c>
      <c r="B34" s="516">
        <v>13.89</v>
      </c>
    </row>
    <row r="35" spans="1:2" x14ac:dyDescent="0.25">
      <c r="A35" s="201">
        <v>34</v>
      </c>
      <c r="B35" s="516">
        <v>7.1</v>
      </c>
    </row>
    <row r="36" spans="1:2" x14ac:dyDescent="0.25">
      <c r="A36" s="201">
        <v>35</v>
      </c>
      <c r="B36" s="516">
        <v>1</v>
      </c>
    </row>
    <row r="37" spans="1:2" x14ac:dyDescent="0.25">
      <c r="A37" s="201">
        <v>36</v>
      </c>
      <c r="B37" s="517">
        <v>4.46</v>
      </c>
    </row>
    <row r="38" spans="1:2" x14ac:dyDescent="0.25">
      <c r="A38" s="201">
        <v>37</v>
      </c>
      <c r="B38" s="517">
        <v>4.83</v>
      </c>
    </row>
    <row r="39" spans="1:2" x14ac:dyDescent="0.25">
      <c r="A39" s="201" t="s">
        <v>902</v>
      </c>
      <c r="B39" s="516">
        <v>1.39</v>
      </c>
    </row>
    <row r="40" spans="1:2" x14ac:dyDescent="0.25">
      <c r="A40" s="201">
        <v>38</v>
      </c>
      <c r="B40" s="517">
        <v>1.39</v>
      </c>
    </row>
    <row r="41" spans="1:2" x14ac:dyDescent="0.25">
      <c r="A41" s="201">
        <v>39</v>
      </c>
      <c r="B41" s="517">
        <v>3.02</v>
      </c>
    </row>
    <row r="42" spans="1:2" x14ac:dyDescent="0.25">
      <c r="A42" s="201">
        <v>40</v>
      </c>
      <c r="B42" s="516">
        <v>11.65</v>
      </c>
    </row>
    <row r="43" spans="1:2" x14ac:dyDescent="0.25">
      <c r="A43" s="201">
        <v>41</v>
      </c>
      <c r="B43" s="516">
        <v>9.77</v>
      </c>
    </row>
    <row r="44" spans="1:2" x14ac:dyDescent="0.25">
      <c r="A44" s="201">
        <v>42</v>
      </c>
      <c r="B44" s="516">
        <v>4.1900000000000004</v>
      </c>
    </row>
    <row r="45" spans="1:2" x14ac:dyDescent="0.25">
      <c r="A45" s="201">
        <v>43</v>
      </c>
      <c r="B45" s="516">
        <v>0.55000000000000004</v>
      </c>
    </row>
    <row r="46" spans="1:2" x14ac:dyDescent="0.25">
      <c r="A46" s="201">
        <v>44</v>
      </c>
      <c r="B46" s="516">
        <v>0.77</v>
      </c>
    </row>
    <row r="47" spans="1:2" x14ac:dyDescent="0.25">
      <c r="A47" s="201">
        <v>45</v>
      </c>
      <c r="B47" s="516">
        <v>1.93</v>
      </c>
    </row>
    <row r="48" spans="1:2" x14ac:dyDescent="0.25">
      <c r="A48" s="201">
        <v>46</v>
      </c>
      <c r="B48" s="516">
        <v>5.77</v>
      </c>
    </row>
    <row r="49" spans="1:2" x14ac:dyDescent="0.25">
      <c r="A49" s="201">
        <v>47</v>
      </c>
      <c r="B49" s="516">
        <v>0.18</v>
      </c>
    </row>
    <row r="50" spans="1:2" x14ac:dyDescent="0.25">
      <c r="A50" s="201">
        <v>48</v>
      </c>
      <c r="B50" s="516">
        <v>2.06</v>
      </c>
    </row>
    <row r="51" spans="1:2" x14ac:dyDescent="0.25">
      <c r="A51" s="201">
        <v>49</v>
      </c>
      <c r="B51" s="516">
        <v>2.4900000000000002</v>
      </c>
    </row>
    <row r="52" spans="1:2" x14ac:dyDescent="0.25">
      <c r="A52" s="201">
        <v>50</v>
      </c>
      <c r="B52" s="516">
        <v>0.77</v>
      </c>
    </row>
    <row r="53" spans="1:2" x14ac:dyDescent="0.25">
      <c r="A53" s="201">
        <v>51</v>
      </c>
      <c r="B53" s="516">
        <v>7.81</v>
      </c>
    </row>
    <row r="54" spans="1:2" x14ac:dyDescent="0.25">
      <c r="A54" s="201">
        <v>52</v>
      </c>
      <c r="B54" s="516">
        <v>1.58</v>
      </c>
    </row>
    <row r="55" spans="1:2" x14ac:dyDescent="0.25">
      <c r="A55" s="201">
        <v>53</v>
      </c>
      <c r="B55" s="516">
        <v>1.38</v>
      </c>
    </row>
    <row r="56" spans="1:2" x14ac:dyDescent="0.25">
      <c r="A56" s="201">
        <v>54</v>
      </c>
      <c r="B56" s="516">
        <v>0.42</v>
      </c>
    </row>
    <row r="57" spans="1:2" x14ac:dyDescent="0.25">
      <c r="A57" s="201">
        <v>55</v>
      </c>
      <c r="B57" s="516">
        <v>8.0299999999999994</v>
      </c>
    </row>
    <row r="58" spans="1:2" x14ac:dyDescent="0.25">
      <c r="A58" s="201">
        <v>56</v>
      </c>
      <c r="B58" s="516">
        <v>3.84</v>
      </c>
    </row>
    <row r="59" spans="1:2" x14ac:dyDescent="0.25">
      <c r="A59" s="201">
        <v>57</v>
      </c>
      <c r="B59" s="516">
        <v>3.94</v>
      </c>
    </row>
    <row r="60" spans="1:2" x14ac:dyDescent="0.25">
      <c r="A60" s="201">
        <v>58</v>
      </c>
      <c r="B60" s="516">
        <v>1.2</v>
      </c>
    </row>
    <row r="61" spans="1:2" x14ac:dyDescent="0.25">
      <c r="A61" s="201">
        <v>59</v>
      </c>
      <c r="B61" s="516">
        <v>1.08</v>
      </c>
    </row>
    <row r="62" spans="1:2" x14ac:dyDescent="0.25">
      <c r="A62" s="201">
        <v>60</v>
      </c>
      <c r="B62" s="516">
        <v>2.39</v>
      </c>
    </row>
    <row r="63" spans="1:2" x14ac:dyDescent="0.25">
      <c r="A63" s="201">
        <v>61</v>
      </c>
      <c r="B63" s="516">
        <v>0.97</v>
      </c>
    </row>
    <row r="64" spans="1:2" x14ac:dyDescent="0.25">
      <c r="A64" s="201">
        <v>62</v>
      </c>
      <c r="B64" s="516">
        <v>2.82</v>
      </c>
    </row>
    <row r="65" spans="1:2" x14ac:dyDescent="0.25">
      <c r="A65" s="201">
        <v>63</v>
      </c>
      <c r="B65" s="516">
        <v>2.63</v>
      </c>
    </row>
    <row r="66" spans="1:2" x14ac:dyDescent="0.25">
      <c r="A66" s="201">
        <v>64</v>
      </c>
      <c r="B66" s="516">
        <v>0.47</v>
      </c>
    </row>
    <row r="67" spans="1:2" x14ac:dyDescent="0.25">
      <c r="A67" s="201">
        <v>65</v>
      </c>
      <c r="B67" s="516">
        <v>4.1100000000000003</v>
      </c>
    </row>
    <row r="68" spans="1:2" x14ac:dyDescent="0.25">
      <c r="A68" s="201">
        <v>66</v>
      </c>
      <c r="B68" s="516">
        <v>0.4</v>
      </c>
    </row>
    <row r="69" spans="1:2" x14ac:dyDescent="0.25">
      <c r="A69" s="201">
        <v>67</v>
      </c>
      <c r="B69" s="516">
        <v>9.2200000000000006</v>
      </c>
    </row>
    <row r="70" spans="1:2" x14ac:dyDescent="0.25">
      <c r="A70" s="201">
        <v>68</v>
      </c>
      <c r="B70" s="516">
        <v>2.78</v>
      </c>
    </row>
    <row r="71" spans="1:2" ht="23.25" customHeight="1" x14ac:dyDescent="0.25">
      <c r="A71" s="518" t="s">
        <v>903</v>
      </c>
      <c r="B71" s="516">
        <f>1.5*2</f>
        <v>3</v>
      </c>
    </row>
    <row r="72" spans="1:2" ht="25.5" customHeight="1" x14ac:dyDescent="0.25">
      <c r="A72" s="518" t="s">
        <v>904</v>
      </c>
      <c r="B72" s="516">
        <f>1.2*2*2</f>
        <v>4.8</v>
      </c>
    </row>
    <row r="73" spans="1:2" ht="25.5" customHeight="1" x14ac:dyDescent="0.25">
      <c r="A73" s="518"/>
    </row>
    <row r="74" spans="1:2" x14ac:dyDescent="0.25">
      <c r="A74" s="522" t="s">
        <v>910</v>
      </c>
      <c r="B74" s="523">
        <f>SUM(B2:B72)</f>
        <v>231.4800000000001</v>
      </c>
    </row>
    <row r="75" spans="1:2" ht="24.75" customHeight="1" x14ac:dyDescent="0.25">
      <c r="A75" s="518" t="s">
        <v>905</v>
      </c>
      <c r="B75" s="516">
        <v>24</v>
      </c>
    </row>
    <row r="76" spans="1:2" ht="33" customHeight="1" x14ac:dyDescent="0.25">
      <c r="A76" s="518" t="s">
        <v>908</v>
      </c>
      <c r="B76">
        <f>B75/6</f>
        <v>4</v>
      </c>
    </row>
    <row r="77" spans="1:2" ht="24.75" customHeight="1" x14ac:dyDescent="0.25">
      <c r="A77" s="518" t="s">
        <v>1050</v>
      </c>
      <c r="B77" s="516">
        <v>21</v>
      </c>
    </row>
    <row r="78" spans="1:2" ht="30" x14ac:dyDescent="0.25">
      <c r="A78" s="518" t="s">
        <v>909</v>
      </c>
      <c r="B78" s="516">
        <v>15</v>
      </c>
    </row>
    <row r="79" spans="1:2" x14ac:dyDescent="0.25">
      <c r="A79" s="518"/>
    </row>
    <row r="81" spans="1:2" ht="21.75" customHeight="1" x14ac:dyDescent="0.25">
      <c r="A81" s="524" t="s">
        <v>911</v>
      </c>
      <c r="B81" s="525">
        <f>B74+B76+B77+B78</f>
        <v>271.48000000000013</v>
      </c>
    </row>
    <row r="82" spans="1:2" ht="32.25" customHeight="1" x14ac:dyDescent="0.25">
      <c r="A82" s="526" t="s">
        <v>912</v>
      </c>
      <c r="B82" s="525">
        <f>B74+B76+B78</f>
        <v>250.4800000000001</v>
      </c>
    </row>
    <row r="83" spans="1:2" ht="21.75" customHeight="1" x14ac:dyDescent="0.25">
      <c r="A83" s="524" t="s">
        <v>938</v>
      </c>
      <c r="B83" s="525">
        <f>B77</f>
        <v>21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topLeftCell="A40" zoomScale="120" zoomScaleNormal="120" workbookViewId="0">
      <selection activeCell="A77" sqref="A77"/>
    </sheetView>
  </sheetViews>
  <sheetFormatPr defaultRowHeight="15" x14ac:dyDescent="0.25"/>
  <cols>
    <col min="1" max="1" width="12.5703125" customWidth="1"/>
    <col min="2" max="2" width="18.28515625" customWidth="1"/>
  </cols>
  <sheetData>
    <row r="1" spans="1:3" x14ac:dyDescent="0.25">
      <c r="A1" s="519" t="s">
        <v>900</v>
      </c>
      <c r="B1" s="520" t="s">
        <v>901</v>
      </c>
      <c r="C1" s="286"/>
    </row>
    <row r="2" spans="1:3" x14ac:dyDescent="0.25">
      <c r="A2">
        <v>1</v>
      </c>
      <c r="B2">
        <v>1.1599999999999999</v>
      </c>
    </row>
    <row r="3" spans="1:3" x14ac:dyDescent="0.25">
      <c r="A3">
        <v>2</v>
      </c>
      <c r="B3">
        <v>2</v>
      </c>
    </row>
    <row r="4" spans="1:3" x14ac:dyDescent="0.25">
      <c r="A4">
        <v>3</v>
      </c>
      <c r="B4">
        <v>2</v>
      </c>
    </row>
    <row r="5" spans="1:3" x14ac:dyDescent="0.25">
      <c r="A5">
        <v>4</v>
      </c>
      <c r="B5">
        <v>2</v>
      </c>
    </row>
    <row r="6" spans="1:3" x14ac:dyDescent="0.25">
      <c r="A6">
        <v>5</v>
      </c>
      <c r="B6">
        <v>2</v>
      </c>
    </row>
    <row r="7" spans="1:3" x14ac:dyDescent="0.25">
      <c r="A7">
        <v>6</v>
      </c>
      <c r="B7">
        <v>2</v>
      </c>
    </row>
    <row r="8" spans="1:3" x14ac:dyDescent="0.25">
      <c r="A8">
        <v>7</v>
      </c>
      <c r="B8">
        <v>2</v>
      </c>
    </row>
    <row r="9" spans="1:3" x14ac:dyDescent="0.25">
      <c r="A9">
        <v>8</v>
      </c>
      <c r="B9">
        <v>2</v>
      </c>
    </row>
    <row r="10" spans="1:3" x14ac:dyDescent="0.25">
      <c r="A10">
        <v>9</v>
      </c>
      <c r="B10">
        <v>2</v>
      </c>
    </row>
    <row r="11" spans="1:3" x14ac:dyDescent="0.25">
      <c r="A11">
        <v>10</v>
      </c>
      <c r="B11">
        <v>2</v>
      </c>
    </row>
    <row r="12" spans="1:3" x14ac:dyDescent="0.25">
      <c r="A12">
        <v>11</v>
      </c>
      <c r="B12">
        <v>2</v>
      </c>
    </row>
    <row r="13" spans="1:3" x14ac:dyDescent="0.25">
      <c r="A13">
        <v>12</v>
      </c>
      <c r="B13">
        <v>2</v>
      </c>
    </row>
    <row r="14" spans="1:3" x14ac:dyDescent="0.25">
      <c r="A14">
        <v>13</v>
      </c>
      <c r="B14" s="213">
        <v>2</v>
      </c>
    </row>
    <row r="15" spans="1:3" x14ac:dyDescent="0.25">
      <c r="A15">
        <v>14</v>
      </c>
      <c r="B15" s="254">
        <v>1.75</v>
      </c>
    </row>
    <row r="16" spans="1:3" x14ac:dyDescent="0.25">
      <c r="A16">
        <v>15</v>
      </c>
      <c r="B16" s="213">
        <v>2</v>
      </c>
    </row>
    <row r="17" spans="1:2" x14ac:dyDescent="0.25">
      <c r="A17">
        <v>16</v>
      </c>
      <c r="B17" s="213">
        <v>2</v>
      </c>
    </row>
    <row r="18" spans="1:2" x14ac:dyDescent="0.25">
      <c r="A18">
        <v>17</v>
      </c>
      <c r="B18" s="213">
        <v>0.8</v>
      </c>
    </row>
    <row r="19" spans="1:2" x14ac:dyDescent="0.25">
      <c r="A19">
        <v>18</v>
      </c>
      <c r="B19" s="521">
        <v>2.35</v>
      </c>
    </row>
    <row r="20" spans="1:2" x14ac:dyDescent="0.25">
      <c r="A20">
        <v>19</v>
      </c>
      <c r="B20" s="213">
        <v>2</v>
      </c>
    </row>
    <row r="21" spans="1:2" x14ac:dyDescent="0.25">
      <c r="A21">
        <v>20</v>
      </c>
      <c r="B21" s="213">
        <v>2</v>
      </c>
    </row>
    <row r="22" spans="1:2" x14ac:dyDescent="0.25">
      <c r="A22">
        <v>21</v>
      </c>
      <c r="B22" s="213">
        <v>2</v>
      </c>
    </row>
    <row r="23" spans="1:2" x14ac:dyDescent="0.25">
      <c r="A23">
        <v>22</v>
      </c>
      <c r="B23" s="213">
        <v>1</v>
      </c>
    </row>
    <row r="24" spans="1:2" x14ac:dyDescent="0.25">
      <c r="A24">
        <v>23</v>
      </c>
      <c r="B24" s="213">
        <v>2</v>
      </c>
    </row>
    <row r="25" spans="1:2" x14ac:dyDescent="0.25">
      <c r="A25">
        <v>24</v>
      </c>
      <c r="B25" s="213">
        <v>2</v>
      </c>
    </row>
    <row r="26" spans="1:2" x14ac:dyDescent="0.25">
      <c r="A26">
        <v>25</v>
      </c>
      <c r="B26" s="213">
        <v>2</v>
      </c>
    </row>
    <row r="27" spans="1:2" x14ac:dyDescent="0.25">
      <c r="A27">
        <v>26</v>
      </c>
      <c r="B27" s="213">
        <v>2</v>
      </c>
    </row>
    <row r="28" spans="1:2" x14ac:dyDescent="0.25">
      <c r="A28">
        <v>27</v>
      </c>
      <c r="B28" s="213">
        <v>2</v>
      </c>
    </row>
    <row r="29" spans="1:2" x14ac:dyDescent="0.25">
      <c r="A29">
        <v>28</v>
      </c>
      <c r="B29" s="213">
        <v>2</v>
      </c>
    </row>
    <row r="30" spans="1:2" x14ac:dyDescent="0.25">
      <c r="A30">
        <v>29</v>
      </c>
      <c r="B30" s="213">
        <v>2</v>
      </c>
    </row>
    <row r="31" spans="1:2" x14ac:dyDescent="0.25">
      <c r="A31">
        <v>30</v>
      </c>
      <c r="B31" s="213">
        <v>2</v>
      </c>
    </row>
    <row r="32" spans="1:2" x14ac:dyDescent="0.25">
      <c r="A32">
        <v>31</v>
      </c>
      <c r="B32" s="213">
        <v>2</v>
      </c>
    </row>
    <row r="33" spans="1:2" x14ac:dyDescent="0.25">
      <c r="A33">
        <v>32</v>
      </c>
      <c r="B33" s="213">
        <v>2</v>
      </c>
    </row>
    <row r="34" spans="1:2" x14ac:dyDescent="0.25">
      <c r="A34">
        <v>33</v>
      </c>
      <c r="B34" s="213">
        <v>2</v>
      </c>
    </row>
    <row r="35" spans="1:2" x14ac:dyDescent="0.25">
      <c r="A35">
        <v>34</v>
      </c>
      <c r="B35" s="213">
        <v>2</v>
      </c>
    </row>
    <row r="36" spans="1:2" x14ac:dyDescent="0.25">
      <c r="A36">
        <v>35</v>
      </c>
      <c r="B36" s="213">
        <v>2.75</v>
      </c>
    </row>
    <row r="37" spans="1:2" x14ac:dyDescent="0.25">
      <c r="A37">
        <v>36</v>
      </c>
      <c r="B37" s="213">
        <v>2</v>
      </c>
    </row>
    <row r="38" spans="1:2" x14ac:dyDescent="0.25">
      <c r="A38">
        <v>37</v>
      </c>
      <c r="B38" s="213">
        <v>2</v>
      </c>
    </row>
    <row r="39" spans="1:2" x14ac:dyDescent="0.25">
      <c r="A39">
        <v>38</v>
      </c>
      <c r="B39" s="213">
        <v>2</v>
      </c>
    </row>
    <row r="40" spans="1:2" x14ac:dyDescent="0.25">
      <c r="A40">
        <v>39</v>
      </c>
      <c r="B40" s="213">
        <v>2</v>
      </c>
    </row>
    <row r="41" spans="1:2" x14ac:dyDescent="0.25">
      <c r="A41">
        <v>40</v>
      </c>
      <c r="B41" s="213">
        <v>2</v>
      </c>
    </row>
    <row r="42" spans="1:2" x14ac:dyDescent="0.25">
      <c r="A42">
        <v>41</v>
      </c>
      <c r="B42" s="213">
        <v>2</v>
      </c>
    </row>
    <row r="43" spans="1:2" x14ac:dyDescent="0.25">
      <c r="A43">
        <v>42</v>
      </c>
      <c r="B43" s="213">
        <v>2</v>
      </c>
    </row>
    <row r="44" spans="1:2" x14ac:dyDescent="0.25">
      <c r="A44">
        <v>43</v>
      </c>
      <c r="B44" s="254">
        <v>1.75</v>
      </c>
    </row>
    <row r="45" spans="1:2" x14ac:dyDescent="0.25">
      <c r="A45">
        <v>44</v>
      </c>
      <c r="B45" s="213">
        <v>2</v>
      </c>
    </row>
    <row r="46" spans="1:2" x14ac:dyDescent="0.25">
      <c r="A46">
        <v>45</v>
      </c>
      <c r="B46" s="213">
        <v>2</v>
      </c>
    </row>
    <row r="47" spans="1:2" x14ac:dyDescent="0.25">
      <c r="A47">
        <v>46</v>
      </c>
      <c r="B47" s="213">
        <v>2</v>
      </c>
    </row>
    <row r="48" spans="1:2" x14ac:dyDescent="0.25">
      <c r="A48">
        <v>47</v>
      </c>
      <c r="B48" s="213">
        <v>2</v>
      </c>
    </row>
    <row r="49" spans="1:6" x14ac:dyDescent="0.25">
      <c r="A49">
        <v>48</v>
      </c>
      <c r="B49" s="213">
        <v>2</v>
      </c>
    </row>
    <row r="50" spans="1:6" x14ac:dyDescent="0.25">
      <c r="A50">
        <v>49</v>
      </c>
      <c r="B50" s="213">
        <v>2</v>
      </c>
    </row>
    <row r="51" spans="1:6" x14ac:dyDescent="0.25">
      <c r="A51">
        <v>50</v>
      </c>
      <c r="B51" s="254">
        <v>2</v>
      </c>
    </row>
    <row r="52" spans="1:6" x14ac:dyDescent="0.25">
      <c r="A52">
        <v>51</v>
      </c>
      <c r="B52" s="254">
        <v>2</v>
      </c>
    </row>
    <row r="53" spans="1:6" x14ac:dyDescent="0.25">
      <c r="A53">
        <v>52</v>
      </c>
      <c r="B53" s="213">
        <v>2</v>
      </c>
    </row>
    <row r="54" spans="1:6" x14ac:dyDescent="0.25">
      <c r="A54">
        <v>53</v>
      </c>
      <c r="B54" s="213">
        <v>2</v>
      </c>
    </row>
    <row r="55" spans="1:6" x14ac:dyDescent="0.25">
      <c r="A55">
        <v>54</v>
      </c>
      <c r="B55" s="213">
        <v>2</v>
      </c>
    </row>
    <row r="56" spans="1:6" x14ac:dyDescent="0.25">
      <c r="A56">
        <v>55</v>
      </c>
      <c r="B56" s="213">
        <v>2</v>
      </c>
    </row>
    <row r="57" spans="1:6" x14ac:dyDescent="0.25">
      <c r="A57">
        <v>56</v>
      </c>
      <c r="B57" s="213">
        <v>2</v>
      </c>
    </row>
    <row r="58" spans="1:6" x14ac:dyDescent="0.25">
      <c r="A58">
        <v>57</v>
      </c>
      <c r="B58" s="254">
        <v>1.3</v>
      </c>
    </row>
    <row r="60" spans="1:6" x14ac:dyDescent="0.25">
      <c r="A60" t="s">
        <v>906</v>
      </c>
    </row>
    <row r="61" spans="1:6" x14ac:dyDescent="0.25">
      <c r="A61">
        <f>A58</f>
        <v>57</v>
      </c>
    </row>
    <row r="63" spans="1:6" x14ac:dyDescent="0.25">
      <c r="A63" t="s">
        <v>907</v>
      </c>
    </row>
    <row r="64" spans="1:6" x14ac:dyDescent="0.25">
      <c r="A64">
        <f>A61*2</f>
        <v>114</v>
      </c>
      <c r="F64">
        <f>6*12500/9600</f>
        <v>7.8125</v>
      </c>
    </row>
    <row r="73" spans="1:2" x14ac:dyDescent="0.25">
      <c r="A73">
        <v>58</v>
      </c>
      <c r="B73" s="213">
        <v>2</v>
      </c>
    </row>
    <row r="74" spans="1:2" x14ac:dyDescent="0.25">
      <c r="A74">
        <v>59</v>
      </c>
      <c r="B74" s="213">
        <v>2</v>
      </c>
    </row>
    <row r="75" spans="1:2" x14ac:dyDescent="0.25">
      <c r="A75">
        <v>60</v>
      </c>
      <c r="B75" s="213">
        <v>2</v>
      </c>
    </row>
    <row r="76" spans="1:2" x14ac:dyDescent="0.25">
      <c r="A76">
        <v>61</v>
      </c>
      <c r="B76" s="213">
        <v>2</v>
      </c>
    </row>
    <row r="77" spans="1:2" x14ac:dyDescent="0.25">
      <c r="A77">
        <v>62</v>
      </c>
      <c r="B77" s="213">
        <v>2</v>
      </c>
    </row>
    <row r="78" spans="1:2" x14ac:dyDescent="0.25">
      <c r="A78">
        <v>63</v>
      </c>
      <c r="B78" s="213">
        <v>2</v>
      </c>
    </row>
    <row r="79" spans="1:2" x14ac:dyDescent="0.25">
      <c r="A79">
        <v>64</v>
      </c>
      <c r="B79" s="213">
        <v>2</v>
      </c>
    </row>
    <row r="80" spans="1:2" x14ac:dyDescent="0.25">
      <c r="A80">
        <v>65</v>
      </c>
      <c r="B80" s="213">
        <v>2</v>
      </c>
    </row>
    <row r="81" spans="1:1" x14ac:dyDescent="0.25">
      <c r="A81">
        <v>66</v>
      </c>
    </row>
    <row r="82" spans="1:1" x14ac:dyDescent="0.25">
      <c r="A82">
        <v>67</v>
      </c>
    </row>
    <row r="83" spans="1:1" x14ac:dyDescent="0.25">
      <c r="A83">
        <v>68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4"/>
  <sheetViews>
    <sheetView zoomScale="160" zoomScaleNormal="160" workbookViewId="0">
      <pane ySplit="1" topLeftCell="A2" activePane="bottomLeft" state="frozen"/>
      <selection activeCell="A77" sqref="A77"/>
      <selection pane="bottomLeft" activeCell="A77" sqref="A77"/>
    </sheetView>
  </sheetViews>
  <sheetFormatPr defaultRowHeight="15" x14ac:dyDescent="0.25"/>
  <cols>
    <col min="1" max="1" width="37.140625" customWidth="1"/>
    <col min="3" max="3" width="9.140625" customWidth="1"/>
    <col min="4" max="4" width="8.42578125" customWidth="1"/>
    <col min="5" max="5" width="9.7109375" customWidth="1"/>
    <col min="6" max="6" width="10.42578125" style="213" customWidth="1"/>
    <col min="7" max="9" width="10.42578125" style="213" hidden="1" customWidth="1"/>
    <col min="10" max="10" width="12.42578125" customWidth="1"/>
    <col min="11" max="11" width="14.28515625" hidden="1" customWidth="1"/>
    <col min="12" max="12" width="11" customWidth="1"/>
    <col min="13" max="15" width="14.85546875" bestFit="1" customWidth="1"/>
    <col min="16" max="16" width="11" customWidth="1"/>
    <col min="17" max="17" width="12.140625" customWidth="1"/>
    <col min="18" max="24" width="11" customWidth="1"/>
    <col min="25" max="25" width="9.5703125" customWidth="1"/>
    <col min="26" max="28" width="7.85546875" customWidth="1"/>
    <col min="29" max="29" width="7.85546875" hidden="1" customWidth="1"/>
    <col min="30" max="30" width="9.140625" customWidth="1"/>
  </cols>
  <sheetData>
    <row r="1" spans="1:27" ht="15.75" thickBot="1" x14ac:dyDescent="0.3">
      <c r="A1" s="950" t="s">
        <v>931</v>
      </c>
      <c r="B1" s="950"/>
      <c r="T1" s="195">
        <v>4</v>
      </c>
      <c r="U1" s="195">
        <v>31.83</v>
      </c>
      <c r="V1" s="195">
        <f t="shared" ref="V1:V3" si="0">T1*U1</f>
        <v>127.32</v>
      </c>
      <c r="W1" s="215">
        <f>V1/$V$4</f>
        <v>0.4338876772082878</v>
      </c>
      <c r="X1" s="195">
        <f>W1*$V$5</f>
        <v>39.054229825517986</v>
      </c>
      <c r="Y1" s="195">
        <f t="shared" ref="Y1:Y3" si="1">X1+V1</f>
        <v>166.37422982551797</v>
      </c>
      <c r="Z1" s="195">
        <f t="shared" ref="Z1:Z3" si="2">Y1/T1</f>
        <v>41.593557456379493</v>
      </c>
      <c r="AA1" s="195">
        <f>Z1/25</f>
        <v>1.6637422982551797</v>
      </c>
    </row>
    <row r="2" spans="1:27" x14ac:dyDescent="0.25">
      <c r="C2" s="192"/>
      <c r="D2" s="956" t="s">
        <v>451</v>
      </c>
      <c r="E2" s="957"/>
      <c r="F2" s="958"/>
      <c r="G2" s="956" t="s">
        <v>452</v>
      </c>
      <c r="H2" s="957"/>
      <c r="I2" s="958"/>
      <c r="M2" s="350" t="s">
        <v>453</v>
      </c>
      <c r="N2" s="350" t="s">
        <v>454</v>
      </c>
      <c r="O2" s="350" t="s">
        <v>455</v>
      </c>
      <c r="P2" s="351"/>
      <c r="Q2" s="352" t="s">
        <v>456</v>
      </c>
      <c r="T2" s="195">
        <v>4</v>
      </c>
      <c r="U2" s="195">
        <v>37.380000000000003</v>
      </c>
      <c r="V2" s="195">
        <f t="shared" si="0"/>
        <v>149.52000000000001</v>
      </c>
      <c r="W2" s="215">
        <f>V2/$V$4</f>
        <v>0.50954198473282442</v>
      </c>
      <c r="X2" s="195">
        <f>W2*$V$5</f>
        <v>45.863874045801531</v>
      </c>
      <c r="Y2" s="195">
        <f t="shared" si="1"/>
        <v>195.38387404580155</v>
      </c>
      <c r="Z2" s="195">
        <f t="shared" si="2"/>
        <v>48.845968511450387</v>
      </c>
      <c r="AA2" s="195">
        <f>Z2/25</f>
        <v>1.9538387404580155</v>
      </c>
    </row>
    <row r="3" spans="1:27" ht="15.75" thickBot="1" x14ac:dyDescent="0.3">
      <c r="D3" s="951" t="s">
        <v>457</v>
      </c>
      <c r="E3" s="952"/>
      <c r="F3" s="953"/>
      <c r="G3" s="331" t="s">
        <v>458</v>
      </c>
      <c r="H3" s="954" t="s">
        <v>459</v>
      </c>
      <c r="I3" s="955"/>
      <c r="M3" s="352">
        <f>(3843.71+415.34)</f>
        <v>4259.05</v>
      </c>
      <c r="N3" s="352">
        <f>2078.14</f>
        <v>2078.14</v>
      </c>
      <c r="O3" s="352">
        <f>12*4911</f>
        <v>58932</v>
      </c>
      <c r="P3" s="351"/>
      <c r="Q3" s="350" t="s">
        <v>460</v>
      </c>
      <c r="T3" s="195">
        <v>4</v>
      </c>
      <c r="U3" s="195">
        <v>4.1500000000000004</v>
      </c>
      <c r="V3" s="195">
        <f t="shared" si="0"/>
        <v>16.600000000000001</v>
      </c>
      <c r="W3" s="215">
        <f>V3/$V$4</f>
        <v>5.657033805888767E-2</v>
      </c>
      <c r="X3" s="195">
        <f>W3*$V$5</f>
        <v>5.0918961286804798</v>
      </c>
      <c r="Y3" s="195">
        <f t="shared" si="1"/>
        <v>21.691896128680483</v>
      </c>
      <c r="Z3" s="195">
        <f t="shared" si="2"/>
        <v>5.4229740321701208</v>
      </c>
      <c r="AA3" s="195">
        <f>Z3/25</f>
        <v>0.21691896128680482</v>
      </c>
    </row>
    <row r="4" spans="1:27" ht="36.75" thickBot="1" x14ac:dyDescent="0.3">
      <c r="A4" s="308" t="s">
        <v>365</v>
      </c>
      <c r="B4" s="193" t="s">
        <v>217</v>
      </c>
      <c r="C4" s="193" t="s">
        <v>461</v>
      </c>
      <c r="D4" s="324" t="s">
        <v>462</v>
      </c>
      <c r="E4" s="325" t="s">
        <v>463</v>
      </c>
      <c r="F4" s="326" t="s">
        <v>464</v>
      </c>
      <c r="G4" s="327" t="s">
        <v>465</v>
      </c>
      <c r="H4" s="329" t="s">
        <v>466</v>
      </c>
      <c r="I4" s="330" t="s">
        <v>467</v>
      </c>
      <c r="J4" s="328" t="s">
        <v>234</v>
      </c>
      <c r="K4" s="328" t="s">
        <v>468</v>
      </c>
      <c r="M4" s="351">
        <f t="shared" ref="M4:M11" si="3">C5*D5</f>
        <v>493292.76</v>
      </c>
      <c r="N4" s="351">
        <f t="shared" ref="N4:N11" si="4">C5*E5</f>
        <v>479816.96692307689</v>
      </c>
      <c r="O4" s="351">
        <f t="shared" ref="O4:O11" si="5">C5*F5</f>
        <v>542844</v>
      </c>
      <c r="P4" s="351"/>
      <c r="Q4" s="352">
        <f>35726.69/156</f>
        <v>229.0172435897436</v>
      </c>
      <c r="T4" s="195"/>
      <c r="U4" s="195"/>
      <c r="V4" s="195">
        <f>SUM(V1:V3)</f>
        <v>293.44000000000005</v>
      </c>
      <c r="W4" s="195">
        <f>SUM(W1:W3)</f>
        <v>0.99999999999999989</v>
      </c>
      <c r="Y4" s="214"/>
      <c r="Z4" s="214"/>
    </row>
    <row r="5" spans="1:27" ht="23.25" x14ac:dyDescent="0.25">
      <c r="A5" s="187" t="str">
        <f>'Anexo 2'!B12</f>
        <v>Fornecimento de condensadora VRF 24Hp, 380V, descarga vertical, marca de referência LG</v>
      </c>
      <c r="B5" s="190" t="s">
        <v>17</v>
      </c>
      <c r="C5" s="190">
        <v>12</v>
      </c>
      <c r="D5" s="191">
        <v>41107.730000000003</v>
      </c>
      <c r="E5" s="191">
        <f>39755.73+Q4</f>
        <v>39984.747243589743</v>
      </c>
      <c r="F5" s="191">
        <v>45237</v>
      </c>
      <c r="G5" s="253"/>
      <c r="H5" s="253"/>
      <c r="I5" s="253"/>
      <c r="J5" s="191">
        <f t="shared" ref="J5:J13" si="6">MEDIAN(D5:F5)</f>
        <v>41107.730000000003</v>
      </c>
      <c r="K5" s="191">
        <f>MEDIAN(D5:I5)</f>
        <v>41107.730000000003</v>
      </c>
      <c r="M5" s="351">
        <f t="shared" si="3"/>
        <v>143926.31999999998</v>
      </c>
      <c r="N5" s="351">
        <f t="shared" si="4"/>
        <v>142660.25384615385</v>
      </c>
      <c r="O5" s="351">
        <f t="shared" si="5"/>
        <v>99672</v>
      </c>
      <c r="P5" s="351"/>
      <c r="Q5" s="351"/>
      <c r="U5" s="195" t="s">
        <v>469</v>
      </c>
      <c r="V5" s="195">
        <v>90.01</v>
      </c>
    </row>
    <row r="6" spans="1:27" ht="34.5" x14ac:dyDescent="0.25">
      <c r="A6" s="187" t="str">
        <f>'Anexo 2'!B13</f>
        <v>Fornecimento de evaporadora VRF 36.000 Btu/h, tipo cassete 4 vias, marca de referência LG completa, inclusive painel e controle remoto sem fio</v>
      </c>
      <c r="B6" s="190" t="s">
        <v>17</v>
      </c>
      <c r="C6" s="190">
        <v>24</v>
      </c>
      <c r="D6" s="191">
        <f>4281.05+1371.1+344.78</f>
        <v>5996.9299999999994</v>
      </c>
      <c r="E6" s="191">
        <f>5312.28+300.89+101.99+Q4</f>
        <v>5944.1772435897437</v>
      </c>
      <c r="F6" s="191">
        <f>3126+844+183</f>
        <v>4153</v>
      </c>
      <c r="G6" s="194">
        <v>5212</v>
      </c>
      <c r="H6" s="194"/>
      <c r="I6" s="194"/>
      <c r="J6" s="191">
        <f t="shared" si="6"/>
        <v>5944.1772435897437</v>
      </c>
      <c r="K6" s="191">
        <f t="shared" ref="K6:K13" si="7">MEDIAN(D6:I6)</f>
        <v>5578.0886217948719</v>
      </c>
      <c r="L6" s="214"/>
      <c r="M6" s="351">
        <f t="shared" si="3"/>
        <v>67357.440000000002</v>
      </c>
      <c r="N6" s="351">
        <f t="shared" si="4"/>
        <v>69508.406923076924</v>
      </c>
      <c r="O6" s="351">
        <f t="shared" si="5"/>
        <v>47184</v>
      </c>
      <c r="P6" s="351"/>
      <c r="Q6" s="351"/>
      <c r="V6" s="195">
        <f>SUM(V4:V5)</f>
        <v>383.45000000000005</v>
      </c>
    </row>
    <row r="7" spans="1:27" ht="34.5" x14ac:dyDescent="0.25">
      <c r="A7" s="187" t="str">
        <f>'Anexo 2'!B14</f>
        <v>Fornecimento de evaporadora VRF 24.200 Btu/h, tipo cassete 4 vias, marca de referência LG completa, inclusive painel e controle remoto sem fio</v>
      </c>
      <c r="B7" s="190" t="s">
        <v>17</v>
      </c>
      <c r="C7" s="190">
        <v>12</v>
      </c>
      <c r="D7" s="191">
        <f>3897.24+1371.1+344.78</f>
        <v>5613.12</v>
      </c>
      <c r="E7" s="191">
        <f>5160.47+300.89+101.99+Q4</f>
        <v>5792.3672435897442</v>
      </c>
      <c r="F7" s="191">
        <f>2905+844+183</f>
        <v>3932</v>
      </c>
      <c r="G7" s="194">
        <v>4785</v>
      </c>
      <c r="H7" s="194">
        <v>5180</v>
      </c>
      <c r="I7" s="194">
        <v>5280</v>
      </c>
      <c r="J7" s="191">
        <f t="shared" si="6"/>
        <v>5613.12</v>
      </c>
      <c r="K7" s="191">
        <f t="shared" si="7"/>
        <v>5230</v>
      </c>
      <c r="M7" s="351">
        <f t="shared" si="3"/>
        <v>56785.56</v>
      </c>
      <c r="N7" s="351">
        <f t="shared" si="4"/>
        <v>63530.36692307693</v>
      </c>
      <c r="O7" s="351">
        <f t="shared" si="5"/>
        <v>41040</v>
      </c>
      <c r="P7" s="351"/>
      <c r="Q7" s="351"/>
    </row>
    <row r="8" spans="1:27" ht="34.5" x14ac:dyDescent="0.25">
      <c r="A8" s="187" t="str">
        <f>'Anexo 2'!B15</f>
        <v>Fornecimento de evaporadora VRF 12.300 Btu/h, tipo cassete 4 vias, marca de referência LG completa, inclusive painel e controle remoto sem fio</v>
      </c>
      <c r="B8" s="190" t="s">
        <v>17</v>
      </c>
      <c r="C8" s="190">
        <v>12</v>
      </c>
      <c r="D8" s="191">
        <f>3312.26+1075.09+344.78</f>
        <v>4732.13</v>
      </c>
      <c r="E8" s="191">
        <f>4662.3+300.89+101.99+Q4</f>
        <v>5294.1972435897442</v>
      </c>
      <c r="F8" s="191">
        <f>2393+844+183</f>
        <v>3420</v>
      </c>
      <c r="G8" s="194">
        <v>4358</v>
      </c>
      <c r="H8" s="194"/>
      <c r="I8" s="194"/>
      <c r="J8" s="191">
        <f t="shared" si="6"/>
        <v>4732.13</v>
      </c>
      <c r="K8" s="191">
        <f t="shared" si="7"/>
        <v>4545.0650000000005</v>
      </c>
      <c r="M8" s="351">
        <f t="shared" si="3"/>
        <v>187797.59999999998</v>
      </c>
      <c r="N8" s="351">
        <f t="shared" si="4"/>
        <v>117792.26076923075</v>
      </c>
      <c r="O8" s="351">
        <f t="shared" si="5"/>
        <v>168948</v>
      </c>
      <c r="P8" s="351"/>
      <c r="Q8" s="351"/>
    </row>
    <row r="9" spans="1:27" ht="34.5" x14ac:dyDescent="0.25">
      <c r="A9" s="187" t="str">
        <f>'Anexo 2'!B16</f>
        <v>Fornecimento de evaporadora VRF 24.200 Btu/h, tipo cassete 1 via, marca de referência LG completa, inclusive painel e controle remoto sem fio</v>
      </c>
      <c r="B9" s="190" t="s">
        <v>17</v>
      </c>
      <c r="C9" s="190">
        <v>36</v>
      </c>
      <c r="D9" s="191">
        <f>3674.58+1197.24+344.78</f>
        <v>5216.5999999999995</v>
      </c>
      <c r="E9" s="191">
        <f>2220.42+564.18+156.4+101.99+Q4</f>
        <v>3272.0072435897432</v>
      </c>
      <c r="F9" s="191">
        <f>3680+830+183</f>
        <v>4693</v>
      </c>
      <c r="G9" s="191"/>
      <c r="H9" s="191"/>
      <c r="I9" s="191"/>
      <c r="J9" s="191">
        <f t="shared" si="6"/>
        <v>4693</v>
      </c>
      <c r="K9" s="191">
        <f t="shared" si="7"/>
        <v>4693</v>
      </c>
      <c r="M9" s="351">
        <f t="shared" si="3"/>
        <v>61325.04</v>
      </c>
      <c r="N9" s="351">
        <f t="shared" si="4"/>
        <v>38972.606923076921</v>
      </c>
      <c r="O9" s="351">
        <f t="shared" si="5"/>
        <v>54324</v>
      </c>
      <c r="P9" s="351"/>
      <c r="Q9" s="351"/>
    </row>
    <row r="10" spans="1:27" ht="34.5" x14ac:dyDescent="0.25">
      <c r="A10" s="187" t="str">
        <f>'Anexo 2'!B17</f>
        <v>Fornecimento de evaporadora VRF 19.100 Btu/h, tipo cassete 1 via, marca de referência LG completa, inclusive painel e controle remoto sem fio</v>
      </c>
      <c r="B10" s="190" t="s">
        <v>17</v>
      </c>
      <c r="C10" s="190">
        <v>12</v>
      </c>
      <c r="D10" s="191">
        <f>3568.4+1197.24+344.78</f>
        <v>5110.42</v>
      </c>
      <c r="E10" s="191">
        <f>2196.13+564.18+156.4+101.99+Q4</f>
        <v>3247.7172435897432</v>
      </c>
      <c r="F10" s="191">
        <f>3514+830+183</f>
        <v>4527</v>
      </c>
      <c r="G10" s="191"/>
      <c r="H10" s="191"/>
      <c r="I10" s="191"/>
      <c r="J10" s="191">
        <f t="shared" si="6"/>
        <v>4527</v>
      </c>
      <c r="K10" s="191">
        <f t="shared" si="7"/>
        <v>4527</v>
      </c>
      <c r="M10" s="351">
        <f t="shared" si="3"/>
        <v>205665.12</v>
      </c>
      <c r="N10" s="351">
        <f t="shared" si="4"/>
        <v>140055.22769230767</v>
      </c>
      <c r="O10" s="351">
        <f t="shared" si="5"/>
        <v>156864</v>
      </c>
      <c r="P10" s="351"/>
      <c r="Q10" s="351"/>
    </row>
    <row r="11" spans="1:27" ht="34.5" x14ac:dyDescent="0.25">
      <c r="A11" s="187" t="str">
        <f>'Anexo 2'!B18</f>
        <v>Fornecimento de evaporadora VRF 12.300 Btu/h, tipo cassete 1 via, marca de referência LG completa, inclusive painel e controle remoto sem fio</v>
      </c>
      <c r="B11" s="190" t="s">
        <v>17</v>
      </c>
      <c r="C11" s="190">
        <v>48</v>
      </c>
      <c r="D11" s="191">
        <f>3163.43+776.48+344.78</f>
        <v>4284.6899999999996</v>
      </c>
      <c r="E11" s="191">
        <f>1947.53+482.88+156.4+101.99+Q4</f>
        <v>2917.8172435897432</v>
      </c>
      <c r="F11" s="191">
        <f>2587+498+183</f>
        <v>3268</v>
      </c>
      <c r="G11" s="191"/>
      <c r="H11" s="191"/>
      <c r="I11" s="191"/>
      <c r="J11" s="191">
        <f t="shared" si="6"/>
        <v>3268</v>
      </c>
      <c r="K11" s="191">
        <f t="shared" si="7"/>
        <v>3268</v>
      </c>
      <c r="M11" s="351">
        <f t="shared" si="3"/>
        <v>11493.15</v>
      </c>
      <c r="N11" s="351">
        <f t="shared" si="4"/>
        <v>17593.04</v>
      </c>
      <c r="O11" s="351">
        <f t="shared" si="5"/>
        <v>11757</v>
      </c>
      <c r="P11" s="351"/>
      <c r="Q11" s="351"/>
    </row>
    <row r="12" spans="1:27" ht="19.5" customHeight="1" x14ac:dyDescent="0.25">
      <c r="A12" s="187" t="s">
        <v>470</v>
      </c>
      <c r="B12" s="190" t="s">
        <v>17</v>
      </c>
      <c r="C12" s="190">
        <v>1</v>
      </c>
      <c r="D12" s="191">
        <v>11493.15</v>
      </c>
      <c r="E12" s="544">
        <v>17593.04</v>
      </c>
      <c r="F12" s="191">
        <v>11757</v>
      </c>
      <c r="G12" s="191"/>
      <c r="H12" s="191"/>
      <c r="I12" s="191"/>
      <c r="J12" s="191">
        <f t="shared" si="6"/>
        <v>11757</v>
      </c>
      <c r="K12" s="191">
        <f t="shared" si="7"/>
        <v>11757</v>
      </c>
      <c r="M12" s="351">
        <f>C13*D13*6</f>
        <v>45793.9</v>
      </c>
      <c r="N12" s="351">
        <f>C13*E13*6</f>
        <v>46346.38</v>
      </c>
      <c r="O12" s="351">
        <f>C13*F13*6</f>
        <v>59080</v>
      </c>
      <c r="P12" s="351"/>
      <c r="Q12" s="351"/>
    </row>
    <row r="13" spans="1:27" ht="23.25" x14ac:dyDescent="0.25">
      <c r="A13" s="187" t="s">
        <v>471</v>
      </c>
      <c r="B13" s="190" t="s">
        <v>363</v>
      </c>
      <c r="C13" s="190">
        <v>2</v>
      </c>
      <c r="D13" s="191">
        <f>ROUND((12430.2+26838.7+6525)/2,2)/6</f>
        <v>3816.1583333333333</v>
      </c>
      <c r="E13" s="191">
        <f>23173.19/6</f>
        <v>3862.1983333333333</v>
      </c>
      <c r="F13" s="191">
        <f>140*422/12</f>
        <v>4923.333333333333</v>
      </c>
      <c r="G13" s="191"/>
      <c r="H13" s="191"/>
      <c r="I13" s="191"/>
      <c r="J13" s="191">
        <f t="shared" si="6"/>
        <v>3862.1983333333333</v>
      </c>
      <c r="K13" s="191">
        <f t="shared" si="7"/>
        <v>3862.1983333333333</v>
      </c>
      <c r="M13" s="353">
        <f>SUM(M3:M12)</f>
        <v>1277695.94</v>
      </c>
      <c r="N13" s="353">
        <f>SUM(N4:N12)+N3</f>
        <v>1118353.6499999997</v>
      </c>
      <c r="O13" s="353">
        <f>SUM(O3:O12)</f>
        <v>1240645</v>
      </c>
      <c r="P13" s="351"/>
      <c r="Q13" s="351"/>
    </row>
    <row r="14" spans="1:27" x14ac:dyDescent="0.25">
      <c r="J14" s="214"/>
      <c r="M14" s="354" t="s">
        <v>462</v>
      </c>
      <c r="N14" s="354" t="s">
        <v>472</v>
      </c>
      <c r="O14" s="354" t="s">
        <v>473</v>
      </c>
    </row>
  </sheetData>
  <mergeCells count="5">
    <mergeCell ref="A1:B1"/>
    <mergeCell ref="D3:F3"/>
    <mergeCell ref="H3:I3"/>
    <mergeCell ref="D2:F2"/>
    <mergeCell ref="G2:I2"/>
  </mergeCells>
  <pageMargins left="0.51181102362204722" right="0.51181102362204722" top="0.78740157480314965" bottom="0.78740157480314965" header="0.31496062992125984" footer="0.31496062992125984"/>
  <pageSetup paperSize="9" fitToHeight="3" orientation="landscape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35"/>
  <sheetViews>
    <sheetView topLeftCell="A23" zoomScale="150" zoomScaleNormal="150" workbookViewId="0">
      <selection activeCell="A77" sqref="A77"/>
    </sheetView>
  </sheetViews>
  <sheetFormatPr defaultRowHeight="15" x14ac:dyDescent="0.25"/>
  <cols>
    <col min="1" max="1" width="59" customWidth="1"/>
    <col min="3" max="3" width="12.7109375" style="201" hidden="1" customWidth="1"/>
    <col min="4" max="4" width="10.85546875" customWidth="1"/>
    <col min="5" max="5" width="10.5703125" customWidth="1"/>
    <col min="6" max="6" width="8.5703125" customWidth="1"/>
    <col min="7" max="7" width="9.140625" customWidth="1"/>
    <col min="8" max="9" width="11.140625" customWidth="1"/>
    <col min="10" max="10" width="10" customWidth="1"/>
    <col min="11" max="11" width="12.140625" customWidth="1"/>
    <col min="12" max="12" width="11.140625" customWidth="1"/>
    <col min="13" max="13" width="8.7109375" customWidth="1"/>
    <col min="14" max="14" width="14.42578125" hidden="1" customWidth="1"/>
    <col min="15" max="15" width="12.5703125" hidden="1" customWidth="1"/>
    <col min="16" max="16" width="7.5703125" customWidth="1"/>
    <col min="17" max="17" width="10.28515625" customWidth="1"/>
    <col min="18" max="18" width="17.85546875" customWidth="1"/>
    <col min="19" max="19" width="10.42578125" customWidth="1"/>
    <col min="20" max="20" width="9.85546875" customWidth="1"/>
  </cols>
  <sheetData>
    <row r="1" spans="1:18" ht="21.75" customHeight="1" x14ac:dyDescent="0.25">
      <c r="K1" s="542"/>
      <c r="L1" s="542"/>
      <c r="M1" s="542"/>
      <c r="N1" s="542"/>
    </row>
    <row r="2" spans="1:18" ht="21.75" customHeight="1" x14ac:dyDescent="0.25">
      <c r="A2" s="959" t="s">
        <v>930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59"/>
      <c r="P2" s="959"/>
      <c r="Q2" s="959"/>
    </row>
    <row r="3" spans="1:18" s="483" customFormat="1" ht="26.25" customHeight="1" x14ac:dyDescent="0.25">
      <c r="A3" s="537" t="s">
        <v>365</v>
      </c>
      <c r="B3" s="537" t="s">
        <v>217</v>
      </c>
      <c r="C3" s="537" t="s">
        <v>475</v>
      </c>
      <c r="D3" s="537" t="s">
        <v>574</v>
      </c>
      <c r="E3" s="538" t="s">
        <v>575</v>
      </c>
      <c r="F3" s="537" t="s">
        <v>576</v>
      </c>
      <c r="G3" s="537" t="s">
        <v>577</v>
      </c>
      <c r="H3" s="537" t="s">
        <v>578</v>
      </c>
      <c r="I3" s="537" t="s">
        <v>579</v>
      </c>
      <c r="J3" s="537" t="s">
        <v>580</v>
      </c>
      <c r="K3" s="537" t="s">
        <v>581</v>
      </c>
      <c r="L3" s="538" t="s">
        <v>582</v>
      </c>
      <c r="M3" s="537" t="s">
        <v>660</v>
      </c>
      <c r="N3" s="537" t="s">
        <v>661</v>
      </c>
      <c r="O3" s="537" t="s">
        <v>662</v>
      </c>
      <c r="P3" s="537" t="s">
        <v>583</v>
      </c>
      <c r="Q3" s="543" t="s">
        <v>234</v>
      </c>
    </row>
    <row r="4" spans="1:18" s="210" customFormat="1" ht="15.75" customHeight="1" x14ac:dyDescent="0.2">
      <c r="A4" s="260" t="s">
        <v>584</v>
      </c>
      <c r="B4" s="190"/>
      <c r="C4" s="251"/>
      <c r="D4" s="360"/>
      <c r="E4" s="360"/>
      <c r="F4" s="361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2"/>
    </row>
    <row r="5" spans="1:18" s="210" customFormat="1" ht="15.75" customHeight="1" x14ac:dyDescent="0.2">
      <c r="A5" s="189" t="s">
        <v>288</v>
      </c>
      <c r="B5" s="190" t="s">
        <v>209</v>
      </c>
      <c r="C5" s="251">
        <v>175.2</v>
      </c>
      <c r="D5" s="360"/>
      <c r="E5" s="363"/>
      <c r="F5" s="364">
        <f>((0.193*175.2)*88.91)/C5</f>
        <v>17.159630000000003</v>
      </c>
      <c r="G5" s="364">
        <f>((35.2*91.95))/C5</f>
        <v>18.473972602739728</v>
      </c>
      <c r="H5" s="361">
        <f>101.5/5</f>
        <v>20.3</v>
      </c>
      <c r="I5" s="361"/>
      <c r="J5" s="363"/>
      <c r="K5" s="361"/>
      <c r="L5" s="360"/>
      <c r="M5" s="360"/>
      <c r="N5" s="360"/>
      <c r="O5" s="360"/>
      <c r="P5" s="360"/>
      <c r="Q5" s="365">
        <f t="shared" ref="Q5:Q11" si="0">ROUND(MEDIAN(D5:J5),2)</f>
        <v>18.47</v>
      </c>
    </row>
    <row r="6" spans="1:18" s="210" customFormat="1" ht="15.75" customHeight="1" x14ac:dyDescent="0.2">
      <c r="A6" s="189" t="s">
        <v>487</v>
      </c>
      <c r="B6" s="190" t="s">
        <v>209</v>
      </c>
      <c r="C6" s="251">
        <v>170.39999999999998</v>
      </c>
      <c r="D6" s="360"/>
      <c r="E6" s="364">
        <f>((47*114.46)/C6)</f>
        <v>31.570539906103289</v>
      </c>
      <c r="F6" s="364">
        <f>((0.263*170.4)*93.54)/C6</f>
        <v>24.601020000000005</v>
      </c>
      <c r="G6" s="364">
        <f>((40.9*97.48))/C6</f>
        <v>23.397488262910802</v>
      </c>
      <c r="H6" s="361">
        <f>139/5</f>
        <v>27.8</v>
      </c>
      <c r="I6" s="361"/>
      <c r="J6" s="363"/>
      <c r="K6" s="361"/>
      <c r="L6" s="360"/>
      <c r="M6" s="360"/>
      <c r="N6" s="360"/>
      <c r="O6" s="360"/>
      <c r="P6" s="360"/>
      <c r="Q6" s="365">
        <f t="shared" si="0"/>
        <v>26.2</v>
      </c>
    </row>
    <row r="7" spans="1:18" s="210" customFormat="1" ht="15.75" customHeight="1" x14ac:dyDescent="0.2">
      <c r="A7" s="189" t="s">
        <v>290</v>
      </c>
      <c r="B7" s="190" t="s">
        <v>209</v>
      </c>
      <c r="C7" s="251">
        <v>216.59999999999997</v>
      </c>
      <c r="D7" s="360"/>
      <c r="E7" s="364">
        <f>((75*124.2)/C7)</f>
        <v>43.005540166204995</v>
      </c>
      <c r="F7" s="364">
        <f>((0.34*216.6)*93.54)/C7</f>
        <v>31.80360000000001</v>
      </c>
      <c r="G7" s="364">
        <f>((77.98*97.48)/C7)</f>
        <v>35.094600184672217</v>
      </c>
      <c r="H7" s="360">
        <f>175.4/5</f>
        <v>35.08</v>
      </c>
      <c r="I7" s="360"/>
      <c r="J7" s="363"/>
      <c r="K7" s="361"/>
      <c r="L7" s="360"/>
      <c r="M7" s="360"/>
      <c r="N7" s="360"/>
      <c r="O7" s="360"/>
      <c r="P7" s="360"/>
      <c r="Q7" s="365">
        <f t="shared" si="0"/>
        <v>35.090000000000003</v>
      </c>
    </row>
    <row r="8" spans="1:18" s="210" customFormat="1" ht="15.75" customHeight="1" x14ac:dyDescent="0.2">
      <c r="A8" s="189" t="s">
        <v>291</v>
      </c>
      <c r="B8" s="190" t="s">
        <v>209</v>
      </c>
      <c r="C8" s="251">
        <v>51</v>
      </c>
      <c r="D8" s="360"/>
      <c r="E8" s="364">
        <f>((24*104.44)/C8)</f>
        <v>49.148235294117647</v>
      </c>
      <c r="F8" s="363"/>
      <c r="G8" s="364">
        <f>((18.36*97.48))/C8</f>
        <v>35.092799999999997</v>
      </c>
      <c r="H8" s="360"/>
      <c r="I8" s="360"/>
      <c r="J8" s="363"/>
      <c r="K8" s="361"/>
      <c r="L8" s="360"/>
      <c r="M8" s="360"/>
      <c r="N8" s="360"/>
      <c r="O8" s="360"/>
      <c r="P8" s="360"/>
      <c r="Q8" s="365">
        <f t="shared" si="0"/>
        <v>42.12</v>
      </c>
    </row>
    <row r="9" spans="1:18" s="210" customFormat="1" ht="15.75" hidden="1" customHeight="1" x14ac:dyDescent="0.2">
      <c r="A9" s="189" t="s">
        <v>491</v>
      </c>
      <c r="B9" s="190" t="s">
        <v>209</v>
      </c>
      <c r="C9" s="251">
        <v>79.199999999999989</v>
      </c>
      <c r="D9" s="360"/>
      <c r="E9" s="364">
        <f>((40*116.26)/79.2)</f>
        <v>58.717171717171723</v>
      </c>
      <c r="F9" s="364">
        <f>((0.49*79.2)*93.54)/C9</f>
        <v>45.834600000000009</v>
      </c>
      <c r="G9" s="364">
        <f>((38.02*97.48)/C9)</f>
        <v>46.795323232323248</v>
      </c>
      <c r="H9" s="360">
        <f>249.4/5</f>
        <v>49.88</v>
      </c>
      <c r="I9" s="360"/>
      <c r="J9" s="363"/>
      <c r="K9" s="361"/>
      <c r="L9" s="360"/>
      <c r="M9" s="360"/>
      <c r="N9" s="360"/>
      <c r="O9" s="360"/>
      <c r="P9" s="360"/>
      <c r="Q9" s="374">
        <f t="shared" si="0"/>
        <v>48.34</v>
      </c>
      <c r="R9" s="210" t="s">
        <v>618</v>
      </c>
    </row>
    <row r="10" spans="1:18" s="210" customFormat="1" ht="15.75" hidden="1" customHeight="1" x14ac:dyDescent="0.2">
      <c r="A10" s="189" t="s">
        <v>493</v>
      </c>
      <c r="B10" s="190" t="s">
        <v>209</v>
      </c>
      <c r="C10" s="251">
        <v>144</v>
      </c>
      <c r="D10" s="360"/>
      <c r="E10" s="364">
        <f>((71*120)/C10)</f>
        <v>59.166666666666664</v>
      </c>
      <c r="F10" s="364">
        <f>((0.614*144)*93.54)/C10</f>
        <v>57.433560000000007</v>
      </c>
      <c r="G10" s="364">
        <f>((86.4*97.48)/C10)</f>
        <v>58.488000000000007</v>
      </c>
      <c r="H10" s="360">
        <f>328.6/5</f>
        <v>65.72</v>
      </c>
      <c r="I10" s="360"/>
      <c r="J10" s="363"/>
      <c r="K10" s="361"/>
      <c r="L10" s="360"/>
      <c r="M10" s="360"/>
      <c r="N10" s="360"/>
      <c r="O10" s="360"/>
      <c r="P10" s="360"/>
      <c r="Q10" s="374">
        <f t="shared" si="0"/>
        <v>58.83</v>
      </c>
      <c r="R10" s="210" t="s">
        <v>618</v>
      </c>
    </row>
    <row r="11" spans="1:18" s="210" customFormat="1" ht="17.25" hidden="1" customHeight="1" x14ac:dyDescent="0.2">
      <c r="A11" s="189" t="s">
        <v>494</v>
      </c>
      <c r="B11" s="190" t="s">
        <v>209</v>
      </c>
      <c r="C11" s="251">
        <v>192</v>
      </c>
      <c r="D11" s="360"/>
      <c r="E11" s="364">
        <f>((148.2*111.67)/C11)</f>
        <v>86.195281249999994</v>
      </c>
      <c r="F11" s="364">
        <f>((0.78*192)*94.51)/C11</f>
        <v>73.717799999999997</v>
      </c>
      <c r="G11" s="364">
        <f>((150.14*97.48)/C11)</f>
        <v>76.227329166666664</v>
      </c>
      <c r="H11" s="360"/>
      <c r="I11" s="360"/>
      <c r="J11" s="363"/>
      <c r="K11" s="361"/>
      <c r="L11" s="360"/>
      <c r="M11" s="360"/>
      <c r="N11" s="360"/>
      <c r="O11" s="360"/>
      <c r="P11" s="360"/>
      <c r="Q11" s="374">
        <f t="shared" si="0"/>
        <v>76.23</v>
      </c>
      <c r="R11" s="210" t="s">
        <v>618</v>
      </c>
    </row>
    <row r="12" spans="1:18" s="210" customFormat="1" ht="17.25" customHeight="1" x14ac:dyDescent="0.2">
      <c r="A12" s="260" t="s">
        <v>585</v>
      </c>
      <c r="B12" s="190"/>
      <c r="C12" s="251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2"/>
    </row>
    <row r="13" spans="1:18" s="210" customFormat="1" ht="25.5" customHeight="1" x14ac:dyDescent="0.2">
      <c r="A13" s="189" t="s">
        <v>624</v>
      </c>
      <c r="B13" s="190" t="s">
        <v>209</v>
      </c>
      <c r="C13" s="251"/>
      <c r="D13" s="360"/>
      <c r="E13" s="360">
        <v>13.86</v>
      </c>
      <c r="F13" s="360">
        <f>24.7/2</f>
        <v>12.35</v>
      </c>
      <c r="G13" s="360">
        <v>12.82</v>
      </c>
      <c r="H13" s="360"/>
      <c r="I13" s="360"/>
      <c r="J13" s="360"/>
      <c r="K13" s="360"/>
      <c r="L13" s="360"/>
      <c r="M13" s="360"/>
      <c r="N13" s="360"/>
      <c r="O13" s="360"/>
      <c r="P13" s="360"/>
      <c r="Q13" s="375">
        <f t="shared" ref="Q13:Q20" si="1">ROUND(MEDIAN(D13:P13),2)</f>
        <v>12.82</v>
      </c>
    </row>
    <row r="14" spans="1:18" s="210" customFormat="1" ht="28.5" hidden="1" customHeight="1" x14ac:dyDescent="0.2">
      <c r="A14" s="189" t="s">
        <v>621</v>
      </c>
      <c r="B14" s="190" t="s">
        <v>209</v>
      </c>
      <c r="C14" s="251">
        <v>175.2</v>
      </c>
      <c r="D14" s="360"/>
      <c r="E14" s="360"/>
      <c r="F14" s="360"/>
      <c r="G14" s="366">
        <v>10.24</v>
      </c>
      <c r="H14" s="360"/>
      <c r="I14" s="360"/>
      <c r="J14" s="360"/>
      <c r="K14" s="360">
        <v>16.63</v>
      </c>
      <c r="L14" s="360"/>
      <c r="M14" s="360"/>
      <c r="N14" s="360"/>
      <c r="O14" s="360"/>
      <c r="P14" s="360"/>
      <c r="Q14" s="374">
        <f t="shared" si="1"/>
        <v>13.44</v>
      </c>
      <c r="R14" s="210" t="s">
        <v>619</v>
      </c>
    </row>
    <row r="15" spans="1:18" s="210" customFormat="1" ht="30.75" hidden="1" customHeight="1" x14ac:dyDescent="0.2">
      <c r="A15" s="189" t="s">
        <v>622</v>
      </c>
      <c r="B15" s="190" t="s">
        <v>209</v>
      </c>
      <c r="C15" s="251">
        <v>170.39999999999998</v>
      </c>
      <c r="D15" s="360">
        <f>ROUND((64.35/2),2)</f>
        <v>32.18</v>
      </c>
      <c r="E15" s="360"/>
      <c r="F15" s="360"/>
      <c r="G15" s="366">
        <v>22.05</v>
      </c>
      <c r="H15" s="360"/>
      <c r="I15" s="360"/>
      <c r="J15" s="360"/>
      <c r="K15" s="360">
        <v>26.07</v>
      </c>
      <c r="L15" s="360"/>
      <c r="M15" s="360"/>
      <c r="N15" s="360"/>
      <c r="O15" s="360"/>
      <c r="P15" s="360"/>
      <c r="Q15" s="374">
        <f t="shared" si="1"/>
        <v>26.07</v>
      </c>
      <c r="R15" s="210" t="s">
        <v>619</v>
      </c>
    </row>
    <row r="16" spans="1:18" s="210" customFormat="1" ht="26.25" customHeight="1" x14ac:dyDescent="0.2">
      <c r="A16" s="189" t="s">
        <v>586</v>
      </c>
      <c r="B16" s="190" t="s">
        <v>209</v>
      </c>
      <c r="C16" s="251">
        <v>216.59999999999997</v>
      </c>
      <c r="D16" s="360"/>
      <c r="E16" s="360"/>
      <c r="F16" s="360"/>
      <c r="G16" s="366">
        <v>41.54</v>
      </c>
      <c r="H16" s="360"/>
      <c r="I16" s="360"/>
      <c r="J16" s="360"/>
      <c r="K16" s="360">
        <v>27.86</v>
      </c>
      <c r="L16" s="360"/>
      <c r="M16" s="360"/>
      <c r="N16" s="360"/>
      <c r="O16" s="360"/>
      <c r="P16" s="360"/>
      <c r="Q16" s="375">
        <f t="shared" si="1"/>
        <v>34.700000000000003</v>
      </c>
    </row>
    <row r="17" spans="1:18" s="210" customFormat="1" ht="24.75" customHeight="1" x14ac:dyDescent="0.2">
      <c r="A17" s="189" t="s">
        <v>292</v>
      </c>
      <c r="B17" s="190" t="s">
        <v>209</v>
      </c>
      <c r="C17" s="251">
        <v>51</v>
      </c>
      <c r="D17" s="360"/>
      <c r="E17" s="360"/>
      <c r="F17" s="360"/>
      <c r="G17" s="366">
        <v>37.11</v>
      </c>
      <c r="H17" s="360"/>
      <c r="I17" s="360"/>
      <c r="J17" s="360"/>
      <c r="K17" s="360">
        <v>30.82</v>
      </c>
      <c r="L17" s="360"/>
      <c r="M17" s="360"/>
      <c r="N17" s="360"/>
      <c r="O17" s="360"/>
      <c r="P17" s="360"/>
      <c r="Q17" s="365">
        <f t="shared" si="1"/>
        <v>33.97</v>
      </c>
    </row>
    <row r="18" spans="1:18" s="210" customFormat="1" ht="24.75" customHeight="1" x14ac:dyDescent="0.2">
      <c r="A18" s="189" t="s">
        <v>295</v>
      </c>
      <c r="B18" s="190" t="s">
        <v>209</v>
      </c>
      <c r="C18" s="251">
        <v>79.199999999999989</v>
      </c>
      <c r="D18" s="360"/>
      <c r="E18" s="361"/>
      <c r="F18" s="360"/>
      <c r="G18" s="366">
        <v>41.44</v>
      </c>
      <c r="H18" s="360"/>
      <c r="I18" s="360"/>
      <c r="J18" s="360"/>
      <c r="K18" s="360">
        <v>32.75</v>
      </c>
      <c r="L18" s="360"/>
      <c r="M18" s="360"/>
      <c r="N18" s="360"/>
      <c r="O18" s="360"/>
      <c r="P18" s="360"/>
      <c r="Q18" s="365">
        <f t="shared" si="1"/>
        <v>37.1</v>
      </c>
    </row>
    <row r="19" spans="1:18" s="210" customFormat="1" ht="28.5" customHeight="1" x14ac:dyDescent="0.2">
      <c r="A19" s="189" t="s">
        <v>299</v>
      </c>
      <c r="B19" s="190" t="s">
        <v>209</v>
      </c>
      <c r="C19" s="251">
        <v>144</v>
      </c>
      <c r="E19" s="361"/>
      <c r="F19" s="360"/>
      <c r="G19" s="366">
        <v>50.32</v>
      </c>
      <c r="H19" s="360"/>
      <c r="I19" s="360"/>
      <c r="J19" s="360"/>
      <c r="K19" s="360">
        <v>36.71</v>
      </c>
      <c r="L19" s="360"/>
      <c r="M19" s="360"/>
      <c r="N19" s="360"/>
      <c r="O19" s="360"/>
      <c r="P19" s="360"/>
      <c r="Q19" s="365">
        <f t="shared" si="1"/>
        <v>43.52</v>
      </c>
    </row>
    <row r="20" spans="1:18" s="210" customFormat="1" ht="28.5" customHeight="1" x14ac:dyDescent="0.2">
      <c r="A20" s="189" t="s">
        <v>304</v>
      </c>
      <c r="B20" s="190" t="s">
        <v>209</v>
      </c>
      <c r="C20" s="251">
        <v>192</v>
      </c>
      <c r="D20" s="360"/>
      <c r="E20" s="361"/>
      <c r="F20" s="360">
        <f>196.3/2</f>
        <v>98.15</v>
      </c>
      <c r="G20" s="360"/>
      <c r="H20" s="360"/>
      <c r="I20" s="360">
        <f>118.48/2</f>
        <v>59.24</v>
      </c>
      <c r="J20" s="360"/>
      <c r="K20" s="367"/>
      <c r="L20" s="360"/>
      <c r="M20" s="360"/>
      <c r="N20" s="360"/>
      <c r="O20" s="360"/>
      <c r="P20" s="360"/>
      <c r="Q20" s="365">
        <f t="shared" si="1"/>
        <v>78.7</v>
      </c>
    </row>
    <row r="21" spans="1:18" s="210" customFormat="1" ht="28.5" customHeight="1" x14ac:dyDescent="0.2">
      <c r="A21" s="260" t="s">
        <v>587</v>
      </c>
      <c r="B21" s="190"/>
      <c r="C21" s="251"/>
      <c r="D21" s="360"/>
      <c r="E21" s="360"/>
      <c r="F21" s="360"/>
      <c r="G21" s="360"/>
      <c r="H21" s="360"/>
      <c r="I21" s="360"/>
      <c r="J21" s="360"/>
      <c r="K21" s="360"/>
      <c r="L21" s="360"/>
      <c r="M21" s="361"/>
      <c r="N21" s="361"/>
      <c r="O21" s="361"/>
      <c r="P21" s="360"/>
      <c r="Q21" s="362"/>
    </row>
    <row r="22" spans="1:18" s="210" customFormat="1" ht="19.5" hidden="1" customHeight="1" x14ac:dyDescent="0.2">
      <c r="A22" s="189" t="s">
        <v>496</v>
      </c>
      <c r="B22" s="190" t="s">
        <v>269</v>
      </c>
      <c r="C22" s="251">
        <v>24.810000000000002</v>
      </c>
      <c r="D22" s="360">
        <f>ROUND((509.99/11.3),2)</f>
        <v>45.13</v>
      </c>
      <c r="E22" s="360">
        <f>ROUND((872.34/11.3),2)</f>
        <v>77.2</v>
      </c>
      <c r="F22" s="360"/>
      <c r="G22" s="360">
        <f>ROUND((736.26/11.3),2)</f>
        <v>65.16</v>
      </c>
      <c r="H22" s="360"/>
      <c r="I22" s="360"/>
      <c r="J22" s="360"/>
      <c r="K22" s="360"/>
      <c r="L22" s="361">
        <f>ROUND((773.9/11.3),2)</f>
        <v>68.489999999999995</v>
      </c>
      <c r="N22" s="360"/>
      <c r="O22" s="360"/>
      <c r="P22" s="360">
        <f>ROUND((483.08/11.3),2)</f>
        <v>42.75</v>
      </c>
      <c r="Q22" s="374">
        <f>ROUND(MEDIAN(D22:P22),2)</f>
        <v>65.16</v>
      </c>
      <c r="R22" s="210" t="s">
        <v>620</v>
      </c>
    </row>
    <row r="23" spans="1:18" s="210" customFormat="1" ht="18.75" customHeight="1" x14ac:dyDescent="0.2">
      <c r="A23" s="189" t="s">
        <v>273</v>
      </c>
      <c r="B23" s="111" t="s">
        <v>272</v>
      </c>
      <c r="C23" s="251">
        <v>40</v>
      </c>
      <c r="D23" s="360"/>
      <c r="E23" s="360"/>
      <c r="F23" s="360"/>
      <c r="G23" s="360"/>
      <c r="H23" s="360"/>
      <c r="I23" s="360"/>
      <c r="J23" s="360"/>
      <c r="K23" s="360"/>
      <c r="L23" s="360"/>
      <c r="M23" s="361">
        <v>20</v>
      </c>
      <c r="N23" s="360"/>
      <c r="O23" s="360"/>
      <c r="P23" s="360"/>
      <c r="Q23" s="365">
        <f>ROUND(MEDIAN(D23:P23),2)</f>
        <v>20</v>
      </c>
    </row>
    <row r="24" spans="1:18" s="210" customFormat="1" ht="17.25" customHeight="1" x14ac:dyDescent="0.2">
      <c r="A24" s="189" t="s">
        <v>274</v>
      </c>
      <c r="B24" s="190" t="s">
        <v>17</v>
      </c>
      <c r="C24" s="251">
        <v>60</v>
      </c>
      <c r="D24" s="360">
        <v>16.3</v>
      </c>
      <c r="E24" s="360"/>
      <c r="F24" s="360"/>
      <c r="G24" s="360"/>
      <c r="H24" s="361">
        <v>11.1</v>
      </c>
      <c r="I24" s="360"/>
      <c r="J24" s="361">
        <v>16</v>
      </c>
      <c r="K24" s="361"/>
      <c r="L24" s="360"/>
      <c r="M24" s="360"/>
      <c r="N24" s="360"/>
      <c r="O24" s="360"/>
      <c r="P24" s="360"/>
      <c r="Q24" s="365">
        <f>ROUND(MEDIAN(D24:P24),2)</f>
        <v>16</v>
      </c>
    </row>
    <row r="25" spans="1:18" s="210" customFormat="1" ht="17.25" customHeight="1" x14ac:dyDescent="0.2">
      <c r="A25" s="189"/>
      <c r="B25" s="190"/>
      <c r="C25" s="251"/>
      <c r="D25" s="360"/>
      <c r="E25" s="360"/>
      <c r="F25" s="360"/>
      <c r="G25" s="360"/>
      <c r="H25" s="360"/>
      <c r="I25" s="360"/>
      <c r="J25" s="360"/>
      <c r="K25" s="360"/>
      <c r="L25" s="360"/>
      <c r="M25" s="360"/>
      <c r="N25" s="360"/>
      <c r="O25" s="360"/>
      <c r="P25" s="360"/>
      <c r="Q25" s="362"/>
    </row>
    <row r="26" spans="1:18" s="210" customFormat="1" ht="17.25" customHeight="1" x14ac:dyDescent="0.2">
      <c r="A26" s="260" t="s">
        <v>588</v>
      </c>
      <c r="B26" s="190"/>
      <c r="C26" s="251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2"/>
    </row>
    <row r="27" spans="1:18" s="210" customFormat="1" ht="17.25" customHeight="1" x14ac:dyDescent="0.2">
      <c r="A27" s="189" t="s">
        <v>497</v>
      </c>
      <c r="B27" s="190" t="s">
        <v>17</v>
      </c>
      <c r="C27" s="251">
        <v>48</v>
      </c>
      <c r="D27" s="360">
        <v>159.52000000000001</v>
      </c>
      <c r="E27" s="360">
        <v>220.28</v>
      </c>
      <c r="F27" s="360"/>
      <c r="G27" s="360">
        <v>194.73</v>
      </c>
      <c r="H27" s="360"/>
      <c r="I27" s="360"/>
      <c r="J27" s="360">
        <v>197.34</v>
      </c>
      <c r="K27" s="360"/>
      <c r="L27" s="360"/>
      <c r="M27" s="360"/>
      <c r="N27" s="360"/>
      <c r="O27" s="360"/>
      <c r="P27" s="360"/>
      <c r="Q27" s="365">
        <f>ROUND(MEDIAN(D27:P27),2)</f>
        <v>196.04</v>
      </c>
    </row>
    <row r="28" spans="1:18" s="210" customFormat="1" ht="17.25" customHeight="1" x14ac:dyDescent="0.2">
      <c r="A28" s="189" t="s">
        <v>498</v>
      </c>
      <c r="B28" s="190" t="s">
        <v>17</v>
      </c>
      <c r="C28" s="251">
        <v>48</v>
      </c>
      <c r="D28" s="360">
        <v>159.28</v>
      </c>
      <c r="E28" s="360">
        <v>235.68</v>
      </c>
      <c r="F28" s="360"/>
      <c r="G28" s="360">
        <v>173.14</v>
      </c>
      <c r="H28" s="360"/>
      <c r="I28" s="360"/>
      <c r="J28" s="360">
        <v>185.12</v>
      </c>
      <c r="K28" s="360"/>
      <c r="L28" s="360"/>
      <c r="M28" s="360"/>
      <c r="N28" s="360"/>
      <c r="O28" s="360"/>
      <c r="P28" s="360"/>
      <c r="Q28" s="365">
        <f>ROUND(MEDIAN(D28:P28),2)</f>
        <v>179.13</v>
      </c>
    </row>
    <row r="29" spans="1:18" s="210" customFormat="1" ht="17.25" customHeight="1" x14ac:dyDescent="0.2">
      <c r="A29" s="189" t="s">
        <v>499</v>
      </c>
      <c r="B29" s="190" t="s">
        <v>17</v>
      </c>
      <c r="C29" s="251">
        <v>96</v>
      </c>
      <c r="D29" s="360">
        <v>157.46</v>
      </c>
      <c r="E29" s="360">
        <v>239.57</v>
      </c>
      <c r="F29" s="360"/>
      <c r="G29" s="360">
        <v>173.63</v>
      </c>
      <c r="H29" s="360"/>
      <c r="I29" s="360"/>
      <c r="J29" s="360">
        <v>194.34</v>
      </c>
      <c r="K29" s="360"/>
      <c r="L29" s="360"/>
      <c r="M29" s="360"/>
      <c r="N29" s="360"/>
      <c r="O29" s="360"/>
      <c r="P29" s="360"/>
      <c r="Q29" s="365">
        <f>ROUND(MEDIAN(D29:P29),2)</f>
        <v>183.99</v>
      </c>
    </row>
    <row r="30" spans="1:18" s="210" customFormat="1" ht="17.25" customHeight="1" x14ac:dyDescent="0.2">
      <c r="A30" s="189" t="s">
        <v>500</v>
      </c>
      <c r="B30" s="190" t="s">
        <v>17</v>
      </c>
      <c r="C30" s="251">
        <v>96</v>
      </c>
      <c r="D30" s="360">
        <v>163.13999999999999</v>
      </c>
      <c r="E30" s="360">
        <v>224.09</v>
      </c>
      <c r="F30" s="360"/>
      <c r="G30" s="360">
        <v>160.03</v>
      </c>
      <c r="H30" s="360"/>
      <c r="I30" s="360"/>
      <c r="J30" s="360">
        <v>185.13</v>
      </c>
      <c r="K30" s="360"/>
      <c r="L30" s="360"/>
      <c r="M30" s="360"/>
      <c r="N30" s="360"/>
      <c r="O30" s="360"/>
      <c r="P30" s="360"/>
      <c r="Q30" s="365">
        <f>ROUND(MEDIAN(D30:P30),2)</f>
        <v>174.14</v>
      </c>
    </row>
    <row r="31" spans="1:18" s="210" customFormat="1" ht="17.25" customHeight="1" x14ac:dyDescent="0.2">
      <c r="A31" s="189"/>
      <c r="B31" s="190"/>
      <c r="C31" s="251"/>
      <c r="D31" s="360"/>
      <c r="E31" s="360"/>
      <c r="F31" s="360"/>
      <c r="G31" s="360"/>
      <c r="H31" s="360"/>
      <c r="I31" s="360"/>
      <c r="J31" s="360"/>
      <c r="K31" s="360"/>
      <c r="L31" s="360"/>
      <c r="M31" s="368"/>
      <c r="N31" s="368"/>
      <c r="O31" s="368"/>
      <c r="P31" s="360"/>
      <c r="Q31" s="362"/>
    </row>
    <row r="32" spans="1:18" x14ac:dyDescent="0.25">
      <c r="A32" s="260" t="s">
        <v>589</v>
      </c>
      <c r="D32" s="368"/>
      <c r="E32" s="368"/>
      <c r="F32" s="368"/>
      <c r="G32" s="368"/>
      <c r="H32" s="368"/>
      <c r="I32" s="368"/>
      <c r="J32" s="368"/>
      <c r="K32" s="368"/>
      <c r="L32" s="368"/>
      <c r="M32" s="360"/>
      <c r="N32" s="360"/>
      <c r="O32" s="360"/>
      <c r="P32" s="368"/>
      <c r="Q32" s="362"/>
    </row>
    <row r="33" spans="1:17" s="210" customFormat="1" ht="18" customHeight="1" x14ac:dyDescent="0.2">
      <c r="A33" s="189" t="s">
        <v>502</v>
      </c>
      <c r="B33" s="190" t="s">
        <v>326</v>
      </c>
      <c r="C33" s="251">
        <v>144</v>
      </c>
      <c r="D33" s="360">
        <v>6.38</v>
      </c>
      <c r="E33" s="360">
        <v>12.91</v>
      </c>
      <c r="F33" s="360"/>
      <c r="G33" s="360">
        <v>5.24</v>
      </c>
      <c r="H33" s="360"/>
      <c r="I33" s="360"/>
      <c r="J33" s="361">
        <v>6.5</v>
      </c>
      <c r="K33" s="361"/>
      <c r="L33" s="360"/>
      <c r="M33" s="360"/>
      <c r="N33" s="360"/>
      <c r="O33" s="360"/>
      <c r="P33" s="360"/>
      <c r="Q33" s="365">
        <f>ROUND(MEDIAN(D33:P33),2)</f>
        <v>6.44</v>
      </c>
    </row>
    <row r="34" spans="1:17" s="210" customFormat="1" ht="17.25" customHeight="1" x14ac:dyDescent="0.2">
      <c r="A34" s="189" t="s">
        <v>518</v>
      </c>
      <c r="B34" s="190" t="s">
        <v>326</v>
      </c>
      <c r="C34" s="251">
        <v>72</v>
      </c>
      <c r="E34" s="360">
        <v>12.65</v>
      </c>
      <c r="F34" s="360"/>
      <c r="G34" s="360">
        <v>10.97</v>
      </c>
      <c r="H34" s="360"/>
      <c r="I34" s="360"/>
      <c r="J34" s="360"/>
      <c r="K34" s="360"/>
      <c r="L34" s="360"/>
      <c r="M34" s="360"/>
      <c r="N34" s="360"/>
      <c r="O34" s="360"/>
      <c r="P34" s="360"/>
      <c r="Q34" s="365">
        <f>ROUND(MEDIAN(D34:P34),2)</f>
        <v>11.81</v>
      </c>
    </row>
    <row r="35" spans="1:17" s="210" customFormat="1" ht="17.25" customHeight="1" x14ac:dyDescent="0.2">
      <c r="A35" s="189"/>
      <c r="B35" s="190"/>
      <c r="C35" s="251"/>
      <c r="D35" s="360"/>
      <c r="E35" s="360"/>
      <c r="F35" s="360"/>
      <c r="G35" s="360"/>
      <c r="H35" s="360"/>
      <c r="I35" s="360"/>
      <c r="J35" s="360"/>
      <c r="K35" s="360"/>
      <c r="L35" s="360"/>
      <c r="M35" s="360"/>
      <c r="N35" s="360"/>
      <c r="O35" s="360"/>
      <c r="P35" s="360"/>
      <c r="Q35" s="365"/>
    </row>
  </sheetData>
  <mergeCells count="1">
    <mergeCell ref="A2:Q2"/>
  </mergeCells>
  <pageMargins left="0.51181102362204722" right="0.51181102362204722" top="0.78740157480314965" bottom="0.78740157480314965" header="0.31496062992125984" footer="0.31496062992125984"/>
  <pageSetup paperSize="9" scale="71" fitToHeight="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zoomScale="150" zoomScaleNormal="150" workbookViewId="0">
      <selection activeCell="A77" sqref="A77"/>
    </sheetView>
  </sheetViews>
  <sheetFormatPr defaultRowHeight="15" x14ac:dyDescent="0.25"/>
  <cols>
    <col min="1" max="1" width="35.7109375" customWidth="1"/>
    <col min="3" max="3" width="9" style="201" hidden="1" customWidth="1"/>
    <col min="4" max="4" width="10.7109375" customWidth="1"/>
    <col min="5" max="6" width="10" customWidth="1"/>
    <col min="7" max="9" width="11.42578125" customWidth="1"/>
    <col min="10" max="10" width="11.140625" customWidth="1"/>
    <col min="11" max="11" width="10.28515625" customWidth="1"/>
    <col min="13" max="13" width="10.42578125" customWidth="1"/>
    <col min="14" max="14" width="9.85546875" customWidth="1"/>
  </cols>
  <sheetData>
    <row r="1" spans="1:10" x14ac:dyDescent="0.25">
      <c r="A1" s="254"/>
    </row>
    <row r="2" spans="1:10" s="284" customFormat="1" ht="25.5" x14ac:dyDescent="0.25">
      <c r="A2" s="371" t="s">
        <v>365</v>
      </c>
      <c r="B2" s="541" t="s">
        <v>217</v>
      </c>
      <c r="C2" s="541" t="s">
        <v>461</v>
      </c>
      <c r="D2" s="538" t="s">
        <v>889</v>
      </c>
      <c r="E2" s="371" t="s">
        <v>590</v>
      </c>
      <c r="F2" s="371" t="s">
        <v>591</v>
      </c>
      <c r="G2" s="371" t="s">
        <v>848</v>
      </c>
      <c r="H2" s="371" t="s">
        <v>849</v>
      </c>
      <c r="I2" s="371"/>
      <c r="J2" s="359" t="s">
        <v>234</v>
      </c>
    </row>
    <row r="3" spans="1:10" s="210" customFormat="1" ht="26.25" customHeight="1" x14ac:dyDescent="0.2">
      <c r="A3" s="189" t="s">
        <v>592</v>
      </c>
      <c r="B3" s="190" t="s">
        <v>17</v>
      </c>
      <c r="C3" s="360">
        <v>2</v>
      </c>
      <c r="D3" s="360"/>
      <c r="E3" s="360"/>
      <c r="F3" s="360"/>
      <c r="G3" s="361">
        <v>1250</v>
      </c>
      <c r="H3" s="361">
        <v>1980</v>
      </c>
      <c r="I3" s="361"/>
      <c r="J3" s="365">
        <f>ROUND(MEDIAN(D3:I3),2)</f>
        <v>1615</v>
      </c>
    </row>
    <row r="4" spans="1:10" s="210" customFormat="1" ht="12.75" x14ac:dyDescent="0.2">
      <c r="A4" s="189"/>
      <c r="B4" s="190"/>
      <c r="C4" s="251"/>
      <c r="D4" s="360"/>
      <c r="E4" s="360"/>
      <c r="F4" s="360"/>
      <c r="G4" s="360"/>
      <c r="H4" s="360"/>
      <c r="I4" s="360"/>
      <c r="J4" s="365"/>
    </row>
    <row r="5" spans="1:10" s="210" customFormat="1" ht="20.25" customHeight="1" x14ac:dyDescent="0.2">
      <c r="A5" s="260" t="s">
        <v>434</v>
      </c>
      <c r="B5" s="190"/>
      <c r="C5" s="251"/>
      <c r="D5" s="360"/>
      <c r="E5" s="360"/>
      <c r="F5" s="360"/>
      <c r="G5" s="360"/>
      <c r="H5" s="360"/>
      <c r="I5" s="360"/>
      <c r="J5" s="365"/>
    </row>
    <row r="6" spans="1:10" s="413" customFormat="1" ht="20.25" customHeight="1" x14ac:dyDescent="0.25">
      <c r="A6" s="446" t="s">
        <v>593</v>
      </c>
      <c r="B6" s="190" t="s">
        <v>67</v>
      </c>
      <c r="C6" s="360">
        <v>180</v>
      </c>
      <c r="D6" s="360">
        <v>148.99</v>
      </c>
      <c r="E6" s="361">
        <v>156.6</v>
      </c>
      <c r="F6" s="360">
        <v>193.69</v>
      </c>
      <c r="G6" s="360"/>
      <c r="H6" s="360"/>
      <c r="I6" s="360"/>
      <c r="J6" s="365">
        <f t="shared" ref="J6" si="0">ROUND(MEDIAN(D6:I6),2)</f>
        <v>156.6</v>
      </c>
    </row>
    <row r="7" spans="1:10" s="210" customFormat="1" ht="12.75" x14ac:dyDescent="0.2">
      <c r="A7" s="189"/>
      <c r="B7" s="190"/>
      <c r="C7" s="251"/>
      <c r="D7" s="360"/>
      <c r="E7" s="360"/>
      <c r="F7" s="360"/>
      <c r="G7" s="360"/>
      <c r="H7" s="360"/>
      <c r="I7" s="360"/>
      <c r="J7" s="36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3"/>
  <sheetViews>
    <sheetView zoomScale="150" zoomScaleNormal="150" workbookViewId="0">
      <selection activeCell="A77" sqref="A77"/>
    </sheetView>
  </sheetViews>
  <sheetFormatPr defaultRowHeight="15" x14ac:dyDescent="0.25"/>
  <cols>
    <col min="1" max="1" width="39.7109375" customWidth="1"/>
    <col min="3" max="3" width="12.85546875" style="201" hidden="1" customWidth="1"/>
    <col min="4" max="4" width="8.42578125" customWidth="1"/>
    <col min="5" max="5" width="8.7109375" customWidth="1"/>
    <col min="6" max="6" width="11.28515625" customWidth="1"/>
    <col min="7" max="7" width="7.5703125" customWidth="1"/>
    <col min="9" max="9" width="11.140625" customWidth="1"/>
    <col min="10" max="10" width="10.28515625" customWidth="1"/>
    <col min="12" max="12" width="10.42578125" customWidth="1"/>
    <col min="13" max="13" width="9.85546875" customWidth="1"/>
  </cols>
  <sheetData>
    <row r="2" spans="1:14" ht="21.75" customHeight="1" x14ac:dyDescent="0.25">
      <c r="A2" s="959" t="s">
        <v>929</v>
      </c>
      <c r="B2" s="959"/>
      <c r="C2" s="959"/>
      <c r="D2" s="959"/>
      <c r="E2" s="959"/>
      <c r="F2" s="959"/>
      <c r="G2" s="959"/>
      <c r="H2" s="959"/>
      <c r="I2" s="959"/>
      <c r="J2" s="959"/>
      <c r="K2" s="542"/>
      <c r="L2" s="542"/>
      <c r="M2" s="542"/>
      <c r="N2" s="542"/>
    </row>
    <row r="3" spans="1:14" s="201" customFormat="1" x14ac:dyDescent="0.25">
      <c r="A3" s="211" t="s">
        <v>365</v>
      </c>
      <c r="B3" s="211" t="s">
        <v>217</v>
      </c>
      <c r="C3" s="211" t="s">
        <v>475</v>
      </c>
      <c r="D3" s="211" t="s">
        <v>594</v>
      </c>
      <c r="E3" s="211" t="s">
        <v>595</v>
      </c>
      <c r="F3" s="211" t="s">
        <v>596</v>
      </c>
      <c r="G3" s="211" t="s">
        <v>597</v>
      </c>
      <c r="H3" s="211" t="s">
        <v>598</v>
      </c>
      <c r="I3" s="211" t="s">
        <v>599</v>
      </c>
      <c r="J3" s="359" t="s">
        <v>234</v>
      </c>
    </row>
    <row r="4" spans="1:14" s="210" customFormat="1" ht="17.25" customHeight="1" x14ac:dyDescent="0.2">
      <c r="A4" s="189" t="s">
        <v>275</v>
      </c>
      <c r="B4" s="190" t="s">
        <v>17</v>
      </c>
      <c r="C4" s="251">
        <f>55*6</f>
        <v>330</v>
      </c>
      <c r="D4" s="360">
        <v>24.88</v>
      </c>
      <c r="E4" s="360"/>
      <c r="F4" s="360">
        <v>25.47</v>
      </c>
      <c r="G4" s="360">
        <v>23.74</v>
      </c>
      <c r="H4" s="360"/>
      <c r="I4" s="360"/>
      <c r="J4" s="365">
        <f>ROUND(MEDIAN(D4:I4),2)</f>
        <v>24.88</v>
      </c>
    </row>
    <row r="5" spans="1:14" s="210" customFormat="1" ht="17.25" customHeight="1" x14ac:dyDescent="0.2">
      <c r="A5" s="189" t="s">
        <v>279</v>
      </c>
      <c r="B5" s="190" t="s">
        <v>17</v>
      </c>
      <c r="C5" s="251">
        <f>63*6</f>
        <v>378</v>
      </c>
      <c r="D5" s="360">
        <v>24.88</v>
      </c>
      <c r="E5" s="360"/>
      <c r="F5" s="360">
        <v>25.47</v>
      </c>
      <c r="G5" s="360">
        <v>23.74</v>
      </c>
      <c r="H5" s="360"/>
      <c r="I5" s="360"/>
      <c r="J5" s="365">
        <f t="shared" ref="J5:J13" si="0">ROUND(MEDIAN(D5:I5),2)</f>
        <v>24.88</v>
      </c>
    </row>
    <row r="6" spans="1:14" s="210" customFormat="1" ht="17.25" customHeight="1" x14ac:dyDescent="0.2">
      <c r="A6" s="189" t="s">
        <v>283</v>
      </c>
      <c r="B6" s="190" t="s">
        <v>17</v>
      </c>
      <c r="C6" s="251">
        <f>67*6</f>
        <v>402</v>
      </c>
      <c r="D6" s="360">
        <v>24.95</v>
      </c>
      <c r="E6" s="360"/>
      <c r="F6" s="360">
        <v>25.53</v>
      </c>
      <c r="G6" s="360">
        <v>23.8</v>
      </c>
      <c r="H6" s="360"/>
      <c r="I6" s="360"/>
      <c r="J6" s="365">
        <f t="shared" si="0"/>
        <v>24.95</v>
      </c>
    </row>
    <row r="7" spans="1:14" s="210" customFormat="1" ht="17.25" customHeight="1" x14ac:dyDescent="0.2">
      <c r="A7" s="189" t="s">
        <v>287</v>
      </c>
      <c r="B7" s="190" t="s">
        <v>17</v>
      </c>
      <c r="C7" s="251">
        <f>68*6</f>
        <v>408</v>
      </c>
      <c r="D7" s="360">
        <v>24.95</v>
      </c>
      <c r="E7" s="360"/>
      <c r="F7" s="360">
        <v>25.53</v>
      </c>
      <c r="G7" s="360">
        <v>25.62</v>
      </c>
      <c r="H7" s="360"/>
      <c r="I7" s="360"/>
      <c r="J7" s="365">
        <f t="shared" si="0"/>
        <v>25.53</v>
      </c>
    </row>
    <row r="8" spans="1:14" s="210" customFormat="1" ht="17.25" customHeight="1" x14ac:dyDescent="0.2">
      <c r="A8" s="189" t="s">
        <v>293</v>
      </c>
      <c r="B8" s="190" t="s">
        <v>17</v>
      </c>
      <c r="C8" s="251">
        <f>4*6</f>
        <v>24</v>
      </c>
      <c r="D8" s="360">
        <v>26.85</v>
      </c>
      <c r="E8" s="360"/>
      <c r="F8" s="360">
        <v>27.48</v>
      </c>
      <c r="G8" s="360">
        <v>25.62</v>
      </c>
      <c r="H8" s="360"/>
      <c r="I8" s="360"/>
      <c r="J8" s="365">
        <f t="shared" si="0"/>
        <v>26.85</v>
      </c>
    </row>
    <row r="9" spans="1:14" s="210" customFormat="1" ht="17.25" customHeight="1" x14ac:dyDescent="0.2">
      <c r="A9" s="189" t="s">
        <v>296</v>
      </c>
      <c r="B9" s="190" t="s">
        <v>17</v>
      </c>
      <c r="C9" s="251">
        <f>7*6</f>
        <v>42</v>
      </c>
      <c r="D9" s="360">
        <v>26.85</v>
      </c>
      <c r="E9" s="360">
        <v>24.88</v>
      </c>
      <c r="F9" s="360">
        <v>27.48</v>
      </c>
      <c r="G9" s="360">
        <v>25.62</v>
      </c>
      <c r="H9" s="360"/>
      <c r="I9" s="360"/>
      <c r="J9" s="365">
        <f t="shared" si="0"/>
        <v>26.24</v>
      </c>
    </row>
    <row r="10" spans="1:14" s="210" customFormat="1" ht="17.25" customHeight="1" x14ac:dyDescent="0.2">
      <c r="A10" s="189" t="s">
        <v>300</v>
      </c>
      <c r="B10" s="190" t="s">
        <v>17</v>
      </c>
      <c r="C10" s="251">
        <f>12*6</f>
        <v>72</v>
      </c>
      <c r="D10" s="360">
        <v>28.02</v>
      </c>
      <c r="E10" s="360">
        <v>33.18</v>
      </c>
      <c r="F10" s="360">
        <v>28.69</v>
      </c>
      <c r="G10" s="360">
        <v>26.74</v>
      </c>
      <c r="H10" s="360"/>
      <c r="I10" s="360"/>
      <c r="J10" s="365">
        <f t="shared" si="0"/>
        <v>28.36</v>
      </c>
    </row>
    <row r="11" spans="1:14" s="210" customFormat="1" ht="17.25" customHeight="1" x14ac:dyDescent="0.2">
      <c r="A11" s="189" t="s">
        <v>305</v>
      </c>
      <c r="B11" s="190" t="s">
        <v>17</v>
      </c>
      <c r="C11" s="251">
        <f>16*6</f>
        <v>96</v>
      </c>
      <c r="D11" s="360">
        <v>29.37</v>
      </c>
      <c r="E11" s="360">
        <v>26.49</v>
      </c>
      <c r="F11" s="360">
        <v>30.07</v>
      </c>
      <c r="G11" s="360">
        <v>28.03</v>
      </c>
      <c r="H11" s="360"/>
      <c r="I11" s="360"/>
      <c r="J11" s="365">
        <f t="shared" si="0"/>
        <v>28.7</v>
      </c>
    </row>
    <row r="12" spans="1:14" s="210" customFormat="1" ht="17.25" customHeight="1" x14ac:dyDescent="0.2">
      <c r="A12" s="189" t="s">
        <v>503</v>
      </c>
      <c r="B12" s="190" t="s">
        <v>316</v>
      </c>
      <c r="C12" s="251">
        <f>6*6</f>
        <v>36</v>
      </c>
      <c r="D12" s="361">
        <v>39.799999999999997</v>
      </c>
      <c r="E12" s="360"/>
      <c r="F12" s="360"/>
      <c r="G12" s="360">
        <v>35.44</v>
      </c>
      <c r="H12" s="360"/>
      <c r="I12" s="360"/>
      <c r="J12" s="365">
        <f t="shared" si="0"/>
        <v>37.619999999999997</v>
      </c>
    </row>
    <row r="13" spans="1:14" s="210" customFormat="1" ht="17.25" customHeight="1" x14ac:dyDescent="0.2">
      <c r="A13" s="187" t="s">
        <v>600</v>
      </c>
      <c r="B13" s="190" t="s">
        <v>319</v>
      </c>
      <c r="C13" s="251">
        <f>C12/3</f>
        <v>12</v>
      </c>
      <c r="D13" s="360">
        <v>103.35</v>
      </c>
      <c r="E13" s="361">
        <f>409.35/3.6</f>
        <v>113.70833333333334</v>
      </c>
      <c r="F13" s="360">
        <v>103.23</v>
      </c>
      <c r="G13" s="361">
        <f>((388.85/3.6))</f>
        <v>108.01388888888889</v>
      </c>
      <c r="H13" s="361">
        <f>371.49/3.6</f>
        <v>103.19166666666666</v>
      </c>
      <c r="I13" s="361">
        <f>362.43/3.6</f>
        <v>100.675</v>
      </c>
      <c r="J13" s="365">
        <f t="shared" si="0"/>
        <v>103.29</v>
      </c>
    </row>
    <row r="14" spans="1:14" x14ac:dyDescent="0.25">
      <c r="D14" s="369"/>
      <c r="E14" s="369"/>
      <c r="F14" s="369"/>
      <c r="G14" s="369"/>
      <c r="H14" s="369"/>
      <c r="I14" s="369"/>
    </row>
    <row r="22" spans="1:1" x14ac:dyDescent="0.25">
      <c r="A22" s="200"/>
    </row>
    <row r="23" spans="1:1" x14ac:dyDescent="0.25">
      <c r="A23" s="370"/>
    </row>
  </sheetData>
  <mergeCells count="1">
    <mergeCell ref="A2:J2"/>
  </mergeCells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N23"/>
  <sheetViews>
    <sheetView zoomScale="150" zoomScaleNormal="150" workbookViewId="0">
      <selection activeCell="A77" sqref="A77"/>
    </sheetView>
  </sheetViews>
  <sheetFormatPr defaultRowHeight="15" x14ac:dyDescent="0.25"/>
  <cols>
    <col min="1" max="1" width="27" customWidth="1"/>
    <col min="3" max="3" width="10.7109375" style="201" hidden="1" customWidth="1"/>
    <col min="4" max="4" width="9" customWidth="1"/>
    <col min="5" max="5" width="10.42578125" customWidth="1"/>
    <col min="6" max="6" width="9.7109375" customWidth="1"/>
    <col min="7" max="7" width="12.140625" customWidth="1"/>
    <col min="8" max="9" width="9.28515625" customWidth="1"/>
    <col min="10" max="10" width="7.85546875" bestFit="1" customWidth="1"/>
    <col min="13" max="13" width="8" customWidth="1"/>
  </cols>
  <sheetData>
    <row r="2" spans="1:14" ht="21.75" customHeight="1" x14ac:dyDescent="0.25">
      <c r="A2" s="959" t="s">
        <v>928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</row>
    <row r="3" spans="1:14" s="284" customFormat="1" ht="25.5" x14ac:dyDescent="0.25">
      <c r="A3" s="371" t="s">
        <v>365</v>
      </c>
      <c r="B3" s="371" t="s">
        <v>536</v>
      </c>
      <c r="C3" s="371" t="s">
        <v>553</v>
      </c>
      <c r="D3" s="537" t="s">
        <v>601</v>
      </c>
      <c r="E3" s="537" t="s">
        <v>574</v>
      </c>
      <c r="F3" s="538" t="s">
        <v>602</v>
      </c>
      <c r="G3" s="537" t="s">
        <v>603</v>
      </c>
      <c r="H3" s="537" t="s">
        <v>604</v>
      </c>
      <c r="I3" s="537" t="s">
        <v>605</v>
      </c>
      <c r="J3" s="538" t="s">
        <v>606</v>
      </c>
      <c r="K3" s="537" t="s">
        <v>607</v>
      </c>
      <c r="L3" s="537" t="s">
        <v>608</v>
      </c>
      <c r="M3" s="538" t="s">
        <v>609</v>
      </c>
      <c r="N3" s="359" t="s">
        <v>234</v>
      </c>
    </row>
    <row r="4" spans="1:14" s="210" customFormat="1" ht="23.25" customHeight="1" x14ac:dyDescent="0.2">
      <c r="A4" s="188" t="s">
        <v>610</v>
      </c>
      <c r="B4" s="190" t="s">
        <v>326</v>
      </c>
      <c r="C4" s="539">
        <f>C11+C16</f>
        <v>1254</v>
      </c>
      <c r="D4" s="539">
        <f>11.3/100</f>
        <v>0.113</v>
      </c>
      <c r="E4" s="360"/>
      <c r="F4" s="360"/>
      <c r="G4" s="540">
        <f>(29.49/322)</f>
        <v>9.1583850931677008E-2</v>
      </c>
      <c r="H4" s="540">
        <f>(37.54/500)</f>
        <v>7.5079999999999994E-2</v>
      </c>
      <c r="I4" s="540">
        <f>(29.49/322)</f>
        <v>9.1583850931677008E-2</v>
      </c>
      <c r="J4" s="360"/>
      <c r="K4" s="360"/>
      <c r="L4" s="360"/>
      <c r="M4" s="360"/>
      <c r="N4" s="362">
        <f>ROUND(MEDIAN(D4:M4),2)</f>
        <v>0.09</v>
      </c>
    </row>
    <row r="5" spans="1:14" s="210" customFormat="1" ht="23.25" customHeight="1" x14ac:dyDescent="0.2">
      <c r="A5" s="188" t="s">
        <v>611</v>
      </c>
      <c r="B5" s="190" t="s">
        <v>67</v>
      </c>
      <c r="C5" s="539">
        <f>C12+C18</f>
        <v>1005.6</v>
      </c>
      <c r="D5" s="539">
        <v>8.6</v>
      </c>
      <c r="E5" s="360"/>
      <c r="F5" s="360"/>
      <c r="G5" s="360"/>
      <c r="H5" s="360"/>
      <c r="I5" s="360"/>
      <c r="J5" s="360">
        <v>8.5500000000000007</v>
      </c>
      <c r="K5" s="360">
        <v>12.82</v>
      </c>
      <c r="L5" s="360">
        <f>ROUND((25.27/3),2)</f>
        <v>8.42</v>
      </c>
      <c r="M5" s="360"/>
      <c r="N5" s="362">
        <f t="shared" ref="N5" si="0">ROUND(MEDIAN(D5:M5),2)</f>
        <v>8.58</v>
      </c>
    </row>
    <row r="6" spans="1:14" s="210" customFormat="1" ht="23.25" customHeight="1" x14ac:dyDescent="0.2">
      <c r="A6" s="446" t="s">
        <v>511</v>
      </c>
      <c r="B6" s="190" t="s">
        <v>326</v>
      </c>
      <c r="C6" s="539">
        <f>C13+C19</f>
        <v>1932</v>
      </c>
      <c r="D6" s="539">
        <v>1.21</v>
      </c>
      <c r="E6" s="539">
        <v>1.92</v>
      </c>
      <c r="F6" s="360">
        <v>1.34</v>
      </c>
      <c r="G6" s="360"/>
      <c r="H6" s="360"/>
      <c r="I6" s="360"/>
      <c r="J6" s="360"/>
      <c r="K6" s="360"/>
      <c r="L6" s="360"/>
      <c r="M6" s="360">
        <v>1.17</v>
      </c>
      <c r="N6" s="362">
        <f>ROUND(MEDIAN(D6:M6),2)</f>
        <v>1.28</v>
      </c>
    </row>
    <row r="7" spans="1:14" s="210" customFormat="1" ht="23.25" customHeight="1" x14ac:dyDescent="0.2">
      <c r="A7" s="188" t="s">
        <v>617</v>
      </c>
      <c r="B7" s="190" t="s">
        <v>326</v>
      </c>
      <c r="C7" s="539"/>
      <c r="D7" s="539"/>
      <c r="E7" s="360"/>
      <c r="F7" s="360"/>
      <c r="G7" s="360">
        <f>43.99/200</f>
        <v>0.21995000000000001</v>
      </c>
      <c r="H7" s="360">
        <f>18.74/100</f>
        <v>0.18739999999999998</v>
      </c>
      <c r="I7" s="360">
        <f>43.99/200</f>
        <v>0.21995000000000001</v>
      </c>
      <c r="J7" s="360"/>
      <c r="K7" s="360"/>
      <c r="L7" s="360"/>
      <c r="M7" s="360"/>
      <c r="N7" s="362">
        <f>ROUND(MEDIAN(D7:M7),2)</f>
        <v>0.22</v>
      </c>
    </row>
    <row r="8" spans="1:14" s="210" customFormat="1" ht="23.25" hidden="1" customHeight="1" x14ac:dyDescent="0.2">
      <c r="A8" s="187"/>
      <c r="B8" s="190"/>
      <c r="C8" s="261"/>
      <c r="D8" s="261"/>
      <c r="E8" s="251"/>
    </row>
    <row r="9" spans="1:14" s="210" customFormat="1" ht="23.25" hidden="1" customHeight="1" x14ac:dyDescent="0.2">
      <c r="A9" s="187"/>
      <c r="B9" s="190"/>
      <c r="C9" s="261" t="s">
        <v>504</v>
      </c>
      <c r="D9" s="261" t="s">
        <v>505</v>
      </c>
      <c r="E9" s="251" t="s">
        <v>506</v>
      </c>
    </row>
    <row r="10" spans="1:14" s="210" customFormat="1" ht="12.75" hidden="1" x14ac:dyDescent="0.2">
      <c r="A10" s="255" t="s">
        <v>507</v>
      </c>
      <c r="B10" s="190"/>
      <c r="C10" s="251">
        <f>11.7+16.6+9.5+11.7+18.7+11.3</f>
        <v>79.5</v>
      </c>
      <c r="D10" s="251">
        <f>10.8+4.9+9.7+3.7+4.3+2.7+6.4+9.4+6.5+10.5+2.8+13.1+2.8+2.9+7.4+9.4+6.4+4.8+10.7+10.9+4.2</f>
        <v>144.30000000000001</v>
      </c>
      <c r="E10" s="251">
        <f>(ROUND((C10+D10)/2,0)+1)*6</f>
        <v>678</v>
      </c>
    </row>
    <row r="11" spans="1:14" s="210" customFormat="1" ht="12.75" hidden="1" x14ac:dyDescent="0.2">
      <c r="A11" s="187" t="s">
        <v>258</v>
      </c>
      <c r="B11" s="190" t="s">
        <v>326</v>
      </c>
      <c r="C11" s="251">
        <f>E10</f>
        <v>678</v>
      </c>
      <c r="D11" s="212"/>
      <c r="E11" s="212"/>
    </row>
    <row r="12" spans="1:14" s="210" customFormat="1" ht="12.75" hidden="1" x14ac:dyDescent="0.2">
      <c r="A12" s="187" t="s">
        <v>510</v>
      </c>
      <c r="B12" s="190" t="s">
        <v>67</v>
      </c>
      <c r="C12" s="251">
        <f>ROUND((E10*2*0.6),2)</f>
        <v>813.6</v>
      </c>
      <c r="D12" s="212"/>
      <c r="E12" s="299"/>
    </row>
    <row r="13" spans="1:14" s="210" customFormat="1" ht="22.5" hidden="1" x14ac:dyDescent="0.2">
      <c r="A13" s="189" t="s">
        <v>511</v>
      </c>
      <c r="B13" s="190" t="s">
        <v>326</v>
      </c>
      <c r="C13" s="251">
        <f>E10*2</f>
        <v>1356</v>
      </c>
      <c r="D13" s="212"/>
      <c r="E13" s="212"/>
    </row>
    <row r="14" spans="1:14" s="210" customFormat="1" ht="12.75" hidden="1" x14ac:dyDescent="0.2">
      <c r="A14" s="189"/>
      <c r="B14" s="190"/>
      <c r="C14" s="251"/>
      <c r="D14" s="212"/>
      <c r="E14" s="251"/>
    </row>
    <row r="15" spans="1:14" s="210" customFormat="1" ht="22.5" hidden="1" x14ac:dyDescent="0.2">
      <c r="A15" s="260" t="s">
        <v>512</v>
      </c>
      <c r="B15" s="190"/>
      <c r="C15" s="251"/>
      <c r="D15" s="212"/>
      <c r="E15" s="251"/>
    </row>
    <row r="16" spans="1:14" s="210" customFormat="1" ht="12.75" hidden="1" x14ac:dyDescent="0.2">
      <c r="A16" s="187" t="s">
        <v>258</v>
      </c>
      <c r="B16" s="190" t="s">
        <v>326</v>
      </c>
      <c r="C16" s="251">
        <f>4*24*6</f>
        <v>576</v>
      </c>
      <c r="D16" s="212"/>
      <c r="E16" s="212"/>
    </row>
    <row r="17" spans="1:5" s="210" customFormat="1" ht="12.75" hidden="1" x14ac:dyDescent="0.2">
      <c r="A17" s="187" t="s">
        <v>259</v>
      </c>
      <c r="B17" s="190" t="s">
        <v>326</v>
      </c>
      <c r="C17" s="251">
        <f>4*24*6</f>
        <v>576</v>
      </c>
      <c r="D17" s="212"/>
      <c r="E17" s="212"/>
    </row>
    <row r="18" spans="1:5" s="210" customFormat="1" ht="12.75" hidden="1" x14ac:dyDescent="0.2">
      <c r="A18" s="187" t="s">
        <v>513</v>
      </c>
      <c r="B18" s="190" t="s">
        <v>326</v>
      </c>
      <c r="C18" s="251">
        <f>(4/3)*24*6</f>
        <v>192</v>
      </c>
      <c r="D18" s="212"/>
      <c r="E18" s="212"/>
    </row>
    <row r="19" spans="1:5" s="210" customFormat="1" ht="22.5" hidden="1" x14ac:dyDescent="0.2">
      <c r="A19" s="189" t="s">
        <v>511</v>
      </c>
      <c r="B19" s="190" t="s">
        <v>326</v>
      </c>
      <c r="C19" s="251">
        <f>4*24*6</f>
        <v>576</v>
      </c>
      <c r="D19" s="212"/>
      <c r="E19" s="212"/>
    </row>
    <row r="20" spans="1:5" s="210" customFormat="1" ht="12.75" hidden="1" x14ac:dyDescent="0.2">
      <c r="A20" s="187"/>
      <c r="B20" s="190"/>
      <c r="C20" s="251"/>
      <c r="D20" s="212"/>
      <c r="E20" s="212"/>
    </row>
    <row r="21" spans="1:5" s="210" customFormat="1" ht="12.75" hidden="1" x14ac:dyDescent="0.2">
      <c r="A21" s="189"/>
      <c r="B21" s="190"/>
      <c r="C21" s="251"/>
      <c r="D21" s="212"/>
      <c r="E21" s="212"/>
    </row>
    <row r="22" spans="1:5" s="210" customFormat="1" ht="12.75" hidden="1" x14ac:dyDescent="0.2">
      <c r="A22" s="189"/>
      <c r="B22" s="190"/>
      <c r="C22" s="251"/>
      <c r="D22" s="212"/>
      <c r="E22" s="212"/>
    </row>
    <row r="23" spans="1:5" s="210" customFormat="1" ht="12.75" hidden="1" x14ac:dyDescent="0.2">
      <c r="A23" s="189"/>
      <c r="B23" s="190"/>
      <c r="C23" s="251"/>
      <c r="D23" s="212"/>
      <c r="E23" s="212"/>
    </row>
  </sheetData>
  <mergeCells count="1">
    <mergeCell ref="A2:N2"/>
  </mergeCells>
  <pageMargins left="0.51181102362204722" right="0.51181102362204722" top="0.78740157480314965" bottom="0.78740157480314965" header="0.31496062992125984" footer="0.31496062992125984"/>
  <pageSetup paperSize="9" scale="97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topLeftCell="A24" zoomScale="205" zoomScaleNormal="205" workbookViewId="0">
      <selection activeCell="C32" sqref="C32"/>
    </sheetView>
  </sheetViews>
  <sheetFormatPr defaultRowHeight="15" x14ac:dyDescent="0.25"/>
  <cols>
    <col min="1" max="1" width="18.5703125" customWidth="1"/>
    <col min="2" max="2" width="22.85546875" customWidth="1"/>
    <col min="3" max="3" width="22.42578125" customWidth="1"/>
    <col min="4" max="4" width="12.5703125" customWidth="1"/>
    <col min="5" max="5" width="13.85546875" customWidth="1"/>
    <col min="6" max="6" width="13.140625" customWidth="1"/>
  </cols>
  <sheetData>
    <row r="1" spans="1:8" ht="26.25" hidden="1" customHeight="1" x14ac:dyDescent="0.25"/>
    <row r="2" spans="1:8" ht="19.5" hidden="1" customHeight="1" x14ac:dyDescent="0.25">
      <c r="B2" s="283" t="s">
        <v>519</v>
      </c>
      <c r="C2" s="283" t="s">
        <v>520</v>
      </c>
      <c r="D2" s="284" t="s">
        <v>521</v>
      </c>
      <c r="E2" s="284" t="s">
        <v>719</v>
      </c>
    </row>
    <row r="3" spans="1:8" ht="19.5" hidden="1" customHeight="1" x14ac:dyDescent="0.25">
      <c r="A3" s="285" t="s">
        <v>522</v>
      </c>
      <c r="B3" s="284">
        <f>13*2</f>
        <v>26</v>
      </c>
      <c r="C3" s="284">
        <f>15*2</f>
        <v>30</v>
      </c>
      <c r="D3" s="284">
        <f>SUM(B3:C3)</f>
        <v>56</v>
      </c>
      <c r="E3" s="284"/>
    </row>
    <row r="4" spans="1:8" ht="25.5" hidden="1" x14ac:dyDescent="0.25">
      <c r="A4" s="285" t="s">
        <v>523</v>
      </c>
      <c r="B4" s="284">
        <f>3*2</f>
        <v>6</v>
      </c>
      <c r="C4" s="284">
        <f>3*2</f>
        <v>6</v>
      </c>
      <c r="D4" s="284">
        <f t="shared" ref="D4" si="0">SUM(B4:C4)</f>
        <v>12</v>
      </c>
      <c r="E4" s="284"/>
    </row>
    <row r="5" spans="1:8" ht="30" hidden="1" customHeight="1" x14ac:dyDescent="0.25">
      <c r="A5" s="397" t="s">
        <v>718</v>
      </c>
      <c r="B5" s="284">
        <f>B4*2+B3</f>
        <v>38</v>
      </c>
      <c r="C5" s="284">
        <f>C4+C3</f>
        <v>36</v>
      </c>
      <c r="D5" s="200">
        <f>SUM(B5:C5)</f>
        <v>74</v>
      </c>
      <c r="E5" s="284">
        <f>TRUNC(D5*1.25*0.625,2)</f>
        <v>57.81</v>
      </c>
    </row>
    <row r="6" spans="1:8" ht="21" hidden="1" customHeight="1" x14ac:dyDescent="0.25">
      <c r="A6" s="285" t="s">
        <v>524</v>
      </c>
      <c r="B6" s="284">
        <f>B4</f>
        <v>6</v>
      </c>
      <c r="C6" s="284">
        <f>C4</f>
        <v>6</v>
      </c>
      <c r="D6" s="284">
        <f>SUM(B6:C6)</f>
        <v>12</v>
      </c>
      <c r="E6" s="284"/>
    </row>
    <row r="7" spans="1:8" hidden="1" x14ac:dyDescent="0.25"/>
    <row r="8" spans="1:8" ht="25.5" hidden="1" customHeight="1" x14ac:dyDescent="0.25">
      <c r="A8" s="961" t="s">
        <v>689</v>
      </c>
      <c r="B8" s="961"/>
    </row>
    <row r="9" spans="1:8" ht="17.25" hidden="1" customHeight="1" x14ac:dyDescent="0.25">
      <c r="A9" s="285"/>
      <c r="B9" s="285"/>
      <c r="C9" s="284" t="s">
        <v>719</v>
      </c>
    </row>
    <row r="10" spans="1:8" s="283" customFormat="1" ht="38.25" hidden="1" x14ac:dyDescent="0.25">
      <c r="A10" s="285" t="s">
        <v>690</v>
      </c>
      <c r="B10" s="284">
        <f>76</f>
        <v>76</v>
      </c>
      <c r="C10" s="284">
        <f>ROUND(B10*1.25*0.625,2)</f>
        <v>59.38</v>
      </c>
    </row>
    <row r="11" spans="1:8" hidden="1" x14ac:dyDescent="0.25"/>
    <row r="12" spans="1:8" ht="26.25" hidden="1" customHeight="1" x14ac:dyDescent="0.25">
      <c r="A12" s="962" t="s">
        <v>714</v>
      </c>
      <c r="B12" s="962"/>
      <c r="C12">
        <v>123</v>
      </c>
    </row>
    <row r="13" spans="1:8" ht="30" hidden="1" customHeight="1" x14ac:dyDescent="0.25">
      <c r="A13" s="962" t="s">
        <v>715</v>
      </c>
      <c r="B13" s="962"/>
      <c r="C13">
        <v>154</v>
      </c>
    </row>
    <row r="14" spans="1:8" ht="54.75" customHeight="1" x14ac:dyDescent="0.25">
      <c r="B14" s="965" t="s">
        <v>726</v>
      </c>
      <c r="C14" s="965"/>
      <c r="F14" s="424"/>
      <c r="G14" s="424"/>
      <c r="H14" s="424"/>
    </row>
    <row r="15" spans="1:8" ht="11.25" customHeight="1" x14ac:dyDescent="0.25">
      <c r="A15" s="967"/>
      <c r="B15" s="967"/>
      <c r="C15" s="967"/>
      <c r="F15" s="425"/>
      <c r="G15" s="425"/>
      <c r="H15" s="425"/>
    </row>
    <row r="16" spans="1:8" ht="54.75" customHeight="1" thickBot="1" x14ac:dyDescent="0.3">
      <c r="A16" s="966" t="s">
        <v>784</v>
      </c>
      <c r="B16" s="966"/>
      <c r="C16" s="966"/>
      <c r="F16" s="425"/>
      <c r="G16" s="425"/>
      <c r="H16" s="425"/>
    </row>
    <row r="17" spans="1:6" ht="24" customHeight="1" thickBot="1" x14ac:dyDescent="0.3">
      <c r="A17" s="415" t="s">
        <v>786</v>
      </c>
      <c r="B17" s="968" t="s">
        <v>792</v>
      </c>
      <c r="C17" s="969"/>
      <c r="D17" s="210"/>
      <c r="E17" s="960" t="s">
        <v>919</v>
      </c>
      <c r="F17" s="960"/>
    </row>
    <row r="18" spans="1:6" s="283" customFormat="1" ht="26.25" customHeight="1" x14ac:dyDescent="0.25">
      <c r="A18" s="963" t="s">
        <v>785</v>
      </c>
      <c r="B18" s="416" t="s">
        <v>692</v>
      </c>
      <c r="C18" s="417" t="s">
        <v>693</v>
      </c>
      <c r="E18" s="416">
        <v>162.98999999999998</v>
      </c>
      <c r="F18" s="417">
        <v>151.14000000000001</v>
      </c>
    </row>
    <row r="19" spans="1:6" s="283" customFormat="1" ht="28.5" customHeight="1" thickBot="1" x14ac:dyDescent="0.3">
      <c r="A19" s="964"/>
      <c r="B19" s="420" t="s">
        <v>695</v>
      </c>
      <c r="C19" s="421" t="s">
        <v>694</v>
      </c>
      <c r="D19" s="413"/>
      <c r="E19" s="420">
        <v>158.99</v>
      </c>
      <c r="F19" s="421">
        <v>158.99</v>
      </c>
    </row>
    <row r="20" spans="1:6" s="283" customFormat="1" ht="31.5" customHeight="1" x14ac:dyDescent="0.25">
      <c r="A20" s="963" t="s">
        <v>787</v>
      </c>
      <c r="B20" s="422" t="s">
        <v>698</v>
      </c>
      <c r="C20" s="417" t="s">
        <v>696</v>
      </c>
      <c r="E20" s="422">
        <v>162.98999999999998</v>
      </c>
      <c r="F20" s="417">
        <v>151.14000000000001</v>
      </c>
    </row>
    <row r="21" spans="1:6" s="283" customFormat="1" ht="31.5" customHeight="1" thickBot="1" x14ac:dyDescent="0.3">
      <c r="A21" s="964"/>
      <c r="B21" s="420" t="s">
        <v>697</v>
      </c>
      <c r="C21" s="421" t="s">
        <v>699</v>
      </c>
      <c r="D21" s="413"/>
      <c r="E21" s="420">
        <v>158.99</v>
      </c>
      <c r="F21" s="421">
        <v>158.99</v>
      </c>
    </row>
    <row r="22" spans="1:6" s="283" customFormat="1" ht="30.75" customHeight="1" x14ac:dyDescent="0.25">
      <c r="A22" s="963" t="s">
        <v>788</v>
      </c>
      <c r="B22" s="426" t="s">
        <v>700</v>
      </c>
      <c r="C22" s="423" t="s">
        <v>725</v>
      </c>
      <c r="E22" s="426">
        <v>162.98999999999998</v>
      </c>
      <c r="F22" s="423">
        <v>151.14000000000001</v>
      </c>
    </row>
    <row r="23" spans="1:6" s="283" customFormat="1" ht="28.5" customHeight="1" thickBot="1" x14ac:dyDescent="0.3">
      <c r="A23" s="964"/>
      <c r="B23" s="427" t="s">
        <v>701</v>
      </c>
      <c r="C23" s="428" t="s">
        <v>701</v>
      </c>
      <c r="D23" s="414"/>
      <c r="E23" s="427">
        <v>158.99</v>
      </c>
      <c r="F23" s="428">
        <v>158.99</v>
      </c>
    </row>
    <row r="24" spans="1:6" s="283" customFormat="1" ht="29.25" customHeight="1" x14ac:dyDescent="0.25">
      <c r="A24" s="963" t="s">
        <v>789</v>
      </c>
      <c r="B24" s="422" t="s">
        <v>704</v>
      </c>
      <c r="C24" s="423" t="s">
        <v>703</v>
      </c>
      <c r="E24" s="422">
        <v>162.98999999999998</v>
      </c>
      <c r="F24" s="423">
        <v>151.14000000000001</v>
      </c>
    </row>
    <row r="25" spans="1:6" s="283" customFormat="1" ht="29.25" customHeight="1" thickBot="1" x14ac:dyDescent="0.3">
      <c r="A25" s="964"/>
      <c r="B25" s="420" t="s">
        <v>705</v>
      </c>
      <c r="C25" s="421" t="s">
        <v>706</v>
      </c>
      <c r="D25" s="413"/>
      <c r="E25" s="420">
        <v>158.99</v>
      </c>
      <c r="F25" s="421">
        <v>158.99</v>
      </c>
    </row>
    <row r="26" spans="1:6" s="283" customFormat="1" ht="27" customHeight="1" x14ac:dyDescent="0.25">
      <c r="A26" s="963" t="s">
        <v>790</v>
      </c>
      <c r="B26" s="422" t="s">
        <v>708</v>
      </c>
      <c r="C26" s="423" t="s">
        <v>707</v>
      </c>
      <c r="E26" s="422">
        <v>162.98999999999998</v>
      </c>
      <c r="F26" s="423">
        <v>151.14000000000001</v>
      </c>
    </row>
    <row r="27" spans="1:6" s="283" customFormat="1" ht="26.25" customHeight="1" thickBot="1" x14ac:dyDescent="0.3">
      <c r="A27" s="964"/>
      <c r="B27" s="420" t="s">
        <v>710</v>
      </c>
      <c r="C27" s="421" t="s">
        <v>709</v>
      </c>
      <c r="D27" s="413"/>
      <c r="E27" s="420">
        <v>158.99</v>
      </c>
      <c r="F27" s="421">
        <v>158.99</v>
      </c>
    </row>
    <row r="28" spans="1:6" s="283" customFormat="1" ht="27" customHeight="1" x14ac:dyDescent="0.25">
      <c r="A28" s="963" t="s">
        <v>791</v>
      </c>
      <c r="B28" s="422" t="s">
        <v>723</v>
      </c>
      <c r="C28" s="423" t="s">
        <v>713</v>
      </c>
      <c r="E28" s="422">
        <v>162.98999999999998</v>
      </c>
      <c r="F28" s="423">
        <v>151.14000000000001</v>
      </c>
    </row>
    <row r="29" spans="1:6" s="283" customFormat="1" ht="29.25" customHeight="1" thickBot="1" x14ac:dyDescent="0.3">
      <c r="A29" s="964"/>
      <c r="B29" s="420" t="s">
        <v>711</v>
      </c>
      <c r="C29" s="421" t="s">
        <v>712</v>
      </c>
      <c r="E29" s="420">
        <v>158.99</v>
      </c>
      <c r="F29" s="421">
        <v>158.99</v>
      </c>
    </row>
    <row r="30" spans="1:6" ht="27.75" customHeight="1" x14ac:dyDescent="0.25">
      <c r="C30" s="406" t="s">
        <v>924</v>
      </c>
      <c r="D30" s="406" t="s">
        <v>920</v>
      </c>
      <c r="E30" s="408"/>
      <c r="F30" s="408"/>
    </row>
    <row r="31" spans="1:6" ht="30" customHeight="1" x14ac:dyDescent="0.25">
      <c r="A31" s="418">
        <v>14</v>
      </c>
      <c r="B31" s="398" t="s">
        <v>716</v>
      </c>
      <c r="C31" s="399">
        <f>E19+F19+E20+E21+F21+H23+E24+E25+F25+E26+E27+F27+E28+E29+F29</f>
        <v>2241.8599999999997</v>
      </c>
      <c r="D31" s="405">
        <f>C31/6</f>
        <v>373.64333333333326</v>
      </c>
      <c r="E31" s="406" t="s">
        <v>925</v>
      </c>
      <c r="F31" s="406" t="s">
        <v>920</v>
      </c>
    </row>
    <row r="32" spans="1:6" ht="24.75" customHeight="1" x14ac:dyDescent="0.25">
      <c r="A32" s="419">
        <v>10</v>
      </c>
      <c r="B32" s="398" t="s">
        <v>717</v>
      </c>
      <c r="C32" s="398"/>
      <c r="D32" s="399"/>
      <c r="E32" s="405">
        <f>A32*E37</f>
        <v>578.1</v>
      </c>
      <c r="F32" s="405">
        <f>E32/6</f>
        <v>96.350000000000009</v>
      </c>
    </row>
    <row r="33" spans="1:5" ht="24" customHeight="1" x14ac:dyDescent="0.25"/>
    <row r="34" spans="1:5" x14ac:dyDescent="0.25">
      <c r="A34" s="210"/>
      <c r="B34" s="483" t="s">
        <v>519</v>
      </c>
      <c r="C34" s="483" t="s">
        <v>520</v>
      </c>
      <c r="D34" s="483" t="s">
        <v>521</v>
      </c>
      <c r="E34" s="483" t="s">
        <v>719</v>
      </c>
    </row>
    <row r="35" spans="1:5" x14ac:dyDescent="0.25">
      <c r="A35" s="285" t="s">
        <v>522</v>
      </c>
      <c r="B35" s="483">
        <f>13*2</f>
        <v>26</v>
      </c>
      <c r="C35" s="483">
        <f>15*2</f>
        <v>30</v>
      </c>
      <c r="D35" s="483">
        <f>SUM(B35:C35)</f>
        <v>56</v>
      </c>
      <c r="E35" s="483"/>
    </row>
    <row r="36" spans="1:5" ht="25.5" x14ac:dyDescent="0.25">
      <c r="A36" s="285" t="s">
        <v>523</v>
      </c>
      <c r="B36" s="483">
        <f>3*2</f>
        <v>6</v>
      </c>
      <c r="C36" s="483">
        <f>3*2</f>
        <v>6</v>
      </c>
      <c r="D36" s="483">
        <f t="shared" ref="D36" si="1">SUM(B36:C36)</f>
        <v>12</v>
      </c>
      <c r="E36" s="483"/>
    </row>
    <row r="37" spans="1:5" ht="38.25" x14ac:dyDescent="0.25">
      <c r="A37" s="527" t="s">
        <v>718</v>
      </c>
      <c r="B37" s="483">
        <f>B36*2+B35</f>
        <v>38</v>
      </c>
      <c r="C37" s="483">
        <f>C36+C35</f>
        <v>36</v>
      </c>
      <c r="D37" s="528">
        <f>SUM(B37:C37)</f>
        <v>74</v>
      </c>
      <c r="E37" s="483">
        <f>TRUNC(D37*1.25*0.625,2)</f>
        <v>57.81</v>
      </c>
    </row>
    <row r="38" spans="1:5" x14ac:dyDescent="0.25">
      <c r="A38" s="285" t="s">
        <v>524</v>
      </c>
      <c r="B38" s="483">
        <f>B36</f>
        <v>6</v>
      </c>
      <c r="C38" s="483">
        <f>C36</f>
        <v>6</v>
      </c>
      <c r="D38" s="483">
        <f>SUM(B38:C38)</f>
        <v>12</v>
      </c>
      <c r="E38" s="483"/>
    </row>
    <row r="39" spans="1:5" x14ac:dyDescent="0.25">
      <c r="E39" s="210"/>
    </row>
    <row r="40" spans="1:5" x14ac:dyDescent="0.25">
      <c r="A40" s="961"/>
      <c r="B40" s="961"/>
    </row>
    <row r="41" spans="1:5" x14ac:dyDescent="0.25">
      <c r="A41" s="285"/>
      <c r="B41" s="285"/>
      <c r="C41" s="284" t="s">
        <v>934</v>
      </c>
      <c r="D41" s="284" t="s">
        <v>719</v>
      </c>
    </row>
    <row r="42" spans="1:5" ht="51" x14ac:dyDescent="0.25">
      <c r="A42" s="285" t="s">
        <v>923</v>
      </c>
      <c r="B42" s="284">
        <f>76</f>
        <v>76</v>
      </c>
      <c r="C42" s="284">
        <f>B42*A31</f>
        <v>1064</v>
      </c>
      <c r="D42" s="284">
        <f>ROUND(B42*1.25*0.625,2)</f>
        <v>59.38</v>
      </c>
      <c r="E42" s="283"/>
    </row>
    <row r="43" spans="1:5" ht="38.25" x14ac:dyDescent="0.25">
      <c r="A43" s="285" t="s">
        <v>933</v>
      </c>
      <c r="C43" s="284">
        <f>D37*A32</f>
        <v>740</v>
      </c>
    </row>
    <row r="44" spans="1:5" ht="21.75" customHeight="1" x14ac:dyDescent="0.25">
      <c r="A44" s="962"/>
      <c r="B44" s="962"/>
    </row>
    <row r="45" spans="1:5" ht="23.25" customHeight="1" x14ac:dyDescent="0.25">
      <c r="A45" s="962"/>
      <c r="B45" s="962"/>
    </row>
  </sheetData>
  <mergeCells count="17">
    <mergeCell ref="B14:C14"/>
    <mergeCell ref="A16:C16"/>
    <mergeCell ref="A15:C15"/>
    <mergeCell ref="A20:A21"/>
    <mergeCell ref="A8:B8"/>
    <mergeCell ref="A12:B12"/>
    <mergeCell ref="A13:B13"/>
    <mergeCell ref="B17:C17"/>
    <mergeCell ref="A18:A19"/>
    <mergeCell ref="E17:F17"/>
    <mergeCell ref="A40:B40"/>
    <mergeCell ref="A44:B44"/>
    <mergeCell ref="A45:B45"/>
    <mergeCell ref="A22:A23"/>
    <mergeCell ref="A24:A25"/>
    <mergeCell ref="A26:A27"/>
    <mergeCell ref="A28:A29"/>
  </mergeCells>
  <printOptions horizontalCentered="1"/>
  <pageMargins left="0.51181102362204722" right="0.51181102362204722" top="1.1811023622047245" bottom="0.78740157480314965" header="0.31496062992125984" footer="0.31496062992125984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topLeftCell="A7" zoomScale="205" zoomScaleNormal="205" workbookViewId="0">
      <selection activeCell="A77" sqref="A77"/>
    </sheetView>
  </sheetViews>
  <sheetFormatPr defaultRowHeight="15" x14ac:dyDescent="0.25"/>
  <cols>
    <col min="1" max="1" width="22.42578125" bestFit="1" customWidth="1"/>
    <col min="2" max="2" width="13.85546875" customWidth="1"/>
    <col min="3" max="3" width="13.5703125" bestFit="1" customWidth="1"/>
    <col min="4" max="4" width="12.5703125" customWidth="1"/>
    <col min="5" max="5" width="13.85546875" customWidth="1"/>
    <col min="6" max="6" width="16" customWidth="1"/>
  </cols>
  <sheetData>
    <row r="1" spans="1:5" ht="26.25" customHeight="1" x14ac:dyDescent="0.25"/>
    <row r="2" spans="1:5" ht="19.5" customHeight="1" x14ac:dyDescent="0.25">
      <c r="B2" s="283" t="s">
        <v>519</v>
      </c>
      <c r="C2" s="283" t="s">
        <v>520</v>
      </c>
      <c r="D2" s="284" t="s">
        <v>521</v>
      </c>
      <c r="E2" s="284" t="s">
        <v>719</v>
      </c>
    </row>
    <row r="3" spans="1:5" ht="19.5" customHeight="1" x14ac:dyDescent="0.25">
      <c r="A3" s="285" t="s">
        <v>522</v>
      </c>
      <c r="B3" s="284">
        <f>13*2</f>
        <v>26</v>
      </c>
      <c r="C3" s="284">
        <f>15*2</f>
        <v>30</v>
      </c>
      <c r="D3" s="284">
        <f>SUM(B3:C3)</f>
        <v>56</v>
      </c>
      <c r="E3" s="284"/>
    </row>
    <row r="4" spans="1:5" ht="25.5" x14ac:dyDescent="0.25">
      <c r="A4" s="285" t="s">
        <v>523</v>
      </c>
      <c r="B4" s="284">
        <f>3*2</f>
        <v>6</v>
      </c>
      <c r="C4" s="284">
        <f>3*2</f>
        <v>6</v>
      </c>
      <c r="D4" s="284">
        <f t="shared" ref="D4" si="0">SUM(B4:C4)</f>
        <v>12</v>
      </c>
      <c r="E4" s="284"/>
    </row>
    <row r="5" spans="1:5" ht="30" customHeight="1" x14ac:dyDescent="0.25">
      <c r="A5" s="397" t="s">
        <v>718</v>
      </c>
      <c r="B5" s="284">
        <f>B4*2+B3</f>
        <v>38</v>
      </c>
      <c r="C5" s="284">
        <f>C4+C3</f>
        <v>36</v>
      </c>
      <c r="D5" s="200">
        <f>SUM(B5:C5)</f>
        <v>74</v>
      </c>
      <c r="E5" s="284">
        <f>TRUNC(D5*1.25*0.625,2)</f>
        <v>57.81</v>
      </c>
    </row>
    <row r="6" spans="1:5" ht="21" customHeight="1" x14ac:dyDescent="0.25">
      <c r="A6" s="285" t="s">
        <v>524</v>
      </c>
      <c r="B6" s="284">
        <f>B4</f>
        <v>6</v>
      </c>
      <c r="C6" s="284">
        <f>C4</f>
        <v>6</v>
      </c>
      <c r="D6" s="284">
        <f>SUM(B6:C6)</f>
        <v>12</v>
      </c>
      <c r="E6" s="284"/>
    </row>
    <row r="8" spans="1:5" ht="25.5" customHeight="1" x14ac:dyDescent="0.25">
      <c r="A8" s="961" t="s">
        <v>689</v>
      </c>
      <c r="B8" s="961"/>
    </row>
    <row r="9" spans="1:5" ht="17.25" customHeight="1" x14ac:dyDescent="0.25">
      <c r="A9" s="285"/>
      <c r="B9" s="285"/>
      <c r="C9" s="284" t="s">
        <v>719</v>
      </c>
    </row>
    <row r="10" spans="1:5" s="283" customFormat="1" ht="25.5" x14ac:dyDescent="0.25">
      <c r="A10" s="285" t="s">
        <v>690</v>
      </c>
      <c r="B10" s="284">
        <f>76</f>
        <v>76</v>
      </c>
      <c r="C10" s="284">
        <f>ROUND(B10*1.25*0.625,2)</f>
        <v>59.38</v>
      </c>
    </row>
    <row r="12" spans="1:5" ht="26.25" customHeight="1" x14ac:dyDescent="0.25">
      <c r="A12" s="962" t="s">
        <v>714</v>
      </c>
      <c r="B12" s="962"/>
      <c r="C12">
        <v>123</v>
      </c>
    </row>
    <row r="13" spans="1:5" ht="30" customHeight="1" x14ac:dyDescent="0.25">
      <c r="A13" s="962" t="s">
        <v>715</v>
      </c>
      <c r="B13" s="962"/>
      <c r="C13">
        <v>154</v>
      </c>
    </row>
    <row r="15" spans="1:5" hidden="1" x14ac:dyDescent="0.25">
      <c r="A15" s="259" t="s">
        <v>691</v>
      </c>
      <c r="B15" s="973" t="s">
        <v>724</v>
      </c>
      <c r="C15" s="974"/>
      <c r="D15" s="210"/>
      <c r="E15" s="210"/>
    </row>
    <row r="16" spans="1:5" s="283" customFormat="1" ht="21" hidden="1" customHeight="1" x14ac:dyDescent="0.25">
      <c r="A16" s="975">
        <v>2</v>
      </c>
      <c r="B16" s="402" t="s">
        <v>692</v>
      </c>
      <c r="C16" s="409" t="s">
        <v>693</v>
      </c>
    </row>
    <row r="17" spans="1:8" s="283" customFormat="1" ht="21" hidden="1" customHeight="1" x14ac:dyDescent="0.25">
      <c r="A17" s="976"/>
      <c r="B17" s="403" t="s">
        <v>695</v>
      </c>
      <c r="C17" s="410" t="s">
        <v>694</v>
      </c>
      <c r="D17" s="413"/>
      <c r="E17" s="413"/>
    </row>
    <row r="18" spans="1:8" s="283" customFormat="1" ht="31.5" hidden="1" customHeight="1" x14ac:dyDescent="0.25">
      <c r="A18" s="975">
        <v>3</v>
      </c>
      <c r="B18" s="403" t="s">
        <v>698</v>
      </c>
      <c r="C18" s="409" t="s">
        <v>696</v>
      </c>
    </row>
    <row r="19" spans="1:8" s="283" customFormat="1" ht="31.5" hidden="1" customHeight="1" x14ac:dyDescent="0.25">
      <c r="A19" s="976"/>
      <c r="B19" s="403" t="s">
        <v>697</v>
      </c>
      <c r="C19" s="410" t="s">
        <v>699</v>
      </c>
      <c r="D19" s="413"/>
      <c r="E19" s="413"/>
    </row>
    <row r="20" spans="1:8" s="283" customFormat="1" ht="25.5" hidden="1" x14ac:dyDescent="0.25">
      <c r="A20" s="975">
        <v>4</v>
      </c>
      <c r="B20" s="404" t="s">
        <v>700</v>
      </c>
      <c r="C20" s="411" t="s">
        <v>702</v>
      </c>
    </row>
    <row r="21" spans="1:8" s="283" customFormat="1" ht="21" hidden="1" customHeight="1" x14ac:dyDescent="0.25">
      <c r="A21" s="976"/>
      <c r="B21" s="404" t="s">
        <v>701</v>
      </c>
      <c r="C21" s="411" t="s">
        <v>701</v>
      </c>
      <c r="D21" s="414"/>
      <c r="E21" s="414"/>
    </row>
    <row r="22" spans="1:8" s="283" customFormat="1" ht="21.75" hidden="1" customHeight="1" x14ac:dyDescent="0.25">
      <c r="A22" s="975">
        <v>5</v>
      </c>
      <c r="B22" s="403" t="s">
        <v>704</v>
      </c>
      <c r="C22" s="412" t="s">
        <v>703</v>
      </c>
    </row>
    <row r="23" spans="1:8" s="283" customFormat="1" ht="21.75" hidden="1" customHeight="1" x14ac:dyDescent="0.25">
      <c r="A23" s="976"/>
      <c r="B23" s="403" t="s">
        <v>705</v>
      </c>
      <c r="C23" s="410" t="s">
        <v>706</v>
      </c>
      <c r="D23" s="413"/>
      <c r="E23" s="413"/>
    </row>
    <row r="24" spans="1:8" s="283" customFormat="1" ht="20.25" hidden="1" customHeight="1" x14ac:dyDescent="0.25">
      <c r="A24" s="975">
        <v>6</v>
      </c>
      <c r="B24" s="403" t="s">
        <v>708</v>
      </c>
      <c r="C24" s="412" t="s">
        <v>707</v>
      </c>
    </row>
    <row r="25" spans="1:8" s="283" customFormat="1" ht="20.25" hidden="1" customHeight="1" x14ac:dyDescent="0.25">
      <c r="A25" s="976"/>
      <c r="B25" s="403" t="s">
        <v>710</v>
      </c>
      <c r="C25" s="410" t="s">
        <v>709</v>
      </c>
      <c r="D25" s="413"/>
      <c r="E25" s="413"/>
    </row>
    <row r="26" spans="1:8" s="283" customFormat="1" ht="24.75" hidden="1" customHeight="1" x14ac:dyDescent="0.25">
      <c r="A26" s="971">
        <v>7</v>
      </c>
      <c r="B26" s="403" t="s">
        <v>723</v>
      </c>
      <c r="C26" s="412" t="s">
        <v>713</v>
      </c>
    </row>
    <row r="27" spans="1:8" s="283" customFormat="1" ht="24.75" hidden="1" customHeight="1" x14ac:dyDescent="0.25">
      <c r="A27" s="972"/>
      <c r="B27" s="403" t="s">
        <v>711</v>
      </c>
      <c r="C27" s="410" t="s">
        <v>712</v>
      </c>
    </row>
    <row r="28" spans="1:8" ht="27.75" customHeight="1" x14ac:dyDescent="0.25">
      <c r="D28" s="406" t="s">
        <v>916</v>
      </c>
      <c r="E28" s="406" t="s">
        <v>917</v>
      </c>
    </row>
    <row r="29" spans="1:8" ht="30" customHeight="1" x14ac:dyDescent="0.25">
      <c r="A29" s="400">
        <v>14</v>
      </c>
      <c r="B29" s="398" t="s">
        <v>716</v>
      </c>
      <c r="D29">
        <f>C13*A29</f>
        <v>2156</v>
      </c>
      <c r="E29">
        <f>D29/6</f>
        <v>359.33333333333331</v>
      </c>
      <c r="H29">
        <f>A29*C13</f>
        <v>2156</v>
      </c>
    </row>
    <row r="30" spans="1:8" ht="30" customHeight="1" x14ac:dyDescent="0.25">
      <c r="A30" s="492"/>
      <c r="B30" s="398"/>
      <c r="C30" s="406" t="s">
        <v>721</v>
      </c>
      <c r="D30" s="407" t="s">
        <v>720</v>
      </c>
      <c r="E30" s="408" t="s">
        <v>921</v>
      </c>
      <c r="F30" s="408" t="s">
        <v>922</v>
      </c>
    </row>
    <row r="31" spans="1:8" ht="24.75" customHeight="1" x14ac:dyDescent="0.25">
      <c r="A31" s="401">
        <v>10</v>
      </c>
      <c r="B31" s="398" t="s">
        <v>717</v>
      </c>
      <c r="C31" s="399">
        <f>A29*B10</f>
        <v>1064</v>
      </c>
      <c r="D31" s="399">
        <f>D5*A31</f>
        <v>740</v>
      </c>
      <c r="E31" s="405">
        <f>D31*0.625*1.25</f>
        <v>578.125</v>
      </c>
      <c r="F31" s="405">
        <f>ROUND(E31/6,2)</f>
        <v>96.35</v>
      </c>
      <c r="H31">
        <f>H29/6</f>
        <v>359.33333333333331</v>
      </c>
    </row>
    <row r="32" spans="1:8" ht="24" customHeight="1" x14ac:dyDescent="0.25"/>
    <row r="33" spans="1:2" x14ac:dyDescent="0.25">
      <c r="A33" t="s">
        <v>730</v>
      </c>
    </row>
    <row r="34" spans="1:2" ht="26.25" x14ac:dyDescent="0.25">
      <c r="A34" t="s">
        <v>731</v>
      </c>
      <c r="B34" s="429" t="s">
        <v>732</v>
      </c>
    </row>
    <row r="35" spans="1:2" x14ac:dyDescent="0.25">
      <c r="B35">
        <v>2.6</v>
      </c>
    </row>
    <row r="37" spans="1:2" x14ac:dyDescent="0.25">
      <c r="A37" s="970" t="s">
        <v>918</v>
      </c>
      <c r="B37" s="970"/>
    </row>
    <row r="38" spans="1:2" x14ac:dyDescent="0.25">
      <c r="A38" s="284">
        <f>99.26+11.58+13.52+30.84+7.79</f>
        <v>162.98999999999998</v>
      </c>
      <c r="B38" s="284">
        <f>11.54+87.45+7.79+30.84+13.52</f>
        <v>151.14000000000001</v>
      </c>
    </row>
    <row r="39" spans="1:2" x14ac:dyDescent="0.25">
      <c r="A39" s="284">
        <f>30.53+14.34+7.32+96.44+10.36</f>
        <v>158.99</v>
      </c>
      <c r="B39" s="284">
        <f>10.36+96.69+7.32+30.52+14.1</f>
        <v>158.99</v>
      </c>
    </row>
  </sheetData>
  <mergeCells count="11">
    <mergeCell ref="A37:B37"/>
    <mergeCell ref="A26:A27"/>
    <mergeCell ref="A8:B8"/>
    <mergeCell ref="A12:B12"/>
    <mergeCell ref="A13:B13"/>
    <mergeCell ref="B15:C15"/>
    <mergeCell ref="A16:A17"/>
    <mergeCell ref="A18:A19"/>
    <mergeCell ref="A20:A21"/>
    <mergeCell ref="A24:A25"/>
    <mergeCell ref="A22:A2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showGridLines="0" view="pageBreakPreview" topLeftCell="A19" zoomScaleNormal="85" zoomScaleSheetLayoutView="100" workbookViewId="0">
      <selection activeCell="I38" sqref="I38"/>
    </sheetView>
  </sheetViews>
  <sheetFormatPr defaultRowHeight="12.75" x14ac:dyDescent="0.25"/>
  <cols>
    <col min="1" max="1" width="15.42578125" style="1" customWidth="1"/>
    <col min="2" max="2" width="72.42578125" style="1" customWidth="1"/>
    <col min="3" max="3" width="12.140625" style="1" customWidth="1"/>
    <col min="4" max="4" width="10.42578125" style="23" customWidth="1"/>
    <col min="5" max="5" width="18" style="12" customWidth="1"/>
    <col min="6" max="6" width="18.85546875" style="1" bestFit="1" customWidth="1"/>
    <col min="7" max="7" width="15" style="85" customWidth="1"/>
    <col min="8" max="9" width="11.5703125" style="1" bestFit="1" customWidth="1"/>
    <col min="10" max="249" width="9.140625" style="1"/>
    <col min="250" max="250" width="15.42578125" style="1" customWidth="1"/>
    <col min="251" max="251" width="58.140625" style="1" customWidth="1"/>
    <col min="252" max="252" width="8.28515625" style="1" customWidth="1"/>
    <col min="253" max="253" width="10.42578125" style="1" customWidth="1"/>
    <col min="254" max="254" width="14.7109375" style="1" bestFit="1" customWidth="1"/>
    <col min="255" max="255" width="18.85546875" style="1" bestFit="1" customWidth="1"/>
    <col min="256" max="256" width="25.140625" style="1" customWidth="1"/>
    <col min="257" max="257" width="17" style="1" customWidth="1"/>
    <col min="258" max="258" width="15.7109375" style="1" customWidth="1"/>
    <col min="259" max="259" width="26.140625" style="1" customWidth="1"/>
    <col min="260" max="260" width="90.85546875" style="1" customWidth="1"/>
    <col min="261" max="261" width="9.140625" style="1"/>
    <col min="262" max="262" width="11.140625" style="1" bestFit="1" customWidth="1"/>
    <col min="263" max="505" width="9.140625" style="1"/>
    <col min="506" max="506" width="15.42578125" style="1" customWidth="1"/>
    <col min="507" max="507" width="58.140625" style="1" customWidth="1"/>
    <col min="508" max="508" width="8.28515625" style="1" customWidth="1"/>
    <col min="509" max="509" width="10.42578125" style="1" customWidth="1"/>
    <col min="510" max="510" width="14.7109375" style="1" bestFit="1" customWidth="1"/>
    <col min="511" max="511" width="18.85546875" style="1" bestFit="1" customWidth="1"/>
    <col min="512" max="512" width="25.140625" style="1" customWidth="1"/>
    <col min="513" max="513" width="17" style="1" customWidth="1"/>
    <col min="514" max="514" width="15.7109375" style="1" customWidth="1"/>
    <col min="515" max="515" width="26.140625" style="1" customWidth="1"/>
    <col min="516" max="516" width="90.85546875" style="1" customWidth="1"/>
    <col min="517" max="517" width="9.140625" style="1"/>
    <col min="518" max="518" width="11.140625" style="1" bestFit="1" customWidth="1"/>
    <col min="519" max="761" width="9.140625" style="1"/>
    <col min="762" max="762" width="15.42578125" style="1" customWidth="1"/>
    <col min="763" max="763" width="58.140625" style="1" customWidth="1"/>
    <col min="764" max="764" width="8.28515625" style="1" customWidth="1"/>
    <col min="765" max="765" width="10.42578125" style="1" customWidth="1"/>
    <col min="766" max="766" width="14.7109375" style="1" bestFit="1" customWidth="1"/>
    <col min="767" max="767" width="18.85546875" style="1" bestFit="1" customWidth="1"/>
    <col min="768" max="768" width="25.140625" style="1" customWidth="1"/>
    <col min="769" max="769" width="17" style="1" customWidth="1"/>
    <col min="770" max="770" width="15.7109375" style="1" customWidth="1"/>
    <col min="771" max="771" width="26.140625" style="1" customWidth="1"/>
    <col min="772" max="772" width="90.85546875" style="1" customWidth="1"/>
    <col min="773" max="773" width="9.140625" style="1"/>
    <col min="774" max="774" width="11.140625" style="1" bestFit="1" customWidth="1"/>
    <col min="775" max="1017" width="9.140625" style="1"/>
    <col min="1018" max="1018" width="15.42578125" style="1" customWidth="1"/>
    <col min="1019" max="1019" width="58.140625" style="1" customWidth="1"/>
    <col min="1020" max="1020" width="8.28515625" style="1" customWidth="1"/>
    <col min="1021" max="1021" width="10.42578125" style="1" customWidth="1"/>
    <col min="1022" max="1022" width="14.7109375" style="1" bestFit="1" customWidth="1"/>
    <col min="1023" max="1023" width="18.85546875" style="1" bestFit="1" customWidth="1"/>
    <col min="1024" max="1024" width="25.140625" style="1" customWidth="1"/>
    <col min="1025" max="1025" width="17" style="1" customWidth="1"/>
    <col min="1026" max="1026" width="15.7109375" style="1" customWidth="1"/>
    <col min="1027" max="1027" width="26.140625" style="1" customWidth="1"/>
    <col min="1028" max="1028" width="90.85546875" style="1" customWidth="1"/>
    <col min="1029" max="1029" width="9.140625" style="1"/>
    <col min="1030" max="1030" width="11.140625" style="1" bestFit="1" customWidth="1"/>
    <col min="1031" max="1273" width="9.140625" style="1"/>
    <col min="1274" max="1274" width="15.42578125" style="1" customWidth="1"/>
    <col min="1275" max="1275" width="58.140625" style="1" customWidth="1"/>
    <col min="1276" max="1276" width="8.28515625" style="1" customWidth="1"/>
    <col min="1277" max="1277" width="10.42578125" style="1" customWidth="1"/>
    <col min="1278" max="1278" width="14.7109375" style="1" bestFit="1" customWidth="1"/>
    <col min="1279" max="1279" width="18.85546875" style="1" bestFit="1" customWidth="1"/>
    <col min="1280" max="1280" width="25.140625" style="1" customWidth="1"/>
    <col min="1281" max="1281" width="17" style="1" customWidth="1"/>
    <col min="1282" max="1282" width="15.7109375" style="1" customWidth="1"/>
    <col min="1283" max="1283" width="26.140625" style="1" customWidth="1"/>
    <col min="1284" max="1284" width="90.85546875" style="1" customWidth="1"/>
    <col min="1285" max="1285" width="9.140625" style="1"/>
    <col min="1286" max="1286" width="11.140625" style="1" bestFit="1" customWidth="1"/>
    <col min="1287" max="1529" width="9.140625" style="1"/>
    <col min="1530" max="1530" width="15.42578125" style="1" customWidth="1"/>
    <col min="1531" max="1531" width="58.140625" style="1" customWidth="1"/>
    <col min="1532" max="1532" width="8.28515625" style="1" customWidth="1"/>
    <col min="1533" max="1533" width="10.42578125" style="1" customWidth="1"/>
    <col min="1534" max="1534" width="14.7109375" style="1" bestFit="1" customWidth="1"/>
    <col min="1535" max="1535" width="18.85546875" style="1" bestFit="1" customWidth="1"/>
    <col min="1536" max="1536" width="25.140625" style="1" customWidth="1"/>
    <col min="1537" max="1537" width="17" style="1" customWidth="1"/>
    <col min="1538" max="1538" width="15.7109375" style="1" customWidth="1"/>
    <col min="1539" max="1539" width="26.140625" style="1" customWidth="1"/>
    <col min="1540" max="1540" width="90.85546875" style="1" customWidth="1"/>
    <col min="1541" max="1541" width="9.140625" style="1"/>
    <col min="1542" max="1542" width="11.140625" style="1" bestFit="1" customWidth="1"/>
    <col min="1543" max="1785" width="9.140625" style="1"/>
    <col min="1786" max="1786" width="15.42578125" style="1" customWidth="1"/>
    <col min="1787" max="1787" width="58.140625" style="1" customWidth="1"/>
    <col min="1788" max="1788" width="8.28515625" style="1" customWidth="1"/>
    <col min="1789" max="1789" width="10.42578125" style="1" customWidth="1"/>
    <col min="1790" max="1790" width="14.7109375" style="1" bestFit="1" customWidth="1"/>
    <col min="1791" max="1791" width="18.85546875" style="1" bestFit="1" customWidth="1"/>
    <col min="1792" max="1792" width="25.140625" style="1" customWidth="1"/>
    <col min="1793" max="1793" width="17" style="1" customWidth="1"/>
    <col min="1794" max="1794" width="15.7109375" style="1" customWidth="1"/>
    <col min="1795" max="1795" width="26.140625" style="1" customWidth="1"/>
    <col min="1796" max="1796" width="90.85546875" style="1" customWidth="1"/>
    <col min="1797" max="1797" width="9.140625" style="1"/>
    <col min="1798" max="1798" width="11.140625" style="1" bestFit="1" customWidth="1"/>
    <col min="1799" max="2041" width="9.140625" style="1"/>
    <col min="2042" max="2042" width="15.42578125" style="1" customWidth="1"/>
    <col min="2043" max="2043" width="58.140625" style="1" customWidth="1"/>
    <col min="2044" max="2044" width="8.28515625" style="1" customWidth="1"/>
    <col min="2045" max="2045" width="10.42578125" style="1" customWidth="1"/>
    <col min="2046" max="2046" width="14.7109375" style="1" bestFit="1" customWidth="1"/>
    <col min="2047" max="2047" width="18.85546875" style="1" bestFit="1" customWidth="1"/>
    <col min="2048" max="2048" width="25.140625" style="1" customWidth="1"/>
    <col min="2049" max="2049" width="17" style="1" customWidth="1"/>
    <col min="2050" max="2050" width="15.7109375" style="1" customWidth="1"/>
    <col min="2051" max="2051" width="26.140625" style="1" customWidth="1"/>
    <col min="2052" max="2052" width="90.85546875" style="1" customWidth="1"/>
    <col min="2053" max="2053" width="9.140625" style="1"/>
    <col min="2054" max="2054" width="11.140625" style="1" bestFit="1" customWidth="1"/>
    <col min="2055" max="2297" width="9.140625" style="1"/>
    <col min="2298" max="2298" width="15.42578125" style="1" customWidth="1"/>
    <col min="2299" max="2299" width="58.140625" style="1" customWidth="1"/>
    <col min="2300" max="2300" width="8.28515625" style="1" customWidth="1"/>
    <col min="2301" max="2301" width="10.42578125" style="1" customWidth="1"/>
    <col min="2302" max="2302" width="14.7109375" style="1" bestFit="1" customWidth="1"/>
    <col min="2303" max="2303" width="18.85546875" style="1" bestFit="1" customWidth="1"/>
    <col min="2304" max="2304" width="25.140625" style="1" customWidth="1"/>
    <col min="2305" max="2305" width="17" style="1" customWidth="1"/>
    <col min="2306" max="2306" width="15.7109375" style="1" customWidth="1"/>
    <col min="2307" max="2307" width="26.140625" style="1" customWidth="1"/>
    <col min="2308" max="2308" width="90.85546875" style="1" customWidth="1"/>
    <col min="2309" max="2309" width="9.140625" style="1"/>
    <col min="2310" max="2310" width="11.140625" style="1" bestFit="1" customWidth="1"/>
    <col min="2311" max="2553" width="9.140625" style="1"/>
    <col min="2554" max="2554" width="15.42578125" style="1" customWidth="1"/>
    <col min="2555" max="2555" width="58.140625" style="1" customWidth="1"/>
    <col min="2556" max="2556" width="8.28515625" style="1" customWidth="1"/>
    <col min="2557" max="2557" width="10.42578125" style="1" customWidth="1"/>
    <col min="2558" max="2558" width="14.7109375" style="1" bestFit="1" customWidth="1"/>
    <col min="2559" max="2559" width="18.85546875" style="1" bestFit="1" customWidth="1"/>
    <col min="2560" max="2560" width="25.140625" style="1" customWidth="1"/>
    <col min="2561" max="2561" width="17" style="1" customWidth="1"/>
    <col min="2562" max="2562" width="15.7109375" style="1" customWidth="1"/>
    <col min="2563" max="2563" width="26.140625" style="1" customWidth="1"/>
    <col min="2564" max="2564" width="90.85546875" style="1" customWidth="1"/>
    <col min="2565" max="2565" width="9.140625" style="1"/>
    <col min="2566" max="2566" width="11.140625" style="1" bestFit="1" customWidth="1"/>
    <col min="2567" max="2809" width="9.140625" style="1"/>
    <col min="2810" max="2810" width="15.42578125" style="1" customWidth="1"/>
    <col min="2811" max="2811" width="58.140625" style="1" customWidth="1"/>
    <col min="2812" max="2812" width="8.28515625" style="1" customWidth="1"/>
    <col min="2813" max="2813" width="10.42578125" style="1" customWidth="1"/>
    <col min="2814" max="2814" width="14.7109375" style="1" bestFit="1" customWidth="1"/>
    <col min="2815" max="2815" width="18.85546875" style="1" bestFit="1" customWidth="1"/>
    <col min="2816" max="2816" width="25.140625" style="1" customWidth="1"/>
    <col min="2817" max="2817" width="17" style="1" customWidth="1"/>
    <col min="2818" max="2818" width="15.7109375" style="1" customWidth="1"/>
    <col min="2819" max="2819" width="26.140625" style="1" customWidth="1"/>
    <col min="2820" max="2820" width="90.85546875" style="1" customWidth="1"/>
    <col min="2821" max="2821" width="9.140625" style="1"/>
    <col min="2822" max="2822" width="11.140625" style="1" bestFit="1" customWidth="1"/>
    <col min="2823" max="3065" width="9.140625" style="1"/>
    <col min="3066" max="3066" width="15.42578125" style="1" customWidth="1"/>
    <col min="3067" max="3067" width="58.140625" style="1" customWidth="1"/>
    <col min="3068" max="3068" width="8.28515625" style="1" customWidth="1"/>
    <col min="3069" max="3069" width="10.42578125" style="1" customWidth="1"/>
    <col min="3070" max="3070" width="14.7109375" style="1" bestFit="1" customWidth="1"/>
    <col min="3071" max="3071" width="18.85546875" style="1" bestFit="1" customWidth="1"/>
    <col min="3072" max="3072" width="25.140625" style="1" customWidth="1"/>
    <col min="3073" max="3073" width="17" style="1" customWidth="1"/>
    <col min="3074" max="3074" width="15.7109375" style="1" customWidth="1"/>
    <col min="3075" max="3075" width="26.140625" style="1" customWidth="1"/>
    <col min="3076" max="3076" width="90.85546875" style="1" customWidth="1"/>
    <col min="3077" max="3077" width="9.140625" style="1"/>
    <col min="3078" max="3078" width="11.140625" style="1" bestFit="1" customWidth="1"/>
    <col min="3079" max="3321" width="9.140625" style="1"/>
    <col min="3322" max="3322" width="15.42578125" style="1" customWidth="1"/>
    <col min="3323" max="3323" width="58.140625" style="1" customWidth="1"/>
    <col min="3324" max="3324" width="8.28515625" style="1" customWidth="1"/>
    <col min="3325" max="3325" width="10.42578125" style="1" customWidth="1"/>
    <col min="3326" max="3326" width="14.7109375" style="1" bestFit="1" customWidth="1"/>
    <col min="3327" max="3327" width="18.85546875" style="1" bestFit="1" customWidth="1"/>
    <col min="3328" max="3328" width="25.140625" style="1" customWidth="1"/>
    <col min="3329" max="3329" width="17" style="1" customWidth="1"/>
    <col min="3330" max="3330" width="15.7109375" style="1" customWidth="1"/>
    <col min="3331" max="3331" width="26.140625" style="1" customWidth="1"/>
    <col min="3332" max="3332" width="90.85546875" style="1" customWidth="1"/>
    <col min="3333" max="3333" width="9.140625" style="1"/>
    <col min="3334" max="3334" width="11.140625" style="1" bestFit="1" customWidth="1"/>
    <col min="3335" max="3577" width="9.140625" style="1"/>
    <col min="3578" max="3578" width="15.42578125" style="1" customWidth="1"/>
    <col min="3579" max="3579" width="58.140625" style="1" customWidth="1"/>
    <col min="3580" max="3580" width="8.28515625" style="1" customWidth="1"/>
    <col min="3581" max="3581" width="10.42578125" style="1" customWidth="1"/>
    <col min="3582" max="3582" width="14.7109375" style="1" bestFit="1" customWidth="1"/>
    <col min="3583" max="3583" width="18.85546875" style="1" bestFit="1" customWidth="1"/>
    <col min="3584" max="3584" width="25.140625" style="1" customWidth="1"/>
    <col min="3585" max="3585" width="17" style="1" customWidth="1"/>
    <col min="3586" max="3586" width="15.7109375" style="1" customWidth="1"/>
    <col min="3587" max="3587" width="26.140625" style="1" customWidth="1"/>
    <col min="3588" max="3588" width="90.85546875" style="1" customWidth="1"/>
    <col min="3589" max="3589" width="9.140625" style="1"/>
    <col min="3590" max="3590" width="11.140625" style="1" bestFit="1" customWidth="1"/>
    <col min="3591" max="3833" width="9.140625" style="1"/>
    <col min="3834" max="3834" width="15.42578125" style="1" customWidth="1"/>
    <col min="3835" max="3835" width="58.140625" style="1" customWidth="1"/>
    <col min="3836" max="3836" width="8.28515625" style="1" customWidth="1"/>
    <col min="3837" max="3837" width="10.42578125" style="1" customWidth="1"/>
    <col min="3838" max="3838" width="14.7109375" style="1" bestFit="1" customWidth="1"/>
    <col min="3839" max="3839" width="18.85546875" style="1" bestFit="1" customWidth="1"/>
    <col min="3840" max="3840" width="25.140625" style="1" customWidth="1"/>
    <col min="3841" max="3841" width="17" style="1" customWidth="1"/>
    <col min="3842" max="3842" width="15.7109375" style="1" customWidth="1"/>
    <col min="3843" max="3843" width="26.140625" style="1" customWidth="1"/>
    <col min="3844" max="3844" width="90.85546875" style="1" customWidth="1"/>
    <col min="3845" max="3845" width="9.140625" style="1"/>
    <col min="3846" max="3846" width="11.140625" style="1" bestFit="1" customWidth="1"/>
    <col min="3847" max="4089" width="9.140625" style="1"/>
    <col min="4090" max="4090" width="15.42578125" style="1" customWidth="1"/>
    <col min="4091" max="4091" width="58.140625" style="1" customWidth="1"/>
    <col min="4092" max="4092" width="8.28515625" style="1" customWidth="1"/>
    <col min="4093" max="4093" width="10.42578125" style="1" customWidth="1"/>
    <col min="4094" max="4094" width="14.7109375" style="1" bestFit="1" customWidth="1"/>
    <col min="4095" max="4095" width="18.85546875" style="1" bestFit="1" customWidth="1"/>
    <col min="4096" max="4096" width="25.140625" style="1" customWidth="1"/>
    <col min="4097" max="4097" width="17" style="1" customWidth="1"/>
    <col min="4098" max="4098" width="15.7109375" style="1" customWidth="1"/>
    <col min="4099" max="4099" width="26.140625" style="1" customWidth="1"/>
    <col min="4100" max="4100" width="90.85546875" style="1" customWidth="1"/>
    <col min="4101" max="4101" width="9.140625" style="1"/>
    <col min="4102" max="4102" width="11.140625" style="1" bestFit="1" customWidth="1"/>
    <col min="4103" max="4345" width="9.140625" style="1"/>
    <col min="4346" max="4346" width="15.42578125" style="1" customWidth="1"/>
    <col min="4347" max="4347" width="58.140625" style="1" customWidth="1"/>
    <col min="4348" max="4348" width="8.28515625" style="1" customWidth="1"/>
    <col min="4349" max="4349" width="10.42578125" style="1" customWidth="1"/>
    <col min="4350" max="4350" width="14.7109375" style="1" bestFit="1" customWidth="1"/>
    <col min="4351" max="4351" width="18.85546875" style="1" bestFit="1" customWidth="1"/>
    <col min="4352" max="4352" width="25.140625" style="1" customWidth="1"/>
    <col min="4353" max="4353" width="17" style="1" customWidth="1"/>
    <col min="4354" max="4354" width="15.7109375" style="1" customWidth="1"/>
    <col min="4355" max="4355" width="26.140625" style="1" customWidth="1"/>
    <col min="4356" max="4356" width="90.85546875" style="1" customWidth="1"/>
    <col min="4357" max="4357" width="9.140625" style="1"/>
    <col min="4358" max="4358" width="11.140625" style="1" bestFit="1" customWidth="1"/>
    <col min="4359" max="4601" width="9.140625" style="1"/>
    <col min="4602" max="4602" width="15.42578125" style="1" customWidth="1"/>
    <col min="4603" max="4603" width="58.140625" style="1" customWidth="1"/>
    <col min="4604" max="4604" width="8.28515625" style="1" customWidth="1"/>
    <col min="4605" max="4605" width="10.42578125" style="1" customWidth="1"/>
    <col min="4606" max="4606" width="14.7109375" style="1" bestFit="1" customWidth="1"/>
    <col min="4607" max="4607" width="18.85546875" style="1" bestFit="1" customWidth="1"/>
    <col min="4608" max="4608" width="25.140625" style="1" customWidth="1"/>
    <col min="4609" max="4609" width="17" style="1" customWidth="1"/>
    <col min="4610" max="4610" width="15.7109375" style="1" customWidth="1"/>
    <col min="4611" max="4611" width="26.140625" style="1" customWidth="1"/>
    <col min="4612" max="4612" width="90.85546875" style="1" customWidth="1"/>
    <col min="4613" max="4613" width="9.140625" style="1"/>
    <col min="4614" max="4614" width="11.140625" style="1" bestFit="1" customWidth="1"/>
    <col min="4615" max="4857" width="9.140625" style="1"/>
    <col min="4858" max="4858" width="15.42578125" style="1" customWidth="1"/>
    <col min="4859" max="4859" width="58.140625" style="1" customWidth="1"/>
    <col min="4860" max="4860" width="8.28515625" style="1" customWidth="1"/>
    <col min="4861" max="4861" width="10.42578125" style="1" customWidth="1"/>
    <col min="4862" max="4862" width="14.7109375" style="1" bestFit="1" customWidth="1"/>
    <col min="4863" max="4863" width="18.85546875" style="1" bestFit="1" customWidth="1"/>
    <col min="4864" max="4864" width="25.140625" style="1" customWidth="1"/>
    <col min="4865" max="4865" width="17" style="1" customWidth="1"/>
    <col min="4866" max="4866" width="15.7109375" style="1" customWidth="1"/>
    <col min="4867" max="4867" width="26.140625" style="1" customWidth="1"/>
    <col min="4868" max="4868" width="90.85546875" style="1" customWidth="1"/>
    <col min="4869" max="4869" width="9.140625" style="1"/>
    <col min="4870" max="4870" width="11.140625" style="1" bestFit="1" customWidth="1"/>
    <col min="4871" max="5113" width="9.140625" style="1"/>
    <col min="5114" max="5114" width="15.42578125" style="1" customWidth="1"/>
    <col min="5115" max="5115" width="58.140625" style="1" customWidth="1"/>
    <col min="5116" max="5116" width="8.28515625" style="1" customWidth="1"/>
    <col min="5117" max="5117" width="10.42578125" style="1" customWidth="1"/>
    <col min="5118" max="5118" width="14.7109375" style="1" bestFit="1" customWidth="1"/>
    <col min="5119" max="5119" width="18.85546875" style="1" bestFit="1" customWidth="1"/>
    <col min="5120" max="5120" width="25.140625" style="1" customWidth="1"/>
    <col min="5121" max="5121" width="17" style="1" customWidth="1"/>
    <col min="5122" max="5122" width="15.7109375" style="1" customWidth="1"/>
    <col min="5123" max="5123" width="26.140625" style="1" customWidth="1"/>
    <col min="5124" max="5124" width="90.85546875" style="1" customWidth="1"/>
    <col min="5125" max="5125" width="9.140625" style="1"/>
    <col min="5126" max="5126" width="11.140625" style="1" bestFit="1" customWidth="1"/>
    <col min="5127" max="5369" width="9.140625" style="1"/>
    <col min="5370" max="5370" width="15.42578125" style="1" customWidth="1"/>
    <col min="5371" max="5371" width="58.140625" style="1" customWidth="1"/>
    <col min="5372" max="5372" width="8.28515625" style="1" customWidth="1"/>
    <col min="5373" max="5373" width="10.42578125" style="1" customWidth="1"/>
    <col min="5374" max="5374" width="14.7109375" style="1" bestFit="1" customWidth="1"/>
    <col min="5375" max="5375" width="18.85546875" style="1" bestFit="1" customWidth="1"/>
    <col min="5376" max="5376" width="25.140625" style="1" customWidth="1"/>
    <col min="5377" max="5377" width="17" style="1" customWidth="1"/>
    <col min="5378" max="5378" width="15.7109375" style="1" customWidth="1"/>
    <col min="5379" max="5379" width="26.140625" style="1" customWidth="1"/>
    <col min="5380" max="5380" width="90.85546875" style="1" customWidth="1"/>
    <col min="5381" max="5381" width="9.140625" style="1"/>
    <col min="5382" max="5382" width="11.140625" style="1" bestFit="1" customWidth="1"/>
    <col min="5383" max="5625" width="9.140625" style="1"/>
    <col min="5626" max="5626" width="15.42578125" style="1" customWidth="1"/>
    <col min="5627" max="5627" width="58.140625" style="1" customWidth="1"/>
    <col min="5628" max="5628" width="8.28515625" style="1" customWidth="1"/>
    <col min="5629" max="5629" width="10.42578125" style="1" customWidth="1"/>
    <col min="5630" max="5630" width="14.7109375" style="1" bestFit="1" customWidth="1"/>
    <col min="5631" max="5631" width="18.85546875" style="1" bestFit="1" customWidth="1"/>
    <col min="5632" max="5632" width="25.140625" style="1" customWidth="1"/>
    <col min="5633" max="5633" width="17" style="1" customWidth="1"/>
    <col min="5634" max="5634" width="15.7109375" style="1" customWidth="1"/>
    <col min="5635" max="5635" width="26.140625" style="1" customWidth="1"/>
    <col min="5636" max="5636" width="90.85546875" style="1" customWidth="1"/>
    <col min="5637" max="5637" width="9.140625" style="1"/>
    <col min="5638" max="5638" width="11.140625" style="1" bestFit="1" customWidth="1"/>
    <col min="5639" max="5881" width="9.140625" style="1"/>
    <col min="5882" max="5882" width="15.42578125" style="1" customWidth="1"/>
    <col min="5883" max="5883" width="58.140625" style="1" customWidth="1"/>
    <col min="5884" max="5884" width="8.28515625" style="1" customWidth="1"/>
    <col min="5885" max="5885" width="10.42578125" style="1" customWidth="1"/>
    <col min="5886" max="5886" width="14.7109375" style="1" bestFit="1" customWidth="1"/>
    <col min="5887" max="5887" width="18.85546875" style="1" bestFit="1" customWidth="1"/>
    <col min="5888" max="5888" width="25.140625" style="1" customWidth="1"/>
    <col min="5889" max="5889" width="17" style="1" customWidth="1"/>
    <col min="5890" max="5890" width="15.7109375" style="1" customWidth="1"/>
    <col min="5891" max="5891" width="26.140625" style="1" customWidth="1"/>
    <col min="5892" max="5892" width="90.85546875" style="1" customWidth="1"/>
    <col min="5893" max="5893" width="9.140625" style="1"/>
    <col min="5894" max="5894" width="11.140625" style="1" bestFit="1" customWidth="1"/>
    <col min="5895" max="6137" width="9.140625" style="1"/>
    <col min="6138" max="6138" width="15.42578125" style="1" customWidth="1"/>
    <col min="6139" max="6139" width="58.140625" style="1" customWidth="1"/>
    <col min="6140" max="6140" width="8.28515625" style="1" customWidth="1"/>
    <col min="6141" max="6141" width="10.42578125" style="1" customWidth="1"/>
    <col min="6142" max="6142" width="14.7109375" style="1" bestFit="1" customWidth="1"/>
    <col min="6143" max="6143" width="18.85546875" style="1" bestFit="1" customWidth="1"/>
    <col min="6144" max="6144" width="25.140625" style="1" customWidth="1"/>
    <col min="6145" max="6145" width="17" style="1" customWidth="1"/>
    <col min="6146" max="6146" width="15.7109375" style="1" customWidth="1"/>
    <col min="6147" max="6147" width="26.140625" style="1" customWidth="1"/>
    <col min="6148" max="6148" width="90.85546875" style="1" customWidth="1"/>
    <col min="6149" max="6149" width="9.140625" style="1"/>
    <col min="6150" max="6150" width="11.140625" style="1" bestFit="1" customWidth="1"/>
    <col min="6151" max="6393" width="9.140625" style="1"/>
    <col min="6394" max="6394" width="15.42578125" style="1" customWidth="1"/>
    <col min="6395" max="6395" width="58.140625" style="1" customWidth="1"/>
    <col min="6396" max="6396" width="8.28515625" style="1" customWidth="1"/>
    <col min="6397" max="6397" width="10.42578125" style="1" customWidth="1"/>
    <col min="6398" max="6398" width="14.7109375" style="1" bestFit="1" customWidth="1"/>
    <col min="6399" max="6399" width="18.85546875" style="1" bestFit="1" customWidth="1"/>
    <col min="6400" max="6400" width="25.140625" style="1" customWidth="1"/>
    <col min="6401" max="6401" width="17" style="1" customWidth="1"/>
    <col min="6402" max="6402" width="15.7109375" style="1" customWidth="1"/>
    <col min="6403" max="6403" width="26.140625" style="1" customWidth="1"/>
    <col min="6404" max="6404" width="90.85546875" style="1" customWidth="1"/>
    <col min="6405" max="6405" width="9.140625" style="1"/>
    <col min="6406" max="6406" width="11.140625" style="1" bestFit="1" customWidth="1"/>
    <col min="6407" max="6649" width="9.140625" style="1"/>
    <col min="6650" max="6650" width="15.42578125" style="1" customWidth="1"/>
    <col min="6651" max="6651" width="58.140625" style="1" customWidth="1"/>
    <col min="6652" max="6652" width="8.28515625" style="1" customWidth="1"/>
    <col min="6653" max="6653" width="10.42578125" style="1" customWidth="1"/>
    <col min="6654" max="6654" width="14.7109375" style="1" bestFit="1" customWidth="1"/>
    <col min="6655" max="6655" width="18.85546875" style="1" bestFit="1" customWidth="1"/>
    <col min="6656" max="6656" width="25.140625" style="1" customWidth="1"/>
    <col min="6657" max="6657" width="17" style="1" customWidth="1"/>
    <col min="6658" max="6658" width="15.7109375" style="1" customWidth="1"/>
    <col min="6659" max="6659" width="26.140625" style="1" customWidth="1"/>
    <col min="6660" max="6660" width="90.85546875" style="1" customWidth="1"/>
    <col min="6661" max="6661" width="9.140625" style="1"/>
    <col min="6662" max="6662" width="11.140625" style="1" bestFit="1" customWidth="1"/>
    <col min="6663" max="6905" width="9.140625" style="1"/>
    <col min="6906" max="6906" width="15.42578125" style="1" customWidth="1"/>
    <col min="6907" max="6907" width="58.140625" style="1" customWidth="1"/>
    <col min="6908" max="6908" width="8.28515625" style="1" customWidth="1"/>
    <col min="6909" max="6909" width="10.42578125" style="1" customWidth="1"/>
    <col min="6910" max="6910" width="14.7109375" style="1" bestFit="1" customWidth="1"/>
    <col min="6911" max="6911" width="18.85546875" style="1" bestFit="1" customWidth="1"/>
    <col min="6912" max="6912" width="25.140625" style="1" customWidth="1"/>
    <col min="6913" max="6913" width="17" style="1" customWidth="1"/>
    <col min="6914" max="6914" width="15.7109375" style="1" customWidth="1"/>
    <col min="6915" max="6915" width="26.140625" style="1" customWidth="1"/>
    <col min="6916" max="6916" width="90.85546875" style="1" customWidth="1"/>
    <col min="6917" max="6917" width="9.140625" style="1"/>
    <col min="6918" max="6918" width="11.140625" style="1" bestFit="1" customWidth="1"/>
    <col min="6919" max="7161" width="9.140625" style="1"/>
    <col min="7162" max="7162" width="15.42578125" style="1" customWidth="1"/>
    <col min="7163" max="7163" width="58.140625" style="1" customWidth="1"/>
    <col min="7164" max="7164" width="8.28515625" style="1" customWidth="1"/>
    <col min="7165" max="7165" width="10.42578125" style="1" customWidth="1"/>
    <col min="7166" max="7166" width="14.7109375" style="1" bestFit="1" customWidth="1"/>
    <col min="7167" max="7167" width="18.85546875" style="1" bestFit="1" customWidth="1"/>
    <col min="7168" max="7168" width="25.140625" style="1" customWidth="1"/>
    <col min="7169" max="7169" width="17" style="1" customWidth="1"/>
    <col min="7170" max="7170" width="15.7109375" style="1" customWidth="1"/>
    <col min="7171" max="7171" width="26.140625" style="1" customWidth="1"/>
    <col min="7172" max="7172" width="90.85546875" style="1" customWidth="1"/>
    <col min="7173" max="7173" width="9.140625" style="1"/>
    <col min="7174" max="7174" width="11.140625" style="1" bestFit="1" customWidth="1"/>
    <col min="7175" max="7417" width="9.140625" style="1"/>
    <col min="7418" max="7418" width="15.42578125" style="1" customWidth="1"/>
    <col min="7419" max="7419" width="58.140625" style="1" customWidth="1"/>
    <col min="7420" max="7420" width="8.28515625" style="1" customWidth="1"/>
    <col min="7421" max="7421" width="10.42578125" style="1" customWidth="1"/>
    <col min="7422" max="7422" width="14.7109375" style="1" bestFit="1" customWidth="1"/>
    <col min="7423" max="7423" width="18.85546875" style="1" bestFit="1" customWidth="1"/>
    <col min="7424" max="7424" width="25.140625" style="1" customWidth="1"/>
    <col min="7425" max="7425" width="17" style="1" customWidth="1"/>
    <col min="7426" max="7426" width="15.7109375" style="1" customWidth="1"/>
    <col min="7427" max="7427" width="26.140625" style="1" customWidth="1"/>
    <col min="7428" max="7428" width="90.85546875" style="1" customWidth="1"/>
    <col min="7429" max="7429" width="9.140625" style="1"/>
    <col min="7430" max="7430" width="11.140625" style="1" bestFit="1" customWidth="1"/>
    <col min="7431" max="7673" width="9.140625" style="1"/>
    <col min="7674" max="7674" width="15.42578125" style="1" customWidth="1"/>
    <col min="7675" max="7675" width="58.140625" style="1" customWidth="1"/>
    <col min="7676" max="7676" width="8.28515625" style="1" customWidth="1"/>
    <col min="7677" max="7677" width="10.42578125" style="1" customWidth="1"/>
    <col min="7678" max="7678" width="14.7109375" style="1" bestFit="1" customWidth="1"/>
    <col min="7679" max="7679" width="18.85546875" style="1" bestFit="1" customWidth="1"/>
    <col min="7680" max="7680" width="25.140625" style="1" customWidth="1"/>
    <col min="7681" max="7681" width="17" style="1" customWidth="1"/>
    <col min="7682" max="7682" width="15.7109375" style="1" customWidth="1"/>
    <col min="7683" max="7683" width="26.140625" style="1" customWidth="1"/>
    <col min="7684" max="7684" width="90.85546875" style="1" customWidth="1"/>
    <col min="7685" max="7685" width="9.140625" style="1"/>
    <col min="7686" max="7686" width="11.140625" style="1" bestFit="1" customWidth="1"/>
    <col min="7687" max="7929" width="9.140625" style="1"/>
    <col min="7930" max="7930" width="15.42578125" style="1" customWidth="1"/>
    <col min="7931" max="7931" width="58.140625" style="1" customWidth="1"/>
    <col min="7932" max="7932" width="8.28515625" style="1" customWidth="1"/>
    <col min="7933" max="7933" width="10.42578125" style="1" customWidth="1"/>
    <col min="7934" max="7934" width="14.7109375" style="1" bestFit="1" customWidth="1"/>
    <col min="7935" max="7935" width="18.85546875" style="1" bestFit="1" customWidth="1"/>
    <col min="7936" max="7936" width="25.140625" style="1" customWidth="1"/>
    <col min="7937" max="7937" width="17" style="1" customWidth="1"/>
    <col min="7938" max="7938" width="15.7109375" style="1" customWidth="1"/>
    <col min="7939" max="7939" width="26.140625" style="1" customWidth="1"/>
    <col min="7940" max="7940" width="90.85546875" style="1" customWidth="1"/>
    <col min="7941" max="7941" width="9.140625" style="1"/>
    <col min="7942" max="7942" width="11.140625" style="1" bestFit="1" customWidth="1"/>
    <col min="7943" max="8185" width="9.140625" style="1"/>
    <col min="8186" max="8186" width="15.42578125" style="1" customWidth="1"/>
    <col min="8187" max="8187" width="58.140625" style="1" customWidth="1"/>
    <col min="8188" max="8188" width="8.28515625" style="1" customWidth="1"/>
    <col min="8189" max="8189" width="10.42578125" style="1" customWidth="1"/>
    <col min="8190" max="8190" width="14.7109375" style="1" bestFit="1" customWidth="1"/>
    <col min="8191" max="8191" width="18.85546875" style="1" bestFit="1" customWidth="1"/>
    <col min="8192" max="8192" width="25.140625" style="1" customWidth="1"/>
    <col min="8193" max="8193" width="17" style="1" customWidth="1"/>
    <col min="8194" max="8194" width="15.7109375" style="1" customWidth="1"/>
    <col min="8195" max="8195" width="26.140625" style="1" customWidth="1"/>
    <col min="8196" max="8196" width="90.85546875" style="1" customWidth="1"/>
    <col min="8197" max="8197" width="9.140625" style="1"/>
    <col min="8198" max="8198" width="11.140625" style="1" bestFit="1" customWidth="1"/>
    <col min="8199" max="8441" width="9.140625" style="1"/>
    <col min="8442" max="8442" width="15.42578125" style="1" customWidth="1"/>
    <col min="8443" max="8443" width="58.140625" style="1" customWidth="1"/>
    <col min="8444" max="8444" width="8.28515625" style="1" customWidth="1"/>
    <col min="8445" max="8445" width="10.42578125" style="1" customWidth="1"/>
    <col min="8446" max="8446" width="14.7109375" style="1" bestFit="1" customWidth="1"/>
    <col min="8447" max="8447" width="18.85546875" style="1" bestFit="1" customWidth="1"/>
    <col min="8448" max="8448" width="25.140625" style="1" customWidth="1"/>
    <col min="8449" max="8449" width="17" style="1" customWidth="1"/>
    <col min="8450" max="8450" width="15.7109375" style="1" customWidth="1"/>
    <col min="8451" max="8451" width="26.140625" style="1" customWidth="1"/>
    <col min="8452" max="8452" width="90.85546875" style="1" customWidth="1"/>
    <col min="8453" max="8453" width="9.140625" style="1"/>
    <col min="8454" max="8454" width="11.140625" style="1" bestFit="1" customWidth="1"/>
    <col min="8455" max="8697" width="9.140625" style="1"/>
    <col min="8698" max="8698" width="15.42578125" style="1" customWidth="1"/>
    <col min="8699" max="8699" width="58.140625" style="1" customWidth="1"/>
    <col min="8700" max="8700" width="8.28515625" style="1" customWidth="1"/>
    <col min="8701" max="8701" width="10.42578125" style="1" customWidth="1"/>
    <col min="8702" max="8702" width="14.7109375" style="1" bestFit="1" customWidth="1"/>
    <col min="8703" max="8703" width="18.85546875" style="1" bestFit="1" customWidth="1"/>
    <col min="8704" max="8704" width="25.140625" style="1" customWidth="1"/>
    <col min="8705" max="8705" width="17" style="1" customWidth="1"/>
    <col min="8706" max="8706" width="15.7109375" style="1" customWidth="1"/>
    <col min="8707" max="8707" width="26.140625" style="1" customWidth="1"/>
    <col min="8708" max="8708" width="90.85546875" style="1" customWidth="1"/>
    <col min="8709" max="8709" width="9.140625" style="1"/>
    <col min="8710" max="8710" width="11.140625" style="1" bestFit="1" customWidth="1"/>
    <col min="8711" max="8953" width="9.140625" style="1"/>
    <col min="8954" max="8954" width="15.42578125" style="1" customWidth="1"/>
    <col min="8955" max="8955" width="58.140625" style="1" customWidth="1"/>
    <col min="8956" max="8956" width="8.28515625" style="1" customWidth="1"/>
    <col min="8957" max="8957" width="10.42578125" style="1" customWidth="1"/>
    <col min="8958" max="8958" width="14.7109375" style="1" bestFit="1" customWidth="1"/>
    <col min="8959" max="8959" width="18.85546875" style="1" bestFit="1" customWidth="1"/>
    <col min="8960" max="8960" width="25.140625" style="1" customWidth="1"/>
    <col min="8961" max="8961" width="17" style="1" customWidth="1"/>
    <col min="8962" max="8962" width="15.7109375" style="1" customWidth="1"/>
    <col min="8963" max="8963" width="26.140625" style="1" customWidth="1"/>
    <col min="8964" max="8964" width="90.85546875" style="1" customWidth="1"/>
    <col min="8965" max="8965" width="9.140625" style="1"/>
    <col min="8966" max="8966" width="11.140625" style="1" bestFit="1" customWidth="1"/>
    <col min="8967" max="9209" width="9.140625" style="1"/>
    <col min="9210" max="9210" width="15.42578125" style="1" customWidth="1"/>
    <col min="9211" max="9211" width="58.140625" style="1" customWidth="1"/>
    <col min="9212" max="9212" width="8.28515625" style="1" customWidth="1"/>
    <col min="9213" max="9213" width="10.42578125" style="1" customWidth="1"/>
    <col min="9214" max="9214" width="14.7109375" style="1" bestFit="1" customWidth="1"/>
    <col min="9215" max="9215" width="18.85546875" style="1" bestFit="1" customWidth="1"/>
    <col min="9216" max="9216" width="25.140625" style="1" customWidth="1"/>
    <col min="9217" max="9217" width="17" style="1" customWidth="1"/>
    <col min="9218" max="9218" width="15.7109375" style="1" customWidth="1"/>
    <col min="9219" max="9219" width="26.140625" style="1" customWidth="1"/>
    <col min="9220" max="9220" width="90.85546875" style="1" customWidth="1"/>
    <col min="9221" max="9221" width="9.140625" style="1"/>
    <col min="9222" max="9222" width="11.140625" style="1" bestFit="1" customWidth="1"/>
    <col min="9223" max="9465" width="9.140625" style="1"/>
    <col min="9466" max="9466" width="15.42578125" style="1" customWidth="1"/>
    <col min="9467" max="9467" width="58.140625" style="1" customWidth="1"/>
    <col min="9468" max="9468" width="8.28515625" style="1" customWidth="1"/>
    <col min="9469" max="9469" width="10.42578125" style="1" customWidth="1"/>
    <col min="9470" max="9470" width="14.7109375" style="1" bestFit="1" customWidth="1"/>
    <col min="9471" max="9471" width="18.85546875" style="1" bestFit="1" customWidth="1"/>
    <col min="9472" max="9472" width="25.140625" style="1" customWidth="1"/>
    <col min="9473" max="9473" width="17" style="1" customWidth="1"/>
    <col min="9474" max="9474" width="15.7109375" style="1" customWidth="1"/>
    <col min="9475" max="9475" width="26.140625" style="1" customWidth="1"/>
    <col min="9476" max="9476" width="90.85546875" style="1" customWidth="1"/>
    <col min="9477" max="9477" width="9.140625" style="1"/>
    <col min="9478" max="9478" width="11.140625" style="1" bestFit="1" customWidth="1"/>
    <col min="9479" max="9721" width="9.140625" style="1"/>
    <col min="9722" max="9722" width="15.42578125" style="1" customWidth="1"/>
    <col min="9723" max="9723" width="58.140625" style="1" customWidth="1"/>
    <col min="9724" max="9724" width="8.28515625" style="1" customWidth="1"/>
    <col min="9725" max="9725" width="10.42578125" style="1" customWidth="1"/>
    <col min="9726" max="9726" width="14.7109375" style="1" bestFit="1" customWidth="1"/>
    <col min="9727" max="9727" width="18.85546875" style="1" bestFit="1" customWidth="1"/>
    <col min="9728" max="9728" width="25.140625" style="1" customWidth="1"/>
    <col min="9729" max="9729" width="17" style="1" customWidth="1"/>
    <col min="9730" max="9730" width="15.7109375" style="1" customWidth="1"/>
    <col min="9731" max="9731" width="26.140625" style="1" customWidth="1"/>
    <col min="9732" max="9732" width="90.85546875" style="1" customWidth="1"/>
    <col min="9733" max="9733" width="9.140625" style="1"/>
    <col min="9734" max="9734" width="11.140625" style="1" bestFit="1" customWidth="1"/>
    <col min="9735" max="9977" width="9.140625" style="1"/>
    <col min="9978" max="9978" width="15.42578125" style="1" customWidth="1"/>
    <col min="9979" max="9979" width="58.140625" style="1" customWidth="1"/>
    <col min="9980" max="9980" width="8.28515625" style="1" customWidth="1"/>
    <col min="9981" max="9981" width="10.42578125" style="1" customWidth="1"/>
    <col min="9982" max="9982" width="14.7109375" style="1" bestFit="1" customWidth="1"/>
    <col min="9983" max="9983" width="18.85546875" style="1" bestFit="1" customWidth="1"/>
    <col min="9984" max="9984" width="25.140625" style="1" customWidth="1"/>
    <col min="9985" max="9985" width="17" style="1" customWidth="1"/>
    <col min="9986" max="9986" width="15.7109375" style="1" customWidth="1"/>
    <col min="9987" max="9987" width="26.140625" style="1" customWidth="1"/>
    <col min="9988" max="9988" width="90.85546875" style="1" customWidth="1"/>
    <col min="9989" max="9989" width="9.140625" style="1"/>
    <col min="9990" max="9990" width="11.140625" style="1" bestFit="1" customWidth="1"/>
    <col min="9991" max="10233" width="9.140625" style="1"/>
    <col min="10234" max="10234" width="15.42578125" style="1" customWidth="1"/>
    <col min="10235" max="10235" width="58.140625" style="1" customWidth="1"/>
    <col min="10236" max="10236" width="8.28515625" style="1" customWidth="1"/>
    <col min="10237" max="10237" width="10.42578125" style="1" customWidth="1"/>
    <col min="10238" max="10238" width="14.7109375" style="1" bestFit="1" customWidth="1"/>
    <col min="10239" max="10239" width="18.85546875" style="1" bestFit="1" customWidth="1"/>
    <col min="10240" max="10240" width="25.140625" style="1" customWidth="1"/>
    <col min="10241" max="10241" width="17" style="1" customWidth="1"/>
    <col min="10242" max="10242" width="15.7109375" style="1" customWidth="1"/>
    <col min="10243" max="10243" width="26.140625" style="1" customWidth="1"/>
    <col min="10244" max="10244" width="90.85546875" style="1" customWidth="1"/>
    <col min="10245" max="10245" width="9.140625" style="1"/>
    <col min="10246" max="10246" width="11.140625" style="1" bestFit="1" customWidth="1"/>
    <col min="10247" max="10489" width="9.140625" style="1"/>
    <col min="10490" max="10490" width="15.42578125" style="1" customWidth="1"/>
    <col min="10491" max="10491" width="58.140625" style="1" customWidth="1"/>
    <col min="10492" max="10492" width="8.28515625" style="1" customWidth="1"/>
    <col min="10493" max="10493" width="10.42578125" style="1" customWidth="1"/>
    <col min="10494" max="10494" width="14.7109375" style="1" bestFit="1" customWidth="1"/>
    <col min="10495" max="10495" width="18.85546875" style="1" bestFit="1" customWidth="1"/>
    <col min="10496" max="10496" width="25.140625" style="1" customWidth="1"/>
    <col min="10497" max="10497" width="17" style="1" customWidth="1"/>
    <col min="10498" max="10498" width="15.7109375" style="1" customWidth="1"/>
    <col min="10499" max="10499" width="26.140625" style="1" customWidth="1"/>
    <col min="10500" max="10500" width="90.85546875" style="1" customWidth="1"/>
    <col min="10501" max="10501" width="9.140625" style="1"/>
    <col min="10502" max="10502" width="11.140625" style="1" bestFit="1" customWidth="1"/>
    <col min="10503" max="10745" width="9.140625" style="1"/>
    <col min="10746" max="10746" width="15.42578125" style="1" customWidth="1"/>
    <col min="10747" max="10747" width="58.140625" style="1" customWidth="1"/>
    <col min="10748" max="10748" width="8.28515625" style="1" customWidth="1"/>
    <col min="10749" max="10749" width="10.42578125" style="1" customWidth="1"/>
    <col min="10750" max="10750" width="14.7109375" style="1" bestFit="1" customWidth="1"/>
    <col min="10751" max="10751" width="18.85546875" style="1" bestFit="1" customWidth="1"/>
    <col min="10752" max="10752" width="25.140625" style="1" customWidth="1"/>
    <col min="10753" max="10753" width="17" style="1" customWidth="1"/>
    <col min="10754" max="10754" width="15.7109375" style="1" customWidth="1"/>
    <col min="10755" max="10755" width="26.140625" style="1" customWidth="1"/>
    <col min="10756" max="10756" width="90.85546875" style="1" customWidth="1"/>
    <col min="10757" max="10757" width="9.140625" style="1"/>
    <col min="10758" max="10758" width="11.140625" style="1" bestFit="1" customWidth="1"/>
    <col min="10759" max="11001" width="9.140625" style="1"/>
    <col min="11002" max="11002" width="15.42578125" style="1" customWidth="1"/>
    <col min="11003" max="11003" width="58.140625" style="1" customWidth="1"/>
    <col min="11004" max="11004" width="8.28515625" style="1" customWidth="1"/>
    <col min="11005" max="11005" width="10.42578125" style="1" customWidth="1"/>
    <col min="11006" max="11006" width="14.7109375" style="1" bestFit="1" customWidth="1"/>
    <col min="11007" max="11007" width="18.85546875" style="1" bestFit="1" customWidth="1"/>
    <col min="11008" max="11008" width="25.140625" style="1" customWidth="1"/>
    <col min="11009" max="11009" width="17" style="1" customWidth="1"/>
    <col min="11010" max="11010" width="15.7109375" style="1" customWidth="1"/>
    <col min="11011" max="11011" width="26.140625" style="1" customWidth="1"/>
    <col min="11012" max="11012" width="90.85546875" style="1" customWidth="1"/>
    <col min="11013" max="11013" width="9.140625" style="1"/>
    <col min="11014" max="11014" width="11.140625" style="1" bestFit="1" customWidth="1"/>
    <col min="11015" max="11257" width="9.140625" style="1"/>
    <col min="11258" max="11258" width="15.42578125" style="1" customWidth="1"/>
    <col min="11259" max="11259" width="58.140625" style="1" customWidth="1"/>
    <col min="11260" max="11260" width="8.28515625" style="1" customWidth="1"/>
    <col min="11261" max="11261" width="10.42578125" style="1" customWidth="1"/>
    <col min="11262" max="11262" width="14.7109375" style="1" bestFit="1" customWidth="1"/>
    <col min="11263" max="11263" width="18.85546875" style="1" bestFit="1" customWidth="1"/>
    <col min="11264" max="11264" width="25.140625" style="1" customWidth="1"/>
    <col min="11265" max="11265" width="17" style="1" customWidth="1"/>
    <col min="11266" max="11266" width="15.7109375" style="1" customWidth="1"/>
    <col min="11267" max="11267" width="26.140625" style="1" customWidth="1"/>
    <col min="11268" max="11268" width="90.85546875" style="1" customWidth="1"/>
    <col min="11269" max="11269" width="9.140625" style="1"/>
    <col min="11270" max="11270" width="11.140625" style="1" bestFit="1" customWidth="1"/>
    <col min="11271" max="11513" width="9.140625" style="1"/>
    <col min="11514" max="11514" width="15.42578125" style="1" customWidth="1"/>
    <col min="11515" max="11515" width="58.140625" style="1" customWidth="1"/>
    <col min="11516" max="11516" width="8.28515625" style="1" customWidth="1"/>
    <col min="11517" max="11517" width="10.42578125" style="1" customWidth="1"/>
    <col min="11518" max="11518" width="14.7109375" style="1" bestFit="1" customWidth="1"/>
    <col min="11519" max="11519" width="18.85546875" style="1" bestFit="1" customWidth="1"/>
    <col min="11520" max="11520" width="25.140625" style="1" customWidth="1"/>
    <col min="11521" max="11521" width="17" style="1" customWidth="1"/>
    <col min="11522" max="11522" width="15.7109375" style="1" customWidth="1"/>
    <col min="11523" max="11523" width="26.140625" style="1" customWidth="1"/>
    <col min="11524" max="11524" width="90.85546875" style="1" customWidth="1"/>
    <col min="11525" max="11525" width="9.140625" style="1"/>
    <col min="11526" max="11526" width="11.140625" style="1" bestFit="1" customWidth="1"/>
    <col min="11527" max="11769" width="9.140625" style="1"/>
    <col min="11770" max="11770" width="15.42578125" style="1" customWidth="1"/>
    <col min="11771" max="11771" width="58.140625" style="1" customWidth="1"/>
    <col min="11772" max="11772" width="8.28515625" style="1" customWidth="1"/>
    <col min="11773" max="11773" width="10.42578125" style="1" customWidth="1"/>
    <col min="11774" max="11774" width="14.7109375" style="1" bestFit="1" customWidth="1"/>
    <col min="11775" max="11775" width="18.85546875" style="1" bestFit="1" customWidth="1"/>
    <col min="11776" max="11776" width="25.140625" style="1" customWidth="1"/>
    <col min="11777" max="11777" width="17" style="1" customWidth="1"/>
    <col min="11778" max="11778" width="15.7109375" style="1" customWidth="1"/>
    <col min="11779" max="11779" width="26.140625" style="1" customWidth="1"/>
    <col min="11780" max="11780" width="90.85546875" style="1" customWidth="1"/>
    <col min="11781" max="11781" width="9.140625" style="1"/>
    <col min="11782" max="11782" width="11.140625" style="1" bestFit="1" customWidth="1"/>
    <col min="11783" max="12025" width="9.140625" style="1"/>
    <col min="12026" max="12026" width="15.42578125" style="1" customWidth="1"/>
    <col min="12027" max="12027" width="58.140625" style="1" customWidth="1"/>
    <col min="12028" max="12028" width="8.28515625" style="1" customWidth="1"/>
    <col min="12029" max="12029" width="10.42578125" style="1" customWidth="1"/>
    <col min="12030" max="12030" width="14.7109375" style="1" bestFit="1" customWidth="1"/>
    <col min="12031" max="12031" width="18.85546875" style="1" bestFit="1" customWidth="1"/>
    <col min="12032" max="12032" width="25.140625" style="1" customWidth="1"/>
    <col min="12033" max="12033" width="17" style="1" customWidth="1"/>
    <col min="12034" max="12034" width="15.7109375" style="1" customWidth="1"/>
    <col min="12035" max="12035" width="26.140625" style="1" customWidth="1"/>
    <col min="12036" max="12036" width="90.85546875" style="1" customWidth="1"/>
    <col min="12037" max="12037" width="9.140625" style="1"/>
    <col min="12038" max="12038" width="11.140625" style="1" bestFit="1" customWidth="1"/>
    <col min="12039" max="12281" width="9.140625" style="1"/>
    <col min="12282" max="12282" width="15.42578125" style="1" customWidth="1"/>
    <col min="12283" max="12283" width="58.140625" style="1" customWidth="1"/>
    <col min="12284" max="12284" width="8.28515625" style="1" customWidth="1"/>
    <col min="12285" max="12285" width="10.42578125" style="1" customWidth="1"/>
    <col min="12286" max="12286" width="14.7109375" style="1" bestFit="1" customWidth="1"/>
    <col min="12287" max="12287" width="18.85546875" style="1" bestFit="1" customWidth="1"/>
    <col min="12288" max="12288" width="25.140625" style="1" customWidth="1"/>
    <col min="12289" max="12289" width="17" style="1" customWidth="1"/>
    <col min="12290" max="12290" width="15.7109375" style="1" customWidth="1"/>
    <col min="12291" max="12291" width="26.140625" style="1" customWidth="1"/>
    <col min="12292" max="12292" width="90.85546875" style="1" customWidth="1"/>
    <col min="12293" max="12293" width="9.140625" style="1"/>
    <col min="12294" max="12294" width="11.140625" style="1" bestFit="1" customWidth="1"/>
    <col min="12295" max="12537" width="9.140625" style="1"/>
    <col min="12538" max="12538" width="15.42578125" style="1" customWidth="1"/>
    <col min="12539" max="12539" width="58.140625" style="1" customWidth="1"/>
    <col min="12540" max="12540" width="8.28515625" style="1" customWidth="1"/>
    <col min="12541" max="12541" width="10.42578125" style="1" customWidth="1"/>
    <col min="12542" max="12542" width="14.7109375" style="1" bestFit="1" customWidth="1"/>
    <col min="12543" max="12543" width="18.85546875" style="1" bestFit="1" customWidth="1"/>
    <col min="12544" max="12544" width="25.140625" style="1" customWidth="1"/>
    <col min="12545" max="12545" width="17" style="1" customWidth="1"/>
    <col min="12546" max="12546" width="15.7109375" style="1" customWidth="1"/>
    <col min="12547" max="12547" width="26.140625" style="1" customWidth="1"/>
    <col min="12548" max="12548" width="90.85546875" style="1" customWidth="1"/>
    <col min="12549" max="12549" width="9.140625" style="1"/>
    <col min="12550" max="12550" width="11.140625" style="1" bestFit="1" customWidth="1"/>
    <col min="12551" max="12793" width="9.140625" style="1"/>
    <col min="12794" max="12794" width="15.42578125" style="1" customWidth="1"/>
    <col min="12795" max="12795" width="58.140625" style="1" customWidth="1"/>
    <col min="12796" max="12796" width="8.28515625" style="1" customWidth="1"/>
    <col min="12797" max="12797" width="10.42578125" style="1" customWidth="1"/>
    <col min="12798" max="12798" width="14.7109375" style="1" bestFit="1" customWidth="1"/>
    <col min="12799" max="12799" width="18.85546875" style="1" bestFit="1" customWidth="1"/>
    <col min="12800" max="12800" width="25.140625" style="1" customWidth="1"/>
    <col min="12801" max="12801" width="17" style="1" customWidth="1"/>
    <col min="12802" max="12802" width="15.7109375" style="1" customWidth="1"/>
    <col min="12803" max="12803" width="26.140625" style="1" customWidth="1"/>
    <col min="12804" max="12804" width="90.85546875" style="1" customWidth="1"/>
    <col min="12805" max="12805" width="9.140625" style="1"/>
    <col min="12806" max="12806" width="11.140625" style="1" bestFit="1" customWidth="1"/>
    <col min="12807" max="13049" width="9.140625" style="1"/>
    <col min="13050" max="13050" width="15.42578125" style="1" customWidth="1"/>
    <col min="13051" max="13051" width="58.140625" style="1" customWidth="1"/>
    <col min="13052" max="13052" width="8.28515625" style="1" customWidth="1"/>
    <col min="13053" max="13053" width="10.42578125" style="1" customWidth="1"/>
    <col min="13054" max="13054" width="14.7109375" style="1" bestFit="1" customWidth="1"/>
    <col min="13055" max="13055" width="18.85546875" style="1" bestFit="1" customWidth="1"/>
    <col min="13056" max="13056" width="25.140625" style="1" customWidth="1"/>
    <col min="13057" max="13057" width="17" style="1" customWidth="1"/>
    <col min="13058" max="13058" width="15.7109375" style="1" customWidth="1"/>
    <col min="13059" max="13059" width="26.140625" style="1" customWidth="1"/>
    <col min="13060" max="13060" width="90.85546875" style="1" customWidth="1"/>
    <col min="13061" max="13061" width="9.140625" style="1"/>
    <col min="13062" max="13062" width="11.140625" style="1" bestFit="1" customWidth="1"/>
    <col min="13063" max="13305" width="9.140625" style="1"/>
    <col min="13306" max="13306" width="15.42578125" style="1" customWidth="1"/>
    <col min="13307" max="13307" width="58.140625" style="1" customWidth="1"/>
    <col min="13308" max="13308" width="8.28515625" style="1" customWidth="1"/>
    <col min="13309" max="13309" width="10.42578125" style="1" customWidth="1"/>
    <col min="13310" max="13310" width="14.7109375" style="1" bestFit="1" customWidth="1"/>
    <col min="13311" max="13311" width="18.85546875" style="1" bestFit="1" customWidth="1"/>
    <col min="13312" max="13312" width="25.140625" style="1" customWidth="1"/>
    <col min="13313" max="13313" width="17" style="1" customWidth="1"/>
    <col min="13314" max="13314" width="15.7109375" style="1" customWidth="1"/>
    <col min="13315" max="13315" width="26.140625" style="1" customWidth="1"/>
    <col min="13316" max="13316" width="90.85546875" style="1" customWidth="1"/>
    <col min="13317" max="13317" width="9.140625" style="1"/>
    <col min="13318" max="13318" width="11.140625" style="1" bestFit="1" customWidth="1"/>
    <col min="13319" max="13561" width="9.140625" style="1"/>
    <col min="13562" max="13562" width="15.42578125" style="1" customWidth="1"/>
    <col min="13563" max="13563" width="58.140625" style="1" customWidth="1"/>
    <col min="13564" max="13564" width="8.28515625" style="1" customWidth="1"/>
    <col min="13565" max="13565" width="10.42578125" style="1" customWidth="1"/>
    <col min="13566" max="13566" width="14.7109375" style="1" bestFit="1" customWidth="1"/>
    <col min="13567" max="13567" width="18.85546875" style="1" bestFit="1" customWidth="1"/>
    <col min="13568" max="13568" width="25.140625" style="1" customWidth="1"/>
    <col min="13569" max="13569" width="17" style="1" customWidth="1"/>
    <col min="13570" max="13570" width="15.7109375" style="1" customWidth="1"/>
    <col min="13571" max="13571" width="26.140625" style="1" customWidth="1"/>
    <col min="13572" max="13572" width="90.85546875" style="1" customWidth="1"/>
    <col min="13573" max="13573" width="9.140625" style="1"/>
    <col min="13574" max="13574" width="11.140625" style="1" bestFit="1" customWidth="1"/>
    <col min="13575" max="13817" width="9.140625" style="1"/>
    <col min="13818" max="13818" width="15.42578125" style="1" customWidth="1"/>
    <col min="13819" max="13819" width="58.140625" style="1" customWidth="1"/>
    <col min="13820" max="13820" width="8.28515625" style="1" customWidth="1"/>
    <col min="13821" max="13821" width="10.42578125" style="1" customWidth="1"/>
    <col min="13822" max="13822" width="14.7109375" style="1" bestFit="1" customWidth="1"/>
    <col min="13823" max="13823" width="18.85546875" style="1" bestFit="1" customWidth="1"/>
    <col min="13824" max="13824" width="25.140625" style="1" customWidth="1"/>
    <col min="13825" max="13825" width="17" style="1" customWidth="1"/>
    <col min="13826" max="13826" width="15.7109375" style="1" customWidth="1"/>
    <col min="13827" max="13827" width="26.140625" style="1" customWidth="1"/>
    <col min="13828" max="13828" width="90.85546875" style="1" customWidth="1"/>
    <col min="13829" max="13829" width="9.140625" style="1"/>
    <col min="13830" max="13830" width="11.140625" style="1" bestFit="1" customWidth="1"/>
    <col min="13831" max="14073" width="9.140625" style="1"/>
    <col min="14074" max="14074" width="15.42578125" style="1" customWidth="1"/>
    <col min="14075" max="14075" width="58.140625" style="1" customWidth="1"/>
    <col min="14076" max="14076" width="8.28515625" style="1" customWidth="1"/>
    <col min="14077" max="14077" width="10.42578125" style="1" customWidth="1"/>
    <col min="14078" max="14078" width="14.7109375" style="1" bestFit="1" customWidth="1"/>
    <col min="14079" max="14079" width="18.85546875" style="1" bestFit="1" customWidth="1"/>
    <col min="14080" max="14080" width="25.140625" style="1" customWidth="1"/>
    <col min="14081" max="14081" width="17" style="1" customWidth="1"/>
    <col min="14082" max="14082" width="15.7109375" style="1" customWidth="1"/>
    <col min="14083" max="14083" width="26.140625" style="1" customWidth="1"/>
    <col min="14084" max="14084" width="90.85546875" style="1" customWidth="1"/>
    <col min="14085" max="14085" width="9.140625" style="1"/>
    <col min="14086" max="14086" width="11.140625" style="1" bestFit="1" customWidth="1"/>
    <col min="14087" max="14329" width="9.140625" style="1"/>
    <col min="14330" max="14330" width="15.42578125" style="1" customWidth="1"/>
    <col min="14331" max="14331" width="58.140625" style="1" customWidth="1"/>
    <col min="14332" max="14332" width="8.28515625" style="1" customWidth="1"/>
    <col min="14333" max="14333" width="10.42578125" style="1" customWidth="1"/>
    <col min="14334" max="14334" width="14.7109375" style="1" bestFit="1" customWidth="1"/>
    <col min="14335" max="14335" width="18.85546875" style="1" bestFit="1" customWidth="1"/>
    <col min="14336" max="14336" width="25.140625" style="1" customWidth="1"/>
    <col min="14337" max="14337" width="17" style="1" customWidth="1"/>
    <col min="14338" max="14338" width="15.7109375" style="1" customWidth="1"/>
    <col min="14339" max="14339" width="26.140625" style="1" customWidth="1"/>
    <col min="14340" max="14340" width="90.85546875" style="1" customWidth="1"/>
    <col min="14341" max="14341" width="9.140625" style="1"/>
    <col min="14342" max="14342" width="11.140625" style="1" bestFit="1" customWidth="1"/>
    <col min="14343" max="14585" width="9.140625" style="1"/>
    <col min="14586" max="14586" width="15.42578125" style="1" customWidth="1"/>
    <col min="14587" max="14587" width="58.140625" style="1" customWidth="1"/>
    <col min="14588" max="14588" width="8.28515625" style="1" customWidth="1"/>
    <col min="14589" max="14589" width="10.42578125" style="1" customWidth="1"/>
    <col min="14590" max="14590" width="14.7109375" style="1" bestFit="1" customWidth="1"/>
    <col min="14591" max="14591" width="18.85546875" style="1" bestFit="1" customWidth="1"/>
    <col min="14592" max="14592" width="25.140625" style="1" customWidth="1"/>
    <col min="14593" max="14593" width="17" style="1" customWidth="1"/>
    <col min="14594" max="14594" width="15.7109375" style="1" customWidth="1"/>
    <col min="14595" max="14595" width="26.140625" style="1" customWidth="1"/>
    <col min="14596" max="14596" width="90.85546875" style="1" customWidth="1"/>
    <col min="14597" max="14597" width="9.140625" style="1"/>
    <col min="14598" max="14598" width="11.140625" style="1" bestFit="1" customWidth="1"/>
    <col min="14599" max="14841" width="9.140625" style="1"/>
    <col min="14842" max="14842" width="15.42578125" style="1" customWidth="1"/>
    <col min="14843" max="14843" width="58.140625" style="1" customWidth="1"/>
    <col min="14844" max="14844" width="8.28515625" style="1" customWidth="1"/>
    <col min="14845" max="14845" width="10.42578125" style="1" customWidth="1"/>
    <col min="14846" max="14846" width="14.7109375" style="1" bestFit="1" customWidth="1"/>
    <col min="14847" max="14847" width="18.85546875" style="1" bestFit="1" customWidth="1"/>
    <col min="14848" max="14848" width="25.140625" style="1" customWidth="1"/>
    <col min="14849" max="14849" width="17" style="1" customWidth="1"/>
    <col min="14850" max="14850" width="15.7109375" style="1" customWidth="1"/>
    <col min="14851" max="14851" width="26.140625" style="1" customWidth="1"/>
    <col min="14852" max="14852" width="90.85546875" style="1" customWidth="1"/>
    <col min="14853" max="14853" width="9.140625" style="1"/>
    <col min="14854" max="14854" width="11.140625" style="1" bestFit="1" customWidth="1"/>
    <col min="14855" max="15097" width="9.140625" style="1"/>
    <col min="15098" max="15098" width="15.42578125" style="1" customWidth="1"/>
    <col min="15099" max="15099" width="58.140625" style="1" customWidth="1"/>
    <col min="15100" max="15100" width="8.28515625" style="1" customWidth="1"/>
    <col min="15101" max="15101" width="10.42578125" style="1" customWidth="1"/>
    <col min="15102" max="15102" width="14.7109375" style="1" bestFit="1" customWidth="1"/>
    <col min="15103" max="15103" width="18.85546875" style="1" bestFit="1" customWidth="1"/>
    <col min="15104" max="15104" width="25.140625" style="1" customWidth="1"/>
    <col min="15105" max="15105" width="17" style="1" customWidth="1"/>
    <col min="15106" max="15106" width="15.7109375" style="1" customWidth="1"/>
    <col min="15107" max="15107" width="26.140625" style="1" customWidth="1"/>
    <col min="15108" max="15108" width="90.85546875" style="1" customWidth="1"/>
    <col min="15109" max="15109" width="9.140625" style="1"/>
    <col min="15110" max="15110" width="11.140625" style="1" bestFit="1" customWidth="1"/>
    <col min="15111" max="15353" width="9.140625" style="1"/>
    <col min="15354" max="15354" width="15.42578125" style="1" customWidth="1"/>
    <col min="15355" max="15355" width="58.140625" style="1" customWidth="1"/>
    <col min="15356" max="15356" width="8.28515625" style="1" customWidth="1"/>
    <col min="15357" max="15357" width="10.42578125" style="1" customWidth="1"/>
    <col min="15358" max="15358" width="14.7109375" style="1" bestFit="1" customWidth="1"/>
    <col min="15359" max="15359" width="18.85546875" style="1" bestFit="1" customWidth="1"/>
    <col min="15360" max="15360" width="25.140625" style="1" customWidth="1"/>
    <col min="15361" max="15361" width="17" style="1" customWidth="1"/>
    <col min="15362" max="15362" width="15.7109375" style="1" customWidth="1"/>
    <col min="15363" max="15363" width="26.140625" style="1" customWidth="1"/>
    <col min="15364" max="15364" width="90.85546875" style="1" customWidth="1"/>
    <col min="15365" max="15365" width="9.140625" style="1"/>
    <col min="15366" max="15366" width="11.140625" style="1" bestFit="1" customWidth="1"/>
    <col min="15367" max="15609" width="9.140625" style="1"/>
    <col min="15610" max="15610" width="15.42578125" style="1" customWidth="1"/>
    <col min="15611" max="15611" width="58.140625" style="1" customWidth="1"/>
    <col min="15612" max="15612" width="8.28515625" style="1" customWidth="1"/>
    <col min="15613" max="15613" width="10.42578125" style="1" customWidth="1"/>
    <col min="15614" max="15614" width="14.7109375" style="1" bestFit="1" customWidth="1"/>
    <col min="15615" max="15615" width="18.85546875" style="1" bestFit="1" customWidth="1"/>
    <col min="15616" max="15616" width="25.140625" style="1" customWidth="1"/>
    <col min="15617" max="15617" width="17" style="1" customWidth="1"/>
    <col min="15618" max="15618" width="15.7109375" style="1" customWidth="1"/>
    <col min="15619" max="15619" width="26.140625" style="1" customWidth="1"/>
    <col min="15620" max="15620" width="90.85546875" style="1" customWidth="1"/>
    <col min="15621" max="15621" width="9.140625" style="1"/>
    <col min="15622" max="15622" width="11.140625" style="1" bestFit="1" customWidth="1"/>
    <col min="15623" max="15865" width="9.140625" style="1"/>
    <col min="15866" max="15866" width="15.42578125" style="1" customWidth="1"/>
    <col min="15867" max="15867" width="58.140625" style="1" customWidth="1"/>
    <col min="15868" max="15868" width="8.28515625" style="1" customWidth="1"/>
    <col min="15869" max="15869" width="10.42578125" style="1" customWidth="1"/>
    <col min="15870" max="15870" width="14.7109375" style="1" bestFit="1" customWidth="1"/>
    <col min="15871" max="15871" width="18.85546875" style="1" bestFit="1" customWidth="1"/>
    <col min="15872" max="15872" width="25.140625" style="1" customWidth="1"/>
    <col min="15873" max="15873" width="17" style="1" customWidth="1"/>
    <col min="15874" max="15874" width="15.7109375" style="1" customWidth="1"/>
    <col min="15875" max="15875" width="26.140625" style="1" customWidth="1"/>
    <col min="15876" max="15876" width="90.85546875" style="1" customWidth="1"/>
    <col min="15877" max="15877" width="9.140625" style="1"/>
    <col min="15878" max="15878" width="11.140625" style="1" bestFit="1" customWidth="1"/>
    <col min="15879" max="16121" width="9.140625" style="1"/>
    <col min="16122" max="16122" width="15.42578125" style="1" customWidth="1"/>
    <col min="16123" max="16123" width="58.140625" style="1" customWidth="1"/>
    <col min="16124" max="16124" width="8.28515625" style="1" customWidth="1"/>
    <col min="16125" max="16125" width="10.42578125" style="1" customWidth="1"/>
    <col min="16126" max="16126" width="14.7109375" style="1" bestFit="1" customWidth="1"/>
    <col min="16127" max="16127" width="18.85546875" style="1" bestFit="1" customWidth="1"/>
    <col min="16128" max="16128" width="25.140625" style="1" customWidth="1"/>
    <col min="16129" max="16129" width="17" style="1" customWidth="1"/>
    <col min="16130" max="16130" width="15.7109375" style="1" customWidth="1"/>
    <col min="16131" max="16131" width="26.140625" style="1" customWidth="1"/>
    <col min="16132" max="16132" width="90.85546875" style="1" customWidth="1"/>
    <col min="16133" max="16133" width="9.140625" style="1"/>
    <col min="16134" max="16134" width="11.140625" style="1" bestFit="1" customWidth="1"/>
    <col min="16135" max="16384" width="9.140625" style="1"/>
  </cols>
  <sheetData>
    <row r="1" spans="1:9" ht="94.5" customHeight="1" x14ac:dyDescent="0.25">
      <c r="A1" s="714" t="s">
        <v>1054</v>
      </c>
      <c r="B1" s="715"/>
      <c r="C1" s="715"/>
      <c r="D1" s="715"/>
      <c r="E1" s="715"/>
      <c r="F1" s="715"/>
      <c r="G1" s="715"/>
      <c r="H1" s="716"/>
    </row>
    <row r="2" spans="1:9" ht="11.25" customHeight="1" x14ac:dyDescent="0.25">
      <c r="A2" s="717" t="s">
        <v>1</v>
      </c>
      <c r="B2" s="718"/>
      <c r="C2" s="718"/>
      <c r="D2" s="718"/>
      <c r="E2" s="718"/>
      <c r="F2" s="718"/>
      <c r="G2" s="718"/>
      <c r="H2" s="719"/>
    </row>
    <row r="3" spans="1:9" ht="11.25" customHeight="1" thickBot="1" x14ac:dyDescent="0.3">
      <c r="A3" s="658"/>
      <c r="B3" s="659"/>
      <c r="C3" s="659"/>
      <c r="D3" s="659"/>
      <c r="E3" s="659"/>
      <c r="F3" s="659"/>
      <c r="G3" s="659"/>
      <c r="H3" s="660"/>
    </row>
    <row r="4" spans="1:9" ht="18.75" customHeight="1" x14ac:dyDescent="0.25">
      <c r="A4" s="722" t="s">
        <v>2</v>
      </c>
      <c r="B4" s="268" t="s">
        <v>3</v>
      </c>
      <c r="C4" s="279">
        <v>45047</v>
      </c>
      <c r="D4" s="570"/>
      <c r="E4" s="730" t="s">
        <v>4</v>
      </c>
      <c r="F4" s="731"/>
      <c r="G4" s="730" t="s">
        <v>5</v>
      </c>
      <c r="H4" s="731"/>
    </row>
    <row r="5" spans="1:9" ht="15.75" x14ac:dyDescent="0.25">
      <c r="A5" s="723"/>
      <c r="B5" s="662" t="s">
        <v>6</v>
      </c>
      <c r="C5" s="280">
        <f>'Anexo 3 - comp. BDI '!H24</f>
        <v>0.2324541489983758</v>
      </c>
      <c r="D5" s="267"/>
      <c r="E5" s="663" t="s">
        <v>7</v>
      </c>
      <c r="F5" s="646">
        <f>'[8]Anexo 5 -NÃO OPTANTES'!E40</f>
        <v>1.161489</v>
      </c>
      <c r="G5" s="663" t="s">
        <v>8</v>
      </c>
      <c r="H5" s="648">
        <v>45017</v>
      </c>
    </row>
    <row r="6" spans="1:9" ht="15.75" x14ac:dyDescent="0.25">
      <c r="A6" s="723"/>
      <c r="B6" s="662"/>
      <c r="C6" s="280"/>
      <c r="D6" s="267"/>
      <c r="E6" s="663" t="s">
        <v>10</v>
      </c>
      <c r="F6" s="646">
        <f>'[8]Anexo 5 -NÃO OPTANTES'!F40</f>
        <v>0.72680099999999992</v>
      </c>
      <c r="G6" s="663" t="s">
        <v>11</v>
      </c>
      <c r="H6" s="648">
        <v>45047</v>
      </c>
    </row>
    <row r="7" spans="1:9" ht="16.5" thickBot="1" x14ac:dyDescent="0.3">
      <c r="A7" s="724"/>
      <c r="B7" s="265" t="s">
        <v>12</v>
      </c>
      <c r="C7" s="281" t="s">
        <v>13</v>
      </c>
      <c r="D7" s="270"/>
      <c r="E7" s="661"/>
      <c r="F7" s="649"/>
      <c r="G7" s="650" t="s">
        <v>14</v>
      </c>
      <c r="H7" s="651">
        <v>44958</v>
      </c>
    </row>
    <row r="8" spans="1:9" ht="10.5" customHeight="1" thickBot="1" x14ac:dyDescent="0.3">
      <c r="A8" s="271"/>
      <c r="B8" s="664"/>
      <c r="C8" s="664"/>
      <c r="D8" s="665"/>
      <c r="E8" s="662"/>
      <c r="F8" s="666"/>
      <c r="G8" s="662"/>
      <c r="H8" s="667"/>
    </row>
    <row r="9" spans="1:9" ht="34.5" customHeight="1" thickBot="1" x14ac:dyDescent="0.3">
      <c r="A9" s="272" t="s">
        <v>15</v>
      </c>
      <c r="B9" s="273" t="s">
        <v>16</v>
      </c>
      <c r="C9" s="273" t="s">
        <v>17</v>
      </c>
      <c r="D9" s="274" t="s">
        <v>18</v>
      </c>
      <c r="E9" s="275" t="s">
        <v>19</v>
      </c>
      <c r="F9" s="275" t="s">
        <v>20</v>
      </c>
      <c r="G9" s="276" t="s">
        <v>21</v>
      </c>
      <c r="H9" s="277" t="s">
        <v>22</v>
      </c>
    </row>
    <row r="10" spans="1:9" s="2" customFormat="1" ht="25.5" customHeight="1" x14ac:dyDescent="0.25">
      <c r="A10" s="727" t="s">
        <v>23</v>
      </c>
      <c r="B10" s="728"/>
      <c r="C10" s="728"/>
      <c r="D10" s="728"/>
      <c r="E10" s="728"/>
      <c r="F10" s="728"/>
      <c r="G10" s="728"/>
      <c r="H10" s="732"/>
    </row>
    <row r="11" spans="1:9" s="2" customFormat="1" ht="33.75" customHeight="1" x14ac:dyDescent="0.25">
      <c r="A11" s="15" t="s">
        <v>939</v>
      </c>
      <c r="B11" s="16" t="s">
        <v>940</v>
      </c>
      <c r="C11" s="17"/>
      <c r="D11" s="22"/>
      <c r="E11" s="19"/>
      <c r="F11" s="19"/>
      <c r="G11" s="84"/>
      <c r="H11" s="708"/>
    </row>
    <row r="12" spans="1:9" s="2" customFormat="1" ht="47.25" customHeight="1" x14ac:dyDescent="0.25">
      <c r="A12" s="3" t="s">
        <v>941</v>
      </c>
      <c r="B12" s="4" t="s">
        <v>942</v>
      </c>
      <c r="C12" s="5" t="s">
        <v>208</v>
      </c>
      <c r="D12" s="21">
        <v>7</v>
      </c>
      <c r="E12" s="6">
        <f>'Anexo 4.1 - comp ELÉTRICA'!I37</f>
        <v>47.400000000000006</v>
      </c>
      <c r="F12" s="6">
        <f>E12*(1+$C$5)</f>
        <v>58.418326662523022</v>
      </c>
      <c r="G12" s="6">
        <f t="shared" ref="G12:G18" si="0">TRUNC(D12*F12,2)</f>
        <v>408.92</v>
      </c>
      <c r="H12" s="438" t="s">
        <v>943</v>
      </c>
      <c r="I12" s="196">
        <f>G13+G14+G15+G18</f>
        <v>4161.2299999999996</v>
      </c>
    </row>
    <row r="13" spans="1:9" s="2" customFormat="1" ht="47.25" customHeight="1" x14ac:dyDescent="0.25">
      <c r="A13" s="3" t="s">
        <v>944</v>
      </c>
      <c r="B13" s="4" t="s">
        <v>945</v>
      </c>
      <c r="C13" s="5" t="s">
        <v>208</v>
      </c>
      <c r="D13" s="21">
        <v>24</v>
      </c>
      <c r="E13" s="6">
        <f>'Anexo 4.1 - comp ELÉTRICA'!I74</f>
        <v>47.400000000000006</v>
      </c>
      <c r="F13" s="6">
        <f t="shared" ref="F13:F18" si="1">E13*(1+$C$5)</f>
        <v>58.418326662523022</v>
      </c>
      <c r="G13" s="6">
        <f t="shared" si="0"/>
        <v>1402.03</v>
      </c>
      <c r="H13" s="438" t="s">
        <v>946</v>
      </c>
      <c r="I13" s="196">
        <f>G12+G16+G17</f>
        <v>848.77</v>
      </c>
    </row>
    <row r="14" spans="1:9" s="2" customFormat="1" ht="47.25" customHeight="1" x14ac:dyDescent="0.25">
      <c r="A14" s="3" t="s">
        <v>947</v>
      </c>
      <c r="B14" s="575" t="s">
        <v>948</v>
      </c>
      <c r="C14" s="5" t="s">
        <v>209</v>
      </c>
      <c r="D14" s="21">
        <v>140</v>
      </c>
      <c r="E14" s="6">
        <f>'Anexo 4.1 - comp ELÉTRICA'!I111</f>
        <v>13.469999999999999</v>
      </c>
      <c r="F14" s="6">
        <f t="shared" si="1"/>
        <v>16.601157387008122</v>
      </c>
      <c r="G14" s="6">
        <f t="shared" si="0"/>
        <v>2324.16</v>
      </c>
      <c r="H14" s="668" t="s">
        <v>949</v>
      </c>
    </row>
    <row r="15" spans="1:9" s="2" customFormat="1" ht="47.25" customHeight="1" x14ac:dyDescent="0.25">
      <c r="A15" s="3" t="s">
        <v>950</v>
      </c>
      <c r="B15" s="575" t="s">
        <v>951</v>
      </c>
      <c r="C15" s="5" t="s">
        <v>209</v>
      </c>
      <c r="D15" s="21">
        <v>14</v>
      </c>
      <c r="E15" s="6">
        <f>'Anexo 4.1 - comp ELÉTRICA'!I149</f>
        <v>19.649999999999999</v>
      </c>
      <c r="F15" s="6">
        <f t="shared" si="1"/>
        <v>24.217724027818083</v>
      </c>
      <c r="G15" s="6">
        <f t="shared" si="0"/>
        <v>339.04</v>
      </c>
      <c r="H15" s="668" t="s">
        <v>952</v>
      </c>
    </row>
    <row r="16" spans="1:9" s="2" customFormat="1" ht="47.25" customHeight="1" x14ac:dyDescent="0.25">
      <c r="A16" s="3" t="s">
        <v>953</v>
      </c>
      <c r="B16" s="575" t="s">
        <v>954</v>
      </c>
      <c r="C16" s="5" t="s">
        <v>209</v>
      </c>
      <c r="D16" s="21">
        <v>12</v>
      </c>
      <c r="E16" s="6">
        <f>'Anexo 4.1 - comp ELÉTRICA'!I186</f>
        <v>21.12</v>
      </c>
      <c r="F16" s="6">
        <f t="shared" si="1"/>
        <v>26.0294316268457</v>
      </c>
      <c r="G16" s="6">
        <f t="shared" si="0"/>
        <v>312.35000000000002</v>
      </c>
      <c r="H16" s="668" t="s">
        <v>955</v>
      </c>
    </row>
    <row r="17" spans="1:9" s="2" customFormat="1" ht="47.25" customHeight="1" x14ac:dyDescent="0.25">
      <c r="A17" s="3" t="s">
        <v>956</v>
      </c>
      <c r="B17" s="4" t="s">
        <v>957</v>
      </c>
      <c r="C17" s="5" t="s">
        <v>208</v>
      </c>
      <c r="D17" s="21">
        <v>2</v>
      </c>
      <c r="E17" s="6">
        <f>'Anexo 4.1 - comp ELÉTRICA'!I221</f>
        <v>51.730000000000004</v>
      </c>
      <c r="F17" s="6">
        <f t="shared" si="1"/>
        <v>63.754853127685983</v>
      </c>
      <c r="G17" s="6">
        <f t="shared" si="0"/>
        <v>127.5</v>
      </c>
      <c r="H17" s="438" t="s">
        <v>958</v>
      </c>
    </row>
    <row r="18" spans="1:9" s="2" customFormat="1" ht="47.25" customHeight="1" x14ac:dyDescent="0.25">
      <c r="A18" s="3" t="s">
        <v>959</v>
      </c>
      <c r="B18" s="4" t="s">
        <v>960</v>
      </c>
      <c r="C18" s="5" t="s">
        <v>208</v>
      </c>
      <c r="D18" s="21">
        <v>2</v>
      </c>
      <c r="E18" s="6">
        <f>'Anexo 4.1 - comp ELÉTRICA'!I256</f>
        <v>38.950000000000003</v>
      </c>
      <c r="F18" s="6">
        <f t="shared" si="1"/>
        <v>48.004089103486741</v>
      </c>
      <c r="G18" s="6">
        <f t="shared" si="0"/>
        <v>96</v>
      </c>
      <c r="H18" s="438" t="s">
        <v>961</v>
      </c>
    </row>
    <row r="19" spans="1:9" s="2" customFormat="1" ht="45.75" customHeight="1" x14ac:dyDescent="0.25">
      <c r="A19" s="20" t="s">
        <v>962</v>
      </c>
      <c r="B19" s="16" t="s">
        <v>963</v>
      </c>
      <c r="C19" s="17"/>
      <c r="D19" s="22"/>
      <c r="E19" s="18"/>
      <c r="F19" s="18"/>
      <c r="G19" s="19"/>
      <c r="H19" s="669"/>
    </row>
    <row r="20" spans="1:9" s="2" customFormat="1" ht="53.25" customHeight="1" x14ac:dyDescent="0.25">
      <c r="A20" s="3" t="s">
        <v>964</v>
      </c>
      <c r="B20" s="4" t="s">
        <v>965</v>
      </c>
      <c r="C20" s="5" t="s">
        <v>67</v>
      </c>
      <c r="D20" s="21">
        <v>840</v>
      </c>
      <c r="E20" s="6">
        <f>'Anexo 4.1 - comp ELÉTRICA'!I290</f>
        <v>3.92</v>
      </c>
      <c r="F20" s="6">
        <f>E20*(1+$C$5)</f>
        <v>4.8312202640736333</v>
      </c>
      <c r="G20" s="6">
        <f t="shared" ref="G20:G25" si="2">TRUNC(D20*F20,2)</f>
        <v>4058.22</v>
      </c>
      <c r="H20" s="438" t="s">
        <v>966</v>
      </c>
      <c r="I20" s="196"/>
    </row>
    <row r="21" spans="1:9" s="2" customFormat="1" ht="53.25" customHeight="1" x14ac:dyDescent="0.25">
      <c r="A21" s="3" t="s">
        <v>967</v>
      </c>
      <c r="B21" s="4" t="s">
        <v>968</v>
      </c>
      <c r="C21" s="576" t="s">
        <v>67</v>
      </c>
      <c r="D21" s="577">
        <v>60</v>
      </c>
      <c r="E21" s="82">
        <f>'Anexo 4.1 - comp ELÉTRICA'!I324</f>
        <v>9.1000000000000014</v>
      </c>
      <c r="F21" s="6">
        <f>E21*(1+$C$5)</f>
        <v>11.215332755885221</v>
      </c>
      <c r="G21" s="6">
        <f t="shared" si="2"/>
        <v>672.91</v>
      </c>
      <c r="H21" s="438" t="s">
        <v>969</v>
      </c>
      <c r="I21" s="196"/>
    </row>
    <row r="22" spans="1:9" s="2" customFormat="1" ht="53.25" customHeight="1" x14ac:dyDescent="0.25">
      <c r="A22" s="3" t="s">
        <v>970</v>
      </c>
      <c r="B22" s="4" t="s">
        <v>971</v>
      </c>
      <c r="C22" s="576" t="s">
        <v>208</v>
      </c>
      <c r="D22" s="577">
        <v>120</v>
      </c>
      <c r="E22" s="82">
        <f>'Anexo 4.1 - comp ELÉTRICA'!I359</f>
        <v>2.13</v>
      </c>
      <c r="F22" s="6">
        <f>E22*(1+$C$5)</f>
        <v>2.6251273373665405</v>
      </c>
      <c r="G22" s="6">
        <f t="shared" si="2"/>
        <v>315.01</v>
      </c>
      <c r="H22" s="438" t="s">
        <v>972</v>
      </c>
      <c r="I22" s="196"/>
    </row>
    <row r="23" spans="1:9" s="2" customFormat="1" ht="53.25" customHeight="1" x14ac:dyDescent="0.25">
      <c r="A23" s="3" t="s">
        <v>973</v>
      </c>
      <c r="B23" s="4" t="s">
        <v>974</v>
      </c>
      <c r="C23" s="576" t="s">
        <v>208</v>
      </c>
      <c r="D23" s="577">
        <v>10</v>
      </c>
      <c r="E23" s="82">
        <f>'Anexo 4.1 - comp ELÉTRICA'!I394</f>
        <v>3.14</v>
      </c>
      <c r="F23" s="6">
        <f>E23*(1+$C$5)</f>
        <v>3.8699060278549</v>
      </c>
      <c r="G23" s="6">
        <f t="shared" si="2"/>
        <v>38.69</v>
      </c>
      <c r="H23" s="438" t="s">
        <v>975</v>
      </c>
      <c r="I23" s="196"/>
    </row>
    <row r="24" spans="1:9" s="2" customFormat="1" ht="53.25" customHeight="1" x14ac:dyDescent="0.25">
      <c r="A24" s="3" t="s">
        <v>976</v>
      </c>
      <c r="B24" s="4" t="s">
        <v>977</v>
      </c>
      <c r="C24" s="576" t="s">
        <v>208</v>
      </c>
      <c r="D24" s="577">
        <v>100</v>
      </c>
      <c r="E24" s="82">
        <f>'Anexo 4.1 - comp ELÉTRICA'!I428</f>
        <v>1.1200000000000001</v>
      </c>
      <c r="F24" s="6">
        <f t="shared" ref="F24:F36" si="3">E24*(1+$C$5)</f>
        <v>1.3803486468781809</v>
      </c>
      <c r="G24" s="6">
        <f t="shared" si="2"/>
        <v>138.03</v>
      </c>
      <c r="H24" s="438" t="s">
        <v>978</v>
      </c>
      <c r="I24" s="196"/>
    </row>
    <row r="25" spans="1:9" s="2" customFormat="1" ht="53.25" customHeight="1" x14ac:dyDescent="0.25">
      <c r="A25" s="3" t="s">
        <v>979</v>
      </c>
      <c r="B25" s="4" t="s">
        <v>980</v>
      </c>
      <c r="C25" s="576" t="s">
        <v>208</v>
      </c>
      <c r="D25" s="577">
        <v>40</v>
      </c>
      <c r="E25" s="82">
        <f>'Anexo 4.1 - comp ELÉTRICA'!I462</f>
        <v>1.1200000000000001</v>
      </c>
      <c r="F25" s="6">
        <f t="shared" si="3"/>
        <v>1.3803486468781809</v>
      </c>
      <c r="G25" s="6">
        <f t="shared" si="2"/>
        <v>55.21</v>
      </c>
      <c r="H25" s="438" t="s">
        <v>981</v>
      </c>
      <c r="I25" s="196"/>
    </row>
    <row r="26" spans="1:9" s="2" customFormat="1" ht="23.25" customHeight="1" x14ac:dyDescent="0.25">
      <c r="A26" s="20" t="s">
        <v>982</v>
      </c>
      <c r="B26" s="16" t="s">
        <v>983</v>
      </c>
      <c r="C26" s="17"/>
      <c r="D26" s="22"/>
      <c r="E26" s="18"/>
      <c r="F26" s="18"/>
      <c r="G26" s="19"/>
      <c r="H26" s="669"/>
    </row>
    <row r="27" spans="1:9" s="2" customFormat="1" ht="39.75" customHeight="1" x14ac:dyDescent="0.25">
      <c r="A27" s="3" t="s">
        <v>984</v>
      </c>
      <c r="B27" s="529" t="s">
        <v>985</v>
      </c>
      <c r="C27" s="576" t="s">
        <v>208</v>
      </c>
      <c r="D27" s="577">
        <v>8</v>
      </c>
      <c r="E27" s="82">
        <f>'Anexo 4.1 - comp ELÉTRICA'!I498</f>
        <v>13.37</v>
      </c>
      <c r="F27" s="6">
        <f t="shared" si="3"/>
        <v>16.477911972108284</v>
      </c>
      <c r="G27" s="6">
        <f>TRUNC(D27*F27,2)</f>
        <v>131.82</v>
      </c>
      <c r="H27" s="438" t="s">
        <v>986</v>
      </c>
    </row>
    <row r="28" spans="1:9" s="2" customFormat="1" ht="42" customHeight="1" x14ac:dyDescent="0.25">
      <c r="A28" s="3" t="s">
        <v>987</v>
      </c>
      <c r="B28" s="4" t="s">
        <v>988</v>
      </c>
      <c r="C28" s="576" t="s">
        <v>208</v>
      </c>
      <c r="D28" s="577">
        <v>4</v>
      </c>
      <c r="E28" s="82">
        <f>'Anexo 4.1 - comp ELÉTRICA'!I533</f>
        <v>88.97</v>
      </c>
      <c r="F28" s="6">
        <f t="shared" si="3"/>
        <v>109.65144563638549</v>
      </c>
      <c r="G28" s="6">
        <f>TRUNC(D28*F28,2)</f>
        <v>438.6</v>
      </c>
      <c r="H28" s="438" t="s">
        <v>989</v>
      </c>
    </row>
    <row r="29" spans="1:9" s="2" customFormat="1" ht="33" customHeight="1" x14ac:dyDescent="0.25">
      <c r="A29" s="3" t="s">
        <v>990</v>
      </c>
      <c r="B29" s="4" t="s">
        <v>991</v>
      </c>
      <c r="C29" s="576" t="s">
        <v>67</v>
      </c>
      <c r="D29" s="577">
        <v>0.24</v>
      </c>
      <c r="E29" s="82">
        <f>'Anexo 4.1 - comp ELÉTRICA'!I568</f>
        <v>58.75</v>
      </c>
      <c r="F29" s="6">
        <f t="shared" si="3"/>
        <v>72.406681253654583</v>
      </c>
      <c r="G29" s="6">
        <f>TRUNC(D29*F29,2)</f>
        <v>17.37</v>
      </c>
      <c r="H29" s="438" t="s">
        <v>992</v>
      </c>
    </row>
    <row r="30" spans="1:9" s="2" customFormat="1" ht="45.75" customHeight="1" x14ac:dyDescent="0.25">
      <c r="A30" s="20" t="s">
        <v>993</v>
      </c>
      <c r="B30" s="16" t="s">
        <v>994</v>
      </c>
      <c r="C30" s="17"/>
      <c r="D30" s="22"/>
      <c r="E30" s="18"/>
      <c r="F30" s="18"/>
      <c r="G30" s="19"/>
      <c r="H30" s="669"/>
    </row>
    <row r="31" spans="1:9" s="2" customFormat="1" ht="45.75" customHeight="1" x14ac:dyDescent="0.25">
      <c r="A31" s="3" t="s">
        <v>995</v>
      </c>
      <c r="B31" s="578" t="s">
        <v>996</v>
      </c>
      <c r="C31" s="576" t="s">
        <v>67</v>
      </c>
      <c r="D31" s="577">
        <v>12</v>
      </c>
      <c r="E31" s="82">
        <f>'Anexo 4.1 - comp ELÉTRICA'!I603</f>
        <v>10.129999999999999</v>
      </c>
      <c r="F31" s="6">
        <f t="shared" si="3"/>
        <v>12.484760529353546</v>
      </c>
      <c r="G31" s="6">
        <f t="shared" ref="G31:G36" si="4">TRUNC(D31*F31,2)</f>
        <v>149.81</v>
      </c>
      <c r="H31" s="438" t="s">
        <v>997</v>
      </c>
    </row>
    <row r="32" spans="1:9" s="2" customFormat="1" ht="62.25" customHeight="1" x14ac:dyDescent="0.25">
      <c r="A32" s="3" t="s">
        <v>998</v>
      </c>
      <c r="B32" s="578" t="s">
        <v>999</v>
      </c>
      <c r="C32" s="576" t="s">
        <v>67</v>
      </c>
      <c r="D32" s="577">
        <v>210</v>
      </c>
      <c r="E32" s="82">
        <f>'Anexo 4.1 - comp ELÉTRICA'!I638</f>
        <v>0.66</v>
      </c>
      <c r="F32" s="6">
        <f t="shared" si="3"/>
        <v>0.81341973833892811</v>
      </c>
      <c r="G32" s="6">
        <f t="shared" si="4"/>
        <v>170.81</v>
      </c>
      <c r="H32" s="438" t="s">
        <v>1000</v>
      </c>
    </row>
    <row r="33" spans="1:9" s="2" customFormat="1" ht="45.75" customHeight="1" x14ac:dyDescent="0.25">
      <c r="A33" s="3" t="s">
        <v>1001</v>
      </c>
      <c r="B33" s="578" t="s">
        <v>1002</v>
      </c>
      <c r="C33" s="576" t="s">
        <v>67</v>
      </c>
      <c r="D33" s="577">
        <v>24</v>
      </c>
      <c r="E33" s="82">
        <f>'Anexo 4.1 - comp ELÉTRICA'!I674</f>
        <v>10.129999999999999</v>
      </c>
      <c r="F33" s="6">
        <f t="shared" si="3"/>
        <v>12.484760529353546</v>
      </c>
      <c r="G33" s="6">
        <f t="shared" si="4"/>
        <v>299.63</v>
      </c>
      <c r="H33" s="438" t="s">
        <v>1003</v>
      </c>
    </row>
    <row r="34" spans="1:9" s="2" customFormat="1" ht="59.25" customHeight="1" x14ac:dyDescent="0.25">
      <c r="A34" s="3" t="s">
        <v>1004</v>
      </c>
      <c r="B34" s="578" t="s">
        <v>1005</v>
      </c>
      <c r="C34" s="576" t="s">
        <v>208</v>
      </c>
      <c r="D34" s="577">
        <v>10</v>
      </c>
      <c r="E34" s="82">
        <f>'Anexo 4.1 - comp ELÉTRICA'!I708</f>
        <v>6.32</v>
      </c>
      <c r="F34" s="6">
        <f t="shared" si="3"/>
        <v>7.789110221669735</v>
      </c>
      <c r="G34" s="6">
        <f t="shared" si="4"/>
        <v>77.89</v>
      </c>
      <c r="H34" s="438" t="s">
        <v>1006</v>
      </c>
    </row>
    <row r="35" spans="1:9" s="2" customFormat="1" ht="39.75" customHeight="1" x14ac:dyDescent="0.25">
      <c r="A35" s="3" t="s">
        <v>1007</v>
      </c>
      <c r="B35" s="578" t="s">
        <v>1008</v>
      </c>
      <c r="C35" s="576" t="s">
        <v>208</v>
      </c>
      <c r="D35" s="577">
        <v>4</v>
      </c>
      <c r="E35" s="82">
        <f>'Anexo 4.1 - comp ELÉTRICA'!I743</f>
        <v>25.92</v>
      </c>
      <c r="F35" s="6">
        <f t="shared" si="3"/>
        <v>31.945211542037903</v>
      </c>
      <c r="G35" s="82">
        <f t="shared" si="4"/>
        <v>127.78</v>
      </c>
      <c r="H35" s="438" t="s">
        <v>1009</v>
      </c>
    </row>
    <row r="36" spans="1:9" s="2" customFormat="1" ht="39.75" customHeight="1" x14ac:dyDescent="0.25">
      <c r="A36" s="3" t="s">
        <v>1010</v>
      </c>
      <c r="B36" s="578" t="s">
        <v>1011</v>
      </c>
      <c r="C36" s="576" t="s">
        <v>208</v>
      </c>
      <c r="D36" s="577">
        <v>3</v>
      </c>
      <c r="E36" s="82">
        <f>'Anexo 4.1 - comp ELÉTRICA'!I778</f>
        <v>90.12</v>
      </c>
      <c r="F36" s="6">
        <f t="shared" si="3"/>
        <v>111.06876790773363</v>
      </c>
      <c r="G36" s="82">
        <f t="shared" si="4"/>
        <v>333.2</v>
      </c>
      <c r="H36" s="438" t="s">
        <v>1012</v>
      </c>
    </row>
    <row r="37" spans="1:9" ht="27.75" customHeight="1" thickBot="1" x14ac:dyDescent="0.3">
      <c r="A37" s="9"/>
      <c r="B37" s="10"/>
      <c r="C37" s="579"/>
      <c r="D37" s="580"/>
      <c r="E37" s="581"/>
      <c r="F37" s="581" t="s">
        <v>210</v>
      </c>
      <c r="G37" s="11">
        <f>SUM(G11:G36)</f>
        <v>12034.98</v>
      </c>
      <c r="H37" s="670"/>
      <c r="I37" s="1">
        <f>G37*6</f>
        <v>72209.88</v>
      </c>
    </row>
    <row r="38" spans="1:9" ht="27.75" customHeight="1" x14ac:dyDescent="0.25"/>
    <row r="39" spans="1:9" x14ac:dyDescent="0.25">
      <c r="A39" s="712" t="s">
        <v>847</v>
      </c>
      <c r="B39" s="712"/>
      <c r="C39" s="712"/>
      <c r="D39" s="712"/>
      <c r="E39" s="712"/>
      <c r="F39" s="712"/>
      <c r="G39" s="712"/>
      <c r="H39" s="712"/>
    </row>
    <row r="40" spans="1:9" x14ac:dyDescent="0.25">
      <c r="A40" s="713" t="s">
        <v>844</v>
      </c>
      <c r="B40" s="713"/>
      <c r="C40" s="713"/>
      <c r="D40" s="713"/>
      <c r="E40" s="713"/>
      <c r="F40" s="713"/>
      <c r="G40" s="713"/>
      <c r="H40" s="713"/>
    </row>
    <row r="41" spans="1:9" x14ac:dyDescent="0.25">
      <c r="A41" s="713" t="s">
        <v>845</v>
      </c>
      <c r="B41" s="713"/>
      <c r="C41" s="713"/>
      <c r="D41" s="713"/>
      <c r="E41" s="713"/>
      <c r="F41" s="713"/>
      <c r="G41" s="713"/>
      <c r="H41" s="713"/>
    </row>
    <row r="42" spans="1:9" ht="51.75" customHeight="1" x14ac:dyDescent="0.25">
      <c r="A42" s="640" t="s">
        <v>846</v>
      </c>
    </row>
  </sheetData>
  <mergeCells count="9">
    <mergeCell ref="A40:H40"/>
    <mergeCell ref="A41:H41"/>
    <mergeCell ref="A39:H39"/>
    <mergeCell ref="A1:H1"/>
    <mergeCell ref="A2:H2"/>
    <mergeCell ref="A4:A7"/>
    <mergeCell ref="E4:F4"/>
    <mergeCell ref="G4:H4"/>
    <mergeCell ref="A10:H10"/>
  </mergeCells>
  <printOptions horizontalCentered="1"/>
  <pageMargins left="0.6692913385826772" right="0.11811023622047245" top="1.1811023622047245" bottom="0.55118110236220474" header="0.31496062992125984" footer="0.19685039370078741"/>
  <pageSetup paperSize="9" scale="43" fitToHeight="2" orientation="portrait" r:id="rId1"/>
  <headerFooter alignWithMargins="0">
    <oddFooter xml:space="preserve">&amp;CPágina &amp;P de &amp;N&amp;R
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zoomScale="150" zoomScaleNormal="150" workbookViewId="0">
      <selection activeCell="A77" sqref="A77"/>
    </sheetView>
  </sheetViews>
  <sheetFormatPr defaultRowHeight="15" x14ac:dyDescent="0.25"/>
  <cols>
    <col min="1" max="1" width="37" customWidth="1"/>
    <col min="2" max="2" width="9.140625" style="284"/>
    <col min="3" max="3" width="12.140625" style="284" customWidth="1"/>
    <col min="4" max="4" width="17.140625" style="284" customWidth="1"/>
    <col min="5" max="5" width="12.85546875" style="284" bestFit="1" customWidth="1"/>
    <col min="6" max="6" width="15" customWidth="1"/>
    <col min="7" max="7" width="12" customWidth="1"/>
    <col min="8" max="8" width="12.28515625" customWidth="1"/>
  </cols>
  <sheetData>
    <row r="1" spans="1:9" s="201" customFormat="1" ht="28.5" customHeight="1" x14ac:dyDescent="0.25">
      <c r="A1" s="211" t="s">
        <v>365</v>
      </c>
      <c r="B1" s="371" t="s">
        <v>217</v>
      </c>
      <c r="C1" s="371" t="s">
        <v>475</v>
      </c>
      <c r="D1" s="371" t="s">
        <v>870</v>
      </c>
      <c r="E1" s="371" t="s">
        <v>871</v>
      </c>
      <c r="F1" s="371" t="s">
        <v>872</v>
      </c>
      <c r="G1" s="371"/>
      <c r="H1" s="371"/>
      <c r="I1" s="359" t="s">
        <v>234</v>
      </c>
    </row>
    <row r="2" spans="1:9" ht="34.5" customHeight="1" x14ac:dyDescent="0.25">
      <c r="A2" s="507" t="s">
        <v>873</v>
      </c>
      <c r="B2" s="373" t="s">
        <v>208</v>
      </c>
      <c r="C2" s="508">
        <v>24</v>
      </c>
      <c r="D2" s="361"/>
      <c r="E2" s="360"/>
      <c r="F2" s="361"/>
      <c r="G2" s="360"/>
      <c r="H2" s="360"/>
      <c r="I2" s="362" t="e">
        <f>ROUND(MEDIAN(D2:H2),2)</f>
        <v>#NUM!</v>
      </c>
    </row>
    <row r="3" spans="1:9" ht="24.75" x14ac:dyDescent="0.25">
      <c r="A3" s="372" t="s">
        <v>874</v>
      </c>
      <c r="B3" s="509" t="s">
        <v>208</v>
      </c>
      <c r="C3" s="510">
        <f>140/1.5</f>
        <v>93.333333333333329</v>
      </c>
      <c r="D3" s="361"/>
      <c r="E3" s="360"/>
      <c r="F3" s="361"/>
      <c r="G3" s="360"/>
      <c r="H3" s="360"/>
      <c r="I3" s="362" t="e">
        <f t="shared" ref="I3:I9" si="0">ROUND(MEDIAN(D3:H3),2)</f>
        <v>#NUM!</v>
      </c>
    </row>
    <row r="4" spans="1:9" ht="24.75" x14ac:dyDescent="0.25">
      <c r="A4" s="372" t="s">
        <v>875</v>
      </c>
      <c r="B4" s="509" t="s">
        <v>208</v>
      </c>
      <c r="C4" s="510">
        <f>14/1.5</f>
        <v>9.3333333333333339</v>
      </c>
      <c r="D4" s="361"/>
      <c r="E4" s="360"/>
      <c r="F4" s="361"/>
      <c r="G4" s="360"/>
      <c r="H4" s="360"/>
      <c r="I4" s="362" t="e">
        <f t="shared" si="0"/>
        <v>#NUM!</v>
      </c>
    </row>
    <row r="5" spans="1:9" ht="24.75" x14ac:dyDescent="0.25">
      <c r="A5" s="372" t="s">
        <v>876</v>
      </c>
      <c r="B5" s="509" t="s">
        <v>208</v>
      </c>
      <c r="C5" s="510">
        <f>12/1.5</f>
        <v>8</v>
      </c>
      <c r="D5" s="361"/>
      <c r="E5" s="360"/>
      <c r="F5" s="361"/>
      <c r="G5" s="360"/>
      <c r="H5" s="360"/>
      <c r="I5" s="362" t="e">
        <f t="shared" si="0"/>
        <v>#NUM!</v>
      </c>
    </row>
    <row r="6" spans="1:9" ht="36.75" x14ac:dyDescent="0.25">
      <c r="A6" s="372" t="s">
        <v>877</v>
      </c>
      <c r="B6" s="373" t="s">
        <v>67</v>
      </c>
      <c r="C6" s="508">
        <v>12</v>
      </c>
      <c r="D6" s="361"/>
      <c r="E6" s="360"/>
      <c r="F6" s="361"/>
      <c r="G6" s="360"/>
      <c r="H6" s="360"/>
      <c r="I6" s="362" t="e">
        <f t="shared" si="0"/>
        <v>#NUM!</v>
      </c>
    </row>
    <row r="7" spans="1:9" x14ac:dyDescent="0.25">
      <c r="A7" s="372" t="s">
        <v>878</v>
      </c>
      <c r="B7" s="373" t="s">
        <v>208</v>
      </c>
      <c r="C7" s="508">
        <v>120</v>
      </c>
      <c r="D7" s="361">
        <v>1.03</v>
      </c>
      <c r="E7" s="360"/>
      <c r="F7" s="361"/>
      <c r="G7" s="360"/>
      <c r="H7" s="360"/>
      <c r="I7" s="362">
        <f t="shared" si="0"/>
        <v>1.03</v>
      </c>
    </row>
    <row r="8" spans="1:9" x14ac:dyDescent="0.25">
      <c r="A8" s="372" t="s">
        <v>879</v>
      </c>
      <c r="B8" s="373" t="s">
        <v>208</v>
      </c>
      <c r="C8" s="508">
        <v>10</v>
      </c>
      <c r="D8" s="361">
        <v>2.36</v>
      </c>
      <c r="E8" s="360">
        <v>1.92</v>
      </c>
      <c r="F8" s="360">
        <v>2.09</v>
      </c>
      <c r="G8" s="360"/>
      <c r="H8" s="360"/>
      <c r="I8" s="362">
        <f t="shared" si="0"/>
        <v>2.09</v>
      </c>
    </row>
    <row r="9" spans="1:9" x14ac:dyDescent="0.25">
      <c r="A9" s="372" t="s">
        <v>880</v>
      </c>
      <c r="B9" s="373" t="s">
        <v>208</v>
      </c>
      <c r="C9" s="508">
        <v>10</v>
      </c>
      <c r="D9" s="361"/>
      <c r="E9" s="360"/>
      <c r="F9" s="361"/>
      <c r="G9" s="360"/>
      <c r="H9" s="360"/>
      <c r="I9" s="362" t="e">
        <f t="shared" si="0"/>
        <v>#NUM!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"/>
  <sheetViews>
    <sheetView zoomScale="150" zoomScaleNormal="150" workbookViewId="0">
      <selection activeCell="A77" sqref="A77"/>
    </sheetView>
  </sheetViews>
  <sheetFormatPr defaultRowHeight="15" x14ac:dyDescent="0.25"/>
  <cols>
    <col min="1" max="1" width="29" customWidth="1"/>
    <col min="2" max="2" width="9.140625" style="284"/>
    <col min="3" max="3" width="9" style="284" hidden="1" customWidth="1"/>
    <col min="4" max="5" width="9.5703125" style="284" customWidth="1"/>
    <col min="6" max="8" width="11.42578125" customWidth="1"/>
    <col min="9" max="9" width="10.42578125" bestFit="1" customWidth="1"/>
    <col min="10" max="11" width="11" customWidth="1"/>
    <col min="12" max="12" width="10.42578125" customWidth="1"/>
  </cols>
  <sheetData>
    <row r="2" spans="1:17" ht="21.75" customHeight="1" x14ac:dyDescent="0.25">
      <c r="A2" s="959" t="s">
        <v>932</v>
      </c>
      <c r="B2" s="959"/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542"/>
      <c r="N2" s="542"/>
      <c r="O2" s="542"/>
      <c r="P2" s="542"/>
      <c r="Q2" s="542"/>
    </row>
    <row r="3" spans="1:17" s="201" customFormat="1" ht="28.5" customHeight="1" x14ac:dyDescent="0.25">
      <c r="A3" s="211" t="s">
        <v>365</v>
      </c>
      <c r="B3" s="371" t="s">
        <v>217</v>
      </c>
      <c r="C3" s="371" t="s">
        <v>461</v>
      </c>
      <c r="D3" s="371" t="s">
        <v>612</v>
      </c>
      <c r="E3" s="371" t="s">
        <v>598</v>
      </c>
      <c r="F3" s="371" t="s">
        <v>613</v>
      </c>
      <c r="G3" s="371" t="s">
        <v>663</v>
      </c>
      <c r="H3" s="371" t="s">
        <v>605</v>
      </c>
      <c r="I3" s="371" t="s">
        <v>637</v>
      </c>
      <c r="J3" s="371" t="s">
        <v>659</v>
      </c>
      <c r="K3" s="371" t="s">
        <v>764</v>
      </c>
      <c r="L3" s="359" t="s">
        <v>234</v>
      </c>
    </row>
    <row r="4" spans="1:17" ht="34.5" customHeight="1" x14ac:dyDescent="0.25">
      <c r="A4" s="372" t="s">
        <v>614</v>
      </c>
      <c r="B4" s="373" t="s">
        <v>615</v>
      </c>
      <c r="C4" s="112">
        <f>1.88*4*6</f>
        <v>45.12</v>
      </c>
      <c r="D4" s="361">
        <v>100.91</v>
      </c>
      <c r="E4" s="360">
        <v>78.03</v>
      </c>
      <c r="F4" s="361">
        <v>113.2</v>
      </c>
      <c r="G4" s="360">
        <v>97.69</v>
      </c>
      <c r="H4" s="360">
        <v>78.59</v>
      </c>
      <c r="I4" s="360"/>
      <c r="J4" s="360"/>
      <c r="K4" s="360"/>
      <c r="L4" s="362">
        <f>ROUND(MEDIAN(D4:J4),2)</f>
        <v>97.69</v>
      </c>
    </row>
    <row r="5" spans="1:17" ht="34.5" customHeight="1" x14ac:dyDescent="0.25">
      <c r="A5" s="372" t="s">
        <v>635</v>
      </c>
      <c r="B5" s="373" t="s">
        <v>636</v>
      </c>
      <c r="C5" s="112">
        <f>810</f>
        <v>810</v>
      </c>
      <c r="D5" s="361"/>
      <c r="E5" s="360"/>
      <c r="F5" s="361"/>
      <c r="G5" s="361"/>
      <c r="H5" s="361"/>
      <c r="I5" s="360">
        <f>ROUND((34789.5+3500.23)/810,2)</f>
        <v>47.27</v>
      </c>
      <c r="J5" s="360">
        <v>44.95</v>
      </c>
      <c r="K5" s="360">
        <f>53.75</f>
        <v>53.75</v>
      </c>
      <c r="L5" s="362">
        <f>ROUND(MEDIAN(D5:K5),2)</f>
        <v>47.27</v>
      </c>
    </row>
  </sheetData>
  <mergeCells count="1">
    <mergeCell ref="A2:L2"/>
  </mergeCells>
  <pageMargins left="0.51181102362204722" right="0.51181102362204722" top="0.78740157480314965" bottom="0.78740157480314965" header="0.31496062992125984" footer="0.31496062992125984"/>
  <pageSetup paperSize="9" orientation="landscape" horizontalDpi="4294967294" verticalDpi="4294967294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13"/>
  <sheetViews>
    <sheetView topLeftCell="B7" zoomScale="160" zoomScaleNormal="160" workbookViewId="0">
      <selection activeCell="A77" sqref="A77"/>
    </sheetView>
  </sheetViews>
  <sheetFormatPr defaultRowHeight="15" x14ac:dyDescent="0.25"/>
  <cols>
    <col min="1" max="1" width="59" customWidth="1"/>
    <col min="3" max="3" width="12.5703125" style="201" customWidth="1"/>
    <col min="4" max="4" width="10.42578125" customWidth="1"/>
    <col min="5" max="5" width="13.7109375" customWidth="1"/>
    <col min="6" max="6" width="11.7109375" customWidth="1"/>
    <col min="8" max="9" width="11.140625" customWidth="1"/>
    <col min="10" max="10" width="10.28515625" customWidth="1"/>
    <col min="12" max="12" width="10.42578125" customWidth="1"/>
    <col min="13" max="13" width="9.85546875" customWidth="1"/>
  </cols>
  <sheetData>
    <row r="1" spans="1:13" ht="36.75" customHeight="1" x14ac:dyDescent="0.25">
      <c r="A1" s="254" t="s">
        <v>474</v>
      </c>
      <c r="D1" s="979" t="s">
        <v>861</v>
      </c>
      <c r="E1" s="980"/>
    </row>
    <row r="2" spans="1:13" s="201" customFormat="1" x14ac:dyDescent="0.25">
      <c r="A2" s="211" t="s">
        <v>365</v>
      </c>
      <c r="B2" s="211" t="s">
        <v>217</v>
      </c>
      <c r="C2" s="211" t="s">
        <v>475</v>
      </c>
      <c r="D2" s="488" t="s">
        <v>858</v>
      </c>
      <c r="E2" s="488" t="s">
        <v>860</v>
      </c>
    </row>
    <row r="3" spans="1:13" s="210" customFormat="1" ht="27.75" customHeight="1" x14ac:dyDescent="0.2">
      <c r="A3" s="189" t="s">
        <v>477</v>
      </c>
      <c r="B3" s="190" t="s">
        <v>209</v>
      </c>
      <c r="C3" s="251">
        <f>48.3+61.8</f>
        <v>110.1</v>
      </c>
      <c r="D3" s="489">
        <v>5.8999999999999997E-2</v>
      </c>
      <c r="E3" s="489">
        <f>C3*D3</f>
        <v>6.4958999999999989</v>
      </c>
      <c r="H3" s="210" t="s">
        <v>865</v>
      </c>
    </row>
    <row r="4" spans="1:13" s="210" customFormat="1" ht="33" customHeight="1" x14ac:dyDescent="0.2">
      <c r="A4" s="189" t="s">
        <v>478</v>
      </c>
      <c r="B4" s="190" t="s">
        <v>209</v>
      </c>
      <c r="C4" s="251">
        <f>H4-C7</f>
        <v>93.899999999999991</v>
      </c>
      <c r="D4" s="489">
        <v>5.7000000000000002E-2</v>
      </c>
      <c r="E4" s="489">
        <f t="shared" ref="E4:E14" si="0">C4*D4</f>
        <v>5.3522999999999996</v>
      </c>
      <c r="G4" s="497" t="s">
        <v>866</v>
      </c>
      <c r="H4" s="494">
        <f>64+59.1</f>
        <v>123.1</v>
      </c>
      <c r="I4" s="496"/>
      <c r="J4" s="977" t="s">
        <v>479</v>
      </c>
      <c r="K4" s="978"/>
      <c r="L4" s="978"/>
      <c r="M4" s="978"/>
    </row>
    <row r="5" spans="1:13" s="210" customFormat="1" ht="31.5" customHeight="1" x14ac:dyDescent="0.2">
      <c r="A5" s="189" t="s">
        <v>480</v>
      </c>
      <c r="B5" s="190" t="s">
        <v>209</v>
      </c>
      <c r="C5" s="251">
        <f>H5-C8</f>
        <v>108.6</v>
      </c>
      <c r="D5" s="489">
        <v>7.0999999999999994E-2</v>
      </c>
      <c r="E5" s="489">
        <f t="shared" si="0"/>
        <v>7.7105999999999986</v>
      </c>
      <c r="G5" s="497" t="s">
        <v>867</v>
      </c>
      <c r="H5" s="494">
        <f>63.2+73.8</f>
        <v>137</v>
      </c>
      <c r="I5" s="496"/>
      <c r="J5" s="487"/>
      <c r="K5" s="257" t="s">
        <v>481</v>
      </c>
      <c r="L5" s="257" t="s">
        <v>482</v>
      </c>
      <c r="M5" s="258" t="s">
        <v>210</v>
      </c>
    </row>
    <row r="6" spans="1:13" s="210" customFormat="1" ht="12.75" x14ac:dyDescent="0.2">
      <c r="A6" s="189" t="s">
        <v>483</v>
      </c>
      <c r="B6" s="190" t="s">
        <v>209</v>
      </c>
      <c r="C6" s="251">
        <f>H6-C9</f>
        <v>97.200000000000017</v>
      </c>
      <c r="D6" s="489">
        <v>6.4000000000000001E-2</v>
      </c>
      <c r="E6" s="489">
        <f t="shared" si="0"/>
        <v>6.2208000000000014</v>
      </c>
      <c r="G6" s="497" t="s">
        <v>868</v>
      </c>
      <c r="H6" s="494">
        <f>68.3+65</f>
        <v>133.30000000000001</v>
      </c>
      <c r="I6" s="496"/>
      <c r="J6" s="495" t="s">
        <v>484</v>
      </c>
      <c r="K6" s="259" t="s">
        <v>485</v>
      </c>
      <c r="L6" s="259" t="s">
        <v>485</v>
      </c>
      <c r="M6" s="259" t="s">
        <v>485</v>
      </c>
    </row>
    <row r="7" spans="1:13" s="210" customFormat="1" ht="15.75" customHeight="1" x14ac:dyDescent="0.2">
      <c r="A7" s="189" t="s">
        <v>288</v>
      </c>
      <c r="B7" s="190" t="s">
        <v>209</v>
      </c>
      <c r="C7" s="251">
        <f>M9+M10+M11</f>
        <v>29.2</v>
      </c>
      <c r="D7" s="489">
        <v>0.17599999999999999</v>
      </c>
      <c r="E7" s="489">
        <f t="shared" si="0"/>
        <v>5.1391999999999998</v>
      </c>
      <c r="J7" s="212" t="s">
        <v>486</v>
      </c>
      <c r="K7" s="212">
        <f>2.7+5.7+1+5.8</f>
        <v>15.2</v>
      </c>
      <c r="L7" s="212">
        <f>1.5+1+10</f>
        <v>12.5</v>
      </c>
      <c r="M7" s="212">
        <f>K7+L7</f>
        <v>27.7</v>
      </c>
    </row>
    <row r="8" spans="1:13" s="210" customFormat="1" ht="15.75" customHeight="1" x14ac:dyDescent="0.2">
      <c r="A8" s="189" t="s">
        <v>487</v>
      </c>
      <c r="B8" s="190" t="s">
        <v>209</v>
      </c>
      <c r="C8" s="251">
        <f>M8</f>
        <v>28.4</v>
      </c>
      <c r="D8" s="489">
        <v>0.17599999999999999</v>
      </c>
      <c r="E8" s="489">
        <f t="shared" si="0"/>
        <v>4.9983999999999993</v>
      </c>
      <c r="J8" s="212" t="s">
        <v>488</v>
      </c>
      <c r="K8" s="212">
        <f>2.9+2.3+1.1+10.6</f>
        <v>16.899999999999999</v>
      </c>
      <c r="L8" s="212">
        <f>2.9+1+1.1+6.5</f>
        <v>11.5</v>
      </c>
      <c r="M8" s="212">
        <f>K8+L8</f>
        <v>28.4</v>
      </c>
    </row>
    <row r="9" spans="1:13" s="210" customFormat="1" ht="15.75" customHeight="1" x14ac:dyDescent="0.2">
      <c r="A9" s="189" t="s">
        <v>290</v>
      </c>
      <c r="B9" s="190" t="s">
        <v>209</v>
      </c>
      <c r="C9" s="251">
        <f>M7+M11</f>
        <v>36.099999999999994</v>
      </c>
      <c r="D9" s="489">
        <v>0.17599999999999999</v>
      </c>
      <c r="E9" s="489">
        <f t="shared" si="0"/>
        <v>6.3535999999999984</v>
      </c>
      <c r="J9" s="212" t="s">
        <v>489</v>
      </c>
      <c r="K9" s="212">
        <f>3.5+2.7</f>
        <v>6.2</v>
      </c>
      <c r="L9" s="212">
        <f>4.1+2.7</f>
        <v>6.8</v>
      </c>
      <c r="M9" s="212">
        <f>K9+L9</f>
        <v>13</v>
      </c>
    </row>
    <row r="10" spans="1:13" s="210" customFormat="1" ht="15.75" customHeight="1" x14ac:dyDescent="0.2">
      <c r="A10" s="189" t="s">
        <v>291</v>
      </c>
      <c r="B10" s="190" t="s">
        <v>209</v>
      </c>
      <c r="C10" s="251">
        <f>4.7+3.8</f>
        <v>8.5</v>
      </c>
      <c r="D10" s="489">
        <v>0.17599999999999999</v>
      </c>
      <c r="E10" s="489">
        <f t="shared" si="0"/>
        <v>1.496</v>
      </c>
      <c r="J10" s="212" t="s">
        <v>490</v>
      </c>
      <c r="K10" s="212">
        <f>2.1+2.15</f>
        <v>4.25</v>
      </c>
      <c r="L10" s="212">
        <f>2.3+1.25</f>
        <v>3.55</v>
      </c>
      <c r="M10" s="212">
        <f>K10+L10</f>
        <v>7.8</v>
      </c>
    </row>
    <row r="11" spans="1:13" s="210" customFormat="1" ht="15.75" customHeight="1" x14ac:dyDescent="0.2">
      <c r="A11" s="189" t="s">
        <v>491</v>
      </c>
      <c r="B11" s="190" t="s">
        <v>209</v>
      </c>
      <c r="C11" s="251">
        <f>6.9+6.3</f>
        <v>13.2</v>
      </c>
      <c r="D11" s="489">
        <v>0.17599999999999999</v>
      </c>
      <c r="E11" s="489">
        <f t="shared" si="0"/>
        <v>2.3231999999999999</v>
      </c>
      <c r="J11" s="212" t="s">
        <v>492</v>
      </c>
      <c r="K11" s="212">
        <f>1.95+1.35</f>
        <v>3.3</v>
      </c>
      <c r="L11" s="212">
        <f>2.2+2.9</f>
        <v>5.0999999999999996</v>
      </c>
      <c r="M11" s="212">
        <f>K11+L11</f>
        <v>8.3999999999999986</v>
      </c>
    </row>
    <row r="12" spans="1:13" s="210" customFormat="1" ht="12.75" x14ac:dyDescent="0.2">
      <c r="A12" s="189" t="s">
        <v>493</v>
      </c>
      <c r="B12" s="190" t="s">
        <v>209</v>
      </c>
      <c r="C12" s="251">
        <f>13.2+10.8</f>
        <v>24</v>
      </c>
      <c r="D12" s="489">
        <v>0.17599999999999999</v>
      </c>
      <c r="E12" s="489">
        <f t="shared" si="0"/>
        <v>4.2240000000000002</v>
      </c>
      <c r="L12" s="259" t="s">
        <v>484</v>
      </c>
      <c r="M12" s="259" t="s">
        <v>485</v>
      </c>
    </row>
    <row r="13" spans="1:13" s="210" customFormat="1" ht="24" customHeight="1" x14ac:dyDescent="0.2">
      <c r="A13" s="189" t="s">
        <v>494</v>
      </c>
      <c r="B13" s="190" t="s">
        <v>209</v>
      </c>
      <c r="C13" s="251">
        <f>16+16</f>
        <v>32</v>
      </c>
      <c r="D13" s="489">
        <v>0.19800000000000001</v>
      </c>
      <c r="E13" s="489">
        <f t="shared" si="0"/>
        <v>6.3360000000000003</v>
      </c>
      <c r="F13" s="490" t="s">
        <v>863</v>
      </c>
      <c r="G13" s="491">
        <f>SUM(C3:C13)</f>
        <v>581.20000000000005</v>
      </c>
      <c r="L13" s="210">
        <v>34.9</v>
      </c>
      <c r="M13" s="210">
        <f>M7</f>
        <v>27.7</v>
      </c>
    </row>
    <row r="14" spans="1:13" s="210" customFormat="1" ht="24" customHeight="1" x14ac:dyDescent="0.2">
      <c r="A14" s="189" t="s">
        <v>864</v>
      </c>
      <c r="B14" s="190" t="s">
        <v>208</v>
      </c>
      <c r="C14" s="251">
        <f>E45</f>
        <v>113</v>
      </c>
      <c r="D14" s="489">
        <v>0.45</v>
      </c>
      <c r="E14" s="489">
        <f t="shared" si="0"/>
        <v>50.85</v>
      </c>
      <c r="F14" s="490"/>
      <c r="G14" s="491"/>
    </row>
    <row r="15" spans="1:13" s="210" customFormat="1" ht="24" x14ac:dyDescent="0.2">
      <c r="A15" s="189" t="s">
        <v>266</v>
      </c>
      <c r="B15" s="190" t="s">
        <v>209</v>
      </c>
      <c r="C15" s="251">
        <f>C3</f>
        <v>110.1</v>
      </c>
      <c r="D15" s="489"/>
      <c r="E15" s="489"/>
      <c r="F15" s="490" t="s">
        <v>862</v>
      </c>
      <c r="G15" s="492">
        <f>SUM(E3:E14)</f>
        <v>107.5</v>
      </c>
      <c r="L15" s="210">
        <v>28.58</v>
      </c>
      <c r="M15" s="210">
        <f>M8</f>
        <v>28.4</v>
      </c>
    </row>
    <row r="16" spans="1:13" s="210" customFormat="1" ht="27" customHeight="1" x14ac:dyDescent="0.2">
      <c r="A16" s="189" t="s">
        <v>278</v>
      </c>
      <c r="B16" s="190" t="s">
        <v>209</v>
      </c>
      <c r="C16" s="251">
        <f>C4+C7</f>
        <v>123.1</v>
      </c>
      <c r="D16" s="212"/>
      <c r="E16" s="212"/>
      <c r="F16" s="490" t="s">
        <v>858</v>
      </c>
      <c r="G16" s="492">
        <f>G15/G13</f>
        <v>0.18496214728148658</v>
      </c>
      <c r="L16" s="210">
        <v>22.2</v>
      </c>
      <c r="M16" s="210">
        <f>M9</f>
        <v>13</v>
      </c>
    </row>
    <row r="17" spans="1:13" s="210" customFormat="1" ht="27" customHeight="1" x14ac:dyDescent="0.2">
      <c r="A17" s="189" t="s">
        <v>282</v>
      </c>
      <c r="B17" s="190" t="s">
        <v>209</v>
      </c>
      <c r="C17" s="251">
        <f>C5+C8</f>
        <v>137</v>
      </c>
      <c r="D17" s="212"/>
      <c r="E17" s="212"/>
      <c r="F17" s="486"/>
      <c r="G17" s="486"/>
      <c r="L17" s="210">
        <v>19.05</v>
      </c>
      <c r="M17" s="210">
        <f>M10</f>
        <v>7.8</v>
      </c>
    </row>
    <row r="18" spans="1:13" s="210" customFormat="1" ht="27.75" customHeight="1" x14ac:dyDescent="0.2">
      <c r="A18" s="189" t="s">
        <v>286</v>
      </c>
      <c r="B18" s="190" t="s">
        <v>209</v>
      </c>
      <c r="C18" s="251">
        <f>C9+C6</f>
        <v>133.30000000000001</v>
      </c>
      <c r="D18" s="212"/>
      <c r="E18" s="212"/>
      <c r="F18" s="486"/>
      <c r="G18" s="486"/>
      <c r="L18" s="210">
        <v>15.88</v>
      </c>
      <c r="M18" s="210">
        <f>M7+M11</f>
        <v>36.099999999999994</v>
      </c>
    </row>
    <row r="19" spans="1:13" s="210" customFormat="1" ht="28.5" customHeight="1" x14ac:dyDescent="0.2">
      <c r="A19" s="189" t="s">
        <v>292</v>
      </c>
      <c r="B19" s="190" t="s">
        <v>209</v>
      </c>
      <c r="C19" s="251">
        <f>C10</f>
        <v>8.5</v>
      </c>
      <c r="D19" s="212"/>
      <c r="E19" s="212"/>
      <c r="F19" s="486"/>
      <c r="G19" s="486"/>
      <c r="L19" s="210">
        <v>12.7</v>
      </c>
      <c r="M19" s="210">
        <f>M8</f>
        <v>28.4</v>
      </c>
    </row>
    <row r="20" spans="1:13" s="210" customFormat="1" ht="28.5" customHeight="1" x14ac:dyDescent="0.2">
      <c r="A20" s="189" t="s">
        <v>295</v>
      </c>
      <c r="B20" s="190" t="s">
        <v>209</v>
      </c>
      <c r="C20" s="251">
        <f>C11</f>
        <v>13.2</v>
      </c>
      <c r="D20" s="212"/>
      <c r="E20" s="212"/>
      <c r="F20" s="486"/>
      <c r="G20" s="486"/>
      <c r="L20" s="210">
        <v>9.5299999999999994</v>
      </c>
      <c r="M20" s="210">
        <f>M9+M10+M11</f>
        <v>29.2</v>
      </c>
    </row>
    <row r="21" spans="1:13" s="210" customFormat="1" ht="28.5" customHeight="1" x14ac:dyDescent="0.2">
      <c r="A21" s="189" t="s">
        <v>299</v>
      </c>
      <c r="B21" s="190" t="s">
        <v>209</v>
      </c>
      <c r="C21" s="251">
        <f>C12</f>
        <v>24</v>
      </c>
      <c r="D21" s="212"/>
      <c r="E21" s="212"/>
      <c r="F21" s="486"/>
      <c r="G21" s="486"/>
    </row>
    <row r="22" spans="1:13" s="210" customFormat="1" ht="28.5" customHeight="1" x14ac:dyDescent="0.2">
      <c r="A22" s="189" t="s">
        <v>304</v>
      </c>
      <c r="B22" s="190" t="s">
        <v>209</v>
      </c>
      <c r="C22" s="251">
        <f>C13</f>
        <v>32</v>
      </c>
      <c r="D22" s="212"/>
      <c r="E22" s="212"/>
      <c r="F22" s="486"/>
      <c r="G22" s="486"/>
    </row>
    <row r="23" spans="1:13" s="210" customFormat="1" ht="19.5" customHeight="1" x14ac:dyDescent="0.2">
      <c r="A23" s="189" t="s">
        <v>496</v>
      </c>
      <c r="B23" s="190" t="s">
        <v>269</v>
      </c>
      <c r="C23" s="251">
        <f>13+12.66</f>
        <v>25.66</v>
      </c>
      <c r="D23" s="212"/>
      <c r="E23" s="212"/>
    </row>
    <row r="24" spans="1:13" s="210" customFormat="1" ht="15" customHeight="1" x14ac:dyDescent="0.2">
      <c r="A24" s="189" t="s">
        <v>267</v>
      </c>
      <c r="B24" s="111" t="s">
        <v>269</v>
      </c>
      <c r="C24" s="252">
        <v>4</v>
      </c>
      <c r="D24" s="212"/>
      <c r="E24" s="212"/>
    </row>
    <row r="25" spans="1:13" s="210" customFormat="1" ht="20.25" customHeight="1" x14ac:dyDescent="0.2">
      <c r="A25" s="189" t="s">
        <v>270</v>
      </c>
      <c r="B25" s="190" t="s">
        <v>272</v>
      </c>
      <c r="C25" s="252">
        <v>4</v>
      </c>
      <c r="D25" s="212"/>
      <c r="E25" s="212"/>
    </row>
    <row r="26" spans="1:13" s="210" customFormat="1" ht="18.75" customHeight="1" x14ac:dyDescent="0.2">
      <c r="A26" s="189" t="s">
        <v>273</v>
      </c>
      <c r="B26" s="111" t="s">
        <v>272</v>
      </c>
      <c r="C26" s="252">
        <v>40</v>
      </c>
      <c r="D26" s="212"/>
      <c r="E26" s="212"/>
    </row>
    <row r="27" spans="1:13" s="210" customFormat="1" ht="17.25" customHeight="1" x14ac:dyDescent="0.2">
      <c r="A27" s="189" t="s">
        <v>274</v>
      </c>
      <c r="B27" s="190" t="s">
        <v>17</v>
      </c>
      <c r="C27" s="252"/>
      <c r="D27" s="212"/>
      <c r="E27" s="212"/>
    </row>
    <row r="28" spans="1:13" s="210" customFormat="1" ht="17.25" customHeight="1" x14ac:dyDescent="0.2">
      <c r="A28" s="189" t="s">
        <v>275</v>
      </c>
      <c r="B28" s="190" t="s">
        <v>17</v>
      </c>
      <c r="C28" s="251">
        <f t="shared" ref="C28:C35" si="1">ROUND(C15/2,0)</f>
        <v>55</v>
      </c>
      <c r="D28" s="212"/>
      <c r="E28" s="212"/>
    </row>
    <row r="29" spans="1:13" s="210" customFormat="1" ht="17.25" customHeight="1" x14ac:dyDescent="0.2">
      <c r="A29" s="189" t="s">
        <v>279</v>
      </c>
      <c r="B29" s="190" t="s">
        <v>17</v>
      </c>
      <c r="C29" s="251">
        <f t="shared" si="1"/>
        <v>62</v>
      </c>
      <c r="D29" s="212"/>
      <c r="E29" s="212"/>
    </row>
    <row r="30" spans="1:13" s="210" customFormat="1" ht="17.25" customHeight="1" x14ac:dyDescent="0.2">
      <c r="A30" s="189" t="s">
        <v>283</v>
      </c>
      <c r="B30" s="190" t="s">
        <v>17</v>
      </c>
      <c r="C30" s="251">
        <f t="shared" si="1"/>
        <v>69</v>
      </c>
      <c r="D30" s="212"/>
      <c r="E30" s="212"/>
    </row>
    <row r="31" spans="1:13" s="210" customFormat="1" ht="17.25" customHeight="1" x14ac:dyDescent="0.2">
      <c r="A31" s="189" t="s">
        <v>287</v>
      </c>
      <c r="B31" s="190" t="s">
        <v>17</v>
      </c>
      <c r="C31" s="251">
        <f t="shared" si="1"/>
        <v>67</v>
      </c>
      <c r="D31" s="212"/>
      <c r="E31" s="212"/>
    </row>
    <row r="32" spans="1:13" s="210" customFormat="1" ht="17.25" customHeight="1" x14ac:dyDescent="0.2">
      <c r="A32" s="189" t="s">
        <v>293</v>
      </c>
      <c r="B32" s="190" t="s">
        <v>17</v>
      </c>
      <c r="C32" s="251">
        <f t="shared" si="1"/>
        <v>4</v>
      </c>
      <c r="D32" s="212"/>
      <c r="E32" s="212"/>
    </row>
    <row r="33" spans="1:5" s="210" customFormat="1" ht="17.25" customHeight="1" x14ac:dyDescent="0.2">
      <c r="A33" s="189" t="s">
        <v>296</v>
      </c>
      <c r="B33" s="190" t="s">
        <v>17</v>
      </c>
      <c r="C33" s="251">
        <f t="shared" si="1"/>
        <v>7</v>
      </c>
      <c r="D33" s="212"/>
      <c r="E33" s="212"/>
    </row>
    <row r="34" spans="1:5" s="210" customFormat="1" ht="17.25" customHeight="1" x14ac:dyDescent="0.2">
      <c r="A34" s="189" t="s">
        <v>300</v>
      </c>
      <c r="B34" s="190" t="s">
        <v>17</v>
      </c>
      <c r="C34" s="251">
        <f t="shared" si="1"/>
        <v>12</v>
      </c>
      <c r="D34" s="212"/>
      <c r="E34" s="212"/>
    </row>
    <row r="35" spans="1:5" s="210" customFormat="1" ht="17.25" customHeight="1" x14ac:dyDescent="0.2">
      <c r="A35" s="189" t="s">
        <v>305</v>
      </c>
      <c r="B35" s="190" t="s">
        <v>17</v>
      </c>
      <c r="C35" s="251">
        <f t="shared" si="1"/>
        <v>16</v>
      </c>
      <c r="D35" s="212"/>
      <c r="E35" s="212"/>
    </row>
    <row r="36" spans="1:5" s="210" customFormat="1" ht="17.25" customHeight="1" x14ac:dyDescent="0.2">
      <c r="A36" s="189" t="s">
        <v>497</v>
      </c>
      <c r="B36" s="190" t="s">
        <v>17</v>
      </c>
      <c r="C36" s="251">
        <v>8</v>
      </c>
      <c r="D36" s="212"/>
      <c r="E36" s="212"/>
    </row>
    <row r="37" spans="1:5" s="210" customFormat="1" ht="17.25" customHeight="1" x14ac:dyDescent="0.2">
      <c r="A37" s="189" t="s">
        <v>498</v>
      </c>
      <c r="B37" s="190" t="s">
        <v>17</v>
      </c>
      <c r="C37" s="251">
        <v>8</v>
      </c>
      <c r="D37" s="212"/>
      <c r="E37" s="212"/>
    </row>
    <row r="38" spans="1:5" s="210" customFormat="1" ht="17.25" customHeight="1" x14ac:dyDescent="0.2">
      <c r="A38" s="189" t="s">
        <v>499</v>
      </c>
      <c r="B38" s="190" t="s">
        <v>17</v>
      </c>
      <c r="C38" s="251">
        <v>16</v>
      </c>
      <c r="D38" s="212"/>
      <c r="E38" s="212"/>
    </row>
    <row r="39" spans="1:5" s="210" customFormat="1" ht="17.25" customHeight="1" x14ac:dyDescent="0.2">
      <c r="A39" s="189" t="s">
        <v>500</v>
      </c>
      <c r="B39" s="190" t="s">
        <v>17</v>
      </c>
      <c r="C39" s="251">
        <v>16</v>
      </c>
      <c r="D39" s="212"/>
      <c r="E39" s="212"/>
    </row>
    <row r="40" spans="1:5" s="210" customFormat="1" ht="17.25" customHeight="1" x14ac:dyDescent="0.2">
      <c r="A40" s="189" t="s">
        <v>501</v>
      </c>
      <c r="B40" s="190" t="s">
        <v>17</v>
      </c>
      <c r="C40" s="251">
        <v>2</v>
      </c>
      <c r="D40" s="212"/>
      <c r="E40" s="212"/>
    </row>
    <row r="41" spans="1:5" s="210" customFormat="1" ht="12.75" x14ac:dyDescent="0.2">
      <c r="A41" s="189" t="s">
        <v>502</v>
      </c>
      <c r="B41" s="190" t="s">
        <v>326</v>
      </c>
      <c r="C41" s="252">
        <v>24</v>
      </c>
      <c r="D41" s="212"/>
      <c r="E41" s="212"/>
    </row>
    <row r="42" spans="1:5" s="210" customFormat="1" ht="12.75" x14ac:dyDescent="0.2">
      <c r="A42" s="189" t="s">
        <v>503</v>
      </c>
      <c r="B42" s="190" t="s">
        <v>316</v>
      </c>
      <c r="C42" s="252">
        <v>6</v>
      </c>
      <c r="D42" s="212"/>
      <c r="E42" s="212"/>
    </row>
    <row r="43" spans="1:5" s="210" customFormat="1" ht="12.75" x14ac:dyDescent="0.2">
      <c r="A43" s="189"/>
      <c r="B43" s="190"/>
      <c r="C43" s="251"/>
      <c r="D43" s="212"/>
      <c r="E43" s="212"/>
    </row>
    <row r="44" spans="1:5" s="210" customFormat="1" ht="23.25" customHeight="1" x14ac:dyDescent="0.2">
      <c r="A44" s="187"/>
      <c r="B44" s="190"/>
      <c r="C44" s="261" t="s">
        <v>504</v>
      </c>
      <c r="D44" s="261" t="s">
        <v>505</v>
      </c>
      <c r="E44" s="251" t="s">
        <v>506</v>
      </c>
    </row>
    <row r="45" spans="1:5" s="210" customFormat="1" ht="12.75" x14ac:dyDescent="0.2">
      <c r="A45" s="255" t="s">
        <v>507</v>
      </c>
      <c r="B45" s="190"/>
      <c r="C45" s="251">
        <f>11.7+16.6+9.5+11.7+18.7+11.3</f>
        <v>79.5</v>
      </c>
      <c r="D45" s="251">
        <f>10.8+4.9+9.7+3.7+4.3+2.7+6.4+9.4+6.5+10.5+2.8+13.1+2.8+2.9+7.4+9.4+6.4+4.8+10.7+10.9+4.2</f>
        <v>144.30000000000001</v>
      </c>
      <c r="E45" s="251">
        <f>ROUND((C45+D45)/2,0)+1</f>
        <v>113</v>
      </c>
    </row>
    <row r="46" spans="1:5" s="210" customFormat="1" ht="12.75" x14ac:dyDescent="0.2">
      <c r="A46" s="187" t="s">
        <v>508</v>
      </c>
      <c r="B46" s="190" t="s">
        <v>67</v>
      </c>
      <c r="C46" s="251">
        <f>E45*0.5</f>
        <v>56.5</v>
      </c>
      <c r="D46" s="212"/>
      <c r="E46" s="212"/>
    </row>
    <row r="47" spans="1:5" s="210" customFormat="1" ht="12.75" x14ac:dyDescent="0.2">
      <c r="A47" s="187" t="s">
        <v>258</v>
      </c>
      <c r="B47" s="190" t="s">
        <v>326</v>
      </c>
      <c r="C47" s="251">
        <f>E45*6</f>
        <v>678</v>
      </c>
      <c r="D47" s="212"/>
      <c r="E47" s="212"/>
    </row>
    <row r="48" spans="1:5" s="210" customFormat="1" ht="12.75" x14ac:dyDescent="0.2">
      <c r="A48" s="187" t="s">
        <v>259</v>
      </c>
      <c r="B48" s="190" t="s">
        <v>326</v>
      </c>
      <c r="C48" s="251">
        <f>C47</f>
        <v>678</v>
      </c>
      <c r="D48" s="212"/>
      <c r="E48" s="251" t="s">
        <v>509</v>
      </c>
    </row>
    <row r="49" spans="1:5" s="210" customFormat="1" ht="12.75" x14ac:dyDescent="0.2">
      <c r="A49" s="187" t="s">
        <v>510</v>
      </c>
      <c r="B49" s="190" t="s">
        <v>67</v>
      </c>
      <c r="C49" s="251">
        <f>ROUND((E45*2*0.6),2)</f>
        <v>135.6</v>
      </c>
      <c r="D49" s="212"/>
      <c r="E49" s="299">
        <f>C49/E45</f>
        <v>1.2</v>
      </c>
    </row>
    <row r="50" spans="1:5" s="210" customFormat="1" ht="12.75" x14ac:dyDescent="0.2">
      <c r="A50" s="189" t="s">
        <v>511</v>
      </c>
      <c r="B50" s="190" t="s">
        <v>326</v>
      </c>
      <c r="C50" s="251">
        <f>E45*2</f>
        <v>226</v>
      </c>
      <c r="D50" s="212"/>
      <c r="E50" s="212"/>
    </row>
    <row r="51" spans="1:5" s="210" customFormat="1" ht="12.75" x14ac:dyDescent="0.2">
      <c r="A51" s="189"/>
      <c r="B51" s="190"/>
      <c r="C51" s="251"/>
      <c r="D51" s="212"/>
      <c r="E51" s="251"/>
    </row>
    <row r="52" spans="1:5" s="210" customFormat="1" ht="12.75" x14ac:dyDescent="0.2">
      <c r="A52" s="260" t="s">
        <v>512</v>
      </c>
      <c r="B52" s="190"/>
      <c r="C52" s="251"/>
      <c r="D52" s="212"/>
      <c r="E52" s="251"/>
    </row>
    <row r="53" spans="1:5" s="210" customFormat="1" ht="12.75" x14ac:dyDescent="0.2">
      <c r="A53" s="187" t="s">
        <v>258</v>
      </c>
      <c r="B53" s="190" t="s">
        <v>326</v>
      </c>
      <c r="C53" s="251">
        <f>4*24</f>
        <v>96</v>
      </c>
      <c r="D53" s="212"/>
      <c r="E53" s="212"/>
    </row>
    <row r="54" spans="1:5" s="210" customFormat="1" ht="12.75" x14ac:dyDescent="0.2">
      <c r="A54" s="187" t="s">
        <v>259</v>
      </c>
      <c r="B54" s="190" t="s">
        <v>326</v>
      </c>
      <c r="C54" s="251">
        <f>4*24</f>
        <v>96</v>
      </c>
      <c r="D54" s="212"/>
      <c r="E54" s="212"/>
    </row>
    <row r="55" spans="1:5" s="210" customFormat="1" ht="12.75" x14ac:dyDescent="0.2">
      <c r="A55" s="187" t="s">
        <v>513</v>
      </c>
      <c r="B55" s="190" t="s">
        <v>326</v>
      </c>
      <c r="C55" s="251">
        <f>(4/3)*24</f>
        <v>32</v>
      </c>
      <c r="D55" s="212"/>
      <c r="E55" s="212"/>
    </row>
    <row r="56" spans="1:5" s="210" customFormat="1" ht="12.75" x14ac:dyDescent="0.2">
      <c r="A56" s="189" t="s">
        <v>511</v>
      </c>
      <c r="B56" s="190" t="s">
        <v>326</v>
      </c>
      <c r="C56" s="251">
        <f>4*24</f>
        <v>96</v>
      </c>
      <c r="D56" s="212"/>
      <c r="E56" s="212"/>
    </row>
    <row r="57" spans="1:5" s="210" customFormat="1" ht="12.75" x14ac:dyDescent="0.2">
      <c r="A57" s="187"/>
      <c r="B57" s="190"/>
      <c r="C57" s="251"/>
      <c r="D57" s="212"/>
      <c r="E57" s="212"/>
    </row>
    <row r="58" spans="1:5" s="210" customFormat="1" ht="12.75" x14ac:dyDescent="0.2">
      <c r="A58" s="189"/>
      <c r="B58" s="190"/>
      <c r="C58" s="251"/>
      <c r="D58" s="212"/>
      <c r="E58" s="212"/>
    </row>
    <row r="59" spans="1:5" s="210" customFormat="1" ht="12.75" x14ac:dyDescent="0.2">
      <c r="A59" s="260" t="s">
        <v>514</v>
      </c>
      <c r="B59" s="190"/>
      <c r="C59" s="251"/>
      <c r="D59" s="212"/>
      <c r="E59" s="212"/>
    </row>
    <row r="60" spans="1:5" s="210" customFormat="1" ht="12.75" x14ac:dyDescent="0.2">
      <c r="A60" s="189" t="s">
        <v>515</v>
      </c>
      <c r="B60" s="190" t="s">
        <v>209</v>
      </c>
      <c r="C60" s="251"/>
      <c r="D60" s="212"/>
      <c r="E60" s="212"/>
    </row>
    <row r="61" spans="1:5" s="210" customFormat="1" ht="12.75" x14ac:dyDescent="0.2">
      <c r="A61" s="189" t="s">
        <v>516</v>
      </c>
      <c r="B61" s="190" t="s">
        <v>209</v>
      </c>
      <c r="C61" s="251"/>
      <c r="D61" s="212"/>
      <c r="E61" s="212"/>
    </row>
    <row r="62" spans="1:5" s="210" customFormat="1" ht="12.75" x14ac:dyDescent="0.2">
      <c r="A62" s="189"/>
      <c r="B62" s="190"/>
      <c r="C62" s="251"/>
      <c r="D62" s="212"/>
      <c r="E62" s="212"/>
    </row>
    <row r="63" spans="1:5" s="210" customFormat="1" ht="12.75" x14ac:dyDescent="0.2">
      <c r="A63" s="260" t="s">
        <v>517</v>
      </c>
      <c r="B63" s="190"/>
      <c r="C63" s="251"/>
      <c r="D63" s="212"/>
      <c r="E63" s="212"/>
    </row>
    <row r="64" spans="1:5" s="210" customFormat="1" ht="12.75" x14ac:dyDescent="0.2">
      <c r="A64" s="189" t="s">
        <v>518</v>
      </c>
      <c r="B64" s="190" t="s">
        <v>326</v>
      </c>
      <c r="C64" s="251">
        <v>12</v>
      </c>
      <c r="D64" s="212"/>
      <c r="E64" s="212"/>
    </row>
    <row r="65" spans="1:5" s="210" customFormat="1" ht="12.75" x14ac:dyDescent="0.2">
      <c r="A65" s="189"/>
      <c r="B65" s="190"/>
      <c r="C65" s="251"/>
      <c r="D65" s="212"/>
      <c r="E65" s="212"/>
    </row>
    <row r="66" spans="1:5" s="210" customFormat="1" ht="12.75" x14ac:dyDescent="0.2">
      <c r="A66" s="189"/>
      <c r="B66" s="190"/>
      <c r="C66" s="251"/>
      <c r="D66" s="212"/>
      <c r="E66" s="212"/>
    </row>
    <row r="67" spans="1:5" s="210" customFormat="1" ht="12.75" x14ac:dyDescent="0.2">
      <c r="A67" s="388" t="s">
        <v>641</v>
      </c>
      <c r="B67" s="190"/>
      <c r="C67" s="251"/>
      <c r="D67" s="212"/>
      <c r="E67" s="212"/>
    </row>
    <row r="68" spans="1:5" s="210" customFormat="1" ht="12.75" x14ac:dyDescent="0.2">
      <c r="A68" s="386" t="s">
        <v>642</v>
      </c>
      <c r="B68" s="190"/>
      <c r="C68" s="251"/>
      <c r="D68" s="212"/>
      <c r="E68" s="212"/>
    </row>
    <row r="69" spans="1:5" s="210" customFormat="1" ht="12.75" x14ac:dyDescent="0.2">
      <c r="A69" s="385" t="s">
        <v>638</v>
      </c>
      <c r="B69" s="190" t="s">
        <v>67</v>
      </c>
      <c r="C69" s="251">
        <v>340</v>
      </c>
      <c r="D69" s="212"/>
      <c r="E69" s="212"/>
    </row>
    <row r="70" spans="1:5" x14ac:dyDescent="0.25">
      <c r="A70" s="385" t="s">
        <v>639</v>
      </c>
      <c r="B70" s="190" t="s">
        <v>208</v>
      </c>
      <c r="C70" s="251">
        <v>80</v>
      </c>
      <c r="D70" s="212"/>
      <c r="E70" s="212"/>
    </row>
    <row r="71" spans="1:5" x14ac:dyDescent="0.25">
      <c r="A71" s="385" t="s">
        <v>640</v>
      </c>
      <c r="B71" s="190"/>
      <c r="C71" s="251">
        <f>TRUNC(C70/C69,4)</f>
        <v>0.23519999999999999</v>
      </c>
      <c r="D71" s="212"/>
      <c r="E71" s="212"/>
    </row>
    <row r="72" spans="1:5" s="210" customFormat="1" ht="12.75" x14ac:dyDescent="0.2">
      <c r="A72" s="386" t="s">
        <v>643</v>
      </c>
      <c r="B72" s="190"/>
      <c r="C72" s="251"/>
      <c r="D72" s="212"/>
      <c r="E72" s="212"/>
    </row>
    <row r="73" spans="1:5" s="210" customFormat="1" ht="12.75" x14ac:dyDescent="0.2">
      <c r="A73" s="385" t="s">
        <v>644</v>
      </c>
      <c r="B73" s="190" t="s">
        <v>67</v>
      </c>
      <c r="C73" s="251">
        <v>2038</v>
      </c>
      <c r="D73" s="212"/>
      <c r="E73" s="212"/>
    </row>
    <row r="74" spans="1:5" x14ac:dyDescent="0.25">
      <c r="A74" s="385" t="s">
        <v>645</v>
      </c>
      <c r="B74" s="190" t="s">
        <v>208</v>
      </c>
      <c r="C74" s="251">
        <v>5</v>
      </c>
      <c r="D74" s="212"/>
      <c r="E74" s="212"/>
    </row>
    <row r="75" spans="1:5" x14ac:dyDescent="0.25">
      <c r="A75" s="385" t="s">
        <v>653</v>
      </c>
      <c r="B75" s="190" t="s">
        <v>172</v>
      </c>
      <c r="C75" s="251">
        <f>10*C74</f>
        <v>50</v>
      </c>
      <c r="D75" s="212"/>
      <c r="E75" s="212"/>
    </row>
    <row r="76" spans="1:5" x14ac:dyDescent="0.25">
      <c r="A76" s="385" t="s">
        <v>646</v>
      </c>
      <c r="B76" s="190"/>
      <c r="C76" s="251">
        <f>TRUNC(C75/C73,4)</f>
        <v>2.4500000000000001E-2</v>
      </c>
      <c r="D76" s="212"/>
      <c r="E76" s="212"/>
    </row>
    <row r="77" spans="1:5" s="210" customFormat="1" ht="12.75" x14ac:dyDescent="0.2">
      <c r="A77" s="386" t="s">
        <v>647</v>
      </c>
      <c r="B77" s="190"/>
      <c r="C77" s="251"/>
      <c r="D77" s="212"/>
      <c r="E77" s="212"/>
    </row>
    <row r="78" spans="1:5" s="210" customFormat="1" ht="12.75" x14ac:dyDescent="0.2">
      <c r="A78" s="385" t="s">
        <v>644</v>
      </c>
      <c r="B78" s="190" t="s">
        <v>67</v>
      </c>
      <c r="C78" s="251">
        <v>2038</v>
      </c>
      <c r="D78" s="212"/>
      <c r="E78" s="212"/>
    </row>
    <row r="79" spans="1:5" x14ac:dyDescent="0.25">
      <c r="A79" s="385" t="s">
        <v>652</v>
      </c>
      <c r="B79" s="190" t="s">
        <v>208</v>
      </c>
      <c r="C79" s="251">
        <v>4</v>
      </c>
      <c r="D79" s="212"/>
      <c r="E79" s="212"/>
    </row>
    <row r="80" spans="1:5" x14ac:dyDescent="0.25">
      <c r="A80" s="385" t="s">
        <v>648</v>
      </c>
      <c r="B80" s="190"/>
      <c r="C80" s="251">
        <f>TRUNC(C79/C78,4)</f>
        <v>1.9E-3</v>
      </c>
      <c r="D80" s="212"/>
      <c r="E80" s="212"/>
    </row>
    <row r="81" spans="1:5" s="210" customFormat="1" ht="12.75" x14ac:dyDescent="0.2">
      <c r="A81" s="386" t="s">
        <v>649</v>
      </c>
      <c r="B81" s="190"/>
      <c r="C81" s="251"/>
      <c r="D81" s="212"/>
      <c r="E81" s="212"/>
    </row>
    <row r="82" spans="1:5" s="210" customFormat="1" ht="12.75" x14ac:dyDescent="0.2">
      <c r="A82" s="385" t="s">
        <v>644</v>
      </c>
      <c r="B82" s="190" t="s">
        <v>67</v>
      </c>
      <c r="C82" s="251">
        <v>2038</v>
      </c>
      <c r="D82" s="212"/>
      <c r="E82" s="212"/>
    </row>
    <row r="83" spans="1:5" x14ac:dyDescent="0.25">
      <c r="A83" s="385" t="s">
        <v>651</v>
      </c>
      <c r="B83" s="190" t="s">
        <v>208</v>
      </c>
      <c r="C83" s="251">
        <v>3</v>
      </c>
      <c r="D83" s="212"/>
      <c r="E83" s="212"/>
    </row>
    <row r="84" spans="1:5" x14ac:dyDescent="0.25">
      <c r="A84" s="389" t="s">
        <v>650</v>
      </c>
      <c r="B84" s="190"/>
      <c r="C84" s="251">
        <f>TRUNC(C83/C82,4)</f>
        <v>1.4E-3</v>
      </c>
      <c r="D84" s="212"/>
      <c r="E84" s="212"/>
    </row>
    <row r="86" spans="1:5" s="210" customFormat="1" ht="24" x14ac:dyDescent="0.2">
      <c r="A86" s="388" t="s">
        <v>855</v>
      </c>
      <c r="B86" s="190"/>
      <c r="C86" s="251"/>
      <c r="D86" s="212"/>
      <c r="E86" s="212"/>
    </row>
    <row r="87" spans="1:5" s="210" customFormat="1" ht="12.75" x14ac:dyDescent="0.2">
      <c r="A87" s="386" t="s">
        <v>642</v>
      </c>
      <c r="B87" s="190"/>
      <c r="C87" s="251"/>
      <c r="D87" s="212"/>
      <c r="E87" s="212"/>
    </row>
    <row r="88" spans="1:5" s="210" customFormat="1" ht="12.75" x14ac:dyDescent="0.2">
      <c r="A88" s="385" t="s">
        <v>638</v>
      </c>
      <c r="B88" s="190" t="s">
        <v>67</v>
      </c>
      <c r="C88" s="251">
        <v>171</v>
      </c>
      <c r="D88" s="212"/>
      <c r="E88" s="212"/>
    </row>
    <row r="89" spans="1:5" x14ac:dyDescent="0.25">
      <c r="A89" s="385" t="s">
        <v>639</v>
      </c>
      <c r="B89" s="190" t="s">
        <v>208</v>
      </c>
      <c r="C89" s="251">
        <v>50</v>
      </c>
      <c r="D89" s="212"/>
      <c r="E89" s="212"/>
    </row>
    <row r="90" spans="1:5" x14ac:dyDescent="0.25">
      <c r="A90" s="385" t="s">
        <v>640</v>
      </c>
      <c r="B90" s="190"/>
      <c r="C90" s="251">
        <f>TRUNC(C89/C88,4)</f>
        <v>0.2923</v>
      </c>
      <c r="D90" s="212"/>
      <c r="E90" s="212"/>
    </row>
    <row r="91" spans="1:5" s="210" customFormat="1" ht="12.75" x14ac:dyDescent="0.2">
      <c r="A91" s="386" t="s">
        <v>643</v>
      </c>
      <c r="B91" s="190"/>
      <c r="C91" s="251"/>
      <c r="D91" s="212"/>
      <c r="E91" s="212"/>
    </row>
    <row r="92" spans="1:5" s="210" customFormat="1" ht="12.75" x14ac:dyDescent="0.2">
      <c r="A92" s="385" t="s">
        <v>644</v>
      </c>
      <c r="B92" s="190" t="s">
        <v>67</v>
      </c>
      <c r="C92" s="251">
        <v>171</v>
      </c>
      <c r="D92" s="212"/>
      <c r="E92" s="212"/>
    </row>
    <row r="93" spans="1:5" x14ac:dyDescent="0.25">
      <c r="A93" s="385" t="s">
        <v>645</v>
      </c>
      <c r="B93" s="190" t="s">
        <v>208</v>
      </c>
      <c r="C93" s="251">
        <v>0.9</v>
      </c>
      <c r="D93" s="212"/>
      <c r="E93" s="212"/>
    </row>
    <row r="94" spans="1:5" x14ac:dyDescent="0.25">
      <c r="A94" s="385" t="s">
        <v>653</v>
      </c>
      <c r="B94" s="190" t="s">
        <v>172</v>
      </c>
      <c r="C94" s="251">
        <f>10*C93</f>
        <v>9</v>
      </c>
      <c r="D94" s="212"/>
      <c r="E94" s="212"/>
    </row>
    <row r="95" spans="1:5" x14ac:dyDescent="0.25">
      <c r="A95" s="385" t="s">
        <v>646</v>
      </c>
      <c r="B95" s="190"/>
      <c r="C95" s="251">
        <f>TRUNC(C94/C92,4)</f>
        <v>5.2600000000000001E-2</v>
      </c>
      <c r="D95" s="212"/>
      <c r="E95" s="212"/>
    </row>
    <row r="96" spans="1:5" s="210" customFormat="1" ht="12.75" x14ac:dyDescent="0.2">
      <c r="A96" s="386" t="s">
        <v>647</v>
      </c>
      <c r="B96" s="190"/>
      <c r="C96" s="251"/>
      <c r="D96" s="212"/>
      <c r="E96" s="212"/>
    </row>
    <row r="97" spans="1:5" s="210" customFormat="1" ht="12.75" x14ac:dyDescent="0.2">
      <c r="A97" s="385" t="s">
        <v>644</v>
      </c>
      <c r="B97" s="190" t="s">
        <v>67</v>
      </c>
      <c r="C97" s="251">
        <v>171</v>
      </c>
      <c r="D97" s="212"/>
      <c r="E97" s="212"/>
    </row>
    <row r="98" spans="1:5" x14ac:dyDescent="0.25">
      <c r="A98" s="385" t="s">
        <v>652</v>
      </c>
      <c r="B98" s="190" t="s">
        <v>208</v>
      </c>
      <c r="C98" s="251">
        <v>1</v>
      </c>
      <c r="D98" s="212"/>
      <c r="E98" s="212"/>
    </row>
    <row r="99" spans="1:5" x14ac:dyDescent="0.25">
      <c r="A99" s="385" t="s">
        <v>648</v>
      </c>
      <c r="B99" s="190"/>
      <c r="C99" s="251">
        <f>TRUNC(C98/C97,4)</f>
        <v>5.7999999999999996E-3</v>
      </c>
      <c r="D99" s="212"/>
      <c r="E99" s="212"/>
    </row>
    <row r="100" spans="1:5" s="210" customFormat="1" ht="12.75" x14ac:dyDescent="0.2">
      <c r="A100" s="386" t="s">
        <v>649</v>
      </c>
      <c r="B100" s="190"/>
      <c r="C100" s="251"/>
      <c r="D100" s="212"/>
      <c r="E100" s="212"/>
    </row>
    <row r="101" spans="1:5" s="210" customFormat="1" ht="12.75" x14ac:dyDescent="0.2">
      <c r="A101" s="385" t="s">
        <v>644</v>
      </c>
      <c r="B101" s="190" t="s">
        <v>67</v>
      </c>
      <c r="C101" s="251">
        <v>171</v>
      </c>
      <c r="D101" s="212"/>
      <c r="E101" s="212"/>
    </row>
    <row r="102" spans="1:5" x14ac:dyDescent="0.25">
      <c r="A102" s="385" t="s">
        <v>651</v>
      </c>
      <c r="B102" s="190" t="s">
        <v>208</v>
      </c>
      <c r="C102" s="251">
        <v>1</v>
      </c>
      <c r="D102" s="212"/>
      <c r="E102" s="212"/>
    </row>
    <row r="103" spans="1:5" x14ac:dyDescent="0.25">
      <c r="A103" s="389" t="s">
        <v>650</v>
      </c>
      <c r="B103" s="190"/>
      <c r="C103" s="251">
        <f>TRUNC(C102/C101,4)</f>
        <v>5.7999999999999996E-3</v>
      </c>
      <c r="D103" s="212"/>
      <c r="E103" s="212"/>
    </row>
    <row r="104" spans="1:5" x14ac:dyDescent="0.25">
      <c r="A104" s="389" t="s">
        <v>859</v>
      </c>
      <c r="B104" s="190" t="s">
        <v>851</v>
      </c>
      <c r="C104" s="251">
        <f>7*8</f>
        <v>56</v>
      </c>
      <c r="D104" s="212"/>
      <c r="E104" s="212"/>
    </row>
    <row r="105" spans="1:5" x14ac:dyDescent="0.25">
      <c r="A105" s="385" t="s">
        <v>644</v>
      </c>
      <c r="B105" s="190" t="s">
        <v>67</v>
      </c>
      <c r="C105" s="251">
        <f>C101</f>
        <v>171</v>
      </c>
      <c r="D105" s="212"/>
      <c r="E105" s="212"/>
    </row>
    <row r="106" spans="1:5" x14ac:dyDescent="0.25">
      <c r="A106" s="389" t="s">
        <v>857</v>
      </c>
      <c r="B106" s="190" t="s">
        <v>858</v>
      </c>
      <c r="C106" s="484">
        <f>C104/C105</f>
        <v>0.32748538011695905</v>
      </c>
      <c r="D106" s="212"/>
      <c r="E106" s="212"/>
    </row>
    <row r="107" spans="1:5" x14ac:dyDescent="0.25">
      <c r="A107" s="385"/>
      <c r="B107" s="190"/>
      <c r="C107" s="251"/>
      <c r="D107" s="212"/>
      <c r="E107" s="212"/>
    </row>
    <row r="108" spans="1:5" s="210" customFormat="1" ht="24" x14ac:dyDescent="0.2">
      <c r="A108" s="388" t="s">
        <v>856</v>
      </c>
      <c r="B108" s="190"/>
      <c r="C108" s="251"/>
      <c r="D108" s="212"/>
      <c r="E108" s="212"/>
    </row>
    <row r="109" spans="1:5" x14ac:dyDescent="0.25">
      <c r="A109" s="389" t="s">
        <v>850</v>
      </c>
      <c r="B109" s="190" t="s">
        <v>851</v>
      </c>
      <c r="C109" s="251">
        <v>24</v>
      </c>
      <c r="D109" s="212"/>
      <c r="E109" s="212"/>
    </row>
    <row r="110" spans="1:5" x14ac:dyDescent="0.25">
      <c r="A110" s="389" t="s">
        <v>852</v>
      </c>
      <c r="B110" s="190" t="s">
        <v>208</v>
      </c>
      <c r="C110" s="251">
        <v>8</v>
      </c>
      <c r="D110" s="212"/>
      <c r="E110" s="212"/>
    </row>
    <row r="111" spans="1:5" x14ac:dyDescent="0.25">
      <c r="A111" s="389" t="s">
        <v>853</v>
      </c>
      <c r="B111" s="190" t="s">
        <v>854</v>
      </c>
      <c r="C111" s="251">
        <v>3</v>
      </c>
      <c r="D111" s="212"/>
      <c r="E111" s="212"/>
    </row>
    <row r="113" spans="1:1" x14ac:dyDescent="0.25">
      <c r="A113" s="485"/>
    </row>
  </sheetData>
  <mergeCells count="2">
    <mergeCell ref="J4:M4"/>
    <mergeCell ref="D1:E1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7"/>
  <sheetViews>
    <sheetView topLeftCell="A20" zoomScale="130" zoomScaleNormal="130" workbookViewId="0">
      <selection activeCell="A77" sqref="A77"/>
    </sheetView>
  </sheetViews>
  <sheetFormatPr defaultRowHeight="15" x14ac:dyDescent="0.25"/>
  <cols>
    <col min="1" max="1" width="37.140625" customWidth="1"/>
    <col min="2" max="2" width="10.140625" customWidth="1"/>
    <col min="9" max="9" width="11.85546875" customWidth="1"/>
    <col min="10" max="10" width="12.42578125" customWidth="1"/>
  </cols>
  <sheetData>
    <row r="2" spans="1:10" x14ac:dyDescent="0.25">
      <c r="A2" s="286" t="s">
        <v>525</v>
      </c>
      <c r="B2" s="286"/>
    </row>
    <row r="4" spans="1:10" s="287" customFormat="1" ht="36" customHeight="1" x14ac:dyDescent="0.25">
      <c r="A4" s="287" t="s">
        <v>526</v>
      </c>
      <c r="C4" s="287" t="s">
        <v>527</v>
      </c>
      <c r="D4" s="287" t="s">
        <v>528</v>
      </c>
      <c r="E4" s="287" t="s">
        <v>529</v>
      </c>
      <c r="F4" s="287" t="s">
        <v>530</v>
      </c>
      <c r="G4" s="287" t="s">
        <v>531</v>
      </c>
      <c r="H4" s="287" t="s">
        <v>532</v>
      </c>
      <c r="I4" s="288" t="s">
        <v>533</v>
      </c>
      <c r="J4" s="288" t="s">
        <v>534</v>
      </c>
    </row>
    <row r="5" spans="1:10" x14ac:dyDescent="0.25">
      <c r="A5" t="s">
        <v>535</v>
      </c>
      <c r="B5" t="s">
        <v>536</v>
      </c>
    </row>
    <row r="6" spans="1:10" x14ac:dyDescent="0.25">
      <c r="A6" t="s">
        <v>537</v>
      </c>
      <c r="B6" t="s">
        <v>67</v>
      </c>
      <c r="C6">
        <v>3.4</v>
      </c>
      <c r="D6">
        <f>4.4+1</f>
        <v>5.4</v>
      </c>
      <c r="F6">
        <f>1.2+0.8</f>
        <v>2</v>
      </c>
      <c r="G6">
        <f>5.7+1.8+3</f>
        <v>10.5</v>
      </c>
      <c r="H6">
        <f>5+3+1.9+3</f>
        <v>12.9</v>
      </c>
      <c r="I6">
        <f>SUM(C6:H6)</f>
        <v>34.200000000000003</v>
      </c>
      <c r="J6">
        <f>I6</f>
        <v>34.200000000000003</v>
      </c>
    </row>
    <row r="7" spans="1:10" ht="17.25" x14ac:dyDescent="0.25">
      <c r="A7" t="s">
        <v>538</v>
      </c>
      <c r="B7" t="s">
        <v>539</v>
      </c>
      <c r="E7">
        <v>1</v>
      </c>
      <c r="H7">
        <v>1</v>
      </c>
      <c r="I7">
        <f t="shared" ref="I7:I10" si="0">SUM(C7:H7)</f>
        <v>2</v>
      </c>
      <c r="J7">
        <f t="shared" ref="J7:J10" si="1">I7</f>
        <v>2</v>
      </c>
    </row>
    <row r="8" spans="1:10" ht="17.25" x14ac:dyDescent="0.25">
      <c r="A8" t="s">
        <v>540</v>
      </c>
      <c r="B8" t="s">
        <v>539</v>
      </c>
      <c r="C8">
        <v>1</v>
      </c>
      <c r="D8">
        <v>1</v>
      </c>
      <c r="E8">
        <v>1</v>
      </c>
      <c r="F8">
        <v>1</v>
      </c>
      <c r="G8">
        <v>3</v>
      </c>
      <c r="H8">
        <v>2</v>
      </c>
      <c r="I8">
        <f t="shared" si="0"/>
        <v>9</v>
      </c>
      <c r="J8">
        <f t="shared" si="1"/>
        <v>9</v>
      </c>
    </row>
    <row r="9" spans="1:10" ht="17.25" x14ac:dyDescent="0.25">
      <c r="A9" t="s">
        <v>541</v>
      </c>
      <c r="B9" t="s">
        <v>539</v>
      </c>
      <c r="D9">
        <v>1</v>
      </c>
      <c r="F9">
        <v>1</v>
      </c>
      <c r="I9">
        <f t="shared" si="0"/>
        <v>2</v>
      </c>
      <c r="J9">
        <f t="shared" si="1"/>
        <v>2</v>
      </c>
    </row>
    <row r="10" spans="1:10" x14ac:dyDescent="0.25">
      <c r="A10" t="s">
        <v>542</v>
      </c>
      <c r="B10" t="s">
        <v>539</v>
      </c>
      <c r="D10">
        <v>1</v>
      </c>
      <c r="F10">
        <v>1</v>
      </c>
      <c r="I10">
        <f t="shared" si="0"/>
        <v>2</v>
      </c>
      <c r="J10">
        <f t="shared" si="1"/>
        <v>2</v>
      </c>
    </row>
    <row r="12" spans="1:10" ht="30" x14ac:dyDescent="0.25">
      <c r="A12" s="287" t="s">
        <v>543</v>
      </c>
      <c r="C12" s="286" t="s">
        <v>544</v>
      </c>
      <c r="D12" s="286" t="s">
        <v>545</v>
      </c>
      <c r="E12" s="286" t="s">
        <v>546</v>
      </c>
      <c r="F12" s="286" t="s">
        <v>547</v>
      </c>
      <c r="G12" s="286" t="s">
        <v>548</v>
      </c>
      <c r="H12" s="286" t="s">
        <v>549</v>
      </c>
      <c r="I12" s="288" t="s">
        <v>550</v>
      </c>
      <c r="J12" s="288" t="s">
        <v>551</v>
      </c>
    </row>
    <row r="14" spans="1:10" x14ac:dyDescent="0.25">
      <c r="A14" t="s">
        <v>535</v>
      </c>
      <c r="B14" t="s">
        <v>536</v>
      </c>
    </row>
    <row r="15" spans="1:10" x14ac:dyDescent="0.25">
      <c r="A15" t="s">
        <v>537</v>
      </c>
      <c r="B15" t="s">
        <v>67</v>
      </c>
      <c r="C15">
        <v>6</v>
      </c>
      <c r="D15">
        <f>2.2+2.7+0.5+3</f>
        <v>8.4</v>
      </c>
      <c r="E15">
        <f>1.8+0.4+1.1+0.4</f>
        <v>3.7</v>
      </c>
      <c r="F15">
        <f>2.1+1</f>
        <v>3.1</v>
      </c>
      <c r="G15">
        <v>5</v>
      </c>
      <c r="H15">
        <f>7.3+0.5+1.15</f>
        <v>8.9499999999999993</v>
      </c>
      <c r="I15">
        <f>SUM(C15:H15)</f>
        <v>35.150000000000006</v>
      </c>
      <c r="J15">
        <f>I15</f>
        <v>35.150000000000006</v>
      </c>
    </row>
    <row r="16" spans="1:10" ht="17.25" x14ac:dyDescent="0.25">
      <c r="A16" t="s">
        <v>538</v>
      </c>
      <c r="B16" t="s">
        <v>539</v>
      </c>
      <c r="D16">
        <v>1</v>
      </c>
      <c r="G16">
        <v>1</v>
      </c>
      <c r="I16">
        <f t="shared" ref="I16:I19" si="2">SUM(C16:H16)</f>
        <v>2</v>
      </c>
      <c r="J16">
        <f t="shared" ref="J16:J19" si="3">I16</f>
        <v>2</v>
      </c>
    </row>
    <row r="17" spans="1:10" ht="17.25" x14ac:dyDescent="0.25">
      <c r="A17" t="s">
        <v>540</v>
      </c>
      <c r="B17" t="s">
        <v>539</v>
      </c>
      <c r="C17">
        <v>1</v>
      </c>
      <c r="D17">
        <v>3</v>
      </c>
      <c r="E17">
        <v>1</v>
      </c>
      <c r="F17">
        <v>1</v>
      </c>
      <c r="G17">
        <v>1</v>
      </c>
      <c r="H17">
        <v>1</v>
      </c>
      <c r="I17">
        <f t="shared" si="2"/>
        <v>8</v>
      </c>
      <c r="J17">
        <f t="shared" si="3"/>
        <v>8</v>
      </c>
    </row>
    <row r="18" spans="1:10" ht="17.25" x14ac:dyDescent="0.25">
      <c r="A18" t="s">
        <v>541</v>
      </c>
      <c r="B18" t="s">
        <v>539</v>
      </c>
      <c r="D18">
        <v>1</v>
      </c>
      <c r="E18">
        <v>3</v>
      </c>
      <c r="F18">
        <v>1</v>
      </c>
      <c r="H18">
        <v>2</v>
      </c>
      <c r="I18">
        <f t="shared" si="2"/>
        <v>7</v>
      </c>
      <c r="J18">
        <f t="shared" si="3"/>
        <v>7</v>
      </c>
    </row>
    <row r="19" spans="1:10" x14ac:dyDescent="0.25">
      <c r="A19" t="s">
        <v>542</v>
      </c>
      <c r="B19" t="s">
        <v>539</v>
      </c>
      <c r="C19">
        <v>1</v>
      </c>
      <c r="D19">
        <v>1</v>
      </c>
      <c r="E19">
        <v>1</v>
      </c>
      <c r="F19">
        <v>1</v>
      </c>
      <c r="H19">
        <v>1</v>
      </c>
      <c r="I19">
        <f t="shared" si="2"/>
        <v>5</v>
      </c>
      <c r="J19">
        <f t="shared" si="3"/>
        <v>5</v>
      </c>
    </row>
    <row r="21" spans="1:10" ht="18.75" customHeight="1" x14ac:dyDescent="0.25">
      <c r="A21" s="981" t="s">
        <v>552</v>
      </c>
      <c r="B21" s="981"/>
      <c r="C21" s="981"/>
    </row>
    <row r="22" spans="1:10" ht="19.5" customHeight="1" x14ac:dyDescent="0.25">
      <c r="A22" s="289" t="s">
        <v>535</v>
      </c>
      <c r="B22" s="290" t="s">
        <v>536</v>
      </c>
      <c r="C22" s="290" t="s">
        <v>553</v>
      </c>
    </row>
    <row r="23" spans="1:10" x14ac:dyDescent="0.25">
      <c r="A23" s="291" t="s">
        <v>537</v>
      </c>
      <c r="B23" s="292" t="s">
        <v>67</v>
      </c>
      <c r="C23" s="292">
        <f>I6+J6+I15+J15</f>
        <v>138.70000000000002</v>
      </c>
    </row>
    <row r="24" spans="1:10" ht="17.25" x14ac:dyDescent="0.25">
      <c r="A24" s="291" t="s">
        <v>538</v>
      </c>
      <c r="B24" s="292" t="s">
        <v>539</v>
      </c>
      <c r="C24" s="292">
        <f>I7+J7+I16+J16</f>
        <v>8</v>
      </c>
    </row>
    <row r="25" spans="1:10" ht="17.25" x14ac:dyDescent="0.25">
      <c r="A25" s="291" t="s">
        <v>540</v>
      </c>
      <c r="B25" s="292" t="s">
        <v>539</v>
      </c>
      <c r="C25" s="292">
        <f>I8+J8+I17+J17</f>
        <v>34</v>
      </c>
    </row>
    <row r="26" spans="1:10" ht="17.25" x14ac:dyDescent="0.25">
      <c r="A26" s="291" t="s">
        <v>541</v>
      </c>
      <c r="B26" s="292" t="s">
        <v>539</v>
      </c>
      <c r="C26" s="292">
        <f>I9+J9+I18+J18</f>
        <v>18</v>
      </c>
    </row>
    <row r="27" spans="1:10" x14ac:dyDescent="0.25">
      <c r="A27" s="293" t="s">
        <v>542</v>
      </c>
      <c r="B27" s="294" t="s">
        <v>539</v>
      </c>
      <c r="C27" s="294">
        <f>I10+J10+I19+J19</f>
        <v>14</v>
      </c>
    </row>
  </sheetData>
  <mergeCells count="1">
    <mergeCell ref="A21:C2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8"/>
  <sheetViews>
    <sheetView zoomScale="205" zoomScaleNormal="205" workbookViewId="0">
      <selection activeCell="A77" sqref="A77"/>
    </sheetView>
  </sheetViews>
  <sheetFormatPr defaultRowHeight="15" x14ac:dyDescent="0.25"/>
  <cols>
    <col min="1" max="1" width="9.85546875" bestFit="1" customWidth="1"/>
    <col min="2" max="9" width="5.140625" customWidth="1"/>
  </cols>
  <sheetData>
    <row r="2" spans="1:10" s="200" customFormat="1" x14ac:dyDescent="0.25">
      <c r="A2" s="282" t="s">
        <v>554</v>
      </c>
      <c r="B2" s="982" t="s">
        <v>555</v>
      </c>
      <c r="C2" s="982"/>
      <c r="D2" s="982"/>
      <c r="E2" s="982"/>
      <c r="F2" s="982"/>
      <c r="G2" s="982"/>
      <c r="H2" s="982"/>
      <c r="I2" s="982"/>
      <c r="J2" s="982"/>
    </row>
    <row r="3" spans="1:10" x14ac:dyDescent="0.25">
      <c r="A3" s="201">
        <v>1</v>
      </c>
      <c r="B3">
        <v>0.67</v>
      </c>
      <c r="C3">
        <v>1.7</v>
      </c>
      <c r="D3">
        <v>5.7</v>
      </c>
      <c r="J3" s="192">
        <f>SUM(B3:I3)</f>
        <v>8.07</v>
      </c>
    </row>
    <row r="4" spans="1:10" x14ac:dyDescent="0.25">
      <c r="A4" s="201">
        <v>2</v>
      </c>
      <c r="B4">
        <v>0.67</v>
      </c>
      <c r="C4">
        <v>1.7</v>
      </c>
      <c r="D4">
        <v>5.7</v>
      </c>
      <c r="J4" s="192">
        <f>SUM(B4:I4)</f>
        <v>8.07</v>
      </c>
    </row>
    <row r="5" spans="1:10" x14ac:dyDescent="0.25">
      <c r="A5" s="201">
        <v>3</v>
      </c>
      <c r="B5">
        <v>2.7</v>
      </c>
      <c r="C5">
        <v>3.2</v>
      </c>
      <c r="D5">
        <v>1.1000000000000001</v>
      </c>
      <c r="J5" s="192">
        <f>SUM(B5:I5)</f>
        <v>7</v>
      </c>
    </row>
    <row r="6" spans="1:10" x14ac:dyDescent="0.25">
      <c r="A6" s="201">
        <v>4</v>
      </c>
      <c r="B6">
        <v>2.7</v>
      </c>
      <c r="C6">
        <v>3.2</v>
      </c>
      <c r="D6">
        <v>1.1000000000000001</v>
      </c>
      <c r="J6" s="192">
        <f>SUM(B6:I6)</f>
        <v>7</v>
      </c>
    </row>
    <row r="7" spans="1:10" x14ac:dyDescent="0.25">
      <c r="A7" s="202"/>
      <c r="B7" s="203"/>
      <c r="C7" s="203"/>
      <c r="D7" s="203"/>
      <c r="E7" s="203"/>
      <c r="F7" s="203"/>
      <c r="G7" s="203"/>
      <c r="H7" s="203"/>
      <c r="I7" s="203"/>
      <c r="J7" s="204">
        <f>SUM(J3:J6)</f>
        <v>30.14</v>
      </c>
    </row>
    <row r="8" spans="1:10" x14ac:dyDescent="0.25">
      <c r="A8" s="205" t="s">
        <v>556</v>
      </c>
      <c r="J8" s="192">
        <f>ROUND(J7/3,0)+1</f>
        <v>11</v>
      </c>
    </row>
  </sheetData>
  <mergeCells count="1">
    <mergeCell ref="B2:J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6"/>
  <sheetViews>
    <sheetView topLeftCell="B46" zoomScale="160" zoomScaleNormal="160" workbookViewId="0">
      <selection activeCell="A77" sqref="A77"/>
    </sheetView>
  </sheetViews>
  <sheetFormatPr defaultRowHeight="15" x14ac:dyDescent="0.25"/>
  <cols>
    <col min="1" max="1" width="59" customWidth="1"/>
    <col min="3" max="3" width="15.5703125" style="201" customWidth="1"/>
    <col min="4" max="4" width="16.140625" bestFit="1" customWidth="1"/>
    <col min="5" max="5" width="16.5703125" customWidth="1"/>
    <col min="6" max="6" width="8" customWidth="1"/>
    <col min="8" max="8" width="11.140625" customWidth="1"/>
    <col min="9" max="9" width="10.28515625" customWidth="1"/>
    <col min="11" max="11" width="10.42578125" customWidth="1"/>
    <col min="12" max="12" width="9.85546875" customWidth="1"/>
  </cols>
  <sheetData>
    <row r="1" spans="1:14" x14ac:dyDescent="0.25">
      <c r="A1" s="254" t="s">
        <v>474</v>
      </c>
    </row>
    <row r="2" spans="1:14" s="201" customFormat="1" x14ac:dyDescent="0.25">
      <c r="A2" s="211" t="s">
        <v>365</v>
      </c>
      <c r="B2" s="211" t="s">
        <v>217</v>
      </c>
      <c r="C2" s="211" t="s">
        <v>475</v>
      </c>
      <c r="D2" s="211" t="s">
        <v>476</v>
      </c>
      <c r="E2" s="211" t="s">
        <v>450</v>
      </c>
    </row>
    <row r="3" spans="1:14" s="210" customFormat="1" ht="27.75" customHeight="1" x14ac:dyDescent="0.2">
      <c r="A3" s="189" t="s">
        <v>477</v>
      </c>
      <c r="B3" s="190" t="s">
        <v>209</v>
      </c>
      <c r="C3" s="251">
        <f>48.3+61.8</f>
        <v>110.1</v>
      </c>
      <c r="D3" s="212"/>
      <c r="E3" s="212"/>
    </row>
    <row r="4" spans="1:14" s="210" customFormat="1" ht="33" customHeight="1" x14ac:dyDescent="0.2">
      <c r="A4" s="189" t="s">
        <v>478</v>
      </c>
      <c r="B4" s="190" t="s">
        <v>209</v>
      </c>
      <c r="C4" s="251">
        <f>F4-C7</f>
        <v>93.899999999999991</v>
      </c>
      <c r="D4" s="212"/>
      <c r="E4" s="212"/>
      <c r="F4" s="252">
        <f>64+59.1</f>
        <v>123.1</v>
      </c>
      <c r="I4" s="978" t="s">
        <v>479</v>
      </c>
      <c r="J4" s="978"/>
      <c r="K4" s="978"/>
      <c r="L4" s="978"/>
    </row>
    <row r="5" spans="1:14" s="210" customFormat="1" ht="31.5" customHeight="1" x14ac:dyDescent="0.2">
      <c r="A5" s="189" t="s">
        <v>480</v>
      </c>
      <c r="B5" s="190" t="s">
        <v>209</v>
      </c>
      <c r="C5" s="251">
        <f>F5-C8</f>
        <v>108.6</v>
      </c>
      <c r="D5" s="212"/>
      <c r="E5" s="212"/>
      <c r="F5" s="252">
        <f>63.2+73.8</f>
        <v>137</v>
      </c>
      <c r="I5" s="256"/>
      <c r="J5" s="257" t="s">
        <v>481</v>
      </c>
      <c r="K5" s="257" t="s">
        <v>482</v>
      </c>
      <c r="L5" s="258" t="s">
        <v>210</v>
      </c>
    </row>
    <row r="6" spans="1:14" s="210" customFormat="1" ht="12.75" x14ac:dyDescent="0.2">
      <c r="A6" s="189" t="s">
        <v>483</v>
      </c>
      <c r="B6" s="190" t="s">
        <v>209</v>
      </c>
      <c r="C6" s="251">
        <f>F6-C9</f>
        <v>97.200000000000017</v>
      </c>
      <c r="D6" s="212"/>
      <c r="E6" s="212"/>
      <c r="F6" s="252">
        <f>68.3+65</f>
        <v>133.30000000000001</v>
      </c>
      <c r="I6" s="259" t="s">
        <v>484</v>
      </c>
      <c r="J6" s="259" t="s">
        <v>485</v>
      </c>
      <c r="K6" s="259" t="s">
        <v>485</v>
      </c>
      <c r="L6" s="259" t="s">
        <v>485</v>
      </c>
    </row>
    <row r="7" spans="1:14" s="210" customFormat="1" ht="15.75" customHeight="1" x14ac:dyDescent="0.2">
      <c r="A7" s="189" t="s">
        <v>288</v>
      </c>
      <c r="B7" s="190" t="s">
        <v>209</v>
      </c>
      <c r="C7" s="251">
        <f>L9+L10+L11</f>
        <v>29.2</v>
      </c>
      <c r="D7" s="212"/>
      <c r="E7" s="212"/>
      <c r="I7" s="212" t="s">
        <v>486</v>
      </c>
      <c r="J7" s="212">
        <f>2.7+5.7+1+5.8</f>
        <v>15.2</v>
      </c>
      <c r="K7" s="212">
        <f>1.5+1+10</f>
        <v>12.5</v>
      </c>
      <c r="L7" s="212">
        <f>J7+K7</f>
        <v>27.7</v>
      </c>
    </row>
    <row r="8" spans="1:14" s="210" customFormat="1" ht="15.75" customHeight="1" x14ac:dyDescent="0.2">
      <c r="A8" s="189" t="s">
        <v>487</v>
      </c>
      <c r="B8" s="190" t="s">
        <v>209</v>
      </c>
      <c r="C8" s="251">
        <f>L8</f>
        <v>28.4</v>
      </c>
      <c r="D8" s="212"/>
      <c r="E8" s="212"/>
      <c r="I8" s="212" t="s">
        <v>488</v>
      </c>
      <c r="J8" s="212">
        <f>2.9+2.3+1.1+10.6</f>
        <v>16.899999999999999</v>
      </c>
      <c r="K8" s="212">
        <f>2.9+1+1.1+6.5</f>
        <v>11.5</v>
      </c>
      <c r="L8" s="212">
        <f>J8+K8</f>
        <v>28.4</v>
      </c>
    </row>
    <row r="9" spans="1:14" s="210" customFormat="1" ht="15.75" customHeight="1" x14ac:dyDescent="0.2">
      <c r="A9" s="189" t="s">
        <v>290</v>
      </c>
      <c r="B9" s="190" t="s">
        <v>209</v>
      </c>
      <c r="C9" s="251">
        <f>L7+L11</f>
        <v>36.099999999999994</v>
      </c>
      <c r="D9" s="212"/>
      <c r="E9" s="212"/>
      <c r="I9" s="212" t="s">
        <v>489</v>
      </c>
      <c r="J9" s="212">
        <f>3.5+2.7</f>
        <v>6.2</v>
      </c>
      <c r="K9" s="212">
        <f>4.1+2.7</f>
        <v>6.8</v>
      </c>
      <c r="L9" s="212">
        <f>J9+K9</f>
        <v>13</v>
      </c>
    </row>
    <row r="10" spans="1:14" s="210" customFormat="1" ht="15.75" customHeight="1" x14ac:dyDescent="0.2">
      <c r="A10" s="189" t="s">
        <v>291</v>
      </c>
      <c r="B10" s="190" t="s">
        <v>209</v>
      </c>
      <c r="C10" s="251">
        <f>4.7+3.8</f>
        <v>8.5</v>
      </c>
      <c r="D10" s="212"/>
      <c r="E10" s="212"/>
      <c r="I10" s="212" t="s">
        <v>490</v>
      </c>
      <c r="J10" s="212">
        <f>2.1+2.15</f>
        <v>4.25</v>
      </c>
      <c r="K10" s="212">
        <f>2.3+1.25</f>
        <v>3.55</v>
      </c>
      <c r="L10" s="212">
        <f>J10+K10</f>
        <v>7.8</v>
      </c>
    </row>
    <row r="11" spans="1:14" s="210" customFormat="1" ht="15.75" customHeight="1" x14ac:dyDescent="0.2">
      <c r="A11" s="189" t="s">
        <v>491</v>
      </c>
      <c r="B11" s="190" t="s">
        <v>209</v>
      </c>
      <c r="C11" s="251">
        <f>6.9+6.3</f>
        <v>13.2</v>
      </c>
      <c r="D11" s="212"/>
      <c r="E11" s="212"/>
      <c r="I11" s="212" t="s">
        <v>492</v>
      </c>
      <c r="J11" s="212">
        <f>1.95+1.35</f>
        <v>3.3</v>
      </c>
      <c r="K11" s="212">
        <f>2.2+2.9</f>
        <v>5.0999999999999996</v>
      </c>
      <c r="L11" s="212">
        <f>J11+K11</f>
        <v>8.3999999999999986</v>
      </c>
    </row>
    <row r="12" spans="1:14" s="210" customFormat="1" ht="15.75" customHeight="1" x14ac:dyDescent="0.2">
      <c r="A12" s="189" t="s">
        <v>493</v>
      </c>
      <c r="B12" s="190" t="s">
        <v>209</v>
      </c>
      <c r="C12" s="251">
        <f>13.2+10.8</f>
        <v>24</v>
      </c>
      <c r="D12" s="212"/>
      <c r="E12" s="212"/>
    </row>
    <row r="13" spans="1:14" s="210" customFormat="1" ht="17.25" customHeight="1" x14ac:dyDescent="0.2">
      <c r="A13" s="189" t="s">
        <v>494</v>
      </c>
      <c r="B13" s="190" t="s">
        <v>209</v>
      </c>
      <c r="C13" s="251">
        <f>16+16</f>
        <v>32</v>
      </c>
      <c r="D13" s="212"/>
      <c r="E13" s="212"/>
      <c r="K13" s="210" t="s">
        <v>560</v>
      </c>
    </row>
    <row r="14" spans="1:14" s="210" customFormat="1" ht="22.5" x14ac:dyDescent="0.2">
      <c r="A14" s="189" t="s">
        <v>266</v>
      </c>
      <c r="B14" s="190" t="s">
        <v>209</v>
      </c>
      <c r="C14" s="251">
        <f>C3</f>
        <v>110.1</v>
      </c>
      <c r="D14" s="212"/>
      <c r="E14" s="212"/>
      <c r="F14" s="250" t="s">
        <v>495</v>
      </c>
      <c r="G14" s="250">
        <v>39738</v>
      </c>
      <c r="K14" s="259" t="s">
        <v>484</v>
      </c>
      <c r="L14" s="259" t="s">
        <v>485</v>
      </c>
      <c r="M14" s="212" t="s">
        <v>561</v>
      </c>
      <c r="N14" s="212" t="s">
        <v>562</v>
      </c>
    </row>
    <row r="15" spans="1:14" s="210" customFormat="1" ht="27" customHeight="1" x14ac:dyDescent="0.2">
      <c r="A15" s="189" t="s">
        <v>278</v>
      </c>
      <c r="B15" s="190" t="s">
        <v>209</v>
      </c>
      <c r="C15" s="251">
        <f>C4+C7</f>
        <v>123.1</v>
      </c>
      <c r="D15" s="212"/>
      <c r="E15" s="212"/>
      <c r="F15" s="250" t="s">
        <v>495</v>
      </c>
      <c r="G15" s="250">
        <v>39741</v>
      </c>
      <c r="K15" s="212">
        <v>34.9</v>
      </c>
      <c r="L15" s="212">
        <f>L7</f>
        <v>27.7</v>
      </c>
      <c r="M15" s="357">
        <f>'Anexo 2'!F37</f>
        <v>223.72</v>
      </c>
      <c r="N15" s="212">
        <f>TRUNC(K15*L15,2)</f>
        <v>966.73</v>
      </c>
    </row>
    <row r="16" spans="1:14" s="210" customFormat="1" ht="27" customHeight="1" x14ac:dyDescent="0.2">
      <c r="A16" s="189" t="s">
        <v>282</v>
      </c>
      <c r="B16" s="190" t="s">
        <v>209</v>
      </c>
      <c r="C16" s="251">
        <f>C5+C8</f>
        <v>137</v>
      </c>
      <c r="D16" s="212"/>
      <c r="E16" s="212"/>
      <c r="F16" s="250" t="s">
        <v>495</v>
      </c>
      <c r="G16" s="250">
        <v>39737</v>
      </c>
      <c r="K16" s="212">
        <v>28.58</v>
      </c>
      <c r="L16" s="212">
        <f>L8</f>
        <v>28.4</v>
      </c>
      <c r="M16" s="357">
        <f>'Anexo 2'!F36</f>
        <v>182.88</v>
      </c>
      <c r="N16" s="212">
        <f t="shared" ref="N16:N21" si="0">TRUNC(K16*L16,2)</f>
        <v>811.67</v>
      </c>
    </row>
    <row r="17" spans="1:14" s="210" customFormat="1" ht="27.75" customHeight="1" x14ac:dyDescent="0.2">
      <c r="A17" s="189" t="s">
        <v>286</v>
      </c>
      <c r="B17" s="190" t="s">
        <v>209</v>
      </c>
      <c r="C17" s="251">
        <f>C9+C6</f>
        <v>133.30000000000001</v>
      </c>
      <c r="D17" s="212"/>
      <c r="E17" s="212"/>
      <c r="F17" s="250" t="s">
        <v>495</v>
      </c>
      <c r="G17" s="250">
        <v>39853</v>
      </c>
      <c r="K17" s="212">
        <v>22.2</v>
      </c>
      <c r="L17" s="212">
        <f>L9</f>
        <v>13</v>
      </c>
      <c r="M17" s="357">
        <f>'Anexo 2'!F35</f>
        <v>145.93</v>
      </c>
      <c r="N17" s="212">
        <f t="shared" si="0"/>
        <v>288.60000000000002</v>
      </c>
    </row>
    <row r="18" spans="1:14" s="210" customFormat="1" ht="28.5" customHeight="1" x14ac:dyDescent="0.2">
      <c r="A18" s="189" t="s">
        <v>292</v>
      </c>
      <c r="B18" s="190" t="s">
        <v>209</v>
      </c>
      <c r="C18" s="251">
        <f>C10</f>
        <v>8.5</v>
      </c>
      <c r="D18" s="212"/>
      <c r="E18" s="212"/>
      <c r="F18" s="250" t="s">
        <v>495</v>
      </c>
      <c r="G18" s="250">
        <v>39740</v>
      </c>
      <c r="K18" s="212">
        <v>19.05</v>
      </c>
      <c r="L18" s="212">
        <f>L10</f>
        <v>7.8</v>
      </c>
      <c r="M18" s="357">
        <f>'Anexo 2'!F34</f>
        <v>128.31</v>
      </c>
      <c r="N18" s="212">
        <f t="shared" si="0"/>
        <v>148.59</v>
      </c>
    </row>
    <row r="19" spans="1:14" s="210" customFormat="1" ht="28.5" customHeight="1" x14ac:dyDescent="0.2">
      <c r="A19" s="189" t="s">
        <v>295</v>
      </c>
      <c r="B19" s="190" t="s">
        <v>209</v>
      </c>
      <c r="C19" s="251">
        <f>C11</f>
        <v>13.2</v>
      </c>
      <c r="D19" s="212"/>
      <c r="E19" s="212"/>
      <c r="F19" s="250" t="s">
        <v>495</v>
      </c>
      <c r="G19" s="250">
        <v>39742</v>
      </c>
      <c r="K19" s="212">
        <v>15.88</v>
      </c>
      <c r="L19" s="212">
        <f>L7+L11</f>
        <v>36.099999999999994</v>
      </c>
      <c r="M19" s="357">
        <f>'Anexo 2'!F33</f>
        <v>119.58</v>
      </c>
      <c r="N19" s="212">
        <f t="shared" si="0"/>
        <v>573.26</v>
      </c>
    </row>
    <row r="20" spans="1:14" s="210" customFormat="1" ht="28.5" customHeight="1" x14ac:dyDescent="0.2">
      <c r="A20" s="189" t="s">
        <v>299</v>
      </c>
      <c r="B20" s="190" t="s">
        <v>209</v>
      </c>
      <c r="C20" s="251">
        <f>C12</f>
        <v>24</v>
      </c>
      <c r="D20" s="212"/>
      <c r="E20" s="212"/>
      <c r="F20" s="250" t="s">
        <v>495</v>
      </c>
      <c r="G20" s="250">
        <v>39735</v>
      </c>
      <c r="K20" s="212">
        <v>12.7</v>
      </c>
      <c r="L20" s="212">
        <f>L8</f>
        <v>28.4</v>
      </c>
      <c r="M20" s="357">
        <f>'Anexo 2'!F32</f>
        <v>76.83</v>
      </c>
      <c r="N20" s="212">
        <f t="shared" si="0"/>
        <v>360.68</v>
      </c>
    </row>
    <row r="21" spans="1:14" s="210" customFormat="1" ht="28.5" customHeight="1" x14ac:dyDescent="0.2">
      <c r="A21" s="189" t="s">
        <v>304</v>
      </c>
      <c r="B21" s="190" t="s">
        <v>209</v>
      </c>
      <c r="C21" s="251">
        <f>C13</f>
        <v>32</v>
      </c>
      <c r="D21" s="212"/>
      <c r="E21" s="212"/>
      <c r="F21" s="250" t="s">
        <v>495</v>
      </c>
      <c r="G21" s="250">
        <v>39734</v>
      </c>
      <c r="K21" s="212">
        <v>9.5299999999999994</v>
      </c>
      <c r="L21" s="212">
        <f>L9+L10+L11</f>
        <v>29.2</v>
      </c>
      <c r="M21" s="357">
        <f>'Anexo 2'!F31</f>
        <v>65.930000000000007</v>
      </c>
      <c r="N21" s="212">
        <f t="shared" si="0"/>
        <v>278.27</v>
      </c>
    </row>
    <row r="22" spans="1:14" s="210" customFormat="1" ht="19.5" customHeight="1" x14ac:dyDescent="0.2">
      <c r="A22" s="189" t="s">
        <v>496</v>
      </c>
      <c r="B22" s="190" t="s">
        <v>269</v>
      </c>
      <c r="C22" s="251">
        <f>12.56+12.25</f>
        <v>24.810000000000002</v>
      </c>
      <c r="D22" s="212"/>
      <c r="E22" s="212"/>
      <c r="N22" s="358">
        <f>SUM(N15:N21)</f>
        <v>3427.8</v>
      </c>
    </row>
    <row r="23" spans="1:14" s="210" customFormat="1" ht="15" customHeight="1" x14ac:dyDescent="0.2">
      <c r="A23" s="189" t="s">
        <v>267</v>
      </c>
      <c r="B23" s="111" t="s">
        <v>269</v>
      </c>
      <c r="C23" s="252">
        <v>4</v>
      </c>
      <c r="D23" s="212"/>
      <c r="E23" s="212"/>
      <c r="L23" s="210" t="s">
        <v>563</v>
      </c>
    </row>
    <row r="24" spans="1:14" s="210" customFormat="1" ht="20.25" customHeight="1" x14ac:dyDescent="0.2">
      <c r="A24" s="189" t="s">
        <v>270</v>
      </c>
      <c r="B24" s="190" t="s">
        <v>272</v>
      </c>
      <c r="C24" s="252">
        <v>4</v>
      </c>
      <c r="D24" s="212"/>
      <c r="E24" s="212"/>
      <c r="L24" s="210">
        <v>38</v>
      </c>
      <c r="M24" s="356">
        <f>'Anexo 2'!F38</f>
        <v>51.49</v>
      </c>
      <c r="N24" s="256">
        <f>TRUNC(M24*L24,2)</f>
        <v>1956.62</v>
      </c>
    </row>
    <row r="25" spans="1:14" s="210" customFormat="1" ht="18.75" customHeight="1" x14ac:dyDescent="0.2">
      <c r="A25" s="189" t="s">
        <v>273</v>
      </c>
      <c r="B25" s="111" t="s">
        <v>272</v>
      </c>
      <c r="C25" s="252">
        <v>40</v>
      </c>
      <c r="D25" s="212"/>
      <c r="E25" s="212"/>
      <c r="N25" s="358">
        <f>N24+N22</f>
        <v>5384.42</v>
      </c>
    </row>
    <row r="26" spans="1:14" s="210" customFormat="1" ht="17.25" customHeight="1" x14ac:dyDescent="0.2">
      <c r="A26" s="189" t="s">
        <v>274</v>
      </c>
      <c r="B26" s="190" t="s">
        <v>17</v>
      </c>
      <c r="C26" s="252">
        <f>'Anexo 4 - comp custo'!E488*6</f>
        <v>1.4112</v>
      </c>
      <c r="D26" s="212"/>
      <c r="E26" s="212"/>
    </row>
    <row r="27" spans="1:14" s="210" customFormat="1" ht="17.25" customHeight="1" x14ac:dyDescent="0.2">
      <c r="A27" s="189" t="s">
        <v>275</v>
      </c>
      <c r="B27" s="190" t="s">
        <v>17</v>
      </c>
      <c r="C27" s="251">
        <f t="shared" ref="C27:C34" si="1">ROUND(C14/2,0)</f>
        <v>55</v>
      </c>
      <c r="D27" s="212"/>
      <c r="E27" s="212"/>
    </row>
    <row r="28" spans="1:14" s="210" customFormat="1" ht="17.25" customHeight="1" x14ac:dyDescent="0.2">
      <c r="A28" s="189" t="s">
        <v>279</v>
      </c>
      <c r="B28" s="190" t="s">
        <v>17</v>
      </c>
      <c r="C28" s="251">
        <f t="shared" si="1"/>
        <v>62</v>
      </c>
      <c r="D28" s="212"/>
      <c r="E28" s="212"/>
    </row>
    <row r="29" spans="1:14" s="210" customFormat="1" ht="17.25" customHeight="1" x14ac:dyDescent="0.2">
      <c r="A29" s="189" t="s">
        <v>283</v>
      </c>
      <c r="B29" s="190" t="s">
        <v>17</v>
      </c>
      <c r="C29" s="251">
        <f t="shared" si="1"/>
        <v>69</v>
      </c>
      <c r="D29" s="212"/>
      <c r="E29" s="212"/>
    </row>
    <row r="30" spans="1:14" s="210" customFormat="1" ht="17.25" customHeight="1" x14ac:dyDescent="0.2">
      <c r="A30" s="189" t="s">
        <v>287</v>
      </c>
      <c r="B30" s="190" t="s">
        <v>17</v>
      </c>
      <c r="C30" s="251">
        <f t="shared" si="1"/>
        <v>67</v>
      </c>
      <c r="D30" s="212"/>
      <c r="E30" s="212"/>
    </row>
    <row r="31" spans="1:14" s="210" customFormat="1" ht="17.25" customHeight="1" x14ac:dyDescent="0.2">
      <c r="A31" s="189" t="s">
        <v>293</v>
      </c>
      <c r="B31" s="190" t="s">
        <v>17</v>
      </c>
      <c r="C31" s="251">
        <f t="shared" si="1"/>
        <v>4</v>
      </c>
      <c r="D31" s="212"/>
      <c r="E31" s="212"/>
    </row>
    <row r="32" spans="1:14" s="210" customFormat="1" ht="17.25" customHeight="1" x14ac:dyDescent="0.2">
      <c r="A32" s="189" t="s">
        <v>296</v>
      </c>
      <c r="B32" s="190" t="s">
        <v>17</v>
      </c>
      <c r="C32" s="251">
        <f t="shared" si="1"/>
        <v>7</v>
      </c>
      <c r="D32" s="212"/>
      <c r="E32" s="212"/>
    </row>
    <row r="33" spans="1:5" s="210" customFormat="1" ht="17.25" customHeight="1" x14ac:dyDescent="0.2">
      <c r="A33" s="189" t="s">
        <v>300</v>
      </c>
      <c r="B33" s="190" t="s">
        <v>17</v>
      </c>
      <c r="C33" s="251">
        <f t="shared" si="1"/>
        <v>12</v>
      </c>
      <c r="D33" s="212"/>
      <c r="E33" s="212"/>
    </row>
    <row r="34" spans="1:5" s="210" customFormat="1" ht="17.25" customHeight="1" x14ac:dyDescent="0.2">
      <c r="A34" s="189" t="s">
        <v>305</v>
      </c>
      <c r="B34" s="190" t="s">
        <v>17</v>
      </c>
      <c r="C34" s="251">
        <f t="shared" si="1"/>
        <v>16</v>
      </c>
      <c r="D34" s="212"/>
      <c r="E34" s="212"/>
    </row>
    <row r="35" spans="1:5" s="210" customFormat="1" ht="17.25" customHeight="1" x14ac:dyDescent="0.2">
      <c r="A35" s="189" t="s">
        <v>497</v>
      </c>
      <c r="B35" s="190" t="s">
        <v>17</v>
      </c>
      <c r="C35" s="251">
        <v>8</v>
      </c>
      <c r="D35" s="212"/>
      <c r="E35" s="212"/>
    </row>
    <row r="36" spans="1:5" s="210" customFormat="1" ht="17.25" customHeight="1" x14ac:dyDescent="0.2">
      <c r="A36" s="189" t="s">
        <v>498</v>
      </c>
      <c r="B36" s="190" t="s">
        <v>17</v>
      </c>
      <c r="C36" s="251">
        <v>8</v>
      </c>
      <c r="D36" s="212"/>
      <c r="E36" s="212"/>
    </row>
    <row r="37" spans="1:5" s="210" customFormat="1" ht="17.25" customHeight="1" x14ac:dyDescent="0.2">
      <c r="A37" s="189" t="s">
        <v>499</v>
      </c>
      <c r="B37" s="190" t="s">
        <v>17</v>
      </c>
      <c r="C37" s="251">
        <v>16</v>
      </c>
      <c r="D37" s="212"/>
      <c r="E37" s="212"/>
    </row>
    <row r="38" spans="1:5" s="210" customFormat="1" ht="17.25" customHeight="1" x14ac:dyDescent="0.2">
      <c r="A38" s="189" t="s">
        <v>500</v>
      </c>
      <c r="B38" s="190" t="s">
        <v>17</v>
      </c>
      <c r="C38" s="251">
        <v>16</v>
      </c>
      <c r="D38" s="212"/>
      <c r="E38" s="212"/>
    </row>
    <row r="39" spans="1:5" s="210" customFormat="1" ht="17.25" customHeight="1" x14ac:dyDescent="0.2">
      <c r="A39" s="189" t="s">
        <v>501</v>
      </c>
      <c r="B39" s="190" t="s">
        <v>17</v>
      </c>
      <c r="C39" s="251">
        <v>2</v>
      </c>
      <c r="D39" s="212"/>
      <c r="E39" s="212"/>
    </row>
    <row r="40" spans="1:5" s="210" customFormat="1" ht="12.75" x14ac:dyDescent="0.2">
      <c r="A40" s="189" t="s">
        <v>502</v>
      </c>
      <c r="B40" s="190" t="s">
        <v>326</v>
      </c>
      <c r="C40" s="252">
        <v>24</v>
      </c>
      <c r="D40" s="212"/>
      <c r="E40" s="212"/>
    </row>
    <row r="41" spans="1:5" s="210" customFormat="1" ht="12.75" x14ac:dyDescent="0.2">
      <c r="A41" s="189" t="s">
        <v>503</v>
      </c>
      <c r="B41" s="190" t="s">
        <v>316</v>
      </c>
      <c r="C41" s="252">
        <v>6</v>
      </c>
      <c r="D41" s="212"/>
      <c r="E41" s="212"/>
    </row>
    <row r="42" spans="1:5" s="210" customFormat="1" ht="12.75" x14ac:dyDescent="0.2">
      <c r="A42" s="189"/>
      <c r="B42" s="190"/>
      <c r="C42" s="251"/>
      <c r="D42" s="212"/>
      <c r="E42" s="212"/>
    </row>
    <row r="43" spans="1:5" s="210" customFormat="1" ht="23.25" customHeight="1" x14ac:dyDescent="0.2">
      <c r="A43" s="187"/>
      <c r="B43" s="190"/>
      <c r="C43" s="261" t="s">
        <v>504</v>
      </c>
      <c r="D43" s="261" t="s">
        <v>505</v>
      </c>
      <c r="E43" s="251" t="s">
        <v>506</v>
      </c>
    </row>
    <row r="44" spans="1:5" s="210" customFormat="1" ht="12.75" x14ac:dyDescent="0.2">
      <c r="A44" s="255" t="s">
        <v>507</v>
      </c>
      <c r="B44" s="190"/>
      <c r="C44" s="251">
        <f>11.7+16.6+9.5+11.7+18.7+11.3</f>
        <v>79.5</v>
      </c>
      <c r="D44" s="251">
        <f>10.8+4.9+9.7+3.7+4.3+2.7+6.4+9.4+6.5+10.5+2.8+13.1+2.8+2.9+7.4+9.4+6.4+4.8+10.7+10.9+4.2</f>
        <v>144.30000000000001</v>
      </c>
      <c r="E44" s="251">
        <f>ROUND((C44+D44)/2,0)+1</f>
        <v>113</v>
      </c>
    </row>
    <row r="45" spans="1:5" s="210" customFormat="1" ht="12.75" x14ac:dyDescent="0.2">
      <c r="A45" s="187" t="s">
        <v>508</v>
      </c>
      <c r="B45" s="190" t="s">
        <v>67</v>
      </c>
      <c r="C45" s="251">
        <f>E44*0.5</f>
        <v>56.5</v>
      </c>
      <c r="D45" s="212"/>
      <c r="E45" s="212"/>
    </row>
    <row r="46" spans="1:5" s="210" customFormat="1" ht="12.75" x14ac:dyDescent="0.2">
      <c r="A46" s="187" t="s">
        <v>258</v>
      </c>
      <c r="B46" s="190" t="s">
        <v>326</v>
      </c>
      <c r="C46" s="251">
        <f>E44*6</f>
        <v>678</v>
      </c>
      <c r="D46" s="212"/>
      <c r="E46" s="212"/>
    </row>
    <row r="47" spans="1:5" s="210" customFormat="1" ht="12.75" x14ac:dyDescent="0.2">
      <c r="A47" s="187" t="s">
        <v>259</v>
      </c>
      <c r="B47" s="190" t="s">
        <v>326</v>
      </c>
      <c r="C47" s="251">
        <f>C46</f>
        <v>678</v>
      </c>
      <c r="D47" s="212"/>
      <c r="E47" s="251" t="s">
        <v>509</v>
      </c>
    </row>
    <row r="48" spans="1:5" s="210" customFormat="1" ht="12.75" x14ac:dyDescent="0.2">
      <c r="A48" s="187" t="s">
        <v>510</v>
      </c>
      <c r="B48" s="190" t="s">
        <v>67</v>
      </c>
      <c r="C48" s="251">
        <f>ROUND((E44*2*0.6),2)</f>
        <v>135.6</v>
      </c>
      <c r="D48" s="212"/>
      <c r="E48" s="299">
        <f>C48/E44</f>
        <v>1.2</v>
      </c>
    </row>
    <row r="49" spans="1:5" s="210" customFormat="1" ht="12.75" x14ac:dyDescent="0.2">
      <c r="A49" s="189" t="s">
        <v>511</v>
      </c>
      <c r="B49" s="190" t="s">
        <v>326</v>
      </c>
      <c r="C49" s="251">
        <f>E44*2</f>
        <v>226</v>
      </c>
      <c r="D49" s="212"/>
      <c r="E49" s="212"/>
    </row>
    <row r="50" spans="1:5" s="210" customFormat="1" ht="12.75" x14ac:dyDescent="0.2">
      <c r="A50" s="189"/>
      <c r="B50" s="190"/>
      <c r="C50" s="251"/>
      <c r="D50" s="212"/>
      <c r="E50" s="251"/>
    </row>
    <row r="51" spans="1:5" s="210" customFormat="1" ht="12.75" x14ac:dyDescent="0.2">
      <c r="A51" s="260" t="s">
        <v>512</v>
      </c>
      <c r="B51" s="190"/>
      <c r="C51" s="251"/>
      <c r="D51" s="212"/>
      <c r="E51" s="251"/>
    </row>
    <row r="52" spans="1:5" s="210" customFormat="1" ht="12.75" x14ac:dyDescent="0.2">
      <c r="A52" s="187" t="s">
        <v>258</v>
      </c>
      <c r="B52" s="190" t="s">
        <v>326</v>
      </c>
      <c r="C52" s="251">
        <f>4*24</f>
        <v>96</v>
      </c>
      <c r="D52" s="212"/>
      <c r="E52" s="212"/>
    </row>
    <row r="53" spans="1:5" s="210" customFormat="1" ht="12.75" x14ac:dyDescent="0.2">
      <c r="A53" s="187" t="s">
        <v>259</v>
      </c>
      <c r="B53" s="190" t="s">
        <v>326</v>
      </c>
      <c r="C53" s="251">
        <f>4*24</f>
        <v>96</v>
      </c>
      <c r="D53" s="212"/>
      <c r="E53" s="212"/>
    </row>
    <row r="54" spans="1:5" s="210" customFormat="1" ht="12.75" x14ac:dyDescent="0.2">
      <c r="A54" s="187" t="s">
        <v>513</v>
      </c>
      <c r="B54" s="190" t="s">
        <v>326</v>
      </c>
      <c r="C54" s="251">
        <f>(4/3)*24</f>
        <v>32</v>
      </c>
      <c r="D54" s="212"/>
      <c r="E54" s="212"/>
    </row>
    <row r="55" spans="1:5" s="210" customFormat="1" ht="12.75" x14ac:dyDescent="0.2">
      <c r="A55" s="189" t="s">
        <v>511</v>
      </c>
      <c r="B55" s="190" t="s">
        <v>326</v>
      </c>
      <c r="C55" s="251">
        <f>4*24</f>
        <v>96</v>
      </c>
      <c r="D55" s="212"/>
      <c r="E55" s="212"/>
    </row>
    <row r="56" spans="1:5" s="210" customFormat="1" ht="12.75" x14ac:dyDescent="0.2">
      <c r="A56" s="187"/>
      <c r="B56" s="190"/>
      <c r="C56" s="251"/>
      <c r="D56" s="212"/>
      <c r="E56" s="212"/>
    </row>
    <row r="57" spans="1:5" s="210" customFormat="1" ht="12.75" x14ac:dyDescent="0.2">
      <c r="A57" s="189"/>
      <c r="B57" s="190"/>
      <c r="C57" s="251"/>
      <c r="D57" s="212"/>
      <c r="E57" s="212"/>
    </row>
    <row r="58" spans="1:5" s="210" customFormat="1" ht="12.75" x14ac:dyDescent="0.2">
      <c r="A58" s="260" t="s">
        <v>514</v>
      </c>
      <c r="B58" s="190"/>
      <c r="C58" s="251"/>
      <c r="D58" s="212"/>
      <c r="E58" s="212"/>
    </row>
    <row r="59" spans="1:5" s="210" customFormat="1" ht="12.75" x14ac:dyDescent="0.2">
      <c r="A59" s="189" t="s">
        <v>515</v>
      </c>
      <c r="B59" s="190" t="s">
        <v>209</v>
      </c>
      <c r="C59" s="251"/>
      <c r="D59" s="212"/>
      <c r="E59" s="212"/>
    </row>
    <row r="60" spans="1:5" s="210" customFormat="1" ht="12.75" x14ac:dyDescent="0.2">
      <c r="A60" s="189" t="s">
        <v>516</v>
      </c>
      <c r="B60" s="190" t="s">
        <v>209</v>
      </c>
      <c r="C60" s="251"/>
      <c r="D60" s="212"/>
      <c r="E60" s="212"/>
    </row>
    <row r="61" spans="1:5" s="210" customFormat="1" ht="12.75" x14ac:dyDescent="0.2">
      <c r="A61" s="189"/>
      <c r="B61" s="190"/>
      <c r="C61" s="251"/>
      <c r="D61" s="212"/>
      <c r="E61" s="212"/>
    </row>
    <row r="62" spans="1:5" s="210" customFormat="1" ht="12.75" x14ac:dyDescent="0.2">
      <c r="A62" s="260" t="s">
        <v>517</v>
      </c>
      <c r="B62" s="190"/>
      <c r="C62" s="251"/>
      <c r="D62" s="212"/>
      <c r="E62" s="212"/>
    </row>
    <row r="63" spans="1:5" s="210" customFormat="1" ht="12.75" x14ac:dyDescent="0.2">
      <c r="A63" s="189" t="s">
        <v>518</v>
      </c>
      <c r="B63" s="190" t="s">
        <v>326</v>
      </c>
      <c r="C63" s="251">
        <v>12</v>
      </c>
      <c r="D63" s="212"/>
      <c r="E63" s="212"/>
    </row>
    <row r="64" spans="1:5" s="210" customFormat="1" ht="12.75" x14ac:dyDescent="0.2">
      <c r="A64" s="189"/>
      <c r="B64" s="190"/>
      <c r="C64" s="251"/>
      <c r="D64" s="212"/>
      <c r="E64" s="212"/>
    </row>
    <row r="65" spans="1:5" s="210" customFormat="1" ht="12.75" x14ac:dyDescent="0.2">
      <c r="A65" s="189"/>
      <c r="B65" s="190"/>
      <c r="C65" s="251"/>
      <c r="D65" s="212"/>
      <c r="E65" s="212"/>
    </row>
    <row r="66" spans="1:5" s="210" customFormat="1" ht="12.75" x14ac:dyDescent="0.2">
      <c r="A66" s="189"/>
      <c r="B66" s="190"/>
      <c r="C66" s="251"/>
      <c r="D66" s="212"/>
      <c r="E66" s="212"/>
    </row>
  </sheetData>
  <mergeCells count="1">
    <mergeCell ref="I4:L4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6"/>
  <sheetViews>
    <sheetView zoomScaleNormal="100" zoomScaleSheetLayoutView="100" workbookViewId="0">
      <selection activeCell="H18" sqref="H18:I18"/>
    </sheetView>
  </sheetViews>
  <sheetFormatPr defaultRowHeight="12.75" x14ac:dyDescent="0.2"/>
  <cols>
    <col min="1" max="1" width="47.7109375" style="454" customWidth="1"/>
    <col min="2" max="3" width="9.7109375" style="454" customWidth="1"/>
    <col min="4" max="4" width="10.85546875" style="454" customWidth="1"/>
    <col min="5" max="5" width="9.7109375" style="454" customWidth="1"/>
    <col min="6" max="6" width="33" style="454" customWidth="1"/>
    <col min="7" max="9" width="9.7109375" style="454" customWidth="1"/>
    <col min="10" max="10" width="12.28515625" style="454" hidden="1" customWidth="1"/>
    <col min="11" max="11" width="22" style="454" customWidth="1"/>
    <col min="12" max="12" width="0.28515625" style="454" customWidth="1"/>
    <col min="13" max="256" width="9.140625" style="454"/>
    <col min="257" max="257" width="37.42578125" style="454" customWidth="1"/>
    <col min="258" max="261" width="9.7109375" style="454" customWidth="1"/>
    <col min="262" max="262" width="27.140625" style="454" customWidth="1"/>
    <col min="263" max="265" width="9.7109375" style="454" customWidth="1"/>
    <col min="266" max="512" width="9.140625" style="454"/>
    <col min="513" max="513" width="37.42578125" style="454" customWidth="1"/>
    <col min="514" max="517" width="9.7109375" style="454" customWidth="1"/>
    <col min="518" max="518" width="27.140625" style="454" customWidth="1"/>
    <col min="519" max="521" width="9.7109375" style="454" customWidth="1"/>
    <col min="522" max="768" width="9.140625" style="454"/>
    <col min="769" max="769" width="37.42578125" style="454" customWidth="1"/>
    <col min="770" max="773" width="9.7109375" style="454" customWidth="1"/>
    <col min="774" max="774" width="27.140625" style="454" customWidth="1"/>
    <col min="775" max="777" width="9.7109375" style="454" customWidth="1"/>
    <col min="778" max="1024" width="9.140625" style="454"/>
    <col min="1025" max="1025" width="37.42578125" style="454" customWidth="1"/>
    <col min="1026" max="1029" width="9.7109375" style="454" customWidth="1"/>
    <col min="1030" max="1030" width="27.140625" style="454" customWidth="1"/>
    <col min="1031" max="1033" width="9.7109375" style="454" customWidth="1"/>
    <col min="1034" max="1280" width="9.140625" style="454"/>
    <col min="1281" max="1281" width="37.42578125" style="454" customWidth="1"/>
    <col min="1282" max="1285" width="9.7109375" style="454" customWidth="1"/>
    <col min="1286" max="1286" width="27.140625" style="454" customWidth="1"/>
    <col min="1287" max="1289" width="9.7109375" style="454" customWidth="1"/>
    <col min="1290" max="1536" width="9.140625" style="454"/>
    <col min="1537" max="1537" width="37.42578125" style="454" customWidth="1"/>
    <col min="1538" max="1541" width="9.7109375" style="454" customWidth="1"/>
    <col min="1542" max="1542" width="27.140625" style="454" customWidth="1"/>
    <col min="1543" max="1545" width="9.7109375" style="454" customWidth="1"/>
    <col min="1546" max="1792" width="9.140625" style="454"/>
    <col min="1793" max="1793" width="37.42578125" style="454" customWidth="1"/>
    <col min="1794" max="1797" width="9.7109375" style="454" customWidth="1"/>
    <col min="1798" max="1798" width="27.140625" style="454" customWidth="1"/>
    <col min="1799" max="1801" width="9.7109375" style="454" customWidth="1"/>
    <col min="1802" max="2048" width="9.140625" style="454"/>
    <col min="2049" max="2049" width="37.42578125" style="454" customWidth="1"/>
    <col min="2050" max="2053" width="9.7109375" style="454" customWidth="1"/>
    <col min="2054" max="2054" width="27.140625" style="454" customWidth="1"/>
    <col min="2055" max="2057" width="9.7109375" style="454" customWidth="1"/>
    <col min="2058" max="2304" width="9.140625" style="454"/>
    <col min="2305" max="2305" width="37.42578125" style="454" customWidth="1"/>
    <col min="2306" max="2309" width="9.7109375" style="454" customWidth="1"/>
    <col min="2310" max="2310" width="27.140625" style="454" customWidth="1"/>
    <col min="2311" max="2313" width="9.7109375" style="454" customWidth="1"/>
    <col min="2314" max="2560" width="9.140625" style="454"/>
    <col min="2561" max="2561" width="37.42578125" style="454" customWidth="1"/>
    <col min="2562" max="2565" width="9.7109375" style="454" customWidth="1"/>
    <col min="2566" max="2566" width="27.140625" style="454" customWidth="1"/>
    <col min="2567" max="2569" width="9.7109375" style="454" customWidth="1"/>
    <col min="2570" max="2816" width="9.140625" style="454"/>
    <col min="2817" max="2817" width="37.42578125" style="454" customWidth="1"/>
    <col min="2818" max="2821" width="9.7109375" style="454" customWidth="1"/>
    <col min="2822" max="2822" width="27.140625" style="454" customWidth="1"/>
    <col min="2823" max="2825" width="9.7109375" style="454" customWidth="1"/>
    <col min="2826" max="3072" width="9.140625" style="454"/>
    <col min="3073" max="3073" width="37.42578125" style="454" customWidth="1"/>
    <col min="3074" max="3077" width="9.7109375" style="454" customWidth="1"/>
    <col min="3078" max="3078" width="27.140625" style="454" customWidth="1"/>
    <col min="3079" max="3081" width="9.7109375" style="454" customWidth="1"/>
    <col min="3082" max="3328" width="9.140625" style="454"/>
    <col min="3329" max="3329" width="37.42578125" style="454" customWidth="1"/>
    <col min="3330" max="3333" width="9.7109375" style="454" customWidth="1"/>
    <col min="3334" max="3334" width="27.140625" style="454" customWidth="1"/>
    <col min="3335" max="3337" width="9.7109375" style="454" customWidth="1"/>
    <col min="3338" max="3584" width="9.140625" style="454"/>
    <col min="3585" max="3585" width="37.42578125" style="454" customWidth="1"/>
    <col min="3586" max="3589" width="9.7109375" style="454" customWidth="1"/>
    <col min="3590" max="3590" width="27.140625" style="454" customWidth="1"/>
    <col min="3591" max="3593" width="9.7109375" style="454" customWidth="1"/>
    <col min="3594" max="3840" width="9.140625" style="454"/>
    <col min="3841" max="3841" width="37.42578125" style="454" customWidth="1"/>
    <col min="3842" max="3845" width="9.7109375" style="454" customWidth="1"/>
    <col min="3846" max="3846" width="27.140625" style="454" customWidth="1"/>
    <col min="3847" max="3849" width="9.7109375" style="454" customWidth="1"/>
    <col min="3850" max="4096" width="9.140625" style="454"/>
    <col min="4097" max="4097" width="37.42578125" style="454" customWidth="1"/>
    <col min="4098" max="4101" width="9.7109375" style="454" customWidth="1"/>
    <col min="4102" max="4102" width="27.140625" style="454" customWidth="1"/>
    <col min="4103" max="4105" width="9.7109375" style="454" customWidth="1"/>
    <col min="4106" max="4352" width="9.140625" style="454"/>
    <col min="4353" max="4353" width="37.42578125" style="454" customWidth="1"/>
    <col min="4354" max="4357" width="9.7109375" style="454" customWidth="1"/>
    <col min="4358" max="4358" width="27.140625" style="454" customWidth="1"/>
    <col min="4359" max="4361" width="9.7109375" style="454" customWidth="1"/>
    <col min="4362" max="4608" width="9.140625" style="454"/>
    <col min="4609" max="4609" width="37.42578125" style="454" customWidth="1"/>
    <col min="4610" max="4613" width="9.7109375" style="454" customWidth="1"/>
    <col min="4614" max="4614" width="27.140625" style="454" customWidth="1"/>
    <col min="4615" max="4617" width="9.7109375" style="454" customWidth="1"/>
    <col min="4618" max="4864" width="9.140625" style="454"/>
    <col min="4865" max="4865" width="37.42578125" style="454" customWidth="1"/>
    <col min="4866" max="4869" width="9.7109375" style="454" customWidth="1"/>
    <col min="4870" max="4870" width="27.140625" style="454" customWidth="1"/>
    <col min="4871" max="4873" width="9.7109375" style="454" customWidth="1"/>
    <col min="4874" max="5120" width="9.140625" style="454"/>
    <col min="5121" max="5121" width="37.42578125" style="454" customWidth="1"/>
    <col min="5122" max="5125" width="9.7109375" style="454" customWidth="1"/>
    <col min="5126" max="5126" width="27.140625" style="454" customWidth="1"/>
    <col min="5127" max="5129" width="9.7109375" style="454" customWidth="1"/>
    <col min="5130" max="5376" width="9.140625" style="454"/>
    <col min="5377" max="5377" width="37.42578125" style="454" customWidth="1"/>
    <col min="5378" max="5381" width="9.7109375" style="454" customWidth="1"/>
    <col min="5382" max="5382" width="27.140625" style="454" customWidth="1"/>
    <col min="5383" max="5385" width="9.7109375" style="454" customWidth="1"/>
    <col min="5386" max="5632" width="9.140625" style="454"/>
    <col min="5633" max="5633" width="37.42578125" style="454" customWidth="1"/>
    <col min="5634" max="5637" width="9.7109375" style="454" customWidth="1"/>
    <col min="5638" max="5638" width="27.140625" style="454" customWidth="1"/>
    <col min="5639" max="5641" width="9.7109375" style="454" customWidth="1"/>
    <col min="5642" max="5888" width="9.140625" style="454"/>
    <col min="5889" max="5889" width="37.42578125" style="454" customWidth="1"/>
    <col min="5890" max="5893" width="9.7109375" style="454" customWidth="1"/>
    <col min="5894" max="5894" width="27.140625" style="454" customWidth="1"/>
    <col min="5895" max="5897" width="9.7109375" style="454" customWidth="1"/>
    <col min="5898" max="6144" width="9.140625" style="454"/>
    <col min="6145" max="6145" width="37.42578125" style="454" customWidth="1"/>
    <col min="6146" max="6149" width="9.7109375" style="454" customWidth="1"/>
    <col min="6150" max="6150" width="27.140625" style="454" customWidth="1"/>
    <col min="6151" max="6153" width="9.7109375" style="454" customWidth="1"/>
    <col min="6154" max="6400" width="9.140625" style="454"/>
    <col min="6401" max="6401" width="37.42578125" style="454" customWidth="1"/>
    <col min="6402" max="6405" width="9.7109375" style="454" customWidth="1"/>
    <col min="6406" max="6406" width="27.140625" style="454" customWidth="1"/>
    <col min="6407" max="6409" width="9.7109375" style="454" customWidth="1"/>
    <col min="6410" max="6656" width="9.140625" style="454"/>
    <col min="6657" max="6657" width="37.42578125" style="454" customWidth="1"/>
    <col min="6658" max="6661" width="9.7109375" style="454" customWidth="1"/>
    <col min="6662" max="6662" width="27.140625" style="454" customWidth="1"/>
    <col min="6663" max="6665" width="9.7109375" style="454" customWidth="1"/>
    <col min="6666" max="6912" width="9.140625" style="454"/>
    <col min="6913" max="6913" width="37.42578125" style="454" customWidth="1"/>
    <col min="6914" max="6917" width="9.7109375" style="454" customWidth="1"/>
    <col min="6918" max="6918" width="27.140625" style="454" customWidth="1"/>
    <col min="6919" max="6921" width="9.7109375" style="454" customWidth="1"/>
    <col min="6922" max="7168" width="9.140625" style="454"/>
    <col min="7169" max="7169" width="37.42578125" style="454" customWidth="1"/>
    <col min="7170" max="7173" width="9.7109375" style="454" customWidth="1"/>
    <col min="7174" max="7174" width="27.140625" style="454" customWidth="1"/>
    <col min="7175" max="7177" width="9.7109375" style="454" customWidth="1"/>
    <col min="7178" max="7424" width="9.140625" style="454"/>
    <col min="7425" max="7425" width="37.42578125" style="454" customWidth="1"/>
    <col min="7426" max="7429" width="9.7109375" style="454" customWidth="1"/>
    <col min="7430" max="7430" width="27.140625" style="454" customWidth="1"/>
    <col min="7431" max="7433" width="9.7109375" style="454" customWidth="1"/>
    <col min="7434" max="7680" width="9.140625" style="454"/>
    <col min="7681" max="7681" width="37.42578125" style="454" customWidth="1"/>
    <col min="7682" max="7685" width="9.7109375" style="454" customWidth="1"/>
    <col min="7686" max="7686" width="27.140625" style="454" customWidth="1"/>
    <col min="7687" max="7689" width="9.7109375" style="454" customWidth="1"/>
    <col min="7690" max="7936" width="9.140625" style="454"/>
    <col min="7937" max="7937" width="37.42578125" style="454" customWidth="1"/>
    <col min="7938" max="7941" width="9.7109375" style="454" customWidth="1"/>
    <col min="7942" max="7942" width="27.140625" style="454" customWidth="1"/>
    <col min="7943" max="7945" width="9.7109375" style="454" customWidth="1"/>
    <col min="7946" max="8192" width="9.140625" style="454"/>
    <col min="8193" max="8193" width="37.42578125" style="454" customWidth="1"/>
    <col min="8194" max="8197" width="9.7109375" style="454" customWidth="1"/>
    <col min="8198" max="8198" width="27.140625" style="454" customWidth="1"/>
    <col min="8199" max="8201" width="9.7109375" style="454" customWidth="1"/>
    <col min="8202" max="8448" width="9.140625" style="454"/>
    <col min="8449" max="8449" width="37.42578125" style="454" customWidth="1"/>
    <col min="8450" max="8453" width="9.7109375" style="454" customWidth="1"/>
    <col min="8454" max="8454" width="27.140625" style="454" customWidth="1"/>
    <col min="8455" max="8457" width="9.7109375" style="454" customWidth="1"/>
    <col min="8458" max="8704" width="9.140625" style="454"/>
    <col min="8705" max="8705" width="37.42578125" style="454" customWidth="1"/>
    <col min="8706" max="8709" width="9.7109375" style="454" customWidth="1"/>
    <col min="8710" max="8710" width="27.140625" style="454" customWidth="1"/>
    <col min="8711" max="8713" width="9.7109375" style="454" customWidth="1"/>
    <col min="8714" max="8960" width="9.140625" style="454"/>
    <col min="8961" max="8961" width="37.42578125" style="454" customWidth="1"/>
    <col min="8962" max="8965" width="9.7109375" style="454" customWidth="1"/>
    <col min="8966" max="8966" width="27.140625" style="454" customWidth="1"/>
    <col min="8967" max="8969" width="9.7109375" style="454" customWidth="1"/>
    <col min="8970" max="9216" width="9.140625" style="454"/>
    <col min="9217" max="9217" width="37.42578125" style="454" customWidth="1"/>
    <col min="9218" max="9221" width="9.7109375" style="454" customWidth="1"/>
    <col min="9222" max="9222" width="27.140625" style="454" customWidth="1"/>
    <col min="9223" max="9225" width="9.7109375" style="454" customWidth="1"/>
    <col min="9226" max="9472" width="9.140625" style="454"/>
    <col min="9473" max="9473" width="37.42578125" style="454" customWidth="1"/>
    <col min="9474" max="9477" width="9.7109375" style="454" customWidth="1"/>
    <col min="9478" max="9478" width="27.140625" style="454" customWidth="1"/>
    <col min="9479" max="9481" width="9.7109375" style="454" customWidth="1"/>
    <col min="9482" max="9728" width="9.140625" style="454"/>
    <col min="9729" max="9729" width="37.42578125" style="454" customWidth="1"/>
    <col min="9730" max="9733" width="9.7109375" style="454" customWidth="1"/>
    <col min="9734" max="9734" width="27.140625" style="454" customWidth="1"/>
    <col min="9735" max="9737" width="9.7109375" style="454" customWidth="1"/>
    <col min="9738" max="9984" width="9.140625" style="454"/>
    <col min="9985" max="9985" width="37.42578125" style="454" customWidth="1"/>
    <col min="9986" max="9989" width="9.7109375" style="454" customWidth="1"/>
    <col min="9990" max="9990" width="27.140625" style="454" customWidth="1"/>
    <col min="9991" max="9993" width="9.7109375" style="454" customWidth="1"/>
    <col min="9994" max="10240" width="9.140625" style="454"/>
    <col min="10241" max="10241" width="37.42578125" style="454" customWidth="1"/>
    <col min="10242" max="10245" width="9.7109375" style="454" customWidth="1"/>
    <col min="10246" max="10246" width="27.140625" style="454" customWidth="1"/>
    <col min="10247" max="10249" width="9.7109375" style="454" customWidth="1"/>
    <col min="10250" max="10496" width="9.140625" style="454"/>
    <col min="10497" max="10497" width="37.42578125" style="454" customWidth="1"/>
    <col min="10498" max="10501" width="9.7109375" style="454" customWidth="1"/>
    <col min="10502" max="10502" width="27.140625" style="454" customWidth="1"/>
    <col min="10503" max="10505" width="9.7109375" style="454" customWidth="1"/>
    <col min="10506" max="10752" width="9.140625" style="454"/>
    <col min="10753" max="10753" width="37.42578125" style="454" customWidth="1"/>
    <col min="10754" max="10757" width="9.7109375" style="454" customWidth="1"/>
    <col min="10758" max="10758" width="27.140625" style="454" customWidth="1"/>
    <col min="10759" max="10761" width="9.7109375" style="454" customWidth="1"/>
    <col min="10762" max="11008" width="9.140625" style="454"/>
    <col min="11009" max="11009" width="37.42578125" style="454" customWidth="1"/>
    <col min="11010" max="11013" width="9.7109375" style="454" customWidth="1"/>
    <col min="11014" max="11014" width="27.140625" style="454" customWidth="1"/>
    <col min="11015" max="11017" width="9.7109375" style="454" customWidth="1"/>
    <col min="11018" max="11264" width="9.140625" style="454"/>
    <col min="11265" max="11265" width="37.42578125" style="454" customWidth="1"/>
    <col min="11266" max="11269" width="9.7109375" style="454" customWidth="1"/>
    <col min="11270" max="11270" width="27.140625" style="454" customWidth="1"/>
    <col min="11271" max="11273" width="9.7109375" style="454" customWidth="1"/>
    <col min="11274" max="11520" width="9.140625" style="454"/>
    <col min="11521" max="11521" width="37.42578125" style="454" customWidth="1"/>
    <col min="11522" max="11525" width="9.7109375" style="454" customWidth="1"/>
    <col min="11526" max="11526" width="27.140625" style="454" customWidth="1"/>
    <col min="11527" max="11529" width="9.7109375" style="454" customWidth="1"/>
    <col min="11530" max="11776" width="9.140625" style="454"/>
    <col min="11777" max="11777" width="37.42578125" style="454" customWidth="1"/>
    <col min="11778" max="11781" width="9.7109375" style="454" customWidth="1"/>
    <col min="11782" max="11782" width="27.140625" style="454" customWidth="1"/>
    <col min="11783" max="11785" width="9.7109375" style="454" customWidth="1"/>
    <col min="11786" max="12032" width="9.140625" style="454"/>
    <col min="12033" max="12033" width="37.42578125" style="454" customWidth="1"/>
    <col min="12034" max="12037" width="9.7109375" style="454" customWidth="1"/>
    <col min="12038" max="12038" width="27.140625" style="454" customWidth="1"/>
    <col min="12039" max="12041" width="9.7109375" style="454" customWidth="1"/>
    <col min="12042" max="12288" width="9.140625" style="454"/>
    <col min="12289" max="12289" width="37.42578125" style="454" customWidth="1"/>
    <col min="12290" max="12293" width="9.7109375" style="454" customWidth="1"/>
    <col min="12294" max="12294" width="27.140625" style="454" customWidth="1"/>
    <col min="12295" max="12297" width="9.7109375" style="454" customWidth="1"/>
    <col min="12298" max="12544" width="9.140625" style="454"/>
    <col min="12545" max="12545" width="37.42578125" style="454" customWidth="1"/>
    <col min="12546" max="12549" width="9.7109375" style="454" customWidth="1"/>
    <col min="12550" max="12550" width="27.140625" style="454" customWidth="1"/>
    <col min="12551" max="12553" width="9.7109375" style="454" customWidth="1"/>
    <col min="12554" max="12800" width="9.140625" style="454"/>
    <col min="12801" max="12801" width="37.42578125" style="454" customWidth="1"/>
    <col min="12802" max="12805" width="9.7109375" style="454" customWidth="1"/>
    <col min="12806" max="12806" width="27.140625" style="454" customWidth="1"/>
    <col min="12807" max="12809" width="9.7109375" style="454" customWidth="1"/>
    <col min="12810" max="13056" width="9.140625" style="454"/>
    <col min="13057" max="13057" width="37.42578125" style="454" customWidth="1"/>
    <col min="13058" max="13061" width="9.7109375" style="454" customWidth="1"/>
    <col min="13062" max="13062" width="27.140625" style="454" customWidth="1"/>
    <col min="13063" max="13065" width="9.7109375" style="454" customWidth="1"/>
    <col min="13066" max="13312" width="9.140625" style="454"/>
    <col min="13313" max="13313" width="37.42578125" style="454" customWidth="1"/>
    <col min="13314" max="13317" width="9.7109375" style="454" customWidth="1"/>
    <col min="13318" max="13318" width="27.140625" style="454" customWidth="1"/>
    <col min="13319" max="13321" width="9.7109375" style="454" customWidth="1"/>
    <col min="13322" max="13568" width="9.140625" style="454"/>
    <col min="13569" max="13569" width="37.42578125" style="454" customWidth="1"/>
    <col min="13570" max="13573" width="9.7109375" style="454" customWidth="1"/>
    <col min="13574" max="13574" width="27.140625" style="454" customWidth="1"/>
    <col min="13575" max="13577" width="9.7109375" style="454" customWidth="1"/>
    <col min="13578" max="13824" width="9.140625" style="454"/>
    <col min="13825" max="13825" width="37.42578125" style="454" customWidth="1"/>
    <col min="13826" max="13829" width="9.7109375" style="454" customWidth="1"/>
    <col min="13830" max="13830" width="27.140625" style="454" customWidth="1"/>
    <col min="13831" max="13833" width="9.7109375" style="454" customWidth="1"/>
    <col min="13834" max="14080" width="9.140625" style="454"/>
    <col min="14081" max="14081" width="37.42578125" style="454" customWidth="1"/>
    <col min="14082" max="14085" width="9.7109375" style="454" customWidth="1"/>
    <col min="14086" max="14086" width="27.140625" style="454" customWidth="1"/>
    <col min="14087" max="14089" width="9.7109375" style="454" customWidth="1"/>
    <col min="14090" max="14336" width="9.140625" style="454"/>
    <col min="14337" max="14337" width="37.42578125" style="454" customWidth="1"/>
    <col min="14338" max="14341" width="9.7109375" style="454" customWidth="1"/>
    <col min="14342" max="14342" width="27.140625" style="454" customWidth="1"/>
    <col min="14343" max="14345" width="9.7109375" style="454" customWidth="1"/>
    <col min="14346" max="14592" width="9.140625" style="454"/>
    <col min="14593" max="14593" width="37.42578125" style="454" customWidth="1"/>
    <col min="14594" max="14597" width="9.7109375" style="454" customWidth="1"/>
    <col min="14598" max="14598" width="27.140625" style="454" customWidth="1"/>
    <col min="14599" max="14601" width="9.7109375" style="454" customWidth="1"/>
    <col min="14602" max="14848" width="9.140625" style="454"/>
    <col min="14849" max="14849" width="37.42578125" style="454" customWidth="1"/>
    <col min="14850" max="14853" width="9.7109375" style="454" customWidth="1"/>
    <col min="14854" max="14854" width="27.140625" style="454" customWidth="1"/>
    <col min="14855" max="14857" width="9.7109375" style="454" customWidth="1"/>
    <col min="14858" max="15104" width="9.140625" style="454"/>
    <col min="15105" max="15105" width="37.42578125" style="454" customWidth="1"/>
    <col min="15106" max="15109" width="9.7109375" style="454" customWidth="1"/>
    <col min="15110" max="15110" width="27.140625" style="454" customWidth="1"/>
    <col min="15111" max="15113" width="9.7109375" style="454" customWidth="1"/>
    <col min="15114" max="15360" width="9.140625" style="454"/>
    <col min="15361" max="15361" width="37.42578125" style="454" customWidth="1"/>
    <col min="15362" max="15365" width="9.7109375" style="454" customWidth="1"/>
    <col min="15366" max="15366" width="27.140625" style="454" customWidth="1"/>
    <col min="15367" max="15369" width="9.7109375" style="454" customWidth="1"/>
    <col min="15370" max="15616" width="9.140625" style="454"/>
    <col min="15617" max="15617" width="37.42578125" style="454" customWidth="1"/>
    <col min="15618" max="15621" width="9.7109375" style="454" customWidth="1"/>
    <col min="15622" max="15622" width="27.140625" style="454" customWidth="1"/>
    <col min="15623" max="15625" width="9.7109375" style="454" customWidth="1"/>
    <col min="15626" max="15872" width="9.140625" style="454"/>
    <col min="15873" max="15873" width="37.42578125" style="454" customWidth="1"/>
    <col min="15874" max="15877" width="9.7109375" style="454" customWidth="1"/>
    <col min="15878" max="15878" width="27.140625" style="454" customWidth="1"/>
    <col min="15879" max="15881" width="9.7109375" style="454" customWidth="1"/>
    <col min="15882" max="16128" width="9.140625" style="454"/>
    <col min="16129" max="16129" width="37.42578125" style="454" customWidth="1"/>
    <col min="16130" max="16133" width="9.7109375" style="454" customWidth="1"/>
    <col min="16134" max="16134" width="27.140625" style="454" customWidth="1"/>
    <col min="16135" max="16137" width="9.7109375" style="454" customWidth="1"/>
    <col min="16138" max="16384" width="9.140625" style="454"/>
  </cols>
  <sheetData>
    <row r="1" spans="1:20" ht="96.75" customHeight="1" x14ac:dyDescent="0.2">
      <c r="A1" s="453"/>
      <c r="B1" s="760" t="s">
        <v>1055</v>
      </c>
      <c r="C1" s="761"/>
      <c r="D1" s="761"/>
      <c r="E1" s="761"/>
      <c r="F1" s="761"/>
      <c r="G1" s="761"/>
      <c r="H1" s="761"/>
      <c r="I1" s="761"/>
    </row>
    <row r="2" spans="1:20" ht="38.25" customHeight="1" x14ac:dyDescent="0.2">
      <c r="A2" s="762" t="s">
        <v>840</v>
      </c>
      <c r="B2" s="762"/>
      <c r="C2" s="762"/>
      <c r="D2" s="762"/>
      <c r="E2" s="762"/>
      <c r="F2" s="762"/>
      <c r="G2" s="762"/>
      <c r="H2" s="762"/>
      <c r="I2" s="762"/>
    </row>
    <row r="3" spans="1:20" ht="21" customHeight="1" x14ac:dyDescent="0.2">
      <c r="A3" s="763"/>
      <c r="B3" s="763"/>
      <c r="C3" s="763"/>
      <c r="D3" s="763"/>
      <c r="E3" s="763"/>
      <c r="F3" s="763"/>
      <c r="G3" s="763"/>
      <c r="H3" s="763"/>
      <c r="I3" s="763"/>
    </row>
    <row r="4" spans="1:20" ht="15.75" customHeight="1" x14ac:dyDescent="0.2">
      <c r="A4" s="455" t="s">
        <v>806</v>
      </c>
      <c r="B4" s="764" t="s">
        <v>806</v>
      </c>
      <c r="C4" s="765"/>
      <c r="D4" s="765"/>
      <c r="E4" s="765"/>
      <c r="F4" s="766" t="s">
        <v>807</v>
      </c>
      <c r="G4" s="767"/>
      <c r="H4" s="767"/>
      <c r="I4" s="768"/>
      <c r="K4" s="456"/>
    </row>
    <row r="5" spans="1:20" s="458" customFormat="1" ht="25.5" customHeight="1" x14ac:dyDescent="0.25">
      <c r="A5" s="457" t="s">
        <v>808</v>
      </c>
      <c r="B5" s="766" t="s">
        <v>809</v>
      </c>
      <c r="C5" s="767"/>
      <c r="D5" s="767"/>
      <c r="E5" s="767"/>
      <c r="F5" s="766" t="s">
        <v>810</v>
      </c>
      <c r="G5" s="767"/>
      <c r="H5" s="767"/>
      <c r="I5" s="768"/>
    </row>
    <row r="6" spans="1:20" x14ac:dyDescent="0.2">
      <c r="A6" s="457" t="s">
        <v>811</v>
      </c>
      <c r="B6" s="766" t="s">
        <v>812</v>
      </c>
      <c r="C6" s="767"/>
      <c r="D6" s="767"/>
      <c r="E6" s="767"/>
      <c r="F6" s="766" t="s">
        <v>813</v>
      </c>
      <c r="G6" s="767"/>
      <c r="H6" s="767"/>
      <c r="I6" s="768"/>
    </row>
    <row r="7" spans="1:20" ht="25.5" x14ac:dyDescent="0.2">
      <c r="A7" s="457" t="s">
        <v>814</v>
      </c>
      <c r="B7" s="766" t="s">
        <v>815</v>
      </c>
      <c r="C7" s="767"/>
      <c r="D7" s="767"/>
      <c r="E7" s="767"/>
      <c r="F7" s="766" t="s">
        <v>816</v>
      </c>
      <c r="G7" s="767"/>
      <c r="H7" s="767"/>
      <c r="I7" s="768"/>
    </row>
    <row r="8" spans="1:20" s="459" customFormat="1" ht="25.5" customHeight="1" x14ac:dyDescent="0.2">
      <c r="A8" s="769" t="s">
        <v>817</v>
      </c>
      <c r="B8" s="770"/>
      <c r="C8" s="770"/>
      <c r="D8" s="770"/>
      <c r="E8" s="770"/>
      <c r="F8" s="770"/>
      <c r="G8" s="770"/>
      <c r="H8" s="770"/>
      <c r="I8" s="771"/>
      <c r="K8" s="460"/>
    </row>
    <row r="9" spans="1:20" s="461" customFormat="1" ht="21" customHeight="1" x14ac:dyDescent="0.2">
      <c r="A9" s="759"/>
      <c r="B9" s="759"/>
      <c r="C9" s="759"/>
      <c r="D9" s="759"/>
      <c r="E9" s="759"/>
      <c r="F9" s="759"/>
      <c r="G9" s="759"/>
      <c r="H9" s="759"/>
      <c r="I9" s="759"/>
      <c r="J9" s="454"/>
      <c r="K9" s="454"/>
      <c r="L9" s="454"/>
      <c r="M9" s="454"/>
      <c r="N9" s="454"/>
      <c r="O9" s="454"/>
      <c r="P9" s="454"/>
      <c r="Q9" s="454"/>
      <c r="R9" s="454"/>
      <c r="S9" s="454"/>
      <c r="T9" s="454"/>
    </row>
    <row r="10" spans="1:20" ht="12.75" customHeight="1" x14ac:dyDescent="0.2">
      <c r="A10" s="748" t="s">
        <v>818</v>
      </c>
      <c r="B10" s="748"/>
      <c r="C10" s="748"/>
      <c r="D10" s="748"/>
      <c r="E10" s="748"/>
      <c r="F10" s="748"/>
      <c r="G10" s="748"/>
      <c r="H10" s="748"/>
      <c r="I10" s="748"/>
    </row>
    <row r="11" spans="1:20" ht="12.75" customHeight="1" x14ac:dyDescent="0.2">
      <c r="A11" s="748"/>
      <c r="B11" s="748"/>
      <c r="C11" s="748"/>
      <c r="D11" s="748"/>
      <c r="E11" s="748"/>
      <c r="F11" s="748"/>
      <c r="G11" s="748"/>
      <c r="H11" s="748"/>
      <c r="I11" s="748"/>
    </row>
    <row r="12" spans="1:20" s="461" customFormat="1" ht="21" customHeight="1" x14ac:dyDescent="0.2">
      <c r="A12" s="757"/>
      <c r="B12" s="757"/>
      <c r="C12" s="757"/>
      <c r="D12" s="757"/>
      <c r="E12" s="757"/>
      <c r="F12" s="757"/>
      <c r="G12" s="757"/>
      <c r="H12" s="757"/>
      <c r="I12" s="757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</row>
    <row r="13" spans="1:20" s="463" customFormat="1" ht="18" customHeight="1" x14ac:dyDescent="0.25">
      <c r="A13" s="462" t="s">
        <v>365</v>
      </c>
      <c r="B13" s="758" t="s">
        <v>819</v>
      </c>
      <c r="C13" s="758"/>
      <c r="D13" s="758" t="s">
        <v>820</v>
      </c>
      <c r="E13" s="758"/>
      <c r="F13" s="758" t="s">
        <v>821</v>
      </c>
      <c r="G13" s="758"/>
      <c r="H13" s="758" t="s">
        <v>822</v>
      </c>
      <c r="I13" s="758"/>
    </row>
    <row r="14" spans="1:20" ht="15.75" customHeight="1" x14ac:dyDescent="0.2">
      <c r="A14" s="464" t="s">
        <v>823</v>
      </c>
      <c r="B14" s="465" t="s">
        <v>824</v>
      </c>
      <c r="C14" s="465" t="s">
        <v>825</v>
      </c>
      <c r="D14" s="465" t="s">
        <v>824</v>
      </c>
      <c r="E14" s="465" t="s">
        <v>825</v>
      </c>
      <c r="F14" s="465" t="s">
        <v>824</v>
      </c>
      <c r="G14" s="465" t="s">
        <v>825</v>
      </c>
      <c r="H14" s="465" t="s">
        <v>824</v>
      </c>
      <c r="I14" s="465" t="s">
        <v>825</v>
      </c>
    </row>
    <row r="15" spans="1:20" ht="15" customHeight="1" x14ac:dyDescent="0.2">
      <c r="A15" s="466" t="s">
        <v>826</v>
      </c>
      <c r="B15" s="467">
        <v>0.03</v>
      </c>
      <c r="C15" s="467">
        <v>6.1600000000000002E-2</v>
      </c>
      <c r="D15" s="467">
        <v>5.5E-2</v>
      </c>
      <c r="E15" s="467">
        <v>8.9599999999999999E-2</v>
      </c>
      <c r="F15" s="467">
        <v>0.04</v>
      </c>
      <c r="G15" s="467">
        <v>7.3999999999999996E-2</v>
      </c>
      <c r="H15" s="468">
        <v>0.04</v>
      </c>
      <c r="I15" s="468">
        <v>0.06</v>
      </c>
    </row>
    <row r="16" spans="1:20" ht="15.75" customHeight="1" x14ac:dyDescent="0.2">
      <c r="A16" s="464" t="s">
        <v>827</v>
      </c>
      <c r="B16" s="751">
        <v>5.8999999999999999E-3</v>
      </c>
      <c r="C16" s="751"/>
      <c r="D16" s="751">
        <v>1.3899999999999999E-2</v>
      </c>
      <c r="E16" s="751"/>
      <c r="F16" s="751">
        <v>1.23E-2</v>
      </c>
      <c r="G16" s="751"/>
      <c r="H16" s="752">
        <v>1.23E-2</v>
      </c>
      <c r="I16" s="756"/>
    </row>
    <row r="17" spans="1:12" ht="15.75" customHeight="1" x14ac:dyDescent="0.2">
      <c r="A17" s="464" t="s">
        <v>828</v>
      </c>
      <c r="B17" s="751">
        <v>8.0000000000000002E-3</v>
      </c>
      <c r="C17" s="751"/>
      <c r="D17" s="751">
        <v>0.01</v>
      </c>
      <c r="E17" s="751"/>
      <c r="F17" s="751">
        <v>8.0000000000000002E-3</v>
      </c>
      <c r="G17" s="751"/>
      <c r="H17" s="752">
        <v>8.0000000000000002E-3</v>
      </c>
      <c r="I17" s="756"/>
    </row>
    <row r="18" spans="1:12" ht="15.75" customHeight="1" x14ac:dyDescent="0.2">
      <c r="A18" s="469" t="s">
        <v>829</v>
      </c>
      <c r="B18" s="751">
        <v>9.7000000000000003E-3</v>
      </c>
      <c r="C18" s="751"/>
      <c r="D18" s="751">
        <v>1.2699999999999999E-2</v>
      </c>
      <c r="E18" s="751"/>
      <c r="F18" s="751">
        <v>1.2699999999999999E-2</v>
      </c>
      <c r="G18" s="751"/>
      <c r="H18" s="752">
        <v>1.2699999999999999E-2</v>
      </c>
      <c r="I18" s="752"/>
    </row>
    <row r="19" spans="1:12" ht="15.75" customHeight="1" x14ac:dyDescent="0.2">
      <c r="A19" s="470" t="s">
        <v>830</v>
      </c>
      <c r="B19" s="753">
        <v>4.65E-2</v>
      </c>
      <c r="C19" s="753"/>
      <c r="D19" s="753">
        <v>8.6499999999999994E-2</v>
      </c>
      <c r="E19" s="753"/>
      <c r="F19" s="753">
        <v>5.3999999999999999E-2</v>
      </c>
      <c r="G19" s="753"/>
      <c r="H19" s="754">
        <f>SUM(H20:I22)</f>
        <v>7.6499999999999999E-2</v>
      </c>
      <c r="I19" s="755"/>
      <c r="L19" s="471">
        <f>H24</f>
        <v>0.2324541489983758</v>
      </c>
    </row>
    <row r="20" spans="1:12" ht="15.75" customHeight="1" x14ac:dyDescent="0.2">
      <c r="A20" s="472" t="s">
        <v>213</v>
      </c>
      <c r="B20" s="751">
        <v>0.01</v>
      </c>
      <c r="C20" s="751"/>
      <c r="D20" s="751">
        <v>0.05</v>
      </c>
      <c r="E20" s="751"/>
      <c r="F20" s="751">
        <v>0.03</v>
      </c>
      <c r="G20" s="751"/>
      <c r="H20" s="752">
        <v>0.04</v>
      </c>
      <c r="I20" s="752"/>
    </row>
    <row r="21" spans="1:12" ht="15.75" customHeight="1" x14ac:dyDescent="0.2">
      <c r="A21" s="472" t="s">
        <v>214</v>
      </c>
      <c r="B21" s="751">
        <v>6.4999999999999997E-3</v>
      </c>
      <c r="C21" s="751"/>
      <c r="D21" s="751">
        <v>6.4999999999999997E-3</v>
      </c>
      <c r="E21" s="751"/>
      <c r="F21" s="751">
        <v>6.4999999999999997E-3</v>
      </c>
      <c r="G21" s="751"/>
      <c r="H21" s="752">
        <v>6.4999999999999997E-3</v>
      </c>
      <c r="I21" s="752"/>
    </row>
    <row r="22" spans="1:12" ht="15.75" customHeight="1" x14ac:dyDescent="0.2">
      <c r="A22" s="472" t="s">
        <v>831</v>
      </c>
      <c r="B22" s="751">
        <v>0.03</v>
      </c>
      <c r="C22" s="751"/>
      <c r="D22" s="751">
        <v>0.03</v>
      </c>
      <c r="E22" s="751"/>
      <c r="F22" s="751">
        <v>0.03</v>
      </c>
      <c r="G22" s="751"/>
      <c r="H22" s="752">
        <v>0.03</v>
      </c>
      <c r="I22" s="752"/>
    </row>
    <row r="23" spans="1:12" ht="15.75" customHeight="1" x14ac:dyDescent="0.2">
      <c r="A23" s="473"/>
      <c r="B23" s="474"/>
      <c r="C23" s="474"/>
      <c r="D23" s="474"/>
      <c r="E23" s="474"/>
      <c r="F23" s="474"/>
      <c r="G23" s="474"/>
      <c r="H23" s="475"/>
      <c r="I23" s="475"/>
    </row>
    <row r="24" spans="1:12" ht="39" customHeight="1" x14ac:dyDescent="0.2">
      <c r="A24" s="743" t="s">
        <v>832</v>
      </c>
      <c r="B24" s="744"/>
      <c r="C24" s="744"/>
      <c r="D24" s="744"/>
      <c r="E24" s="744"/>
      <c r="F24" s="744"/>
      <c r="G24" s="745"/>
      <c r="H24" s="746">
        <f>(((1+H28+H29+H30)*(1+H31)*(1+H32))/(1-H33))-1</f>
        <v>0.2324541489983758</v>
      </c>
      <c r="I24" s="746"/>
      <c r="J24" s="471">
        <f>H24</f>
        <v>0.2324541489983758</v>
      </c>
      <c r="K24" s="476"/>
    </row>
    <row r="25" spans="1:12" ht="21.75" customHeight="1" x14ac:dyDescent="0.2">
      <c r="A25" s="747"/>
      <c r="B25" s="747"/>
      <c r="C25" s="747"/>
      <c r="D25" s="747"/>
      <c r="E25" s="747"/>
      <c r="F25" s="747"/>
      <c r="G25" s="747"/>
      <c r="H25" s="747"/>
      <c r="I25" s="747"/>
    </row>
    <row r="26" spans="1:12" ht="18" customHeight="1" x14ac:dyDescent="0.2">
      <c r="A26" s="748" t="s">
        <v>833</v>
      </c>
      <c r="B26" s="748"/>
      <c r="C26" s="748"/>
      <c r="D26" s="748"/>
      <c r="E26" s="748"/>
      <c r="F26" s="748"/>
      <c r="G26" s="748"/>
      <c r="H26" s="748"/>
      <c r="I26" s="748"/>
    </row>
    <row r="27" spans="1:12" ht="18" customHeight="1" x14ac:dyDescent="0.2">
      <c r="A27" s="749" t="s">
        <v>834</v>
      </c>
      <c r="B27" s="749"/>
      <c r="C27" s="749"/>
      <c r="D27" s="749"/>
      <c r="E27" s="749"/>
      <c r="F27" s="749"/>
      <c r="G27" s="749"/>
      <c r="H27" s="750" t="s">
        <v>822</v>
      </c>
      <c r="I27" s="750"/>
    </row>
    <row r="28" spans="1:12" ht="18" customHeight="1" x14ac:dyDescent="0.2">
      <c r="A28" s="740" t="s">
        <v>809</v>
      </c>
      <c r="B28" s="740"/>
      <c r="C28" s="740"/>
      <c r="D28" s="740"/>
      <c r="E28" s="740"/>
      <c r="F28" s="740"/>
      <c r="G28" s="740"/>
      <c r="H28" s="741">
        <f>H15</f>
        <v>0.04</v>
      </c>
      <c r="I28" s="741"/>
    </row>
    <row r="29" spans="1:12" ht="18" customHeight="1" x14ac:dyDescent="0.2">
      <c r="A29" s="742" t="s">
        <v>835</v>
      </c>
      <c r="B29" s="742"/>
      <c r="C29" s="742"/>
      <c r="D29" s="742"/>
      <c r="E29" s="742"/>
      <c r="F29" s="742"/>
      <c r="G29" s="742"/>
      <c r="H29" s="741">
        <f>H17</f>
        <v>8.0000000000000002E-3</v>
      </c>
      <c r="I29" s="741"/>
    </row>
    <row r="30" spans="1:12" ht="17.25" customHeight="1" x14ac:dyDescent="0.2">
      <c r="A30" s="742" t="s">
        <v>815</v>
      </c>
      <c r="B30" s="742"/>
      <c r="C30" s="742"/>
      <c r="D30" s="742"/>
      <c r="E30" s="742"/>
      <c r="F30" s="742"/>
      <c r="G30" s="742"/>
      <c r="H30" s="741">
        <f>H18</f>
        <v>1.2699999999999999E-2</v>
      </c>
      <c r="I30" s="741"/>
    </row>
    <row r="31" spans="1:12" ht="18" customHeight="1" x14ac:dyDescent="0.2">
      <c r="A31" s="740" t="s">
        <v>810</v>
      </c>
      <c r="B31" s="740"/>
      <c r="C31" s="740"/>
      <c r="D31" s="740"/>
      <c r="E31" s="740"/>
      <c r="F31" s="740"/>
      <c r="G31" s="740"/>
      <c r="H31" s="741">
        <f>H16</f>
        <v>1.23E-2</v>
      </c>
      <c r="I31" s="741"/>
    </row>
    <row r="32" spans="1:12" ht="18" customHeight="1" x14ac:dyDescent="0.2">
      <c r="A32" s="742" t="s">
        <v>813</v>
      </c>
      <c r="B32" s="742"/>
      <c r="C32" s="742"/>
      <c r="D32" s="742"/>
      <c r="E32" s="742"/>
      <c r="F32" s="742"/>
      <c r="G32" s="742"/>
      <c r="H32" s="741">
        <f>I15</f>
        <v>0.06</v>
      </c>
      <c r="I32" s="741"/>
    </row>
    <row r="33" spans="1:10" ht="16.5" customHeight="1" x14ac:dyDescent="0.2">
      <c r="A33" s="740" t="s">
        <v>816</v>
      </c>
      <c r="B33" s="740"/>
      <c r="C33" s="740"/>
      <c r="D33" s="740"/>
      <c r="E33" s="740"/>
      <c r="F33" s="740"/>
      <c r="G33" s="740"/>
      <c r="H33" s="741">
        <f>H19</f>
        <v>7.6499999999999999E-2</v>
      </c>
      <c r="I33" s="741"/>
    </row>
    <row r="34" spans="1:10" ht="16.5" customHeight="1" x14ac:dyDescent="0.2">
      <c r="A34" s="737"/>
      <c r="B34" s="737"/>
      <c r="C34" s="737"/>
      <c r="D34" s="737"/>
      <c r="E34" s="737"/>
      <c r="F34" s="737"/>
      <c r="G34" s="737"/>
      <c r="H34" s="737"/>
      <c r="I34" s="737"/>
    </row>
    <row r="35" spans="1:10" ht="16.5" customHeight="1" x14ac:dyDescent="0.2">
      <c r="A35" s="738" t="s">
        <v>836</v>
      </c>
      <c r="B35" s="738"/>
      <c r="C35" s="738"/>
      <c r="D35" s="738"/>
      <c r="E35" s="738"/>
      <c r="F35" s="738"/>
      <c r="G35" s="738"/>
      <c r="H35" s="738"/>
      <c r="I35" s="738"/>
    </row>
    <row r="36" spans="1:10" ht="16.5" customHeight="1" x14ac:dyDescent="0.2">
      <c r="A36" s="477"/>
      <c r="B36" s="477"/>
      <c r="C36" s="477"/>
      <c r="D36" s="477"/>
      <c r="E36" s="477"/>
      <c r="F36" s="477"/>
      <c r="G36" s="477"/>
      <c r="H36" s="477"/>
      <c r="I36" s="477"/>
    </row>
    <row r="37" spans="1:10" ht="17.25" customHeight="1" x14ac:dyDescent="0.2">
      <c r="A37" s="478" t="s">
        <v>837</v>
      </c>
      <c r="B37" s="477"/>
      <c r="C37" s="477"/>
      <c r="D37" s="477"/>
      <c r="E37" s="477"/>
      <c r="F37" s="477"/>
      <c r="G37" s="477"/>
      <c r="H37" s="477"/>
      <c r="I37" s="477"/>
    </row>
    <row r="38" spans="1:10" ht="30.75" customHeight="1" x14ac:dyDescent="0.2">
      <c r="A38" s="739" t="s">
        <v>838</v>
      </c>
      <c r="B38" s="739"/>
      <c r="C38" s="739"/>
      <c r="D38" s="739"/>
      <c r="E38" s="739"/>
      <c r="F38" s="739"/>
      <c r="G38" s="739"/>
      <c r="H38" s="739"/>
      <c r="I38" s="739"/>
      <c r="J38" s="739"/>
    </row>
    <row r="39" spans="1:10" ht="55.5" customHeight="1" x14ac:dyDescent="0.2">
      <c r="A39" s="739" t="s">
        <v>841</v>
      </c>
      <c r="B39" s="739"/>
      <c r="C39" s="739"/>
      <c r="D39" s="739"/>
      <c r="E39" s="739"/>
      <c r="F39" s="739"/>
      <c r="G39" s="739"/>
      <c r="H39" s="739"/>
      <c r="I39" s="477"/>
    </row>
    <row r="40" spans="1:10" s="458" customFormat="1" ht="21.75" customHeight="1" x14ac:dyDescent="0.25">
      <c r="A40" s="733" t="s">
        <v>842</v>
      </c>
      <c r="B40" s="733"/>
      <c r="C40" s="733"/>
      <c r="D40" s="733"/>
      <c r="E40" s="481"/>
      <c r="F40" s="479"/>
      <c r="G40" s="479"/>
      <c r="H40" s="479"/>
      <c r="I40" s="479"/>
      <c r="J40" s="479"/>
    </row>
    <row r="41" spans="1:10" ht="16.5" customHeight="1" x14ac:dyDescent="0.2">
      <c r="A41" s="733" t="s">
        <v>843</v>
      </c>
      <c r="B41" s="733"/>
      <c r="C41" s="733"/>
      <c r="D41" s="733"/>
      <c r="E41" s="477"/>
      <c r="F41" s="477"/>
      <c r="G41" s="477"/>
      <c r="H41" s="477"/>
      <c r="I41" s="477"/>
    </row>
    <row r="42" spans="1:10" ht="16.5" customHeight="1" x14ac:dyDescent="0.2">
      <c r="A42" s="480"/>
      <c r="B42" s="480"/>
      <c r="C42" s="480"/>
      <c r="D42" s="480"/>
      <c r="E42" s="477"/>
      <c r="F42" s="477"/>
      <c r="G42" s="477"/>
      <c r="H42" s="477"/>
      <c r="I42" s="477"/>
    </row>
    <row r="43" spans="1:10" ht="15" customHeight="1" x14ac:dyDescent="0.2">
      <c r="A43" s="734" t="s">
        <v>839</v>
      </c>
      <c r="B43" s="734"/>
      <c r="C43" s="734"/>
      <c r="D43" s="734"/>
      <c r="E43" s="734"/>
      <c r="F43" s="734"/>
      <c r="G43" s="734"/>
      <c r="H43" s="734"/>
      <c r="I43" s="734"/>
    </row>
    <row r="44" spans="1:10" ht="15" x14ac:dyDescent="0.2">
      <c r="A44" s="735" t="s">
        <v>844</v>
      </c>
      <c r="B44" s="735"/>
      <c r="C44" s="735"/>
      <c r="D44" s="735"/>
      <c r="E44" s="735"/>
      <c r="F44" s="735"/>
      <c r="G44" s="735"/>
      <c r="H44" s="735"/>
      <c r="I44" s="735"/>
    </row>
    <row r="45" spans="1:10" ht="15" x14ac:dyDescent="0.2">
      <c r="A45" s="735" t="s">
        <v>845</v>
      </c>
      <c r="B45" s="735"/>
      <c r="C45" s="735"/>
      <c r="D45" s="735"/>
      <c r="E45" s="735"/>
      <c r="F45" s="735"/>
      <c r="G45" s="735"/>
      <c r="H45" s="735"/>
      <c r="I45" s="735"/>
    </row>
    <row r="46" spans="1:10" x14ac:dyDescent="0.2">
      <c r="A46" s="736"/>
      <c r="B46" s="736"/>
      <c r="C46" s="736"/>
      <c r="D46" s="736"/>
      <c r="E46" s="736"/>
      <c r="F46" s="736"/>
      <c r="G46" s="736"/>
      <c r="H46" s="736"/>
      <c r="I46" s="736"/>
    </row>
  </sheetData>
  <sheetProtection password="CC3D" sheet="1" objects="1" scenarios="1" selectLockedCells="1"/>
  <mergeCells count="75">
    <mergeCell ref="A9:I9"/>
    <mergeCell ref="B1:I1"/>
    <mergeCell ref="A2:I2"/>
    <mergeCell ref="A3:I3"/>
    <mergeCell ref="B4:E4"/>
    <mergeCell ref="F4:I4"/>
    <mergeCell ref="B5:E5"/>
    <mergeCell ref="F5:I5"/>
    <mergeCell ref="B6:E6"/>
    <mergeCell ref="F6:I6"/>
    <mergeCell ref="B7:E7"/>
    <mergeCell ref="F7:I7"/>
    <mergeCell ref="A8:I8"/>
    <mergeCell ref="A10:I11"/>
    <mergeCell ref="A12:I12"/>
    <mergeCell ref="B13:C13"/>
    <mergeCell ref="D13:E13"/>
    <mergeCell ref="F13:G13"/>
    <mergeCell ref="H13:I13"/>
    <mergeCell ref="B16:C16"/>
    <mergeCell ref="D16:E16"/>
    <mergeCell ref="F16:G16"/>
    <mergeCell ref="H16:I16"/>
    <mergeCell ref="B17:C17"/>
    <mergeCell ref="D17:E17"/>
    <mergeCell ref="F17:G17"/>
    <mergeCell ref="H17:I17"/>
    <mergeCell ref="B18:C18"/>
    <mergeCell ref="D18:E18"/>
    <mergeCell ref="F18:G18"/>
    <mergeCell ref="H18:I18"/>
    <mergeCell ref="B19:C19"/>
    <mergeCell ref="D19:E19"/>
    <mergeCell ref="F19:G19"/>
    <mergeCell ref="H19:I19"/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  <mergeCell ref="A24:G24"/>
    <mergeCell ref="H24:I24"/>
    <mergeCell ref="A25:I25"/>
    <mergeCell ref="A26:I26"/>
    <mergeCell ref="A27:G27"/>
    <mergeCell ref="H27:I27"/>
    <mergeCell ref="A28:G28"/>
    <mergeCell ref="H28:I28"/>
    <mergeCell ref="A29:G29"/>
    <mergeCell ref="H29:I29"/>
    <mergeCell ref="A30:G30"/>
    <mergeCell ref="H30:I30"/>
    <mergeCell ref="A31:G31"/>
    <mergeCell ref="H31:I31"/>
    <mergeCell ref="A32:G32"/>
    <mergeCell ref="H32:I32"/>
    <mergeCell ref="A33:G33"/>
    <mergeCell ref="H33:I33"/>
    <mergeCell ref="A34:I34"/>
    <mergeCell ref="A35:I35"/>
    <mergeCell ref="A38:J38"/>
    <mergeCell ref="A39:H39"/>
    <mergeCell ref="A40:D40"/>
    <mergeCell ref="A41:D41"/>
    <mergeCell ref="A43:I43"/>
    <mergeCell ref="A44:I44"/>
    <mergeCell ref="A45:I45"/>
    <mergeCell ref="A46:I46"/>
  </mergeCells>
  <pageMargins left="0.51181102362204722" right="0.51181102362204722" top="0.78740157480314965" bottom="0.78740157480314965" header="0.31496062992125984" footer="0.31496062992125984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U2195"/>
  <sheetViews>
    <sheetView view="pageBreakPreview" topLeftCell="A641" zoomScale="160" zoomScaleNormal="175" zoomScaleSheetLayoutView="160" workbookViewId="0">
      <selection activeCell="F654" sqref="F654"/>
    </sheetView>
  </sheetViews>
  <sheetFormatPr defaultRowHeight="12.75" x14ac:dyDescent="0.2"/>
  <cols>
    <col min="1" max="1" width="35.28515625" style="32" customWidth="1"/>
    <col min="2" max="2" width="16.140625" style="32" customWidth="1"/>
    <col min="3" max="3" width="13.28515625" style="32" customWidth="1"/>
    <col min="4" max="4" width="10.5703125" style="32" bestFit="1" customWidth="1"/>
    <col min="5" max="5" width="9.5703125" style="32" bestFit="1" customWidth="1"/>
    <col min="6" max="6" width="11.5703125" style="32" bestFit="1" customWidth="1"/>
    <col min="7" max="7" width="12.140625" style="32" customWidth="1"/>
    <col min="8" max="8" width="12.42578125" style="32" customWidth="1"/>
    <col min="9" max="9" width="10" style="32" bestFit="1" customWidth="1"/>
    <col min="10" max="12" width="9.140625" style="32"/>
    <col min="13" max="13" width="5.42578125" style="32" customWidth="1"/>
    <col min="14" max="14" width="6.5703125" style="32" customWidth="1"/>
    <col min="15" max="16384" width="9.140625" style="32"/>
  </cols>
  <sheetData>
    <row r="1" spans="1:255" x14ac:dyDescent="0.2">
      <c r="A1" s="27"/>
      <c r="B1" s="28"/>
      <c r="C1" s="28"/>
      <c r="D1" s="29"/>
      <c r="E1" s="30"/>
      <c r="F1" s="29"/>
      <c r="G1" s="29"/>
      <c r="H1" s="31"/>
    </row>
    <row r="2" spans="1:255" x14ac:dyDescent="0.2">
      <c r="A2" s="787" t="s">
        <v>211</v>
      </c>
      <c r="B2" s="870"/>
      <c r="C2" s="870"/>
      <c r="D2" s="870"/>
      <c r="E2" s="870"/>
      <c r="F2" s="870"/>
      <c r="G2" s="870"/>
      <c r="H2" s="789"/>
    </row>
    <row r="3" spans="1:255" x14ac:dyDescent="0.2">
      <c r="A3" s="787" t="s">
        <v>212</v>
      </c>
      <c r="B3" s="870"/>
      <c r="C3" s="870"/>
      <c r="D3" s="870"/>
      <c r="E3" s="870"/>
      <c r="F3" s="870"/>
      <c r="G3" s="870"/>
      <c r="H3" s="789"/>
    </row>
    <row r="4" spans="1:255" x14ac:dyDescent="0.2">
      <c r="A4" s="790" t="str">
        <f>'Anexo 2'!A2:G2</f>
        <v>Substituição dos sistemas de climatização dos cartórios do Edifício Sede por VRF</v>
      </c>
      <c r="B4" s="871"/>
      <c r="C4" s="871"/>
      <c r="D4" s="871"/>
      <c r="E4" s="871"/>
      <c r="F4" s="871"/>
      <c r="G4" s="871"/>
      <c r="H4" s="792"/>
    </row>
    <row r="5" spans="1:255" x14ac:dyDescent="0.2">
      <c r="A5" s="790"/>
      <c r="B5" s="871"/>
      <c r="C5" s="871"/>
      <c r="D5" s="871"/>
      <c r="E5" s="871"/>
      <c r="F5" s="871"/>
      <c r="G5" s="871"/>
      <c r="H5" s="33"/>
    </row>
    <row r="6" spans="1:255" s="177" customFormat="1" ht="18" customHeight="1" x14ac:dyDescent="0.25">
      <c r="A6" s="829" t="str">
        <f>'Anexo 2'!H12</f>
        <v>AC-001</v>
      </c>
      <c r="B6" s="830"/>
      <c r="C6" s="830"/>
      <c r="D6" s="830"/>
      <c r="E6" s="830"/>
      <c r="F6" s="830"/>
      <c r="G6" s="830"/>
      <c r="H6" s="831"/>
      <c r="I6" s="175"/>
      <c r="J6" s="175"/>
      <c r="K6" s="175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176"/>
      <c r="AG6" s="176"/>
      <c r="AH6" s="176"/>
      <c r="AI6" s="176"/>
      <c r="AJ6" s="176"/>
      <c r="AK6" s="176"/>
      <c r="AL6" s="176"/>
      <c r="AM6" s="176"/>
      <c r="AN6" s="176"/>
      <c r="AO6" s="176"/>
      <c r="AP6" s="176"/>
      <c r="AQ6" s="176"/>
      <c r="AR6" s="176"/>
      <c r="AS6" s="176"/>
      <c r="AT6" s="176"/>
      <c r="AU6" s="176"/>
      <c r="AV6" s="176"/>
      <c r="AW6" s="176"/>
      <c r="AX6" s="176"/>
      <c r="AY6" s="176"/>
      <c r="AZ6" s="176"/>
      <c r="BA6" s="176"/>
      <c r="BB6" s="176"/>
      <c r="BC6" s="176"/>
      <c r="BD6" s="176"/>
      <c r="BE6" s="176"/>
      <c r="BF6" s="176"/>
      <c r="BG6" s="176"/>
      <c r="BH6" s="176"/>
      <c r="BI6" s="176"/>
      <c r="BJ6" s="176"/>
      <c r="BK6" s="176"/>
      <c r="BL6" s="176"/>
      <c r="BM6" s="176"/>
      <c r="BN6" s="176"/>
      <c r="BO6" s="176"/>
      <c r="BP6" s="176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76"/>
      <c r="CM6" s="176"/>
      <c r="CN6" s="176"/>
      <c r="CO6" s="176"/>
      <c r="CP6" s="176"/>
      <c r="CQ6" s="176"/>
      <c r="CR6" s="176"/>
      <c r="CS6" s="176"/>
      <c r="CT6" s="176"/>
      <c r="CU6" s="176"/>
      <c r="CV6" s="176"/>
      <c r="CW6" s="176"/>
      <c r="CX6" s="176"/>
      <c r="CY6" s="176"/>
      <c r="CZ6" s="176"/>
      <c r="DA6" s="176"/>
      <c r="DB6" s="176"/>
      <c r="DC6" s="176"/>
      <c r="DD6" s="176"/>
      <c r="DE6" s="176"/>
      <c r="DF6" s="176"/>
      <c r="DG6" s="176"/>
      <c r="DH6" s="176"/>
      <c r="DI6" s="176"/>
      <c r="DJ6" s="176"/>
      <c r="DK6" s="176"/>
      <c r="DL6" s="176"/>
      <c r="DM6" s="176"/>
      <c r="DN6" s="176"/>
      <c r="DO6" s="176"/>
      <c r="DP6" s="176"/>
      <c r="DQ6" s="176"/>
      <c r="DR6" s="176"/>
      <c r="DS6" s="176"/>
      <c r="DT6" s="176"/>
      <c r="DU6" s="176"/>
      <c r="DV6" s="176"/>
      <c r="DW6" s="176"/>
      <c r="DX6" s="176"/>
      <c r="DY6" s="176"/>
      <c r="DZ6" s="176"/>
      <c r="EA6" s="176"/>
      <c r="EB6" s="176"/>
      <c r="EC6" s="176"/>
      <c r="ED6" s="176"/>
      <c r="EE6" s="176"/>
      <c r="EF6" s="176"/>
      <c r="EG6" s="176"/>
      <c r="EH6" s="176"/>
      <c r="EI6" s="176"/>
      <c r="EJ6" s="176"/>
      <c r="EK6" s="176"/>
      <c r="EL6" s="176"/>
      <c r="EM6" s="176"/>
      <c r="EN6" s="176"/>
      <c r="EO6" s="176"/>
      <c r="EP6" s="176"/>
      <c r="EQ6" s="176"/>
      <c r="ER6" s="176"/>
      <c r="ES6" s="176"/>
      <c r="ET6" s="176"/>
      <c r="EU6" s="176"/>
      <c r="EV6" s="176"/>
      <c r="EW6" s="176"/>
      <c r="EX6" s="176"/>
      <c r="EY6" s="176"/>
      <c r="EZ6" s="176"/>
      <c r="FA6" s="176"/>
      <c r="FB6" s="176"/>
      <c r="FC6" s="176"/>
      <c r="FD6" s="176"/>
      <c r="FE6" s="176"/>
      <c r="FF6" s="176"/>
      <c r="FG6" s="176"/>
      <c r="FH6" s="176"/>
      <c r="FI6" s="176"/>
      <c r="FJ6" s="176"/>
      <c r="FK6" s="176"/>
      <c r="FL6" s="176"/>
      <c r="FM6" s="176"/>
      <c r="FN6" s="176"/>
      <c r="FO6" s="176"/>
      <c r="FP6" s="176"/>
      <c r="FQ6" s="176"/>
      <c r="FR6" s="176"/>
      <c r="FS6" s="176"/>
      <c r="FT6" s="176"/>
      <c r="FU6" s="176"/>
      <c r="FV6" s="176"/>
      <c r="FW6" s="176"/>
      <c r="FX6" s="176"/>
      <c r="FY6" s="176"/>
      <c r="FZ6" s="176"/>
      <c r="GA6" s="176"/>
      <c r="GB6" s="176"/>
      <c r="GC6" s="176"/>
      <c r="GD6" s="176"/>
      <c r="GE6" s="176"/>
      <c r="GF6" s="176"/>
      <c r="GG6" s="176"/>
      <c r="GH6" s="176"/>
      <c r="GI6" s="176"/>
      <c r="GJ6" s="176"/>
      <c r="GK6" s="176"/>
      <c r="GL6" s="176"/>
      <c r="GM6" s="176"/>
      <c r="GN6" s="176"/>
      <c r="GO6" s="176"/>
      <c r="GP6" s="176"/>
      <c r="GQ6" s="176"/>
      <c r="GR6" s="176"/>
      <c r="GS6" s="176"/>
      <c r="GT6" s="176"/>
      <c r="GU6" s="176"/>
      <c r="GV6" s="176"/>
      <c r="GW6" s="176"/>
      <c r="GX6" s="176"/>
      <c r="GY6" s="176"/>
      <c r="GZ6" s="176"/>
      <c r="HA6" s="176"/>
      <c r="HB6" s="176"/>
      <c r="HC6" s="176"/>
      <c r="HD6" s="176"/>
      <c r="HE6" s="176"/>
      <c r="HF6" s="176"/>
      <c r="HG6" s="176"/>
      <c r="HH6" s="176"/>
      <c r="HI6" s="176"/>
      <c r="HJ6" s="176"/>
      <c r="HK6" s="176"/>
      <c r="HL6" s="176"/>
      <c r="HM6" s="176"/>
      <c r="HN6" s="176"/>
      <c r="HO6" s="176"/>
      <c r="HP6" s="176"/>
      <c r="HQ6" s="176"/>
      <c r="HR6" s="176"/>
      <c r="HS6" s="176"/>
      <c r="HT6" s="176"/>
      <c r="HU6" s="176"/>
      <c r="HV6" s="176"/>
      <c r="HW6" s="176"/>
      <c r="HX6" s="176"/>
      <c r="HY6" s="176"/>
      <c r="HZ6" s="176"/>
      <c r="IA6" s="176"/>
      <c r="IB6" s="176"/>
      <c r="IC6" s="176"/>
      <c r="ID6" s="176"/>
      <c r="IE6" s="176"/>
      <c r="IF6" s="176"/>
      <c r="IG6" s="176"/>
      <c r="IH6" s="176"/>
      <c r="II6" s="176"/>
      <c r="IJ6" s="176"/>
      <c r="IK6" s="176"/>
      <c r="IL6" s="176"/>
      <c r="IM6" s="176"/>
      <c r="IN6" s="176"/>
      <c r="IO6" s="176"/>
      <c r="IP6" s="176"/>
      <c r="IQ6" s="176"/>
      <c r="IR6" s="176"/>
      <c r="IS6" s="176"/>
      <c r="IT6" s="176"/>
      <c r="IU6" s="176"/>
    </row>
    <row r="7" spans="1:255" s="177" customFormat="1" ht="18" customHeight="1" x14ac:dyDescent="0.25">
      <c r="A7" s="832" t="s">
        <v>215</v>
      </c>
      <c r="B7" s="833"/>
      <c r="C7" s="99" t="s">
        <v>22</v>
      </c>
      <c r="D7" s="99" t="s">
        <v>216</v>
      </c>
      <c r="E7" s="834" t="s">
        <v>217</v>
      </c>
      <c r="F7" s="834"/>
      <c r="G7" s="834" t="s">
        <v>218</v>
      </c>
      <c r="H7" s="835"/>
      <c r="I7" s="175"/>
      <c r="J7" s="175"/>
      <c r="K7" s="175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176"/>
      <c r="FR7" s="176"/>
      <c r="FS7" s="176"/>
      <c r="FT7" s="176"/>
      <c r="FU7" s="176"/>
      <c r="FV7" s="176"/>
      <c r="FW7" s="176"/>
      <c r="FX7" s="176"/>
      <c r="FY7" s="176"/>
      <c r="FZ7" s="176"/>
      <c r="GA7" s="176"/>
      <c r="GB7" s="176"/>
      <c r="GC7" s="176"/>
      <c r="GD7" s="176"/>
      <c r="GE7" s="176"/>
      <c r="GF7" s="176"/>
      <c r="GG7" s="176"/>
      <c r="GH7" s="176"/>
      <c r="GI7" s="176"/>
      <c r="GJ7" s="176"/>
      <c r="GK7" s="176"/>
      <c r="GL7" s="176"/>
      <c r="GM7" s="176"/>
      <c r="GN7" s="176"/>
      <c r="GO7" s="176"/>
      <c r="GP7" s="176"/>
      <c r="GQ7" s="176"/>
      <c r="GR7" s="176"/>
      <c r="GS7" s="176"/>
      <c r="GT7" s="176"/>
      <c r="GU7" s="176"/>
      <c r="GV7" s="176"/>
      <c r="GW7" s="176"/>
      <c r="GX7" s="176"/>
      <c r="GY7" s="176"/>
      <c r="GZ7" s="176"/>
      <c r="HA7" s="176"/>
      <c r="HB7" s="176"/>
      <c r="HC7" s="176"/>
      <c r="HD7" s="176"/>
      <c r="HE7" s="176"/>
      <c r="HF7" s="176"/>
      <c r="HG7" s="176"/>
      <c r="HH7" s="176"/>
      <c r="HI7" s="176"/>
      <c r="HJ7" s="176"/>
      <c r="HK7" s="176"/>
      <c r="HL7" s="176"/>
      <c r="HM7" s="176"/>
      <c r="HN7" s="176"/>
      <c r="HO7" s="176"/>
      <c r="HP7" s="176"/>
      <c r="HQ7" s="176"/>
      <c r="HR7" s="176"/>
      <c r="HS7" s="176"/>
      <c r="HT7" s="176"/>
      <c r="HU7" s="176"/>
      <c r="HV7" s="176"/>
      <c r="HW7" s="176"/>
      <c r="HX7" s="176"/>
      <c r="HY7" s="176"/>
      <c r="HZ7" s="176"/>
      <c r="IA7" s="176"/>
      <c r="IB7" s="176"/>
      <c r="IC7" s="176"/>
      <c r="ID7" s="176"/>
      <c r="IE7" s="176"/>
      <c r="IF7" s="176"/>
      <c r="IG7" s="176"/>
      <c r="IH7" s="176"/>
      <c r="II7" s="176"/>
      <c r="IJ7" s="176"/>
      <c r="IK7" s="176"/>
      <c r="IL7" s="176"/>
      <c r="IM7" s="176"/>
      <c r="IN7" s="176"/>
      <c r="IO7" s="176"/>
      <c r="IP7" s="176"/>
      <c r="IQ7" s="176"/>
      <c r="IR7" s="176"/>
      <c r="IS7" s="176"/>
      <c r="IT7" s="176"/>
      <c r="IU7" s="176"/>
    </row>
    <row r="8" spans="1:255" s="177" customFormat="1" ht="51.75" customHeight="1" x14ac:dyDescent="0.25">
      <c r="A8" s="825" t="str">
        <f>'Anexo 2'!B12</f>
        <v>Fornecimento de condensadora VRF 24Hp, 380V, descarga vertical, marca de referência LG</v>
      </c>
      <c r="B8" s="826"/>
      <c r="C8" s="100" t="s">
        <v>219</v>
      </c>
      <c r="D8" s="101" t="s">
        <v>220</v>
      </c>
      <c r="E8" s="836" t="s">
        <v>217</v>
      </c>
      <c r="F8" s="837"/>
      <c r="G8" s="805" t="s">
        <v>221</v>
      </c>
      <c r="H8" s="806"/>
      <c r="I8" s="178"/>
      <c r="J8" s="175"/>
      <c r="K8" s="175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</row>
    <row r="9" spans="1:255" s="177" customFormat="1" x14ac:dyDescent="0.25">
      <c r="A9" s="102"/>
      <c r="B9" s="103"/>
      <c r="C9" s="103"/>
      <c r="D9" s="103"/>
      <c r="E9" s="104"/>
      <c r="F9" s="105"/>
      <c r="G9" s="106"/>
      <c r="H9" s="107"/>
      <c r="I9" s="179"/>
      <c r="J9" s="175"/>
      <c r="K9" s="175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/>
      <c r="DP9" s="176"/>
      <c r="DQ9" s="176"/>
      <c r="DR9" s="176"/>
      <c r="DS9" s="176"/>
      <c r="DT9" s="176"/>
      <c r="DU9" s="176"/>
      <c r="DV9" s="176"/>
      <c r="DW9" s="176"/>
      <c r="DX9" s="176"/>
      <c r="DY9" s="176"/>
      <c r="DZ9" s="176"/>
      <c r="EA9" s="176"/>
      <c r="EB9" s="176"/>
      <c r="EC9" s="176"/>
      <c r="ED9" s="176"/>
      <c r="EE9" s="176"/>
      <c r="EF9" s="176"/>
      <c r="EG9" s="176"/>
      <c r="EH9" s="176"/>
      <c r="EI9" s="176"/>
      <c r="EJ9" s="176"/>
      <c r="EK9" s="176"/>
      <c r="EL9" s="176"/>
      <c r="EM9" s="176"/>
      <c r="EN9" s="176"/>
      <c r="EO9" s="176"/>
      <c r="EP9" s="176"/>
      <c r="EQ9" s="176"/>
      <c r="ER9" s="176"/>
      <c r="ES9" s="176"/>
      <c r="ET9" s="176"/>
      <c r="EU9" s="176"/>
      <c r="EV9" s="176"/>
      <c r="EW9" s="176"/>
      <c r="EX9" s="176"/>
      <c r="EY9" s="176"/>
      <c r="EZ9" s="176"/>
      <c r="FA9" s="176"/>
      <c r="FB9" s="176"/>
      <c r="FC9" s="176"/>
      <c r="FD9" s="176"/>
      <c r="FE9" s="176"/>
      <c r="FF9" s="176"/>
      <c r="FG9" s="176"/>
      <c r="FH9" s="176"/>
      <c r="FI9" s="176"/>
      <c r="FJ9" s="176"/>
      <c r="FK9" s="176"/>
      <c r="FL9" s="176"/>
      <c r="FM9" s="176"/>
      <c r="FN9" s="176"/>
      <c r="FO9" s="176"/>
      <c r="FP9" s="176"/>
      <c r="FQ9" s="176"/>
      <c r="FR9" s="176"/>
      <c r="FS9" s="176"/>
      <c r="FT9" s="176"/>
      <c r="FU9" s="176"/>
      <c r="FV9" s="176"/>
      <c r="FW9" s="176"/>
      <c r="FX9" s="176"/>
      <c r="FY9" s="176"/>
      <c r="FZ9" s="176"/>
      <c r="GA9" s="176"/>
      <c r="GB9" s="176"/>
      <c r="GC9" s="176"/>
      <c r="GD9" s="176"/>
      <c r="GE9" s="176"/>
      <c r="GF9" s="176"/>
      <c r="GG9" s="176"/>
      <c r="GH9" s="176"/>
      <c r="GI9" s="176"/>
      <c r="GJ9" s="176"/>
      <c r="GK9" s="176"/>
      <c r="GL9" s="176"/>
      <c r="GM9" s="176"/>
      <c r="GN9" s="176"/>
      <c r="GO9" s="176"/>
      <c r="GP9" s="176"/>
      <c r="GQ9" s="176"/>
      <c r="GR9" s="176"/>
      <c r="GS9" s="176"/>
      <c r="GT9" s="176"/>
      <c r="GU9" s="176"/>
      <c r="GV9" s="176"/>
      <c r="GW9" s="176"/>
      <c r="GX9" s="176"/>
      <c r="GY9" s="176"/>
      <c r="GZ9" s="176"/>
      <c r="HA9" s="176"/>
      <c r="HB9" s="176"/>
      <c r="HC9" s="176"/>
      <c r="HD9" s="176"/>
      <c r="HE9" s="176"/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/>
      <c r="IR9" s="176"/>
      <c r="IS9" s="176"/>
      <c r="IT9" s="176"/>
      <c r="IU9" s="176"/>
    </row>
    <row r="10" spans="1:255" s="177" customFormat="1" x14ac:dyDescent="0.25">
      <c r="A10" s="779" t="s">
        <v>222</v>
      </c>
      <c r="B10" s="781" t="s">
        <v>22</v>
      </c>
      <c r="C10" s="781" t="s">
        <v>223</v>
      </c>
      <c r="D10" s="781" t="s">
        <v>17</v>
      </c>
      <c r="E10" s="783" t="s">
        <v>224</v>
      </c>
      <c r="F10" s="772" t="s">
        <v>225</v>
      </c>
      <c r="G10" s="773"/>
      <c r="H10" s="774" t="s">
        <v>226</v>
      </c>
      <c r="I10" s="179"/>
      <c r="J10" s="175"/>
      <c r="K10" s="175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76"/>
      <c r="CI10" s="176"/>
      <c r="CJ10" s="176"/>
      <c r="CK10" s="176"/>
      <c r="CL10" s="176"/>
      <c r="CM10" s="176"/>
      <c r="CN10" s="176"/>
      <c r="CO10" s="176"/>
      <c r="CP10" s="176"/>
      <c r="CQ10" s="176"/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176"/>
      <c r="DQ10" s="176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  <c r="EB10" s="176"/>
      <c r="EC10" s="176"/>
      <c r="ED10" s="176"/>
      <c r="EE10" s="176"/>
      <c r="EF10" s="176"/>
      <c r="EG10" s="176"/>
      <c r="EH10" s="176"/>
      <c r="EI10" s="176"/>
      <c r="EJ10" s="176"/>
      <c r="EK10" s="176"/>
      <c r="EL10" s="176"/>
      <c r="EM10" s="176"/>
      <c r="EN10" s="176"/>
      <c r="EO10" s="176"/>
      <c r="EP10" s="176"/>
      <c r="EQ10" s="176"/>
      <c r="ER10" s="176"/>
      <c r="ES10" s="176"/>
      <c r="ET10" s="176"/>
      <c r="EU10" s="176"/>
      <c r="EV10" s="176"/>
      <c r="EW10" s="176"/>
      <c r="EX10" s="176"/>
      <c r="EY10" s="176"/>
      <c r="EZ10" s="176"/>
      <c r="FA10" s="176"/>
      <c r="FB10" s="176"/>
      <c r="FC10" s="176"/>
      <c r="FD10" s="176"/>
      <c r="FE10" s="176"/>
      <c r="FF10" s="176"/>
      <c r="FG10" s="176"/>
      <c r="FH10" s="176"/>
      <c r="FI10" s="176"/>
      <c r="FJ10" s="176"/>
      <c r="FK10" s="176"/>
      <c r="FL10" s="176"/>
      <c r="FM10" s="176"/>
      <c r="FN10" s="176"/>
      <c r="FO10" s="176"/>
      <c r="FP10" s="176"/>
      <c r="FQ10" s="176"/>
      <c r="FR10" s="176"/>
      <c r="FS10" s="176"/>
      <c r="FT10" s="176"/>
      <c r="FU10" s="176"/>
      <c r="FV10" s="176"/>
      <c r="FW10" s="176"/>
      <c r="FX10" s="176"/>
      <c r="FY10" s="176"/>
      <c r="FZ10" s="176"/>
      <c r="GA10" s="176"/>
      <c r="GB10" s="176"/>
      <c r="GC10" s="176"/>
      <c r="GD10" s="176"/>
      <c r="GE10" s="176"/>
      <c r="GF10" s="176"/>
      <c r="GG10" s="176"/>
      <c r="GH10" s="176"/>
      <c r="GI10" s="176"/>
      <c r="GJ10" s="176"/>
      <c r="GK10" s="176"/>
      <c r="GL10" s="176"/>
      <c r="GM10" s="176"/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  <c r="IR10" s="176"/>
      <c r="IS10" s="176"/>
      <c r="IT10" s="176"/>
      <c r="IU10" s="176"/>
    </row>
    <row r="11" spans="1:255" s="177" customFormat="1" x14ac:dyDescent="0.25">
      <c r="A11" s="807"/>
      <c r="B11" s="782"/>
      <c r="C11" s="782"/>
      <c r="D11" s="785"/>
      <c r="E11" s="786"/>
      <c r="F11" s="42" t="s">
        <v>227</v>
      </c>
      <c r="G11" s="42" t="s">
        <v>228</v>
      </c>
      <c r="H11" s="775"/>
      <c r="I11" s="179"/>
      <c r="J11" s="175"/>
      <c r="K11" s="175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  <c r="EB11" s="176"/>
      <c r="EC11" s="176"/>
      <c r="ED11" s="176"/>
      <c r="EE11" s="176"/>
      <c r="EF11" s="176"/>
      <c r="EG11" s="176"/>
      <c r="EH11" s="176"/>
      <c r="EI11" s="176"/>
      <c r="EJ11" s="176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76"/>
      <c r="EV11" s="176"/>
      <c r="EW11" s="176"/>
      <c r="EX11" s="176"/>
      <c r="EY11" s="176"/>
      <c r="EZ11" s="176"/>
      <c r="FA11" s="176"/>
      <c r="FB11" s="176"/>
      <c r="FC11" s="176"/>
      <c r="FD11" s="176"/>
      <c r="FE11" s="176"/>
      <c r="FF11" s="176"/>
      <c r="FG11" s="176"/>
      <c r="FH11" s="176"/>
      <c r="FI11" s="176"/>
      <c r="FJ11" s="176"/>
      <c r="FK11" s="176"/>
      <c r="FL11" s="176"/>
      <c r="FM11" s="176"/>
      <c r="FN11" s="176"/>
      <c r="FO11" s="176"/>
      <c r="FP11" s="176"/>
      <c r="FQ11" s="176"/>
      <c r="FR11" s="176"/>
      <c r="FS11" s="176"/>
      <c r="FT11" s="176"/>
      <c r="FU11" s="176"/>
      <c r="FV11" s="176"/>
      <c r="FW11" s="176"/>
      <c r="FX11" s="176"/>
      <c r="FY11" s="176"/>
      <c r="FZ11" s="176"/>
      <c r="GA11" s="176"/>
      <c r="GB11" s="176"/>
      <c r="GC11" s="176"/>
      <c r="GD11" s="176"/>
      <c r="GE11" s="176"/>
      <c r="GF11" s="176"/>
      <c r="GG11" s="176"/>
      <c r="GH11" s="176"/>
      <c r="GI11" s="176"/>
      <c r="GJ11" s="176"/>
      <c r="GK11" s="176"/>
      <c r="GL11" s="176"/>
      <c r="GM11" s="176"/>
      <c r="GN11" s="176"/>
      <c r="GO11" s="176"/>
      <c r="GP11" s="176"/>
      <c r="GQ11" s="176"/>
      <c r="GR11" s="176"/>
      <c r="GS11" s="176"/>
      <c r="GT11" s="176"/>
      <c r="GU11" s="176"/>
      <c r="GV11" s="176"/>
      <c r="GW11" s="176"/>
      <c r="GX11" s="176"/>
      <c r="GY11" s="176"/>
      <c r="GZ11" s="176"/>
      <c r="HA11" s="176"/>
      <c r="HB11" s="176"/>
      <c r="HC11" s="176"/>
      <c r="HD11" s="176"/>
      <c r="HE11" s="176"/>
      <c r="HF11" s="176"/>
      <c r="HG11" s="176"/>
      <c r="HH11" s="176"/>
      <c r="HI11" s="176"/>
      <c r="HJ11" s="176"/>
      <c r="HK11" s="176"/>
      <c r="HL11" s="176"/>
      <c r="HM11" s="176"/>
      <c r="HN11" s="176"/>
      <c r="HO11" s="176"/>
      <c r="HP11" s="176"/>
      <c r="HQ11" s="176"/>
      <c r="HR11" s="176"/>
      <c r="HS11" s="176"/>
      <c r="HT11" s="176"/>
      <c r="HU11" s="176"/>
      <c r="HV11" s="176"/>
      <c r="HW11" s="176"/>
      <c r="HX11" s="176"/>
      <c r="HY11" s="176"/>
      <c r="HZ11" s="176"/>
      <c r="IA11" s="176"/>
      <c r="IB11" s="176"/>
      <c r="IC11" s="176"/>
      <c r="ID11" s="176"/>
      <c r="IE11" s="176"/>
      <c r="IF11" s="176"/>
      <c r="IG11" s="176"/>
      <c r="IH11" s="176"/>
      <c r="II11" s="176"/>
      <c r="IJ11" s="176"/>
      <c r="IK11" s="176"/>
      <c r="IL11" s="176"/>
      <c r="IM11" s="176"/>
      <c r="IN11" s="176"/>
      <c r="IO11" s="176"/>
      <c r="IP11" s="176"/>
      <c r="IQ11" s="176"/>
      <c r="IR11" s="176"/>
      <c r="IS11" s="176"/>
      <c r="IT11" s="176"/>
      <c r="IU11" s="176"/>
    </row>
    <row r="12" spans="1:255" s="177" customFormat="1" ht="23.25" customHeight="1" x14ac:dyDescent="0.25">
      <c r="A12" s="553"/>
      <c r="B12" s="549"/>
      <c r="C12" s="549"/>
      <c r="D12" s="551"/>
      <c r="E12" s="552"/>
      <c r="F12" s="42"/>
      <c r="G12" s="42"/>
      <c r="H12" s="546"/>
      <c r="I12" s="179"/>
      <c r="J12" s="175"/>
      <c r="K12" s="175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176"/>
      <c r="DQ12" s="176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  <c r="EB12" s="176"/>
      <c r="EC12" s="176"/>
      <c r="ED12" s="176"/>
      <c r="EE12" s="176"/>
      <c r="EF12" s="176"/>
      <c r="EG12" s="176"/>
      <c r="EH12" s="176"/>
      <c r="EI12" s="176"/>
      <c r="EJ12" s="176"/>
      <c r="EK12" s="176"/>
      <c r="EL12" s="176"/>
      <c r="EM12" s="176"/>
      <c r="EN12" s="176"/>
      <c r="EO12" s="176"/>
      <c r="EP12" s="176"/>
      <c r="EQ12" s="176"/>
      <c r="ER12" s="176"/>
      <c r="ES12" s="176"/>
      <c r="ET12" s="176"/>
      <c r="EU12" s="176"/>
      <c r="EV12" s="176"/>
      <c r="EW12" s="176"/>
      <c r="EX12" s="176"/>
      <c r="EY12" s="176"/>
      <c r="EZ12" s="176"/>
      <c r="FA12" s="176"/>
      <c r="FB12" s="176"/>
      <c r="FC12" s="176"/>
      <c r="FD12" s="176"/>
      <c r="FE12" s="176"/>
      <c r="FF12" s="176"/>
      <c r="FG12" s="176"/>
      <c r="FH12" s="176"/>
      <c r="FI12" s="176"/>
      <c r="FJ12" s="176"/>
      <c r="FK12" s="176"/>
      <c r="FL12" s="176"/>
      <c r="FM12" s="176"/>
      <c r="FN12" s="176"/>
      <c r="FO12" s="176"/>
      <c r="FP12" s="176"/>
      <c r="FQ12" s="176"/>
      <c r="FR12" s="176"/>
      <c r="FS12" s="176"/>
      <c r="FT12" s="176"/>
      <c r="FU12" s="176"/>
      <c r="FV12" s="176"/>
      <c r="FW12" s="176"/>
      <c r="FX12" s="176"/>
      <c r="FY12" s="176"/>
      <c r="FZ12" s="176"/>
      <c r="GA12" s="176"/>
      <c r="GB12" s="176"/>
      <c r="GC12" s="176"/>
      <c r="GD12" s="176"/>
      <c r="GE12" s="176"/>
      <c r="GF12" s="176"/>
      <c r="GG12" s="176"/>
      <c r="GH12" s="176"/>
      <c r="GI12" s="176"/>
      <c r="GJ12" s="176"/>
      <c r="GK12" s="176"/>
      <c r="GL12" s="176"/>
      <c r="GM12" s="176"/>
      <c r="GN12" s="176"/>
      <c r="GO12" s="176"/>
      <c r="GP12" s="176"/>
      <c r="GQ12" s="176"/>
      <c r="GR12" s="176"/>
      <c r="GS12" s="176"/>
      <c r="GT12" s="176"/>
      <c r="GU12" s="176"/>
      <c r="GV12" s="176"/>
      <c r="GW12" s="176"/>
      <c r="GX12" s="176"/>
      <c r="GY12" s="176"/>
      <c r="GZ12" s="176"/>
      <c r="HA12" s="176"/>
      <c r="HB12" s="176"/>
      <c r="HC12" s="176"/>
      <c r="HD12" s="176"/>
      <c r="HE12" s="176"/>
      <c r="HF12" s="176"/>
      <c r="HG12" s="176"/>
      <c r="HH12" s="176"/>
      <c r="HI12" s="176"/>
      <c r="HJ12" s="176"/>
      <c r="HK12" s="176"/>
      <c r="HL12" s="176"/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</row>
    <row r="13" spans="1:255" s="177" customFormat="1" ht="28.5" customHeight="1" x14ac:dyDescent="0.25">
      <c r="A13" s="180"/>
      <c r="B13" s="110"/>
      <c r="C13" s="78"/>
      <c r="D13" s="111"/>
      <c r="E13" s="112"/>
      <c r="F13" s="113"/>
      <c r="G13" s="114">
        <f>ROUND(E13*F13,2)</f>
        <v>0</v>
      </c>
      <c r="H13" s="115"/>
      <c r="I13" s="179"/>
      <c r="J13" s="175"/>
      <c r="K13" s="175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  <c r="EB13" s="176"/>
      <c r="EC13" s="176"/>
      <c r="ED13" s="176"/>
      <c r="EE13" s="176"/>
      <c r="EF13" s="176"/>
      <c r="EG13" s="176"/>
      <c r="EH13" s="176"/>
      <c r="EI13" s="176"/>
      <c r="EJ13" s="176"/>
      <c r="EK13" s="176"/>
      <c r="EL13" s="176"/>
      <c r="EM13" s="176"/>
      <c r="EN13" s="176"/>
      <c r="EO13" s="176"/>
      <c r="EP13" s="176"/>
      <c r="EQ13" s="176"/>
      <c r="ER13" s="176"/>
      <c r="ES13" s="176"/>
      <c r="ET13" s="176"/>
      <c r="EU13" s="176"/>
      <c r="EV13" s="176"/>
      <c r="EW13" s="176"/>
      <c r="EX13" s="176"/>
      <c r="EY13" s="176"/>
      <c r="EZ13" s="176"/>
      <c r="FA13" s="176"/>
      <c r="FB13" s="176"/>
      <c r="FC13" s="176"/>
      <c r="FD13" s="176"/>
      <c r="FE13" s="176"/>
      <c r="FF13" s="176"/>
      <c r="FG13" s="176"/>
      <c r="FH13" s="176"/>
      <c r="FI13" s="176"/>
      <c r="FJ13" s="176"/>
      <c r="FK13" s="176"/>
      <c r="FL13" s="176"/>
      <c r="FM13" s="176"/>
      <c r="FN13" s="176"/>
      <c r="FO13" s="176"/>
      <c r="FP13" s="176"/>
      <c r="FQ13" s="176"/>
      <c r="FR13" s="176"/>
      <c r="FS13" s="176"/>
      <c r="FT13" s="176"/>
      <c r="FU13" s="176"/>
      <c r="FV13" s="176"/>
      <c r="FW13" s="176"/>
      <c r="FX13" s="176"/>
      <c r="FY13" s="176"/>
      <c r="FZ13" s="176"/>
      <c r="GA13" s="176"/>
      <c r="GB13" s="176"/>
      <c r="GC13" s="176"/>
      <c r="GD13" s="176"/>
      <c r="GE13" s="176"/>
      <c r="GF13" s="176"/>
      <c r="GG13" s="176"/>
      <c r="GH13" s="176"/>
      <c r="GI13" s="176"/>
      <c r="GJ13" s="176"/>
      <c r="GK13" s="176"/>
      <c r="GL13" s="176"/>
      <c r="GM13" s="176"/>
      <c r="GN13" s="176"/>
      <c r="GO13" s="176"/>
      <c r="GP13" s="176"/>
      <c r="GQ13" s="176"/>
      <c r="GR13" s="176"/>
      <c r="GS13" s="176"/>
      <c r="GT13" s="176"/>
      <c r="GU13" s="176"/>
      <c r="GV13" s="176"/>
      <c r="GW13" s="176"/>
      <c r="GX13" s="176"/>
      <c r="GY13" s="176"/>
      <c r="GZ13" s="176"/>
      <c r="HA13" s="176"/>
      <c r="HB13" s="176"/>
      <c r="HC13" s="176"/>
      <c r="HD13" s="176"/>
      <c r="HE13" s="176"/>
      <c r="HF13" s="176"/>
      <c r="HG13" s="176"/>
      <c r="HH13" s="176"/>
      <c r="HI13" s="176"/>
      <c r="HJ13" s="176"/>
      <c r="HK13" s="176"/>
      <c r="HL13" s="176"/>
      <c r="HM13" s="176"/>
      <c r="HN13" s="176"/>
      <c r="HO13" s="176"/>
      <c r="HP13" s="176"/>
      <c r="HQ13" s="176"/>
      <c r="HR13" s="176"/>
      <c r="HS13" s="176"/>
      <c r="HT13" s="176"/>
      <c r="HU13" s="176"/>
      <c r="HV13" s="176"/>
      <c r="HW13" s="176"/>
      <c r="HX13" s="176"/>
      <c r="HY13" s="176"/>
      <c r="HZ13" s="176"/>
      <c r="IA13" s="176"/>
      <c r="IB13" s="176"/>
      <c r="IC13" s="176"/>
      <c r="ID13" s="176"/>
      <c r="IE13" s="176"/>
      <c r="IF13" s="176"/>
      <c r="IG13" s="176"/>
      <c r="IH13" s="176"/>
      <c r="II13" s="176"/>
      <c r="IJ13" s="176"/>
      <c r="IK13" s="176"/>
      <c r="IL13" s="176"/>
      <c r="IM13" s="176"/>
      <c r="IN13" s="176"/>
      <c r="IO13" s="176"/>
      <c r="IP13" s="176"/>
      <c r="IQ13" s="176"/>
      <c r="IR13" s="176"/>
      <c r="IS13" s="176"/>
      <c r="IT13" s="176"/>
      <c r="IU13" s="176"/>
    </row>
    <row r="14" spans="1:255" s="177" customFormat="1" ht="18.75" customHeight="1" x14ac:dyDescent="0.25">
      <c r="A14" s="116" t="s">
        <v>226</v>
      </c>
      <c r="B14" s="808"/>
      <c r="C14" s="809"/>
      <c r="D14" s="809"/>
      <c r="E14" s="809"/>
      <c r="F14" s="809"/>
      <c r="G14" s="810"/>
      <c r="H14" s="117">
        <f>SUM(G13:G13)</f>
        <v>0</v>
      </c>
      <c r="I14" s="179"/>
      <c r="J14" s="175"/>
      <c r="K14" s="175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  <c r="EB14" s="176"/>
      <c r="EC14" s="176"/>
      <c r="ED14" s="176"/>
      <c r="EE14" s="176"/>
      <c r="EF14" s="176"/>
      <c r="EG14" s="176"/>
      <c r="EH14" s="176"/>
      <c r="EI14" s="176"/>
      <c r="EJ14" s="176"/>
      <c r="EK14" s="176"/>
      <c r="EL14" s="176"/>
      <c r="EM14" s="176"/>
      <c r="EN14" s="176"/>
      <c r="EO14" s="176"/>
      <c r="EP14" s="176"/>
      <c r="EQ14" s="176"/>
      <c r="ER14" s="176"/>
      <c r="ES14" s="176"/>
      <c r="ET14" s="176"/>
      <c r="EU14" s="176"/>
      <c r="EV14" s="176"/>
      <c r="EW14" s="176"/>
      <c r="EX14" s="176"/>
      <c r="EY14" s="176"/>
      <c r="EZ14" s="176"/>
      <c r="FA14" s="176"/>
      <c r="FB14" s="176"/>
      <c r="FC14" s="176"/>
      <c r="FD14" s="176"/>
      <c r="FE14" s="176"/>
      <c r="FF14" s="176"/>
      <c r="FG14" s="176"/>
      <c r="FH14" s="176"/>
      <c r="FI14" s="176"/>
      <c r="FJ14" s="176"/>
      <c r="FK14" s="176"/>
      <c r="FL14" s="176"/>
      <c r="FM14" s="176"/>
      <c r="FN14" s="176"/>
      <c r="FO14" s="176"/>
      <c r="FP14" s="176"/>
      <c r="FQ14" s="176"/>
      <c r="FR14" s="176"/>
      <c r="FS14" s="176"/>
      <c r="FT14" s="176"/>
      <c r="FU14" s="176"/>
      <c r="FV14" s="176"/>
      <c r="FW14" s="176"/>
      <c r="FX14" s="176"/>
      <c r="FY14" s="176"/>
      <c r="FZ14" s="176"/>
      <c r="GA14" s="176"/>
      <c r="GB14" s="176"/>
      <c r="GC14" s="176"/>
      <c r="GD14" s="176"/>
      <c r="GE14" s="176"/>
      <c r="GF14" s="176"/>
      <c r="GG14" s="176"/>
      <c r="GH14" s="176"/>
      <c r="GI14" s="176"/>
      <c r="GJ14" s="176"/>
      <c r="GK14" s="176"/>
      <c r="GL14" s="176"/>
      <c r="GM14" s="176"/>
      <c r="GN14" s="176"/>
      <c r="GO14" s="176"/>
      <c r="GP14" s="176"/>
      <c r="GQ14" s="176"/>
      <c r="GR14" s="176"/>
      <c r="GS14" s="176"/>
      <c r="GT14" s="176"/>
      <c r="GU14" s="176"/>
      <c r="GV14" s="176"/>
      <c r="GW14" s="176"/>
      <c r="GX14" s="176"/>
      <c r="GY14" s="176"/>
      <c r="GZ14" s="176"/>
      <c r="HA14" s="176"/>
      <c r="HB14" s="176"/>
      <c r="HC14" s="176"/>
      <c r="HD14" s="176"/>
      <c r="HE14" s="176"/>
      <c r="HF14" s="176"/>
      <c r="HG14" s="176"/>
      <c r="HH14" s="176"/>
      <c r="HI14" s="176"/>
      <c r="HJ14" s="176"/>
      <c r="HK14" s="176"/>
      <c r="HL14" s="176"/>
      <c r="HM14" s="176"/>
      <c r="HN14" s="176"/>
      <c r="HO14" s="176"/>
      <c r="HP14" s="176"/>
      <c r="HQ14" s="176"/>
      <c r="HR14" s="176"/>
      <c r="HS14" s="176"/>
      <c r="HT14" s="176"/>
      <c r="HU14" s="176"/>
      <c r="HV14" s="176"/>
      <c r="HW14" s="176"/>
      <c r="HX14" s="176"/>
      <c r="HY14" s="176"/>
      <c r="HZ14" s="176"/>
      <c r="IA14" s="176"/>
      <c r="IB14" s="176"/>
      <c r="IC14" s="176"/>
      <c r="ID14" s="176"/>
      <c r="IE14" s="176"/>
      <c r="IF14" s="176"/>
      <c r="IG14" s="176"/>
      <c r="IH14" s="176"/>
      <c r="II14" s="176"/>
      <c r="IJ14" s="176"/>
      <c r="IK14" s="176"/>
      <c r="IL14" s="176"/>
      <c r="IM14" s="176"/>
      <c r="IN14" s="176"/>
      <c r="IO14" s="176"/>
      <c r="IP14" s="176"/>
      <c r="IQ14" s="176"/>
      <c r="IR14" s="176"/>
      <c r="IS14" s="176"/>
      <c r="IT14" s="176"/>
      <c r="IU14" s="176"/>
    </row>
    <row r="15" spans="1:255" s="177" customFormat="1" x14ac:dyDescent="0.25">
      <c r="A15" s="118"/>
      <c r="B15" s="119"/>
      <c r="C15" s="119"/>
      <c r="D15" s="119"/>
      <c r="E15" s="120"/>
      <c r="F15" s="121"/>
      <c r="G15" s="122"/>
      <c r="H15" s="123"/>
      <c r="I15" s="179"/>
      <c r="J15" s="175"/>
      <c r="K15" s="175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  <c r="GO15" s="176"/>
      <c r="GP15" s="176"/>
      <c r="GQ15" s="176"/>
      <c r="GR15" s="176"/>
      <c r="GS15" s="176"/>
      <c r="GT15" s="176"/>
      <c r="GU15" s="176"/>
      <c r="GV15" s="176"/>
      <c r="GW15" s="176"/>
      <c r="GX15" s="176"/>
      <c r="GY15" s="176"/>
      <c r="GZ15" s="176"/>
      <c r="HA15" s="176"/>
      <c r="HB15" s="176"/>
      <c r="HC15" s="176"/>
      <c r="HD15" s="176"/>
      <c r="HE15" s="176"/>
      <c r="HF15" s="176"/>
      <c r="HG15" s="176"/>
      <c r="HH15" s="176"/>
      <c r="HI15" s="176"/>
      <c r="HJ15" s="176"/>
      <c r="HK15" s="176"/>
      <c r="HL15" s="176"/>
      <c r="HM15" s="176"/>
      <c r="HN15" s="176"/>
      <c r="HO15" s="176"/>
      <c r="HP15" s="176"/>
      <c r="HQ15" s="176"/>
      <c r="HR15" s="176"/>
      <c r="HS15" s="176"/>
      <c r="HT15" s="176"/>
      <c r="HU15" s="176"/>
      <c r="HV15" s="176"/>
      <c r="HW15" s="176"/>
      <c r="HX15" s="176"/>
      <c r="HY15" s="176"/>
      <c r="HZ15" s="176"/>
      <c r="IA15" s="176"/>
      <c r="IB15" s="176"/>
      <c r="IC15" s="176"/>
      <c r="ID15" s="176"/>
      <c r="IE15" s="176"/>
      <c r="IF15" s="176"/>
      <c r="IG15" s="176"/>
      <c r="IH15" s="176"/>
      <c r="II15" s="176"/>
      <c r="IJ15" s="176"/>
      <c r="IK15" s="176"/>
      <c r="IL15" s="176"/>
      <c r="IM15" s="176"/>
      <c r="IN15" s="176"/>
      <c r="IO15" s="176"/>
      <c r="IP15" s="176"/>
      <c r="IQ15" s="176"/>
      <c r="IR15" s="176"/>
      <c r="IS15" s="176"/>
      <c r="IT15" s="176"/>
      <c r="IU15" s="176"/>
    </row>
    <row r="16" spans="1:255" s="177" customFormat="1" x14ac:dyDescent="0.25">
      <c r="A16" s="779" t="s">
        <v>229</v>
      </c>
      <c r="B16" s="781" t="s">
        <v>22</v>
      </c>
      <c r="C16" s="781" t="s">
        <v>223</v>
      </c>
      <c r="D16" s="781" t="s">
        <v>17</v>
      </c>
      <c r="E16" s="783" t="s">
        <v>224</v>
      </c>
      <c r="F16" s="772" t="s">
        <v>225</v>
      </c>
      <c r="G16" s="773"/>
      <c r="H16" s="774" t="s">
        <v>230</v>
      </c>
      <c r="I16" s="179"/>
      <c r="J16" s="175"/>
      <c r="K16" s="181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76"/>
      <c r="DK16" s="176"/>
      <c r="DL16" s="176"/>
      <c r="DM16" s="176"/>
      <c r="DN16" s="176"/>
      <c r="DO16" s="176"/>
      <c r="DP16" s="176"/>
      <c r="DQ16" s="176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  <c r="EB16" s="176"/>
      <c r="EC16" s="176"/>
      <c r="ED16" s="176"/>
      <c r="EE16" s="176"/>
      <c r="EF16" s="176"/>
      <c r="EG16" s="176"/>
      <c r="EH16" s="176"/>
      <c r="EI16" s="176"/>
      <c r="EJ16" s="176"/>
      <c r="EK16" s="176"/>
      <c r="EL16" s="176"/>
      <c r="EM16" s="176"/>
      <c r="EN16" s="176"/>
      <c r="EO16" s="176"/>
      <c r="EP16" s="176"/>
      <c r="EQ16" s="176"/>
      <c r="ER16" s="176"/>
      <c r="ES16" s="176"/>
      <c r="ET16" s="176"/>
      <c r="EU16" s="176"/>
      <c r="EV16" s="176"/>
      <c r="EW16" s="176"/>
      <c r="EX16" s="176"/>
      <c r="EY16" s="176"/>
      <c r="EZ16" s="176"/>
      <c r="FA16" s="176"/>
      <c r="FB16" s="176"/>
      <c r="FC16" s="176"/>
      <c r="FD16" s="176"/>
      <c r="FE16" s="176"/>
      <c r="FF16" s="176"/>
      <c r="FG16" s="176"/>
      <c r="FH16" s="176"/>
      <c r="FI16" s="176"/>
      <c r="FJ16" s="176"/>
      <c r="FK16" s="176"/>
      <c r="FL16" s="176"/>
      <c r="FM16" s="176"/>
      <c r="FN16" s="176"/>
      <c r="FO16" s="176"/>
      <c r="FP16" s="176"/>
      <c r="FQ16" s="176"/>
      <c r="FR16" s="176"/>
      <c r="FS16" s="176"/>
      <c r="FT16" s="176"/>
      <c r="FU16" s="176"/>
      <c r="FV16" s="176"/>
      <c r="FW16" s="176"/>
      <c r="FX16" s="176"/>
      <c r="FY16" s="176"/>
      <c r="FZ16" s="176"/>
      <c r="GA16" s="176"/>
      <c r="GB16" s="176"/>
      <c r="GC16" s="176"/>
      <c r="GD16" s="176"/>
      <c r="GE16" s="176"/>
      <c r="GF16" s="176"/>
      <c r="GG16" s="176"/>
      <c r="GH16" s="176"/>
      <c r="GI16" s="176"/>
      <c r="GJ16" s="176"/>
      <c r="GK16" s="176"/>
      <c r="GL16" s="176"/>
      <c r="GM16" s="176"/>
      <c r="GN16" s="176"/>
      <c r="GO16" s="176"/>
      <c r="GP16" s="176"/>
      <c r="GQ16" s="176"/>
      <c r="GR16" s="176"/>
      <c r="GS16" s="176"/>
      <c r="GT16" s="176"/>
      <c r="GU16" s="176"/>
      <c r="GV16" s="176"/>
      <c r="GW16" s="176"/>
      <c r="GX16" s="176"/>
      <c r="GY16" s="176"/>
      <c r="GZ16" s="176"/>
      <c r="HA16" s="176"/>
      <c r="HB16" s="176"/>
      <c r="HC16" s="176"/>
      <c r="HD16" s="176"/>
      <c r="HE16" s="176"/>
      <c r="HF16" s="176"/>
      <c r="HG16" s="176"/>
      <c r="HH16" s="176"/>
      <c r="HI16" s="176"/>
      <c r="HJ16" s="176"/>
      <c r="HK16" s="176"/>
      <c r="HL16" s="176"/>
      <c r="HM16" s="176"/>
      <c r="HN16" s="176"/>
      <c r="HO16" s="176"/>
      <c r="HP16" s="176"/>
      <c r="HQ16" s="176"/>
      <c r="HR16" s="176"/>
      <c r="HS16" s="176"/>
      <c r="HT16" s="176"/>
      <c r="HU16" s="176"/>
      <c r="HV16" s="176"/>
      <c r="HW16" s="176"/>
      <c r="HX16" s="176"/>
      <c r="HY16" s="176"/>
      <c r="HZ16" s="176"/>
      <c r="IA16" s="176"/>
      <c r="IB16" s="176"/>
      <c r="IC16" s="176"/>
      <c r="ID16" s="176"/>
      <c r="IE16" s="176"/>
      <c r="IF16" s="176"/>
      <c r="IG16" s="176"/>
      <c r="IH16" s="176"/>
      <c r="II16" s="176"/>
      <c r="IJ16" s="176"/>
      <c r="IK16" s="176"/>
      <c r="IL16" s="176"/>
      <c r="IM16" s="176"/>
      <c r="IN16" s="176"/>
      <c r="IO16" s="176"/>
      <c r="IP16" s="176"/>
      <c r="IQ16" s="176"/>
      <c r="IR16" s="176"/>
      <c r="IS16" s="176"/>
      <c r="IT16" s="176"/>
      <c r="IU16" s="176"/>
    </row>
    <row r="17" spans="1:255" s="177" customFormat="1" x14ac:dyDescent="0.25">
      <c r="A17" s="807"/>
      <c r="B17" s="782"/>
      <c r="C17" s="782"/>
      <c r="D17" s="785"/>
      <c r="E17" s="786"/>
      <c r="F17" s="42" t="s">
        <v>227</v>
      </c>
      <c r="G17" s="42" t="s">
        <v>228</v>
      </c>
      <c r="H17" s="775"/>
      <c r="I17" s="182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  <c r="EI17" s="176"/>
      <c r="EJ17" s="176"/>
      <c r="EK17" s="176"/>
      <c r="EL17" s="176"/>
      <c r="EM17" s="176"/>
      <c r="EN17" s="176"/>
      <c r="EO17" s="176"/>
      <c r="EP17" s="176"/>
      <c r="EQ17" s="176"/>
      <c r="ER17" s="176"/>
      <c r="ES17" s="176"/>
      <c r="ET17" s="176"/>
      <c r="EU17" s="176"/>
      <c r="EV17" s="176"/>
      <c r="EW17" s="176"/>
      <c r="EX17" s="176"/>
      <c r="EY17" s="176"/>
      <c r="EZ17" s="176"/>
      <c r="FA17" s="176"/>
      <c r="FB17" s="176"/>
      <c r="FC17" s="176"/>
      <c r="FD17" s="176"/>
      <c r="FE17" s="176"/>
      <c r="FF17" s="176"/>
      <c r="FG17" s="176"/>
      <c r="FH17" s="176"/>
      <c r="FI17" s="176"/>
      <c r="FJ17" s="176"/>
      <c r="FK17" s="176"/>
      <c r="FL17" s="176"/>
      <c r="FM17" s="176"/>
      <c r="FN17" s="176"/>
      <c r="FO17" s="176"/>
      <c r="FP17" s="176"/>
      <c r="FQ17" s="176"/>
      <c r="FR17" s="176"/>
      <c r="FS17" s="176"/>
      <c r="FT17" s="176"/>
      <c r="FU17" s="176"/>
      <c r="FV17" s="176"/>
      <c r="FW17" s="176"/>
      <c r="FX17" s="176"/>
      <c r="FY17" s="176"/>
      <c r="FZ17" s="176"/>
      <c r="GA17" s="176"/>
      <c r="GB17" s="176"/>
      <c r="GC17" s="176"/>
      <c r="GD17" s="176"/>
      <c r="GE17" s="176"/>
      <c r="GF17" s="176"/>
      <c r="GG17" s="176"/>
      <c r="GH17" s="176"/>
      <c r="GI17" s="176"/>
      <c r="GJ17" s="176"/>
      <c r="GK17" s="176"/>
      <c r="GL17" s="176"/>
      <c r="GM17" s="176"/>
      <c r="GN17" s="176"/>
      <c r="GO17" s="176"/>
      <c r="GP17" s="176"/>
      <c r="GQ17" s="176"/>
      <c r="GR17" s="176"/>
      <c r="GS17" s="176"/>
      <c r="GT17" s="176"/>
      <c r="GU17" s="176"/>
      <c r="GV17" s="176"/>
      <c r="GW17" s="176"/>
      <c r="GX17" s="176"/>
      <c r="GY17" s="176"/>
      <c r="GZ17" s="176"/>
      <c r="HA17" s="176"/>
      <c r="HB17" s="176"/>
      <c r="HC17" s="176"/>
      <c r="HD17" s="176"/>
      <c r="HE17" s="176"/>
      <c r="HF17" s="176"/>
      <c r="HG17" s="176"/>
      <c r="HH17" s="176"/>
      <c r="HI17" s="176"/>
      <c r="HJ17" s="176"/>
      <c r="HK17" s="176"/>
      <c r="HL17" s="176"/>
      <c r="HM17" s="176"/>
      <c r="HN17" s="176"/>
      <c r="HO17" s="176"/>
      <c r="HP17" s="176"/>
      <c r="HQ17" s="176"/>
      <c r="HR17" s="176"/>
      <c r="HS17" s="176"/>
      <c r="HT17" s="176"/>
      <c r="HU17" s="176"/>
      <c r="HV17" s="176"/>
      <c r="HW17" s="176"/>
      <c r="HX17" s="176"/>
      <c r="HY17" s="176"/>
      <c r="HZ17" s="176"/>
      <c r="IA17" s="176"/>
      <c r="IB17" s="176"/>
      <c r="IC17" s="176"/>
      <c r="ID17" s="176"/>
      <c r="IE17" s="176"/>
      <c r="IF17" s="176"/>
      <c r="IG17" s="176"/>
      <c r="IH17" s="176"/>
      <c r="II17" s="176"/>
      <c r="IJ17" s="176"/>
      <c r="IK17" s="176"/>
      <c r="IL17" s="176"/>
      <c r="IM17" s="176"/>
      <c r="IN17" s="176"/>
      <c r="IO17" s="176"/>
      <c r="IP17" s="176"/>
      <c r="IQ17" s="176"/>
      <c r="IR17" s="176"/>
      <c r="IS17" s="176"/>
      <c r="IT17" s="176"/>
      <c r="IU17" s="176"/>
    </row>
    <row r="18" spans="1:255" s="177" customFormat="1" x14ac:dyDescent="0.25">
      <c r="A18" s="132"/>
      <c r="B18" s="77"/>
      <c r="C18" s="77"/>
      <c r="D18" s="92"/>
      <c r="E18" s="172"/>
      <c r="F18" s="124"/>
      <c r="G18" s="114"/>
      <c r="H18" s="173"/>
      <c r="I18" s="182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</row>
    <row r="19" spans="1:255" s="177" customFormat="1" x14ac:dyDescent="0.25">
      <c r="A19" s="132"/>
      <c r="B19" s="77"/>
      <c r="C19" s="77"/>
      <c r="D19" s="92"/>
      <c r="E19" s="172"/>
      <c r="F19" s="124"/>
      <c r="G19" s="114"/>
      <c r="H19" s="173"/>
      <c r="I19" s="182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76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6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76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6"/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/>
    </row>
    <row r="20" spans="1:255" s="177" customFormat="1" x14ac:dyDescent="0.25">
      <c r="A20" s="116" t="s">
        <v>230</v>
      </c>
      <c r="B20" s="808"/>
      <c r="C20" s="809"/>
      <c r="D20" s="809"/>
      <c r="E20" s="809"/>
      <c r="F20" s="809"/>
      <c r="G20" s="810"/>
      <c r="H20" s="117">
        <f>SUM(G18:G19)</f>
        <v>0</v>
      </c>
      <c r="I20" s="182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176"/>
      <c r="HU20" s="176"/>
      <c r="HV20" s="176"/>
      <c r="HW20" s="176"/>
      <c r="HX20" s="176"/>
      <c r="HY20" s="176"/>
      <c r="HZ20" s="176"/>
      <c r="IA20" s="176"/>
      <c r="IB20" s="176"/>
      <c r="IC20" s="176"/>
      <c r="ID20" s="176"/>
      <c r="IE20" s="176"/>
      <c r="IF20" s="176"/>
      <c r="IG20" s="176"/>
      <c r="IH20" s="176"/>
      <c r="II20" s="176"/>
      <c r="IJ20" s="176"/>
      <c r="IK20" s="176"/>
      <c r="IL20" s="176"/>
      <c r="IM20" s="176"/>
      <c r="IN20" s="176"/>
      <c r="IO20" s="176"/>
      <c r="IP20" s="176"/>
      <c r="IQ20" s="176"/>
      <c r="IR20" s="176"/>
      <c r="IS20" s="176"/>
      <c r="IT20" s="176"/>
      <c r="IU20" s="176"/>
    </row>
    <row r="21" spans="1:255" s="177" customFormat="1" x14ac:dyDescent="0.25">
      <c r="A21" s="126"/>
      <c r="B21" s="127"/>
      <c r="C21" s="127"/>
      <c r="D21" s="128"/>
      <c r="E21" s="88"/>
      <c r="F21" s="129"/>
      <c r="G21" s="130"/>
      <c r="H21" s="131"/>
      <c r="I21" s="182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  <c r="GO21" s="176"/>
      <c r="GP21" s="176"/>
      <c r="GQ21" s="176"/>
      <c r="GR21" s="176"/>
      <c r="GS21" s="176"/>
      <c r="GT21" s="176"/>
      <c r="GU21" s="176"/>
      <c r="GV21" s="176"/>
      <c r="GW21" s="176"/>
      <c r="GX21" s="176"/>
      <c r="GY21" s="176"/>
      <c r="GZ21" s="176"/>
      <c r="HA21" s="176"/>
      <c r="HB21" s="176"/>
      <c r="HC21" s="176"/>
      <c r="HD21" s="176"/>
      <c r="HE21" s="176"/>
      <c r="HF21" s="176"/>
      <c r="HG21" s="176"/>
      <c r="HH21" s="176"/>
      <c r="HI21" s="176"/>
      <c r="HJ21" s="176"/>
      <c r="HK21" s="176"/>
      <c r="HL21" s="176"/>
      <c r="HM21" s="176"/>
      <c r="HN21" s="176"/>
      <c r="HO21" s="176"/>
      <c r="HP21" s="176"/>
      <c r="HQ21" s="176"/>
      <c r="HR21" s="176"/>
      <c r="HS21" s="176"/>
      <c r="HT21" s="176"/>
      <c r="HU21" s="176"/>
      <c r="HV21" s="176"/>
      <c r="HW21" s="176"/>
      <c r="HX21" s="176"/>
      <c r="HY21" s="176"/>
      <c r="HZ21" s="176"/>
      <c r="IA21" s="176"/>
      <c r="IB21" s="176"/>
      <c r="IC21" s="176"/>
      <c r="ID21" s="176"/>
      <c r="IE21" s="176"/>
      <c r="IF21" s="176"/>
      <c r="IG21" s="176"/>
      <c r="IH21" s="176"/>
      <c r="II21" s="176"/>
      <c r="IJ21" s="176"/>
      <c r="IK21" s="176"/>
      <c r="IL21" s="176"/>
      <c r="IM21" s="176"/>
      <c r="IN21" s="176"/>
      <c r="IO21" s="176"/>
      <c r="IP21" s="176"/>
      <c r="IQ21" s="176"/>
      <c r="IR21" s="176"/>
      <c r="IS21" s="176"/>
      <c r="IT21" s="176"/>
      <c r="IU21" s="176"/>
    </row>
    <row r="22" spans="1:255" s="177" customFormat="1" x14ac:dyDescent="0.25">
      <c r="A22" s="779" t="s">
        <v>231</v>
      </c>
      <c r="B22" s="781" t="s">
        <v>22</v>
      </c>
      <c r="C22" s="781" t="s">
        <v>223</v>
      </c>
      <c r="D22" s="781" t="s">
        <v>17</v>
      </c>
      <c r="E22" s="783" t="s">
        <v>224</v>
      </c>
      <c r="F22" s="772" t="s">
        <v>225</v>
      </c>
      <c r="G22" s="773"/>
      <c r="H22" s="774" t="s">
        <v>232</v>
      </c>
      <c r="I22" s="182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76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176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  <c r="EB22" s="176"/>
      <c r="EC22" s="176"/>
      <c r="ED22" s="176"/>
      <c r="EE22" s="176"/>
      <c r="EF22" s="176"/>
      <c r="EG22" s="176"/>
      <c r="EH22" s="176"/>
      <c r="EI22" s="176"/>
      <c r="EJ22" s="176"/>
      <c r="EK22" s="176"/>
      <c r="EL22" s="176"/>
      <c r="EM22" s="176"/>
      <c r="EN22" s="176"/>
      <c r="EO22" s="176"/>
      <c r="EP22" s="176"/>
      <c r="EQ22" s="176"/>
      <c r="ER22" s="176"/>
      <c r="ES22" s="176"/>
      <c r="ET22" s="176"/>
      <c r="EU22" s="176"/>
      <c r="EV22" s="176"/>
      <c r="EW22" s="176"/>
      <c r="EX22" s="176"/>
      <c r="EY22" s="176"/>
      <c r="EZ22" s="176"/>
      <c r="FA22" s="176"/>
      <c r="FB22" s="176"/>
      <c r="FC22" s="176"/>
      <c r="FD22" s="176"/>
      <c r="FE22" s="176"/>
      <c r="FF22" s="176"/>
      <c r="FG22" s="176"/>
      <c r="FH22" s="176"/>
      <c r="FI22" s="176"/>
      <c r="FJ22" s="176"/>
      <c r="FK22" s="176"/>
      <c r="FL22" s="176"/>
      <c r="FM22" s="176"/>
      <c r="FN22" s="176"/>
      <c r="FO22" s="176"/>
      <c r="FP22" s="176"/>
      <c r="FQ22" s="176"/>
      <c r="FR22" s="176"/>
      <c r="FS22" s="176"/>
      <c r="FT22" s="176"/>
      <c r="FU22" s="176"/>
      <c r="FV22" s="176"/>
      <c r="FW22" s="176"/>
      <c r="FX22" s="176"/>
      <c r="FY22" s="176"/>
      <c r="FZ22" s="176"/>
      <c r="GA22" s="176"/>
      <c r="GB22" s="176"/>
      <c r="GC22" s="176"/>
      <c r="GD22" s="176"/>
      <c r="GE22" s="176"/>
      <c r="GF22" s="176"/>
      <c r="GG22" s="176"/>
      <c r="GH22" s="176"/>
      <c r="GI22" s="176"/>
      <c r="GJ22" s="176"/>
      <c r="GK22" s="176"/>
      <c r="GL22" s="176"/>
      <c r="GM22" s="176"/>
      <c r="GN22" s="176"/>
      <c r="GO22" s="176"/>
      <c r="GP22" s="176"/>
      <c r="GQ22" s="176"/>
      <c r="GR22" s="176"/>
      <c r="GS22" s="176"/>
      <c r="GT22" s="176"/>
      <c r="GU22" s="176"/>
      <c r="GV22" s="176"/>
      <c r="GW22" s="176"/>
      <c r="GX22" s="176"/>
      <c r="GY22" s="176"/>
      <c r="GZ22" s="176"/>
      <c r="HA22" s="176"/>
      <c r="HB22" s="176"/>
      <c r="HC22" s="176"/>
      <c r="HD22" s="176"/>
      <c r="HE22" s="176"/>
      <c r="HF22" s="176"/>
      <c r="HG22" s="176"/>
      <c r="HH22" s="176"/>
      <c r="HI22" s="176"/>
      <c r="HJ22" s="176"/>
      <c r="HK22" s="176"/>
      <c r="HL22" s="176"/>
      <c r="HM22" s="176"/>
      <c r="HN22" s="176"/>
      <c r="HO22" s="176"/>
      <c r="HP22" s="176"/>
      <c r="HQ22" s="176"/>
      <c r="HR22" s="176"/>
      <c r="HS22" s="176"/>
      <c r="HT22" s="176"/>
      <c r="HU22" s="176"/>
      <c r="HV22" s="176"/>
      <c r="HW22" s="176"/>
      <c r="HX22" s="176"/>
      <c r="HY22" s="176"/>
      <c r="HZ22" s="176"/>
      <c r="IA22" s="176"/>
      <c r="IB22" s="176"/>
      <c r="IC22" s="176"/>
      <c r="ID22" s="176"/>
      <c r="IE22" s="176"/>
      <c r="IF22" s="176"/>
      <c r="IG22" s="176"/>
      <c r="IH22" s="176"/>
      <c r="II22" s="176"/>
      <c r="IJ22" s="176"/>
      <c r="IK22" s="176"/>
      <c r="IL22" s="176"/>
      <c r="IM22" s="176"/>
      <c r="IN22" s="176"/>
      <c r="IO22" s="176"/>
      <c r="IP22" s="176"/>
      <c r="IQ22" s="176"/>
      <c r="IR22" s="176"/>
      <c r="IS22" s="176"/>
      <c r="IT22" s="176"/>
      <c r="IU22" s="176"/>
    </row>
    <row r="23" spans="1:255" s="177" customFormat="1" x14ac:dyDescent="0.25">
      <c r="A23" s="807"/>
      <c r="B23" s="782"/>
      <c r="C23" s="782"/>
      <c r="D23" s="785"/>
      <c r="E23" s="786"/>
      <c r="F23" s="42" t="s">
        <v>227</v>
      </c>
      <c r="G23" s="42" t="s">
        <v>228</v>
      </c>
      <c r="H23" s="775"/>
      <c r="I23" s="182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6"/>
      <c r="BM23" s="176"/>
      <c r="BN23" s="176"/>
      <c r="BO23" s="176"/>
      <c r="BP23" s="176"/>
      <c r="BQ23" s="176"/>
      <c r="BR23" s="176"/>
      <c r="BS23" s="176"/>
      <c r="BT23" s="176"/>
      <c r="BU23" s="176"/>
      <c r="BV23" s="176"/>
      <c r="BW23" s="176"/>
      <c r="BX23" s="176"/>
      <c r="BY23" s="176"/>
      <c r="BZ23" s="176"/>
      <c r="CA23" s="176"/>
      <c r="CB23" s="176"/>
      <c r="CC23" s="176"/>
      <c r="CD23" s="176"/>
      <c r="CE23" s="176"/>
      <c r="CF23" s="176"/>
      <c r="CG23" s="176"/>
      <c r="CH23" s="176"/>
      <c r="CI23" s="176"/>
      <c r="CJ23" s="176"/>
      <c r="CK23" s="176"/>
      <c r="CL23" s="176"/>
      <c r="CM23" s="176"/>
      <c r="CN23" s="176"/>
      <c r="CO23" s="176"/>
      <c r="CP23" s="176"/>
      <c r="CQ23" s="176"/>
      <c r="CR23" s="176"/>
      <c r="CS23" s="176"/>
      <c r="CT23" s="176"/>
      <c r="CU23" s="176"/>
      <c r="CV23" s="176"/>
      <c r="CW23" s="176"/>
      <c r="CX23" s="176"/>
      <c r="CY23" s="176"/>
      <c r="CZ23" s="176"/>
      <c r="DA23" s="176"/>
      <c r="DB23" s="176"/>
      <c r="DC23" s="176"/>
      <c r="DD23" s="176"/>
      <c r="DE23" s="176"/>
      <c r="DF23" s="176"/>
      <c r="DG23" s="176"/>
      <c r="DH23" s="176"/>
      <c r="DI23" s="176"/>
      <c r="DJ23" s="176"/>
      <c r="DK23" s="176"/>
      <c r="DL23" s="176"/>
      <c r="DM23" s="176"/>
      <c r="DN23" s="176"/>
      <c r="DO23" s="176"/>
      <c r="DP23" s="176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  <c r="EB23" s="176"/>
      <c r="EC23" s="176"/>
      <c r="ED23" s="176"/>
      <c r="EE23" s="176"/>
      <c r="EF23" s="176"/>
      <c r="EG23" s="176"/>
      <c r="EH23" s="176"/>
      <c r="EI23" s="176"/>
      <c r="EJ23" s="176"/>
      <c r="EK23" s="176"/>
      <c r="EL23" s="176"/>
      <c r="EM23" s="176"/>
      <c r="EN23" s="176"/>
      <c r="EO23" s="176"/>
      <c r="EP23" s="176"/>
      <c r="EQ23" s="176"/>
      <c r="ER23" s="176"/>
      <c r="ES23" s="176"/>
      <c r="ET23" s="176"/>
      <c r="EU23" s="176"/>
      <c r="EV23" s="176"/>
      <c r="EW23" s="176"/>
      <c r="EX23" s="176"/>
      <c r="EY23" s="176"/>
      <c r="EZ23" s="176"/>
      <c r="FA23" s="176"/>
      <c r="FB23" s="176"/>
      <c r="FC23" s="176"/>
      <c r="FD23" s="176"/>
      <c r="FE23" s="176"/>
      <c r="FF23" s="176"/>
      <c r="FG23" s="176"/>
      <c r="FH23" s="176"/>
      <c r="FI23" s="176"/>
      <c r="FJ23" s="176"/>
      <c r="FK23" s="176"/>
      <c r="FL23" s="176"/>
      <c r="FM23" s="176"/>
      <c r="FN23" s="176"/>
      <c r="FO23" s="176"/>
      <c r="FP23" s="176"/>
      <c r="FQ23" s="176"/>
      <c r="FR23" s="176"/>
      <c r="FS23" s="176"/>
      <c r="FT23" s="176"/>
      <c r="FU23" s="176"/>
      <c r="FV23" s="176"/>
      <c r="FW23" s="176"/>
      <c r="FX23" s="176"/>
      <c r="FY23" s="176"/>
      <c r="FZ23" s="176"/>
      <c r="GA23" s="176"/>
      <c r="GB23" s="176"/>
      <c r="GC23" s="176"/>
      <c r="GD23" s="176"/>
      <c r="GE23" s="176"/>
      <c r="GF23" s="176"/>
      <c r="GG23" s="176"/>
      <c r="GH23" s="176"/>
      <c r="GI23" s="176"/>
      <c r="GJ23" s="176"/>
      <c r="GK23" s="176"/>
      <c r="GL23" s="176"/>
      <c r="GM23" s="176"/>
      <c r="GN23" s="176"/>
      <c r="GO23" s="176"/>
      <c r="GP23" s="176"/>
      <c r="GQ23" s="176"/>
      <c r="GR23" s="176"/>
      <c r="GS23" s="176"/>
      <c r="GT23" s="176"/>
      <c r="GU23" s="176"/>
      <c r="GV23" s="176"/>
      <c r="GW23" s="176"/>
      <c r="GX23" s="176"/>
      <c r="GY23" s="176"/>
      <c r="GZ23" s="176"/>
      <c r="HA23" s="176"/>
      <c r="HB23" s="176"/>
      <c r="HC23" s="176"/>
      <c r="HD23" s="176"/>
      <c r="HE23" s="176"/>
      <c r="HF23" s="176"/>
      <c r="HG23" s="176"/>
      <c r="HH23" s="176"/>
      <c r="HI23" s="176"/>
      <c r="HJ23" s="176"/>
      <c r="HK23" s="176"/>
      <c r="HL23" s="176"/>
      <c r="HM23" s="176"/>
      <c r="HN23" s="176"/>
      <c r="HO23" s="176"/>
      <c r="HP23" s="176"/>
      <c r="HQ23" s="176"/>
      <c r="HR23" s="176"/>
      <c r="HS23" s="176"/>
      <c r="HT23" s="176"/>
      <c r="HU23" s="176"/>
      <c r="HV23" s="176"/>
      <c r="HW23" s="176"/>
      <c r="HX23" s="176"/>
      <c r="HY23" s="176"/>
      <c r="HZ23" s="176"/>
      <c r="IA23" s="176"/>
      <c r="IB23" s="176"/>
      <c r="IC23" s="176"/>
      <c r="ID23" s="176"/>
      <c r="IE23" s="176"/>
      <c r="IF23" s="176"/>
      <c r="IG23" s="176"/>
      <c r="IH23" s="176"/>
      <c r="II23" s="176"/>
      <c r="IJ23" s="176"/>
      <c r="IK23" s="176"/>
      <c r="IL23" s="176"/>
      <c r="IM23" s="176"/>
      <c r="IN23" s="176"/>
      <c r="IO23" s="176"/>
      <c r="IP23" s="176"/>
      <c r="IQ23" s="176"/>
      <c r="IR23" s="176"/>
      <c r="IS23" s="176"/>
      <c r="IT23" s="176"/>
      <c r="IU23" s="176"/>
    </row>
    <row r="24" spans="1:255" s="177" customFormat="1" ht="27" customHeight="1" x14ac:dyDescent="0.25">
      <c r="A24" s="132" t="s">
        <v>27</v>
      </c>
      <c r="B24" s="77" t="s">
        <v>233</v>
      </c>
      <c r="C24" s="77" t="s">
        <v>234</v>
      </c>
      <c r="D24" s="92" t="s">
        <v>235</v>
      </c>
      <c r="E24" s="172">
        <v>1</v>
      </c>
      <c r="F24" s="114">
        <f>'mediana preços equipamentos'!J5</f>
        <v>41107.730000000003</v>
      </c>
      <c r="G24" s="114">
        <f>TRUNC(E24*F24,2)</f>
        <v>41107.730000000003</v>
      </c>
      <c r="H24" s="115"/>
      <c r="I24" s="179"/>
      <c r="J24" s="175"/>
      <c r="K24" s="175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76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  <c r="CZ24" s="176"/>
      <c r="DA24" s="176"/>
      <c r="DB24" s="176"/>
      <c r="DC24" s="176"/>
      <c r="DD24" s="176"/>
      <c r="DE24" s="176"/>
      <c r="DF24" s="176"/>
      <c r="DG24" s="176"/>
      <c r="DH24" s="176"/>
      <c r="DI24" s="176"/>
      <c r="DJ24" s="176"/>
      <c r="DK24" s="176"/>
      <c r="DL24" s="176"/>
      <c r="DM24" s="176"/>
      <c r="DN24" s="176"/>
      <c r="DO24" s="176"/>
      <c r="DP24" s="176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  <c r="EB24" s="176"/>
      <c r="EC24" s="176"/>
      <c r="ED24" s="176"/>
      <c r="EE24" s="176"/>
      <c r="EF24" s="176"/>
      <c r="EG24" s="176"/>
      <c r="EH24" s="176"/>
      <c r="EI24" s="176"/>
      <c r="EJ24" s="176"/>
      <c r="EK24" s="176"/>
      <c r="EL24" s="176"/>
      <c r="EM24" s="176"/>
      <c r="EN24" s="176"/>
      <c r="EO24" s="176"/>
      <c r="EP24" s="176"/>
      <c r="EQ24" s="176"/>
      <c r="ER24" s="176"/>
      <c r="ES24" s="176"/>
      <c r="ET24" s="176"/>
      <c r="EU24" s="176"/>
      <c r="EV24" s="176"/>
      <c r="EW24" s="176"/>
      <c r="EX24" s="176"/>
      <c r="EY24" s="176"/>
      <c r="EZ24" s="176"/>
      <c r="FA24" s="176"/>
      <c r="FB24" s="176"/>
      <c r="FC24" s="176"/>
      <c r="FD24" s="176"/>
      <c r="FE24" s="176"/>
      <c r="FF24" s="176"/>
      <c r="FG24" s="176"/>
      <c r="FH24" s="176"/>
      <c r="FI24" s="176"/>
      <c r="FJ24" s="176"/>
      <c r="FK24" s="176"/>
      <c r="FL24" s="176"/>
      <c r="FM24" s="176"/>
      <c r="FN24" s="176"/>
      <c r="FO24" s="176"/>
      <c r="FP24" s="176"/>
      <c r="FQ24" s="176"/>
      <c r="FR24" s="176"/>
      <c r="FS24" s="176"/>
      <c r="FT24" s="176"/>
      <c r="FU24" s="176"/>
      <c r="FV24" s="176"/>
      <c r="FW24" s="176"/>
      <c r="FX24" s="176"/>
      <c r="FY24" s="176"/>
      <c r="FZ24" s="176"/>
      <c r="GA24" s="176"/>
      <c r="GB24" s="176"/>
      <c r="GC24" s="176"/>
      <c r="GD24" s="176"/>
      <c r="GE24" s="176"/>
      <c r="GF24" s="176"/>
      <c r="GG24" s="176"/>
      <c r="GH24" s="176"/>
      <c r="GI24" s="176"/>
      <c r="GJ24" s="176"/>
      <c r="GK24" s="176"/>
      <c r="GL24" s="176"/>
      <c r="GM24" s="176"/>
      <c r="GN24" s="176"/>
      <c r="GO24" s="176"/>
      <c r="GP24" s="176"/>
      <c r="GQ24" s="176"/>
      <c r="GR24" s="176"/>
      <c r="GS24" s="176"/>
      <c r="GT24" s="176"/>
      <c r="GU24" s="176"/>
      <c r="GV24" s="176"/>
      <c r="GW24" s="176"/>
      <c r="GX24" s="176"/>
      <c r="GY24" s="176"/>
      <c r="GZ24" s="176"/>
      <c r="HA24" s="176"/>
      <c r="HB24" s="176"/>
      <c r="HC24" s="176"/>
      <c r="HD24" s="176"/>
      <c r="HE24" s="176"/>
      <c r="HF24" s="176"/>
      <c r="HG24" s="176"/>
      <c r="HH24" s="176"/>
      <c r="HI24" s="176"/>
      <c r="HJ24" s="176"/>
      <c r="HK24" s="176"/>
      <c r="HL24" s="176"/>
      <c r="HM24" s="176"/>
      <c r="HN24" s="176"/>
      <c r="HO24" s="176"/>
      <c r="HP24" s="176"/>
      <c r="HQ24" s="176"/>
      <c r="HR24" s="176"/>
      <c r="HS24" s="176"/>
      <c r="HT24" s="176"/>
      <c r="HU24" s="176"/>
      <c r="HV24" s="176"/>
      <c r="HW24" s="176"/>
      <c r="HX24" s="176"/>
      <c r="HY24" s="176"/>
      <c r="HZ24" s="176"/>
      <c r="IA24" s="176"/>
      <c r="IB24" s="176"/>
      <c r="IC24" s="176"/>
      <c r="ID24" s="176"/>
      <c r="IE24" s="176"/>
      <c r="IF24" s="176"/>
      <c r="IG24" s="176"/>
      <c r="IH24" s="176"/>
      <c r="II24" s="176"/>
      <c r="IJ24" s="176"/>
      <c r="IK24" s="176"/>
      <c r="IL24" s="176"/>
      <c r="IM24" s="176"/>
      <c r="IN24" s="176"/>
      <c r="IO24" s="176"/>
      <c r="IP24" s="176"/>
      <c r="IQ24" s="176"/>
      <c r="IR24" s="176"/>
      <c r="IS24" s="176"/>
      <c r="IT24" s="176"/>
      <c r="IU24" s="176"/>
    </row>
    <row r="25" spans="1:255" s="177" customFormat="1" ht="27" customHeight="1" x14ac:dyDescent="0.25">
      <c r="A25" s="671"/>
      <c r="B25" s="555"/>
      <c r="C25" s="77"/>
      <c r="D25" s="92"/>
      <c r="E25" s="172"/>
      <c r="F25" s="306"/>
      <c r="G25" s="114"/>
      <c r="H25" s="249"/>
      <c r="I25" s="179"/>
      <c r="J25" s="175"/>
      <c r="K25" s="175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6"/>
      <c r="BM25" s="176"/>
      <c r="BN25" s="176"/>
      <c r="BO25" s="176"/>
      <c r="BP25" s="176"/>
      <c r="BQ25" s="176"/>
      <c r="BR25" s="176"/>
      <c r="BS25" s="176"/>
      <c r="BT25" s="176"/>
      <c r="BU25" s="176"/>
      <c r="BV25" s="176"/>
      <c r="BW25" s="176"/>
      <c r="BX25" s="176"/>
      <c r="BY25" s="176"/>
      <c r="BZ25" s="176"/>
      <c r="CA25" s="176"/>
      <c r="CB25" s="176"/>
      <c r="CC25" s="176"/>
      <c r="CD25" s="176"/>
      <c r="CE25" s="176"/>
      <c r="CF25" s="176"/>
      <c r="CG25" s="176"/>
      <c r="CH25" s="176"/>
      <c r="CI25" s="176"/>
      <c r="CJ25" s="176"/>
      <c r="CK25" s="176"/>
      <c r="CL25" s="176"/>
      <c r="CM25" s="176"/>
      <c r="CN25" s="176"/>
      <c r="CO25" s="176"/>
      <c r="CP25" s="176"/>
      <c r="CQ25" s="176"/>
      <c r="CR25" s="176"/>
      <c r="CS25" s="176"/>
      <c r="CT25" s="176"/>
      <c r="CU25" s="176"/>
      <c r="CV25" s="176"/>
      <c r="CW25" s="176"/>
      <c r="CX25" s="176"/>
      <c r="CY25" s="176"/>
      <c r="CZ25" s="176"/>
      <c r="DA25" s="176"/>
      <c r="DB25" s="176"/>
      <c r="DC25" s="176"/>
      <c r="DD25" s="176"/>
      <c r="DE25" s="176"/>
      <c r="DF25" s="176"/>
      <c r="DG25" s="176"/>
      <c r="DH25" s="176"/>
      <c r="DI25" s="176"/>
      <c r="DJ25" s="176"/>
      <c r="DK25" s="176"/>
      <c r="DL25" s="176"/>
      <c r="DM25" s="176"/>
      <c r="DN25" s="176"/>
      <c r="DO25" s="176"/>
      <c r="DP25" s="176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  <c r="EB25" s="176"/>
      <c r="EC25" s="176"/>
      <c r="ED25" s="176"/>
      <c r="EE25" s="176"/>
      <c r="EF25" s="176"/>
      <c r="EG25" s="176"/>
      <c r="EH25" s="176"/>
      <c r="EI25" s="176"/>
      <c r="EJ25" s="176"/>
      <c r="EK25" s="176"/>
      <c r="EL25" s="176"/>
      <c r="EM25" s="176"/>
      <c r="EN25" s="176"/>
      <c r="EO25" s="176"/>
      <c r="EP25" s="176"/>
      <c r="EQ25" s="176"/>
      <c r="ER25" s="176"/>
      <c r="ES25" s="176"/>
      <c r="ET25" s="176"/>
      <c r="EU25" s="176"/>
      <c r="EV25" s="176"/>
      <c r="EW25" s="176"/>
      <c r="EX25" s="176"/>
      <c r="EY25" s="176"/>
      <c r="EZ25" s="176"/>
      <c r="FA25" s="176"/>
      <c r="FB25" s="176"/>
      <c r="FC25" s="176"/>
      <c r="FD25" s="176"/>
      <c r="FE25" s="176"/>
      <c r="FF25" s="176"/>
      <c r="FG25" s="176"/>
      <c r="FH25" s="176"/>
      <c r="FI25" s="176"/>
      <c r="FJ25" s="176"/>
      <c r="FK25" s="176"/>
      <c r="FL25" s="176"/>
      <c r="FM25" s="176"/>
      <c r="FN25" s="176"/>
      <c r="FO25" s="176"/>
      <c r="FP25" s="176"/>
      <c r="FQ25" s="176"/>
      <c r="FR25" s="176"/>
      <c r="FS25" s="176"/>
      <c r="FT25" s="176"/>
      <c r="FU25" s="176"/>
      <c r="FV25" s="176"/>
      <c r="FW25" s="176"/>
      <c r="FX25" s="176"/>
      <c r="FY25" s="176"/>
      <c r="FZ25" s="176"/>
      <c r="GA25" s="176"/>
      <c r="GB25" s="176"/>
      <c r="GC25" s="176"/>
      <c r="GD25" s="176"/>
      <c r="GE25" s="176"/>
      <c r="GF25" s="176"/>
      <c r="GG25" s="176"/>
      <c r="GH25" s="176"/>
      <c r="GI25" s="176"/>
      <c r="GJ25" s="176"/>
      <c r="GK25" s="176"/>
      <c r="GL25" s="176"/>
      <c r="GM25" s="176"/>
      <c r="GN25" s="176"/>
      <c r="GO25" s="176"/>
      <c r="GP25" s="176"/>
      <c r="GQ25" s="176"/>
      <c r="GR25" s="176"/>
      <c r="GS25" s="176"/>
      <c r="GT25" s="176"/>
      <c r="GU25" s="176"/>
      <c r="GV25" s="176"/>
      <c r="GW25" s="176"/>
      <c r="GX25" s="176"/>
      <c r="GY25" s="176"/>
      <c r="GZ25" s="176"/>
      <c r="HA25" s="176"/>
      <c r="HB25" s="176"/>
      <c r="HC25" s="176"/>
      <c r="HD25" s="176"/>
      <c r="HE25" s="176"/>
      <c r="HF25" s="176"/>
      <c r="HG25" s="176"/>
      <c r="HH25" s="176"/>
      <c r="HI25" s="176"/>
      <c r="HJ25" s="176"/>
      <c r="HK25" s="176"/>
      <c r="HL25" s="176"/>
      <c r="HM25" s="176"/>
      <c r="HN25" s="176"/>
      <c r="HO25" s="176"/>
      <c r="HP25" s="176"/>
      <c r="HQ25" s="176"/>
      <c r="HR25" s="176"/>
      <c r="HS25" s="176"/>
      <c r="HT25" s="176"/>
      <c r="HU25" s="176"/>
      <c r="HV25" s="176"/>
      <c r="HW25" s="176"/>
      <c r="HX25" s="176"/>
      <c r="HY25" s="176"/>
      <c r="HZ25" s="176"/>
      <c r="IA25" s="176"/>
      <c r="IB25" s="176"/>
      <c r="IC25" s="176"/>
      <c r="ID25" s="176"/>
      <c r="IE25" s="176"/>
      <c r="IF25" s="176"/>
      <c r="IG25" s="176"/>
      <c r="IH25" s="176"/>
      <c r="II25" s="176"/>
      <c r="IJ25" s="176"/>
      <c r="IK25" s="176"/>
      <c r="IL25" s="176"/>
      <c r="IM25" s="176"/>
      <c r="IN25" s="176"/>
      <c r="IO25" s="176"/>
      <c r="IP25" s="176"/>
      <c r="IQ25" s="176"/>
      <c r="IR25" s="176"/>
      <c r="IS25" s="176"/>
      <c r="IT25" s="176"/>
      <c r="IU25" s="176"/>
    </row>
    <row r="26" spans="1:255" s="177" customFormat="1" ht="27" customHeight="1" x14ac:dyDescent="0.25">
      <c r="A26" s="671"/>
      <c r="B26" s="555"/>
      <c r="C26" s="77"/>
      <c r="D26" s="92"/>
      <c r="E26" s="172"/>
      <c r="F26" s="306"/>
      <c r="G26" s="114"/>
      <c r="H26" s="249"/>
      <c r="I26" s="179"/>
      <c r="J26" s="175"/>
      <c r="K26" s="175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/>
      <c r="CV26" s="176"/>
      <c r="CW26" s="176"/>
      <c r="CX26" s="176"/>
      <c r="CY26" s="176"/>
      <c r="CZ26" s="176"/>
      <c r="DA26" s="176"/>
      <c r="DB26" s="176"/>
      <c r="DC26" s="176"/>
      <c r="DD26" s="176"/>
      <c r="DE26" s="176"/>
      <c r="DF26" s="176"/>
      <c r="DG26" s="176"/>
      <c r="DH26" s="176"/>
      <c r="DI26" s="176"/>
      <c r="DJ26" s="176"/>
      <c r="DK26" s="176"/>
      <c r="DL26" s="176"/>
      <c r="DM26" s="176"/>
      <c r="DN26" s="176"/>
      <c r="DO26" s="176"/>
      <c r="DP26" s="176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  <c r="EB26" s="176"/>
      <c r="EC26" s="176"/>
      <c r="ED26" s="176"/>
      <c r="EE26" s="176"/>
      <c r="EF26" s="176"/>
      <c r="EG26" s="176"/>
      <c r="EH26" s="176"/>
      <c r="EI26" s="176"/>
      <c r="EJ26" s="176"/>
      <c r="EK26" s="176"/>
      <c r="EL26" s="176"/>
      <c r="EM26" s="176"/>
      <c r="EN26" s="176"/>
      <c r="EO26" s="176"/>
      <c r="EP26" s="176"/>
      <c r="EQ26" s="176"/>
      <c r="ER26" s="176"/>
      <c r="ES26" s="176"/>
      <c r="ET26" s="176"/>
      <c r="EU26" s="176"/>
      <c r="EV26" s="176"/>
      <c r="EW26" s="176"/>
      <c r="EX26" s="176"/>
      <c r="EY26" s="176"/>
      <c r="EZ26" s="176"/>
      <c r="FA26" s="176"/>
      <c r="FB26" s="176"/>
      <c r="FC26" s="176"/>
      <c r="FD26" s="176"/>
      <c r="FE26" s="176"/>
      <c r="FF26" s="176"/>
      <c r="FG26" s="176"/>
      <c r="FH26" s="176"/>
      <c r="FI26" s="176"/>
      <c r="FJ26" s="176"/>
      <c r="FK26" s="176"/>
      <c r="FL26" s="176"/>
      <c r="FM26" s="176"/>
      <c r="FN26" s="176"/>
      <c r="FO26" s="176"/>
      <c r="FP26" s="176"/>
      <c r="FQ26" s="176"/>
      <c r="FR26" s="176"/>
      <c r="FS26" s="176"/>
      <c r="FT26" s="176"/>
      <c r="FU26" s="176"/>
      <c r="FV26" s="176"/>
      <c r="FW26" s="176"/>
      <c r="FX26" s="176"/>
      <c r="FY26" s="176"/>
      <c r="FZ26" s="176"/>
      <c r="GA26" s="176"/>
      <c r="GB26" s="176"/>
      <c r="GC26" s="176"/>
      <c r="GD26" s="176"/>
      <c r="GE26" s="176"/>
      <c r="GF26" s="176"/>
      <c r="GG26" s="176"/>
      <c r="GH26" s="176"/>
      <c r="GI26" s="176"/>
      <c r="GJ26" s="176"/>
      <c r="GK26" s="176"/>
      <c r="GL26" s="176"/>
      <c r="GM26" s="176"/>
      <c r="GN26" s="176"/>
      <c r="GO26" s="176"/>
      <c r="GP26" s="176"/>
      <c r="GQ26" s="176"/>
      <c r="GR26" s="176"/>
      <c r="GS26" s="176"/>
      <c r="GT26" s="176"/>
      <c r="GU26" s="176"/>
      <c r="GV26" s="176"/>
      <c r="GW26" s="176"/>
      <c r="GX26" s="176"/>
      <c r="GY26" s="176"/>
      <c r="GZ26" s="176"/>
      <c r="HA26" s="176"/>
      <c r="HB26" s="176"/>
      <c r="HC26" s="176"/>
      <c r="HD26" s="176"/>
      <c r="HE26" s="176"/>
      <c r="HF26" s="176"/>
      <c r="HG26" s="176"/>
      <c r="HH26" s="176"/>
      <c r="HI26" s="176"/>
      <c r="HJ26" s="176"/>
      <c r="HK26" s="176"/>
      <c r="HL26" s="176"/>
      <c r="HM26" s="176"/>
      <c r="HN26" s="176"/>
      <c r="HO26" s="176"/>
      <c r="HP26" s="176"/>
      <c r="HQ26" s="176"/>
      <c r="HR26" s="176"/>
      <c r="HS26" s="176"/>
      <c r="HT26" s="176"/>
      <c r="HU26" s="176"/>
      <c r="HV26" s="176"/>
      <c r="HW26" s="176"/>
      <c r="HX26" s="176"/>
      <c r="HY26" s="176"/>
      <c r="HZ26" s="176"/>
      <c r="IA26" s="176"/>
      <c r="IB26" s="176"/>
      <c r="IC26" s="176"/>
      <c r="ID26" s="176"/>
      <c r="IE26" s="176"/>
      <c r="IF26" s="176"/>
      <c r="IG26" s="176"/>
      <c r="IH26" s="176"/>
      <c r="II26" s="176"/>
      <c r="IJ26" s="176"/>
      <c r="IK26" s="176"/>
      <c r="IL26" s="176"/>
      <c r="IM26" s="176"/>
      <c r="IN26" s="176"/>
      <c r="IO26" s="176"/>
      <c r="IP26" s="176"/>
      <c r="IQ26" s="176"/>
      <c r="IR26" s="176"/>
      <c r="IS26" s="176"/>
      <c r="IT26" s="176"/>
      <c r="IU26" s="176"/>
    </row>
    <row r="27" spans="1:255" s="177" customFormat="1" ht="27" customHeight="1" x14ac:dyDescent="0.25">
      <c r="A27" s="671"/>
      <c r="B27" s="555"/>
      <c r="C27" s="77"/>
      <c r="D27" s="92"/>
      <c r="E27" s="172"/>
      <c r="F27" s="306"/>
      <c r="G27" s="114"/>
      <c r="H27" s="249"/>
      <c r="I27" s="179"/>
      <c r="J27" s="175"/>
      <c r="K27" s="175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176"/>
      <c r="CD27" s="176"/>
      <c r="CE27" s="176"/>
      <c r="CF27" s="176"/>
      <c r="CG27" s="176"/>
      <c r="CH27" s="176"/>
      <c r="CI27" s="176"/>
      <c r="CJ27" s="176"/>
      <c r="CK27" s="176"/>
      <c r="CL27" s="176"/>
      <c r="CM27" s="176"/>
      <c r="CN27" s="176"/>
      <c r="CO27" s="176"/>
      <c r="CP27" s="176"/>
      <c r="CQ27" s="176"/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76"/>
      <c r="DK27" s="176"/>
      <c r="DL27" s="176"/>
      <c r="DM27" s="176"/>
      <c r="DN27" s="176"/>
      <c r="DO27" s="176"/>
      <c r="DP27" s="176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  <c r="EB27" s="176"/>
      <c r="EC27" s="176"/>
      <c r="ED27" s="176"/>
      <c r="EE27" s="176"/>
      <c r="EF27" s="176"/>
      <c r="EG27" s="176"/>
      <c r="EH27" s="176"/>
      <c r="EI27" s="176"/>
      <c r="EJ27" s="176"/>
      <c r="EK27" s="176"/>
      <c r="EL27" s="176"/>
      <c r="EM27" s="176"/>
      <c r="EN27" s="176"/>
      <c r="EO27" s="176"/>
      <c r="EP27" s="176"/>
      <c r="EQ27" s="176"/>
      <c r="ER27" s="176"/>
      <c r="ES27" s="176"/>
      <c r="ET27" s="176"/>
      <c r="EU27" s="176"/>
      <c r="EV27" s="176"/>
      <c r="EW27" s="176"/>
      <c r="EX27" s="176"/>
      <c r="EY27" s="176"/>
      <c r="EZ27" s="176"/>
      <c r="FA27" s="176"/>
      <c r="FB27" s="176"/>
      <c r="FC27" s="176"/>
      <c r="FD27" s="176"/>
      <c r="FE27" s="176"/>
      <c r="FF27" s="176"/>
      <c r="FG27" s="176"/>
      <c r="FH27" s="176"/>
      <c r="FI27" s="176"/>
      <c r="FJ27" s="176"/>
      <c r="FK27" s="176"/>
      <c r="FL27" s="176"/>
      <c r="FM27" s="176"/>
      <c r="FN27" s="176"/>
      <c r="FO27" s="176"/>
      <c r="FP27" s="176"/>
      <c r="FQ27" s="176"/>
      <c r="FR27" s="176"/>
      <c r="FS27" s="176"/>
      <c r="FT27" s="176"/>
      <c r="FU27" s="176"/>
      <c r="FV27" s="176"/>
      <c r="FW27" s="176"/>
      <c r="FX27" s="176"/>
      <c r="FY27" s="176"/>
      <c r="FZ27" s="176"/>
      <c r="GA27" s="176"/>
      <c r="GB27" s="176"/>
      <c r="GC27" s="176"/>
      <c r="GD27" s="176"/>
      <c r="GE27" s="176"/>
      <c r="GF27" s="176"/>
      <c r="GG27" s="176"/>
      <c r="GH27" s="176"/>
      <c r="GI27" s="176"/>
      <c r="GJ27" s="176"/>
      <c r="GK27" s="176"/>
      <c r="GL27" s="176"/>
      <c r="GM27" s="176"/>
      <c r="GN27" s="176"/>
      <c r="GO27" s="176"/>
      <c r="GP27" s="176"/>
      <c r="GQ27" s="176"/>
      <c r="GR27" s="176"/>
      <c r="GS27" s="176"/>
      <c r="GT27" s="176"/>
      <c r="GU27" s="176"/>
      <c r="GV27" s="176"/>
      <c r="GW27" s="176"/>
      <c r="GX27" s="176"/>
      <c r="GY27" s="176"/>
      <c r="GZ27" s="176"/>
      <c r="HA27" s="176"/>
      <c r="HB27" s="176"/>
      <c r="HC27" s="176"/>
      <c r="HD27" s="176"/>
      <c r="HE27" s="176"/>
      <c r="HF27" s="176"/>
      <c r="HG27" s="176"/>
      <c r="HH27" s="176"/>
      <c r="HI27" s="176"/>
      <c r="HJ27" s="176"/>
      <c r="HK27" s="176"/>
      <c r="HL27" s="176"/>
      <c r="HM27" s="176"/>
      <c r="HN27" s="176"/>
      <c r="HO27" s="176"/>
      <c r="HP27" s="176"/>
      <c r="HQ27" s="176"/>
      <c r="HR27" s="176"/>
      <c r="HS27" s="176"/>
      <c r="HT27" s="176"/>
      <c r="HU27" s="176"/>
      <c r="HV27" s="176"/>
      <c r="HW27" s="176"/>
      <c r="HX27" s="176"/>
      <c r="HY27" s="176"/>
      <c r="HZ27" s="176"/>
      <c r="IA27" s="176"/>
      <c r="IB27" s="176"/>
      <c r="IC27" s="176"/>
      <c r="ID27" s="176"/>
      <c r="IE27" s="176"/>
      <c r="IF27" s="176"/>
      <c r="IG27" s="176"/>
      <c r="IH27" s="176"/>
      <c r="II27" s="176"/>
      <c r="IJ27" s="176"/>
      <c r="IK27" s="176"/>
      <c r="IL27" s="176"/>
      <c r="IM27" s="176"/>
      <c r="IN27" s="176"/>
      <c r="IO27" s="176"/>
      <c r="IP27" s="176"/>
      <c r="IQ27" s="176"/>
      <c r="IR27" s="176"/>
      <c r="IS27" s="176"/>
      <c r="IT27" s="176"/>
      <c r="IU27" s="176"/>
    </row>
    <row r="28" spans="1:255" s="177" customFormat="1" ht="27" customHeight="1" x14ac:dyDescent="0.25">
      <c r="A28" s="671"/>
      <c r="B28" s="555"/>
      <c r="C28" s="77"/>
      <c r="D28" s="92"/>
      <c r="E28" s="172"/>
      <c r="F28" s="306"/>
      <c r="G28" s="114"/>
      <c r="H28" s="249"/>
      <c r="I28" s="179"/>
      <c r="J28" s="175"/>
      <c r="K28" s="175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176"/>
      <c r="DH28" s="176"/>
      <c r="DI28" s="176"/>
      <c r="DJ28" s="176"/>
      <c r="DK28" s="176"/>
      <c r="DL28" s="176"/>
      <c r="DM28" s="176"/>
      <c r="DN28" s="176"/>
      <c r="DO28" s="176"/>
      <c r="DP28" s="176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  <c r="EB28" s="176"/>
      <c r="EC28" s="176"/>
      <c r="ED28" s="176"/>
      <c r="EE28" s="176"/>
      <c r="EF28" s="176"/>
      <c r="EG28" s="176"/>
      <c r="EH28" s="176"/>
      <c r="EI28" s="176"/>
      <c r="EJ28" s="176"/>
      <c r="EK28" s="176"/>
      <c r="EL28" s="176"/>
      <c r="EM28" s="176"/>
      <c r="EN28" s="176"/>
      <c r="EO28" s="176"/>
      <c r="EP28" s="176"/>
      <c r="EQ28" s="176"/>
      <c r="ER28" s="176"/>
      <c r="ES28" s="176"/>
      <c r="ET28" s="176"/>
      <c r="EU28" s="176"/>
      <c r="EV28" s="176"/>
      <c r="EW28" s="176"/>
      <c r="EX28" s="176"/>
      <c r="EY28" s="176"/>
      <c r="EZ28" s="176"/>
      <c r="FA28" s="176"/>
      <c r="FB28" s="176"/>
      <c r="FC28" s="176"/>
      <c r="FD28" s="176"/>
      <c r="FE28" s="176"/>
      <c r="FF28" s="176"/>
      <c r="FG28" s="176"/>
      <c r="FH28" s="176"/>
      <c r="FI28" s="176"/>
      <c r="FJ28" s="176"/>
      <c r="FK28" s="176"/>
      <c r="FL28" s="176"/>
      <c r="FM28" s="176"/>
      <c r="FN28" s="176"/>
      <c r="FO28" s="176"/>
      <c r="FP28" s="176"/>
      <c r="FQ28" s="176"/>
      <c r="FR28" s="176"/>
      <c r="FS28" s="176"/>
      <c r="FT28" s="176"/>
      <c r="FU28" s="176"/>
      <c r="FV28" s="176"/>
      <c r="FW28" s="176"/>
      <c r="FX28" s="176"/>
      <c r="FY28" s="176"/>
      <c r="FZ28" s="176"/>
      <c r="GA28" s="176"/>
      <c r="GB28" s="176"/>
      <c r="GC28" s="176"/>
      <c r="GD28" s="176"/>
      <c r="GE28" s="176"/>
      <c r="GF28" s="176"/>
      <c r="GG28" s="176"/>
      <c r="GH28" s="176"/>
      <c r="GI28" s="176"/>
      <c r="GJ28" s="176"/>
      <c r="GK28" s="176"/>
      <c r="GL28" s="176"/>
      <c r="GM28" s="176"/>
      <c r="GN28" s="176"/>
      <c r="GO28" s="176"/>
      <c r="GP28" s="176"/>
      <c r="GQ28" s="176"/>
      <c r="GR28" s="176"/>
      <c r="GS28" s="176"/>
      <c r="GT28" s="176"/>
      <c r="GU28" s="176"/>
      <c r="GV28" s="176"/>
      <c r="GW28" s="176"/>
      <c r="GX28" s="176"/>
      <c r="GY28" s="176"/>
      <c r="GZ28" s="176"/>
      <c r="HA28" s="176"/>
      <c r="HB28" s="176"/>
      <c r="HC28" s="176"/>
      <c r="HD28" s="176"/>
      <c r="HE28" s="176"/>
      <c r="HF28" s="176"/>
      <c r="HG28" s="176"/>
      <c r="HH28" s="176"/>
      <c r="HI28" s="176"/>
      <c r="HJ28" s="176"/>
      <c r="HK28" s="176"/>
      <c r="HL28" s="176"/>
      <c r="HM28" s="176"/>
      <c r="HN28" s="176"/>
      <c r="HO28" s="176"/>
      <c r="HP28" s="176"/>
      <c r="HQ28" s="176"/>
      <c r="HR28" s="176"/>
      <c r="HS28" s="176"/>
      <c r="HT28" s="176"/>
      <c r="HU28" s="176"/>
      <c r="HV28" s="176"/>
      <c r="HW28" s="176"/>
      <c r="HX28" s="176"/>
      <c r="HY28" s="176"/>
      <c r="HZ28" s="176"/>
      <c r="IA28" s="176"/>
      <c r="IB28" s="176"/>
      <c r="IC28" s="176"/>
      <c r="ID28" s="176"/>
      <c r="IE28" s="176"/>
      <c r="IF28" s="176"/>
      <c r="IG28" s="176"/>
      <c r="IH28" s="176"/>
      <c r="II28" s="176"/>
      <c r="IJ28" s="176"/>
      <c r="IK28" s="176"/>
      <c r="IL28" s="176"/>
      <c r="IM28" s="176"/>
      <c r="IN28" s="176"/>
      <c r="IO28" s="176"/>
      <c r="IP28" s="176"/>
      <c r="IQ28" s="176"/>
      <c r="IR28" s="176"/>
      <c r="IS28" s="176"/>
      <c r="IT28" s="176"/>
      <c r="IU28" s="176"/>
    </row>
    <row r="29" spans="1:255" s="177" customFormat="1" ht="24" customHeight="1" x14ac:dyDescent="0.2">
      <c r="A29" s="317"/>
      <c r="B29" s="92"/>
      <c r="C29" s="77"/>
      <c r="D29" s="186"/>
      <c r="E29" s="172"/>
      <c r="F29" s="152"/>
      <c r="G29" s="114"/>
      <c r="H29" s="184"/>
      <c r="J29" s="187" t="s">
        <v>236</v>
      </c>
      <c r="K29" s="190" t="s">
        <v>17</v>
      </c>
      <c r="L29" s="191">
        <v>11</v>
      </c>
    </row>
    <row r="30" spans="1:255" s="177" customFormat="1" ht="19.5" customHeight="1" x14ac:dyDescent="0.25">
      <c r="A30" s="116" t="s">
        <v>232</v>
      </c>
      <c r="B30" s="133"/>
      <c r="C30" s="133"/>
      <c r="D30" s="134"/>
      <c r="E30" s="135"/>
      <c r="F30" s="136"/>
      <c r="G30" s="137"/>
      <c r="H30" s="117">
        <f>SUM(G24:G29)</f>
        <v>41107.730000000003</v>
      </c>
      <c r="I30" s="182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76"/>
      <c r="GF30" s="176"/>
      <c r="GG30" s="176"/>
      <c r="GH30" s="176"/>
      <c r="GI30" s="176"/>
      <c r="GJ30" s="176"/>
      <c r="GK30" s="176"/>
      <c r="GL30" s="176"/>
      <c r="GM30" s="176"/>
      <c r="GN30" s="176"/>
      <c r="GO30" s="176"/>
      <c r="GP30" s="176"/>
      <c r="GQ30" s="176"/>
      <c r="GR30" s="176"/>
      <c r="GS30" s="176"/>
      <c r="GT30" s="176"/>
      <c r="GU30" s="176"/>
      <c r="GV30" s="176"/>
      <c r="GW30" s="176"/>
      <c r="GX30" s="176"/>
      <c r="GY30" s="176"/>
      <c r="GZ30" s="176"/>
      <c r="HA30" s="176"/>
      <c r="HB30" s="176"/>
      <c r="HC30" s="176"/>
      <c r="HD30" s="176"/>
      <c r="HE30" s="176"/>
      <c r="HF30" s="176"/>
      <c r="HG30" s="176"/>
      <c r="HH30" s="176"/>
      <c r="HI30" s="176"/>
      <c r="HJ30" s="176"/>
      <c r="HK30" s="176"/>
      <c r="HL30" s="176"/>
      <c r="HM30" s="176"/>
      <c r="HN30" s="176"/>
      <c r="HO30" s="176"/>
      <c r="HP30" s="176"/>
      <c r="HQ30" s="176"/>
      <c r="HR30" s="176"/>
      <c r="HS30" s="176"/>
      <c r="HT30" s="176"/>
      <c r="HU30" s="176"/>
      <c r="HV30" s="176"/>
      <c r="HW30" s="176"/>
      <c r="HX30" s="176"/>
      <c r="HY30" s="176"/>
      <c r="HZ30" s="176"/>
      <c r="IA30" s="176"/>
      <c r="IB30" s="176"/>
      <c r="IC30" s="176"/>
      <c r="ID30" s="176"/>
      <c r="IE30" s="176"/>
      <c r="IF30" s="176"/>
      <c r="IG30" s="176"/>
      <c r="IH30" s="176"/>
      <c r="II30" s="176"/>
      <c r="IJ30" s="176"/>
      <c r="IK30" s="176"/>
      <c r="IL30" s="176"/>
      <c r="IM30" s="176"/>
      <c r="IN30" s="176"/>
      <c r="IO30" s="176"/>
      <c r="IP30" s="176"/>
      <c r="IQ30" s="176"/>
      <c r="IR30" s="176"/>
      <c r="IS30" s="176"/>
      <c r="IT30" s="176"/>
      <c r="IU30" s="176"/>
    </row>
    <row r="31" spans="1:255" s="177" customFormat="1" ht="18.75" customHeight="1" x14ac:dyDescent="0.25">
      <c r="A31" s="132"/>
      <c r="B31" s="110"/>
      <c r="C31" s="78"/>
      <c r="D31" s="111"/>
      <c r="E31" s="112"/>
      <c r="F31" s="113"/>
      <c r="G31" s="114"/>
      <c r="H31" s="138"/>
      <c r="I31" s="182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  <c r="IE31" s="176"/>
      <c r="IF31" s="176"/>
      <c r="IG31" s="176"/>
      <c r="IH31" s="176"/>
      <c r="II31" s="176"/>
      <c r="IJ31" s="176"/>
      <c r="IK31" s="176"/>
      <c r="IL31" s="176"/>
      <c r="IM31" s="176"/>
      <c r="IN31" s="176"/>
      <c r="IO31" s="176"/>
      <c r="IP31" s="176"/>
      <c r="IQ31" s="176"/>
      <c r="IR31" s="176"/>
      <c r="IS31" s="176"/>
      <c r="IT31" s="176"/>
      <c r="IU31" s="176"/>
    </row>
    <row r="32" spans="1:255" s="177" customFormat="1" x14ac:dyDescent="0.25">
      <c r="A32" s="118"/>
      <c r="B32" s="119"/>
      <c r="C32" s="119"/>
      <c r="D32" s="119"/>
      <c r="E32" s="120"/>
      <c r="F32" s="121"/>
      <c r="G32" s="122"/>
      <c r="H32" s="123"/>
      <c r="I32" s="182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  <c r="IK32" s="176"/>
      <c r="IL32" s="176"/>
      <c r="IM32" s="176"/>
      <c r="IN32" s="176"/>
      <c r="IO32" s="176"/>
      <c r="IP32" s="176"/>
      <c r="IQ32" s="176"/>
      <c r="IR32" s="176"/>
      <c r="IS32" s="176"/>
      <c r="IT32" s="176"/>
      <c r="IU32" s="176"/>
    </row>
    <row r="33" spans="1:255" s="177" customFormat="1" ht="20.25" customHeight="1" x14ac:dyDescent="0.25">
      <c r="A33" s="139" t="s">
        <v>237</v>
      </c>
      <c r="B33" s="140"/>
      <c r="C33" s="140"/>
      <c r="D33" s="141"/>
      <c r="E33" s="142"/>
      <c r="F33" s="108"/>
      <c r="G33" s="109"/>
      <c r="H33" s="298" t="s">
        <v>210</v>
      </c>
      <c r="I33" s="182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176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  <c r="EB33" s="176"/>
      <c r="EC33" s="176"/>
      <c r="ED33" s="176"/>
      <c r="EE33" s="176"/>
      <c r="EF33" s="176"/>
      <c r="EG33" s="176"/>
      <c r="EH33" s="176"/>
      <c r="EI33" s="176"/>
      <c r="EJ33" s="176"/>
      <c r="EK33" s="176"/>
      <c r="EL33" s="176"/>
      <c r="EM33" s="176"/>
      <c r="EN33" s="176"/>
      <c r="EO33" s="176"/>
      <c r="EP33" s="176"/>
      <c r="EQ33" s="176"/>
      <c r="ER33" s="176"/>
      <c r="ES33" s="176"/>
      <c r="ET33" s="176"/>
      <c r="EU33" s="176"/>
      <c r="EV33" s="176"/>
      <c r="EW33" s="176"/>
      <c r="EX33" s="176"/>
      <c r="EY33" s="176"/>
      <c r="EZ33" s="176"/>
      <c r="FA33" s="176"/>
      <c r="FB33" s="176"/>
      <c r="FC33" s="176"/>
      <c r="FD33" s="176"/>
      <c r="FE33" s="176"/>
      <c r="FF33" s="176"/>
      <c r="FG33" s="176"/>
      <c r="FH33" s="176"/>
      <c r="FI33" s="176"/>
      <c r="FJ33" s="176"/>
      <c r="FK33" s="176"/>
      <c r="FL33" s="176"/>
      <c r="FM33" s="176"/>
      <c r="FN33" s="176"/>
      <c r="FO33" s="176"/>
      <c r="FP33" s="176"/>
      <c r="FQ33" s="176"/>
      <c r="FR33" s="176"/>
      <c r="FS33" s="176"/>
      <c r="FT33" s="176"/>
      <c r="FU33" s="176"/>
      <c r="FV33" s="176"/>
      <c r="FW33" s="176"/>
      <c r="FX33" s="176"/>
      <c r="FY33" s="176"/>
      <c r="FZ33" s="176"/>
      <c r="GA33" s="176"/>
      <c r="GB33" s="176"/>
      <c r="GC33" s="176"/>
      <c r="GD33" s="176"/>
      <c r="GE33" s="176"/>
      <c r="GF33" s="176"/>
      <c r="GG33" s="176"/>
      <c r="GH33" s="176"/>
      <c r="GI33" s="176"/>
      <c r="GJ33" s="176"/>
      <c r="GK33" s="176"/>
      <c r="GL33" s="176"/>
      <c r="GM33" s="176"/>
      <c r="GN33" s="176"/>
      <c r="GO33" s="176"/>
      <c r="GP33" s="176"/>
      <c r="GQ33" s="176"/>
      <c r="GR33" s="176"/>
      <c r="GS33" s="176"/>
      <c r="GT33" s="176"/>
      <c r="GU33" s="176"/>
      <c r="GV33" s="176"/>
      <c r="GW33" s="176"/>
      <c r="GX33" s="176"/>
      <c r="GY33" s="176"/>
      <c r="GZ33" s="176"/>
      <c r="HA33" s="176"/>
      <c r="HB33" s="176"/>
      <c r="HC33" s="176"/>
      <c r="HD33" s="176"/>
      <c r="HE33" s="176"/>
      <c r="HF33" s="176"/>
      <c r="HG33" s="176"/>
      <c r="HH33" s="176"/>
      <c r="HI33" s="176"/>
      <c r="HJ33" s="176"/>
      <c r="HK33" s="176"/>
      <c r="HL33" s="176"/>
      <c r="HM33" s="176"/>
      <c r="HN33" s="176"/>
      <c r="HO33" s="176"/>
      <c r="HP33" s="176"/>
      <c r="HQ33" s="176"/>
      <c r="HR33" s="176"/>
      <c r="HS33" s="176"/>
      <c r="HT33" s="176"/>
      <c r="HU33" s="176"/>
      <c r="HV33" s="176"/>
      <c r="HW33" s="176"/>
      <c r="HX33" s="176"/>
      <c r="HY33" s="176"/>
      <c r="HZ33" s="176"/>
      <c r="IA33" s="176"/>
      <c r="IB33" s="176"/>
      <c r="IC33" s="176"/>
      <c r="ID33" s="176"/>
      <c r="IE33" s="176"/>
      <c r="IF33" s="176"/>
      <c r="IG33" s="176"/>
      <c r="IH33" s="176"/>
      <c r="II33" s="176"/>
      <c r="IJ33" s="176"/>
      <c r="IK33" s="176"/>
      <c r="IL33" s="176"/>
      <c r="IM33" s="176"/>
      <c r="IN33" s="176"/>
      <c r="IO33" s="176"/>
      <c r="IP33" s="176"/>
      <c r="IQ33" s="176"/>
      <c r="IR33" s="176"/>
      <c r="IS33" s="176"/>
      <c r="IT33" s="176"/>
      <c r="IU33" s="176"/>
    </row>
    <row r="34" spans="1:255" s="177" customFormat="1" ht="20.25" customHeight="1" x14ac:dyDescent="0.25">
      <c r="A34" s="143" t="s">
        <v>238</v>
      </c>
      <c r="B34" s="144"/>
      <c r="C34" s="144"/>
      <c r="D34" s="145"/>
      <c r="E34" s="146"/>
      <c r="F34" s="147">
        <f>H14</f>
        <v>0</v>
      </c>
      <c r="G34" s="148"/>
      <c r="H34" s="149"/>
      <c r="I34" s="182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176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  <c r="EB34" s="176"/>
      <c r="EC34" s="176"/>
      <c r="ED34" s="176"/>
      <c r="EE34" s="176"/>
      <c r="EF34" s="176"/>
      <c r="EG34" s="176"/>
      <c r="EH34" s="176"/>
      <c r="EI34" s="176"/>
      <c r="EJ34" s="176"/>
      <c r="EK34" s="176"/>
      <c r="EL34" s="176"/>
      <c r="EM34" s="176"/>
      <c r="EN34" s="176"/>
      <c r="EO34" s="176"/>
      <c r="EP34" s="176"/>
      <c r="EQ34" s="176"/>
      <c r="ER34" s="176"/>
      <c r="ES34" s="176"/>
      <c r="ET34" s="176"/>
      <c r="EU34" s="176"/>
      <c r="EV34" s="176"/>
      <c r="EW34" s="176"/>
      <c r="EX34" s="176"/>
      <c r="EY34" s="176"/>
      <c r="EZ34" s="176"/>
      <c r="FA34" s="176"/>
      <c r="FB34" s="176"/>
      <c r="FC34" s="176"/>
      <c r="FD34" s="176"/>
      <c r="FE34" s="176"/>
      <c r="FF34" s="176"/>
      <c r="FG34" s="176"/>
      <c r="FH34" s="176"/>
      <c r="FI34" s="176"/>
      <c r="FJ34" s="176"/>
      <c r="FK34" s="176"/>
      <c r="FL34" s="176"/>
      <c r="FM34" s="176"/>
      <c r="FN34" s="176"/>
      <c r="FO34" s="176"/>
      <c r="FP34" s="176"/>
      <c r="FQ34" s="176"/>
      <c r="FR34" s="176"/>
      <c r="FS34" s="176"/>
      <c r="FT34" s="176"/>
      <c r="FU34" s="176"/>
      <c r="FV34" s="176"/>
      <c r="FW34" s="176"/>
      <c r="FX34" s="176"/>
      <c r="FY34" s="176"/>
      <c r="FZ34" s="176"/>
      <c r="GA34" s="176"/>
      <c r="GB34" s="176"/>
      <c r="GC34" s="176"/>
      <c r="GD34" s="176"/>
      <c r="GE34" s="176"/>
      <c r="GF34" s="176"/>
      <c r="GG34" s="176"/>
      <c r="GH34" s="176"/>
      <c r="GI34" s="176"/>
      <c r="GJ34" s="176"/>
      <c r="GK34" s="176"/>
      <c r="GL34" s="176"/>
      <c r="GM34" s="176"/>
      <c r="GN34" s="176"/>
      <c r="GO34" s="176"/>
      <c r="GP34" s="176"/>
      <c r="GQ34" s="176"/>
      <c r="GR34" s="176"/>
      <c r="GS34" s="176"/>
      <c r="GT34" s="176"/>
      <c r="GU34" s="176"/>
      <c r="GV34" s="176"/>
      <c r="GW34" s="176"/>
      <c r="GX34" s="176"/>
      <c r="GY34" s="176"/>
      <c r="GZ34" s="176"/>
      <c r="HA34" s="176"/>
      <c r="HB34" s="176"/>
      <c r="HC34" s="176"/>
      <c r="HD34" s="176"/>
      <c r="HE34" s="176"/>
      <c r="HF34" s="176"/>
      <c r="HG34" s="176"/>
      <c r="HH34" s="176"/>
      <c r="HI34" s="176"/>
      <c r="HJ34" s="176"/>
      <c r="HK34" s="176"/>
      <c r="HL34" s="176"/>
      <c r="HM34" s="176"/>
      <c r="HN34" s="176"/>
      <c r="HO34" s="176"/>
      <c r="HP34" s="176"/>
      <c r="HQ34" s="176"/>
      <c r="HR34" s="176"/>
      <c r="HS34" s="176"/>
      <c r="HT34" s="176"/>
      <c r="HU34" s="176"/>
      <c r="HV34" s="176"/>
      <c r="HW34" s="176"/>
      <c r="HX34" s="176"/>
      <c r="HY34" s="176"/>
      <c r="HZ34" s="176"/>
      <c r="IA34" s="176"/>
      <c r="IB34" s="176"/>
      <c r="IC34" s="176"/>
      <c r="ID34" s="176"/>
      <c r="IE34" s="176"/>
      <c r="IF34" s="176"/>
      <c r="IG34" s="176"/>
      <c r="IH34" s="176"/>
      <c r="II34" s="176"/>
      <c r="IJ34" s="176"/>
      <c r="IK34" s="176"/>
      <c r="IL34" s="176"/>
      <c r="IM34" s="176"/>
      <c r="IN34" s="176"/>
      <c r="IO34" s="176"/>
      <c r="IP34" s="176"/>
      <c r="IQ34" s="176"/>
      <c r="IR34" s="176"/>
      <c r="IS34" s="176"/>
      <c r="IT34" s="176"/>
      <c r="IU34" s="176"/>
    </row>
    <row r="35" spans="1:255" s="177" customFormat="1" ht="20.25" customHeight="1" x14ac:dyDescent="0.25">
      <c r="A35" s="296" t="s">
        <v>239</v>
      </c>
      <c r="B35" s="119"/>
      <c r="C35" s="119"/>
      <c r="D35" s="150"/>
      <c r="E35" s="151"/>
      <c r="F35" s="152">
        <v>0</v>
      </c>
      <c r="G35" s="161"/>
      <c r="H35" s="153"/>
      <c r="I35" s="182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  <c r="EB35" s="176"/>
      <c r="EC35" s="176"/>
      <c r="ED35" s="176"/>
      <c r="EE35" s="176"/>
      <c r="EF35" s="176"/>
      <c r="EG35" s="176"/>
      <c r="EH35" s="176"/>
      <c r="EI35" s="176"/>
      <c r="EJ35" s="176"/>
      <c r="EK35" s="176"/>
      <c r="EL35" s="176"/>
      <c r="EM35" s="176"/>
      <c r="EN35" s="176"/>
      <c r="EO35" s="176"/>
      <c r="EP35" s="176"/>
      <c r="EQ35" s="176"/>
      <c r="ER35" s="176"/>
      <c r="ES35" s="176"/>
      <c r="ET35" s="176"/>
      <c r="EU35" s="176"/>
      <c r="EV35" s="176"/>
      <c r="EW35" s="176"/>
      <c r="EX35" s="176"/>
      <c r="EY35" s="176"/>
      <c r="EZ35" s="176"/>
      <c r="FA35" s="176"/>
      <c r="FB35" s="176"/>
      <c r="FC35" s="176"/>
      <c r="FD35" s="176"/>
      <c r="FE35" s="176"/>
      <c r="FF35" s="176"/>
      <c r="FG35" s="176"/>
      <c r="FH35" s="176"/>
      <c r="FI35" s="176"/>
      <c r="FJ35" s="176"/>
      <c r="FK35" s="176"/>
      <c r="FL35" s="176"/>
      <c r="FM35" s="176"/>
      <c r="FN35" s="176"/>
      <c r="FO35" s="176"/>
      <c r="FP35" s="176"/>
      <c r="FQ35" s="176"/>
      <c r="FR35" s="176"/>
      <c r="FS35" s="176"/>
      <c r="FT35" s="176"/>
      <c r="FU35" s="176"/>
      <c r="FV35" s="176"/>
      <c r="FW35" s="176"/>
      <c r="FX35" s="176"/>
      <c r="FY35" s="176"/>
      <c r="FZ35" s="176"/>
      <c r="GA35" s="176"/>
      <c r="GB35" s="176"/>
      <c r="GC35" s="176"/>
      <c r="GD35" s="176"/>
      <c r="GE35" s="176"/>
      <c r="GF35" s="176"/>
      <c r="GG35" s="176"/>
      <c r="GH35" s="176"/>
      <c r="GI35" s="176"/>
      <c r="GJ35" s="176"/>
      <c r="GK35" s="176"/>
      <c r="GL35" s="176"/>
      <c r="GM35" s="176"/>
      <c r="GN35" s="176"/>
      <c r="GO35" s="176"/>
      <c r="GP35" s="176"/>
      <c r="GQ35" s="176"/>
      <c r="GR35" s="176"/>
      <c r="GS35" s="176"/>
      <c r="GT35" s="176"/>
      <c r="GU35" s="176"/>
      <c r="GV35" s="176"/>
      <c r="GW35" s="176"/>
      <c r="GX35" s="176"/>
      <c r="GY35" s="176"/>
      <c r="GZ35" s="176"/>
      <c r="HA35" s="176"/>
      <c r="HB35" s="176"/>
      <c r="HC35" s="176"/>
      <c r="HD35" s="176"/>
      <c r="HE35" s="176"/>
      <c r="HF35" s="176"/>
      <c r="HG35" s="176"/>
      <c r="HH35" s="176"/>
      <c r="HI35" s="176"/>
      <c r="HJ35" s="176"/>
      <c r="HK35" s="176"/>
      <c r="HL35" s="176"/>
      <c r="HM35" s="176"/>
      <c r="HN35" s="176"/>
      <c r="HO35" s="176"/>
      <c r="HP35" s="176"/>
      <c r="HQ35" s="176"/>
      <c r="HR35" s="176"/>
      <c r="HS35" s="176"/>
      <c r="HT35" s="176"/>
      <c r="HU35" s="176"/>
      <c r="HV35" s="176"/>
      <c r="HW35" s="176"/>
      <c r="HX35" s="176"/>
      <c r="HY35" s="176"/>
      <c r="HZ35" s="176"/>
      <c r="IA35" s="176"/>
      <c r="IB35" s="176"/>
      <c r="IC35" s="176"/>
      <c r="ID35" s="176"/>
      <c r="IE35" s="176"/>
      <c r="IF35" s="176"/>
      <c r="IG35" s="176"/>
      <c r="IH35" s="176"/>
      <c r="II35" s="176"/>
      <c r="IJ35" s="176"/>
      <c r="IK35" s="176"/>
      <c r="IL35" s="176"/>
      <c r="IM35" s="176"/>
      <c r="IN35" s="176"/>
      <c r="IO35" s="176"/>
      <c r="IP35" s="176"/>
      <c r="IQ35" s="176"/>
      <c r="IR35" s="176"/>
      <c r="IS35" s="176"/>
      <c r="IT35" s="176"/>
      <c r="IU35" s="176"/>
    </row>
    <row r="36" spans="1:255" s="177" customFormat="1" ht="20.25" customHeight="1" x14ac:dyDescent="0.25">
      <c r="A36" s="154" t="s">
        <v>240</v>
      </c>
      <c r="B36" s="155"/>
      <c r="C36" s="155"/>
      <c r="D36" s="156"/>
      <c r="E36" s="157"/>
      <c r="F36" s="158"/>
      <c r="G36" s="297"/>
      <c r="H36" s="159">
        <f>F34+F35</f>
        <v>0</v>
      </c>
      <c r="I36" s="182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76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6"/>
      <c r="CT36" s="176"/>
      <c r="CU36" s="176"/>
      <c r="CV36" s="176"/>
      <c r="CW36" s="176"/>
      <c r="CX36" s="176"/>
      <c r="CY36" s="176"/>
      <c r="CZ36" s="176"/>
      <c r="DA36" s="176"/>
      <c r="DB36" s="176"/>
      <c r="DC36" s="176"/>
      <c r="DD36" s="176"/>
      <c r="DE36" s="176"/>
      <c r="DF36" s="176"/>
      <c r="DG36" s="176"/>
      <c r="DH36" s="176"/>
      <c r="DI36" s="176"/>
      <c r="DJ36" s="176"/>
      <c r="DK36" s="176"/>
      <c r="DL36" s="176"/>
      <c r="DM36" s="176"/>
      <c r="DN36" s="176"/>
      <c r="DO36" s="176"/>
      <c r="DP36" s="176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  <c r="EB36" s="176"/>
      <c r="EC36" s="176"/>
      <c r="ED36" s="176"/>
      <c r="EE36" s="176"/>
      <c r="EF36" s="176"/>
      <c r="EG36" s="176"/>
      <c r="EH36" s="176"/>
      <c r="EI36" s="176"/>
      <c r="EJ36" s="176"/>
      <c r="EK36" s="176"/>
      <c r="EL36" s="176"/>
      <c r="EM36" s="176"/>
      <c r="EN36" s="176"/>
      <c r="EO36" s="176"/>
      <c r="EP36" s="176"/>
      <c r="EQ36" s="176"/>
      <c r="ER36" s="176"/>
      <c r="ES36" s="176"/>
      <c r="ET36" s="176"/>
      <c r="EU36" s="176"/>
      <c r="EV36" s="176"/>
      <c r="EW36" s="176"/>
      <c r="EX36" s="176"/>
      <c r="EY36" s="176"/>
      <c r="EZ36" s="176"/>
      <c r="FA36" s="176"/>
      <c r="FB36" s="176"/>
      <c r="FC36" s="176"/>
      <c r="FD36" s="176"/>
      <c r="FE36" s="176"/>
      <c r="FF36" s="176"/>
      <c r="FG36" s="176"/>
      <c r="FH36" s="176"/>
      <c r="FI36" s="176"/>
      <c r="FJ36" s="176"/>
      <c r="FK36" s="176"/>
      <c r="FL36" s="176"/>
      <c r="FM36" s="176"/>
      <c r="FN36" s="176"/>
      <c r="FO36" s="176"/>
      <c r="FP36" s="176"/>
      <c r="FQ36" s="176"/>
      <c r="FR36" s="176"/>
      <c r="FS36" s="176"/>
      <c r="FT36" s="176"/>
      <c r="FU36" s="176"/>
      <c r="FV36" s="176"/>
      <c r="FW36" s="176"/>
      <c r="FX36" s="176"/>
      <c r="FY36" s="176"/>
      <c r="FZ36" s="176"/>
      <c r="GA36" s="176"/>
      <c r="GB36" s="176"/>
      <c r="GC36" s="176"/>
      <c r="GD36" s="176"/>
      <c r="GE36" s="176"/>
      <c r="GF36" s="176"/>
      <c r="GG36" s="176"/>
      <c r="GH36" s="176"/>
      <c r="GI36" s="176"/>
      <c r="GJ36" s="176"/>
      <c r="GK36" s="176"/>
      <c r="GL36" s="176"/>
      <c r="GM36" s="176"/>
      <c r="GN36" s="176"/>
      <c r="GO36" s="176"/>
      <c r="GP36" s="176"/>
      <c r="GQ36" s="176"/>
      <c r="GR36" s="176"/>
      <c r="GS36" s="176"/>
      <c r="GT36" s="176"/>
      <c r="GU36" s="176"/>
      <c r="GV36" s="176"/>
      <c r="GW36" s="176"/>
      <c r="GX36" s="176"/>
      <c r="GY36" s="176"/>
      <c r="GZ36" s="176"/>
      <c r="HA36" s="176"/>
      <c r="HB36" s="176"/>
      <c r="HC36" s="176"/>
      <c r="HD36" s="176"/>
      <c r="HE36" s="176"/>
      <c r="HF36" s="176"/>
      <c r="HG36" s="176"/>
      <c r="HH36" s="176"/>
      <c r="HI36" s="176"/>
      <c r="HJ36" s="176"/>
      <c r="HK36" s="176"/>
      <c r="HL36" s="176"/>
      <c r="HM36" s="176"/>
      <c r="HN36" s="176"/>
      <c r="HO36" s="176"/>
      <c r="HP36" s="176"/>
      <c r="HQ36" s="176"/>
      <c r="HR36" s="176"/>
      <c r="HS36" s="176"/>
      <c r="HT36" s="176"/>
      <c r="HU36" s="176"/>
      <c r="HV36" s="176"/>
      <c r="HW36" s="176"/>
      <c r="HX36" s="176"/>
      <c r="HY36" s="176"/>
      <c r="HZ36" s="176"/>
      <c r="IA36" s="176"/>
      <c r="IB36" s="176"/>
      <c r="IC36" s="176"/>
      <c r="ID36" s="176"/>
      <c r="IE36" s="176"/>
      <c r="IF36" s="176"/>
      <c r="IG36" s="176"/>
      <c r="IH36" s="176"/>
      <c r="II36" s="176"/>
      <c r="IJ36" s="176"/>
      <c r="IK36" s="176"/>
      <c r="IL36" s="176"/>
      <c r="IM36" s="176"/>
      <c r="IN36" s="176"/>
      <c r="IO36" s="176"/>
      <c r="IP36" s="176"/>
      <c r="IQ36" s="176"/>
      <c r="IR36" s="176"/>
      <c r="IS36" s="176"/>
      <c r="IT36" s="176"/>
      <c r="IU36" s="176"/>
    </row>
    <row r="37" spans="1:255" s="177" customFormat="1" ht="20.25" customHeight="1" x14ac:dyDescent="0.25">
      <c r="A37" s="143" t="s">
        <v>241</v>
      </c>
      <c r="B37" s="144"/>
      <c r="C37" s="144"/>
      <c r="D37" s="145"/>
      <c r="E37" s="146"/>
      <c r="F37" s="160">
        <f>H20</f>
        <v>0</v>
      </c>
      <c r="G37" s="161"/>
      <c r="H37" s="162"/>
      <c r="I37" s="182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76"/>
      <c r="BZ37" s="176"/>
      <c r="CA37" s="176"/>
      <c r="CB37" s="176"/>
      <c r="CC37" s="176"/>
      <c r="CD37" s="176"/>
      <c r="CE37" s="176"/>
      <c r="CF37" s="176"/>
      <c r="CG37" s="176"/>
      <c r="CH37" s="176"/>
      <c r="CI37" s="176"/>
      <c r="CJ37" s="176"/>
      <c r="CK37" s="176"/>
      <c r="CL37" s="176"/>
      <c r="CM37" s="176"/>
      <c r="CN37" s="176"/>
      <c r="CO37" s="176"/>
      <c r="CP37" s="176"/>
      <c r="CQ37" s="176"/>
      <c r="CR37" s="176"/>
      <c r="CS37" s="176"/>
      <c r="CT37" s="176"/>
      <c r="CU37" s="176"/>
      <c r="CV37" s="176"/>
      <c r="CW37" s="176"/>
      <c r="CX37" s="176"/>
      <c r="CY37" s="176"/>
      <c r="CZ37" s="176"/>
      <c r="DA37" s="176"/>
      <c r="DB37" s="176"/>
      <c r="DC37" s="176"/>
      <c r="DD37" s="176"/>
      <c r="DE37" s="176"/>
      <c r="DF37" s="176"/>
      <c r="DG37" s="176"/>
      <c r="DH37" s="176"/>
      <c r="DI37" s="176"/>
      <c r="DJ37" s="176"/>
      <c r="DK37" s="176"/>
      <c r="DL37" s="176"/>
      <c r="DM37" s="176"/>
      <c r="DN37" s="176"/>
      <c r="DO37" s="176"/>
      <c r="DP37" s="176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  <c r="EB37" s="176"/>
      <c r="EC37" s="176"/>
      <c r="ED37" s="176"/>
      <c r="EE37" s="176"/>
      <c r="EF37" s="176"/>
      <c r="EG37" s="176"/>
      <c r="EH37" s="176"/>
      <c r="EI37" s="176"/>
      <c r="EJ37" s="176"/>
      <c r="EK37" s="176"/>
      <c r="EL37" s="176"/>
      <c r="EM37" s="176"/>
      <c r="EN37" s="176"/>
      <c r="EO37" s="176"/>
      <c r="EP37" s="176"/>
      <c r="EQ37" s="176"/>
      <c r="ER37" s="176"/>
      <c r="ES37" s="176"/>
      <c r="ET37" s="176"/>
      <c r="EU37" s="176"/>
      <c r="EV37" s="176"/>
      <c r="EW37" s="176"/>
      <c r="EX37" s="176"/>
      <c r="EY37" s="176"/>
      <c r="EZ37" s="176"/>
      <c r="FA37" s="176"/>
      <c r="FB37" s="176"/>
      <c r="FC37" s="176"/>
      <c r="FD37" s="176"/>
      <c r="FE37" s="176"/>
      <c r="FF37" s="176"/>
      <c r="FG37" s="176"/>
      <c r="FH37" s="176"/>
      <c r="FI37" s="176"/>
      <c r="FJ37" s="176"/>
      <c r="FK37" s="176"/>
      <c r="FL37" s="176"/>
      <c r="FM37" s="176"/>
      <c r="FN37" s="176"/>
      <c r="FO37" s="176"/>
      <c r="FP37" s="176"/>
      <c r="FQ37" s="176"/>
      <c r="FR37" s="176"/>
      <c r="FS37" s="176"/>
      <c r="FT37" s="176"/>
      <c r="FU37" s="176"/>
      <c r="FV37" s="176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</row>
    <row r="38" spans="1:255" s="177" customFormat="1" ht="20.25" customHeight="1" x14ac:dyDescent="0.25">
      <c r="A38" s="118" t="s">
        <v>242</v>
      </c>
      <c r="B38" s="119"/>
      <c r="C38" s="119"/>
      <c r="D38" s="150"/>
      <c r="E38" s="151"/>
      <c r="F38" s="152">
        <f>H30</f>
        <v>41107.730000000003</v>
      </c>
      <c r="G38" s="161"/>
      <c r="H38" s="153"/>
      <c r="I38" s="182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BD38" s="176"/>
      <c r="BE38" s="176"/>
      <c r="BF38" s="176"/>
      <c r="BG38" s="176"/>
      <c r="BH38" s="176"/>
      <c r="BI38" s="176"/>
      <c r="BJ38" s="176"/>
      <c r="BK38" s="176"/>
      <c r="BL38" s="176"/>
      <c r="BM38" s="176"/>
      <c r="BN38" s="176"/>
      <c r="BO38" s="176"/>
      <c r="BP38" s="176"/>
      <c r="BQ38" s="176"/>
      <c r="BR38" s="176"/>
      <c r="BS38" s="176"/>
      <c r="BT38" s="176"/>
      <c r="BU38" s="176"/>
      <c r="BV38" s="176"/>
      <c r="BW38" s="176"/>
      <c r="BX38" s="176"/>
      <c r="BY38" s="176"/>
      <c r="BZ38" s="176"/>
      <c r="CA38" s="176"/>
      <c r="CB38" s="176"/>
      <c r="CC38" s="176"/>
      <c r="CD38" s="176"/>
      <c r="CE38" s="176"/>
      <c r="CF38" s="176"/>
      <c r="CG38" s="176"/>
      <c r="CH38" s="176"/>
      <c r="CI38" s="176"/>
      <c r="CJ38" s="176"/>
      <c r="CK38" s="176"/>
      <c r="CL38" s="176"/>
      <c r="CM38" s="176"/>
      <c r="CN38" s="176"/>
      <c r="CO38" s="176"/>
      <c r="CP38" s="176"/>
      <c r="CQ38" s="176"/>
      <c r="CR38" s="176"/>
      <c r="CS38" s="176"/>
      <c r="CT38" s="176"/>
      <c r="CU38" s="176"/>
      <c r="CV38" s="176"/>
      <c r="CW38" s="176"/>
      <c r="CX38" s="176"/>
      <c r="CY38" s="176"/>
      <c r="CZ38" s="176"/>
      <c r="DA38" s="176"/>
      <c r="DB38" s="176"/>
      <c r="DC38" s="176"/>
      <c r="DD38" s="176"/>
      <c r="DE38" s="176"/>
      <c r="DF38" s="176"/>
      <c r="DG38" s="176"/>
      <c r="DH38" s="176"/>
      <c r="DI38" s="176"/>
      <c r="DJ38" s="176"/>
      <c r="DK38" s="176"/>
      <c r="DL38" s="176"/>
      <c r="DM38" s="176"/>
      <c r="DN38" s="176"/>
      <c r="DO38" s="176"/>
      <c r="DP38" s="176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  <c r="IE38" s="176"/>
      <c r="IF38" s="176"/>
      <c r="IG38" s="176"/>
      <c r="IH38" s="176"/>
      <c r="II38" s="176"/>
      <c r="IJ38" s="176"/>
      <c r="IK38" s="176"/>
      <c r="IL38" s="176"/>
      <c r="IM38" s="176"/>
      <c r="IN38" s="176"/>
      <c r="IO38" s="176"/>
      <c r="IP38" s="176"/>
      <c r="IQ38" s="176"/>
      <c r="IR38" s="176"/>
      <c r="IS38" s="176"/>
      <c r="IT38" s="176"/>
      <c r="IU38" s="176"/>
    </row>
    <row r="39" spans="1:255" s="177" customFormat="1" ht="20.25" customHeight="1" x14ac:dyDescent="0.25">
      <c r="A39" s="154" t="s">
        <v>243</v>
      </c>
      <c r="B39" s="155"/>
      <c r="C39" s="155"/>
      <c r="D39" s="156"/>
      <c r="E39" s="163"/>
      <c r="F39" s="158"/>
      <c r="G39" s="297"/>
      <c r="H39" s="159">
        <f>F37+F38</f>
        <v>41107.730000000003</v>
      </c>
      <c r="I39" s="179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176"/>
      <c r="HT39" s="176"/>
      <c r="HU39" s="176"/>
      <c r="HV39" s="176"/>
      <c r="HW39" s="176"/>
      <c r="HX39" s="176"/>
      <c r="HY39" s="176"/>
      <c r="HZ39" s="176"/>
      <c r="IA39" s="176"/>
      <c r="IB39" s="176"/>
      <c r="IC39" s="176"/>
      <c r="ID39" s="176"/>
      <c r="IE39" s="176"/>
      <c r="IF39" s="176"/>
      <c r="IG39" s="176"/>
      <c r="IH39" s="176"/>
      <c r="II39" s="176"/>
      <c r="IJ39" s="176"/>
      <c r="IK39" s="176"/>
      <c r="IL39" s="176"/>
      <c r="IM39" s="176"/>
      <c r="IN39" s="176"/>
      <c r="IO39" s="176"/>
      <c r="IP39" s="176"/>
      <c r="IQ39" s="176"/>
      <c r="IR39" s="176"/>
      <c r="IS39" s="176"/>
      <c r="IT39" s="176"/>
      <c r="IU39" s="176"/>
    </row>
    <row r="40" spans="1:255" s="177" customFormat="1" ht="20.25" customHeight="1" thickBot="1" x14ac:dyDescent="0.3">
      <c r="A40" s="318" t="s">
        <v>244</v>
      </c>
      <c r="B40" s="319"/>
      <c r="C40" s="319"/>
      <c r="D40" s="319"/>
      <c r="E40" s="320"/>
      <c r="F40" s="321"/>
      <c r="G40" s="322"/>
      <c r="H40" s="323">
        <f>H36+H39</f>
        <v>41107.730000000003</v>
      </c>
      <c r="I40" s="179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76"/>
      <c r="HO40" s="176"/>
      <c r="HP40" s="176"/>
      <c r="HQ40" s="176"/>
      <c r="HR40" s="176"/>
      <c r="HS40" s="176"/>
      <c r="HT40" s="176"/>
      <c r="HU40" s="176"/>
      <c r="HV40" s="176"/>
      <c r="HW40" s="176"/>
      <c r="HX40" s="176"/>
      <c r="HY40" s="176"/>
      <c r="HZ40" s="176"/>
      <c r="IA40" s="176"/>
      <c r="IB40" s="176"/>
      <c r="IC40" s="176"/>
      <c r="ID40" s="176"/>
      <c r="IE40" s="176"/>
      <c r="IF40" s="176"/>
      <c r="IG40" s="176"/>
      <c r="IH40" s="176"/>
      <c r="II40" s="176"/>
      <c r="IJ40" s="176"/>
      <c r="IK40" s="176"/>
      <c r="IL40" s="176"/>
      <c r="IM40" s="176"/>
      <c r="IN40" s="176"/>
      <c r="IO40" s="176"/>
      <c r="IP40" s="176"/>
      <c r="IQ40" s="176"/>
      <c r="IR40" s="176"/>
      <c r="IS40" s="176"/>
      <c r="IT40" s="176"/>
      <c r="IU40" s="176"/>
    </row>
    <row r="41" spans="1:255" x14ac:dyDescent="0.2">
      <c r="A41" s="27"/>
      <c r="B41" s="28"/>
      <c r="C41" s="28"/>
      <c r="D41" s="29"/>
      <c r="E41" s="30"/>
      <c r="F41" s="29"/>
      <c r="G41" s="29"/>
      <c r="H41" s="31"/>
    </row>
    <row r="42" spans="1:255" x14ac:dyDescent="0.2">
      <c r="A42" s="787" t="s">
        <v>211</v>
      </c>
      <c r="B42" s="870"/>
      <c r="C42" s="870"/>
      <c r="D42" s="870"/>
      <c r="E42" s="870"/>
      <c r="F42" s="870"/>
      <c r="G42" s="870"/>
      <c r="H42" s="789"/>
    </row>
    <row r="43" spans="1:255" x14ac:dyDescent="0.2">
      <c r="A43" s="787" t="s">
        <v>212</v>
      </c>
      <c r="B43" s="870"/>
      <c r="C43" s="870"/>
      <c r="D43" s="870"/>
      <c r="E43" s="870"/>
      <c r="F43" s="870"/>
      <c r="G43" s="870"/>
      <c r="H43" s="789"/>
    </row>
    <row r="44" spans="1:255" x14ac:dyDescent="0.2">
      <c r="A44" s="790" t="str">
        <f>A4</f>
        <v>Substituição dos sistemas de climatização dos cartórios do Edifício Sede por VRF</v>
      </c>
      <c r="B44" s="871"/>
      <c r="C44" s="871"/>
      <c r="D44" s="871"/>
      <c r="E44" s="871"/>
      <c r="F44" s="871"/>
      <c r="G44" s="871"/>
      <c r="H44" s="792"/>
    </row>
    <row r="45" spans="1:255" x14ac:dyDescent="0.2">
      <c r="A45" s="790"/>
      <c r="B45" s="871"/>
      <c r="C45" s="871"/>
      <c r="D45" s="871"/>
      <c r="E45" s="871"/>
      <c r="F45" s="871"/>
      <c r="G45" s="871"/>
      <c r="H45" s="33"/>
    </row>
    <row r="46" spans="1:255" s="177" customFormat="1" ht="18" customHeight="1" x14ac:dyDescent="0.25">
      <c r="A46" s="829" t="str">
        <f>'Anexo 2'!H13</f>
        <v>AC-002</v>
      </c>
      <c r="B46" s="830"/>
      <c r="C46" s="830"/>
      <c r="D46" s="830"/>
      <c r="E46" s="830"/>
      <c r="F46" s="830"/>
      <c r="G46" s="830"/>
      <c r="H46" s="831"/>
      <c r="I46" s="175"/>
      <c r="J46" s="175"/>
      <c r="K46" s="175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  <c r="EB46" s="176"/>
      <c r="EC46" s="176"/>
      <c r="ED46" s="176"/>
      <c r="EE46" s="176"/>
      <c r="EF46" s="176"/>
      <c r="EG46" s="176"/>
      <c r="EH46" s="176"/>
      <c r="EI46" s="176"/>
      <c r="EJ46" s="176"/>
      <c r="EK46" s="176"/>
      <c r="EL46" s="176"/>
      <c r="EM46" s="176"/>
      <c r="EN46" s="176"/>
      <c r="EO46" s="176"/>
      <c r="EP46" s="176"/>
      <c r="EQ46" s="176"/>
      <c r="ER46" s="176"/>
      <c r="ES46" s="176"/>
      <c r="ET46" s="176"/>
      <c r="EU46" s="176"/>
      <c r="EV46" s="176"/>
      <c r="EW46" s="176"/>
      <c r="EX46" s="176"/>
      <c r="EY46" s="176"/>
      <c r="EZ46" s="176"/>
      <c r="FA46" s="176"/>
      <c r="FB46" s="176"/>
      <c r="FC46" s="176"/>
      <c r="FD46" s="176"/>
      <c r="FE46" s="176"/>
      <c r="FF46" s="176"/>
      <c r="FG46" s="176"/>
      <c r="FH46" s="176"/>
      <c r="FI46" s="176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76"/>
      <c r="HO46" s="176"/>
      <c r="HP46" s="176"/>
      <c r="HQ46" s="176"/>
      <c r="HR46" s="176"/>
      <c r="HS46" s="176"/>
      <c r="HT46" s="176"/>
      <c r="HU46" s="176"/>
      <c r="HV46" s="176"/>
      <c r="HW46" s="176"/>
      <c r="HX46" s="176"/>
      <c r="HY46" s="176"/>
      <c r="HZ46" s="176"/>
      <c r="IA46" s="176"/>
      <c r="IB46" s="176"/>
      <c r="IC46" s="176"/>
      <c r="ID46" s="176"/>
      <c r="IE46" s="176"/>
      <c r="IF46" s="176"/>
      <c r="IG46" s="176"/>
      <c r="IH46" s="176"/>
      <c r="II46" s="176"/>
      <c r="IJ46" s="176"/>
      <c r="IK46" s="176"/>
      <c r="IL46" s="176"/>
      <c r="IM46" s="176"/>
      <c r="IN46" s="176"/>
      <c r="IO46" s="176"/>
      <c r="IP46" s="176"/>
      <c r="IQ46" s="176"/>
      <c r="IR46" s="176"/>
      <c r="IS46" s="176"/>
      <c r="IT46" s="176"/>
      <c r="IU46" s="176"/>
    </row>
    <row r="47" spans="1:255" s="177" customFormat="1" ht="18" customHeight="1" x14ac:dyDescent="0.25">
      <c r="A47" s="832" t="s">
        <v>215</v>
      </c>
      <c r="B47" s="833"/>
      <c r="C47" s="99" t="s">
        <v>22</v>
      </c>
      <c r="D47" s="99" t="s">
        <v>216</v>
      </c>
      <c r="E47" s="834" t="s">
        <v>217</v>
      </c>
      <c r="F47" s="834"/>
      <c r="G47" s="834" t="s">
        <v>218</v>
      </c>
      <c r="H47" s="835"/>
      <c r="I47" s="175"/>
      <c r="J47" s="175"/>
      <c r="K47" s="175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O47" s="176"/>
      <c r="CP47" s="176"/>
      <c r="CQ47" s="176"/>
      <c r="CR47" s="176"/>
      <c r="CS47" s="176"/>
      <c r="CT47" s="176"/>
      <c r="CU47" s="176"/>
      <c r="CV47" s="176"/>
      <c r="CW47" s="176"/>
      <c r="CX47" s="176"/>
      <c r="CY47" s="176"/>
      <c r="CZ47" s="176"/>
      <c r="DA47" s="176"/>
      <c r="DB47" s="176"/>
      <c r="DC47" s="176"/>
      <c r="DD47" s="176"/>
      <c r="DE47" s="176"/>
      <c r="DF47" s="176"/>
      <c r="DG47" s="176"/>
      <c r="DH47" s="176"/>
      <c r="DI47" s="176"/>
      <c r="DJ47" s="176"/>
      <c r="DK47" s="176"/>
      <c r="DL47" s="176"/>
      <c r="DM47" s="176"/>
      <c r="DN47" s="176"/>
      <c r="DO47" s="176"/>
      <c r="DP47" s="176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  <c r="EB47" s="176"/>
      <c r="EC47" s="176"/>
      <c r="ED47" s="176"/>
      <c r="EE47" s="176"/>
      <c r="EF47" s="176"/>
      <c r="EG47" s="176"/>
      <c r="EH47" s="176"/>
      <c r="EI47" s="176"/>
      <c r="EJ47" s="176"/>
      <c r="EK47" s="176"/>
      <c r="EL47" s="176"/>
      <c r="EM47" s="176"/>
      <c r="EN47" s="176"/>
      <c r="EO47" s="176"/>
      <c r="EP47" s="176"/>
      <c r="EQ47" s="176"/>
      <c r="ER47" s="176"/>
      <c r="ES47" s="176"/>
      <c r="ET47" s="176"/>
      <c r="EU47" s="176"/>
      <c r="EV47" s="176"/>
      <c r="EW47" s="176"/>
      <c r="EX47" s="176"/>
      <c r="EY47" s="176"/>
      <c r="EZ47" s="176"/>
      <c r="FA47" s="176"/>
      <c r="FB47" s="176"/>
      <c r="FC47" s="176"/>
      <c r="FD47" s="176"/>
      <c r="FE47" s="176"/>
      <c r="FF47" s="176"/>
      <c r="FG47" s="176"/>
      <c r="FH47" s="176"/>
      <c r="FI47" s="176"/>
      <c r="FJ47" s="176"/>
      <c r="FK47" s="176"/>
      <c r="FL47" s="176"/>
      <c r="FM47" s="176"/>
      <c r="FN47" s="176"/>
      <c r="FO47" s="176"/>
      <c r="FP47" s="176"/>
      <c r="FQ47" s="176"/>
      <c r="FR47" s="176"/>
      <c r="FS47" s="176"/>
      <c r="FT47" s="176"/>
      <c r="FU47" s="176"/>
      <c r="FV47" s="176"/>
      <c r="FW47" s="176"/>
      <c r="FX47" s="176"/>
      <c r="FY47" s="176"/>
      <c r="FZ47" s="176"/>
      <c r="GA47" s="176"/>
      <c r="GB47" s="176"/>
      <c r="GC47" s="176"/>
      <c r="GD47" s="176"/>
      <c r="GE47" s="176"/>
      <c r="GF47" s="176"/>
      <c r="GG47" s="176"/>
      <c r="GH47" s="176"/>
      <c r="GI47" s="176"/>
      <c r="GJ47" s="176"/>
      <c r="GK47" s="176"/>
      <c r="GL47" s="176"/>
      <c r="GM47" s="176"/>
      <c r="GN47" s="176"/>
      <c r="GO47" s="176"/>
      <c r="GP47" s="176"/>
      <c r="GQ47" s="176"/>
      <c r="GR47" s="176"/>
      <c r="GS47" s="176"/>
      <c r="GT47" s="176"/>
      <c r="GU47" s="176"/>
      <c r="GV47" s="176"/>
      <c r="GW47" s="176"/>
      <c r="GX47" s="176"/>
      <c r="GY47" s="176"/>
      <c r="GZ47" s="176"/>
      <c r="HA47" s="176"/>
      <c r="HB47" s="176"/>
      <c r="HC47" s="176"/>
      <c r="HD47" s="176"/>
      <c r="HE47" s="176"/>
      <c r="HF47" s="176"/>
      <c r="HG47" s="176"/>
      <c r="HH47" s="176"/>
      <c r="HI47" s="176"/>
      <c r="HJ47" s="176"/>
      <c r="HK47" s="176"/>
      <c r="HL47" s="176"/>
      <c r="HM47" s="176"/>
      <c r="HN47" s="176"/>
      <c r="HO47" s="176"/>
      <c r="HP47" s="176"/>
      <c r="HQ47" s="176"/>
      <c r="HR47" s="176"/>
      <c r="HS47" s="176"/>
      <c r="HT47" s="176"/>
      <c r="HU47" s="176"/>
      <c r="HV47" s="176"/>
      <c r="HW47" s="176"/>
      <c r="HX47" s="176"/>
      <c r="HY47" s="176"/>
      <c r="HZ47" s="176"/>
      <c r="IA47" s="176"/>
      <c r="IB47" s="176"/>
      <c r="IC47" s="176"/>
      <c r="ID47" s="176"/>
      <c r="IE47" s="176"/>
      <c r="IF47" s="176"/>
      <c r="IG47" s="176"/>
      <c r="IH47" s="176"/>
      <c r="II47" s="176"/>
      <c r="IJ47" s="176"/>
      <c r="IK47" s="176"/>
      <c r="IL47" s="176"/>
      <c r="IM47" s="176"/>
      <c r="IN47" s="176"/>
      <c r="IO47" s="176"/>
      <c r="IP47" s="176"/>
      <c r="IQ47" s="176"/>
      <c r="IR47" s="176"/>
      <c r="IS47" s="176"/>
      <c r="IT47" s="176"/>
      <c r="IU47" s="176"/>
    </row>
    <row r="48" spans="1:255" s="177" customFormat="1" ht="51.75" customHeight="1" x14ac:dyDescent="0.25">
      <c r="A48" s="825" t="str">
        <f>'Anexo 2'!B13</f>
        <v>Fornecimento de evaporadora VRF 36.000 Btu/h, tipo cassete 4 vias, marca de referência LG completa, inclusive painel e controle remoto sem fio</v>
      </c>
      <c r="B48" s="826"/>
      <c r="C48" s="560" t="s">
        <v>219</v>
      </c>
      <c r="D48" s="101" t="s">
        <v>220</v>
      </c>
      <c r="E48" s="836" t="s">
        <v>217</v>
      </c>
      <c r="F48" s="837"/>
      <c r="G48" s="805" t="str">
        <f>$G$8</f>
        <v>MAIO/2023</v>
      </c>
      <c r="H48" s="806"/>
      <c r="I48" s="178"/>
      <c r="J48" s="175"/>
      <c r="K48" s="175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  <c r="EB48" s="176"/>
      <c r="EC48" s="176"/>
      <c r="ED48" s="176"/>
      <c r="EE48" s="176"/>
      <c r="EF48" s="176"/>
      <c r="EG48" s="176"/>
      <c r="EH48" s="176"/>
      <c r="EI48" s="176"/>
      <c r="EJ48" s="176"/>
      <c r="EK48" s="176"/>
      <c r="EL48" s="176"/>
      <c r="EM48" s="176"/>
      <c r="EN48" s="176"/>
      <c r="EO48" s="176"/>
      <c r="EP48" s="176"/>
      <c r="EQ48" s="176"/>
      <c r="ER48" s="176"/>
      <c r="ES48" s="176"/>
      <c r="ET48" s="176"/>
      <c r="EU48" s="176"/>
      <c r="EV48" s="176"/>
      <c r="EW48" s="176"/>
      <c r="EX48" s="176"/>
      <c r="EY48" s="176"/>
      <c r="EZ48" s="176"/>
      <c r="FA48" s="176"/>
      <c r="FB48" s="176"/>
      <c r="FC48" s="176"/>
      <c r="FD48" s="176"/>
      <c r="FE48" s="176"/>
      <c r="FF48" s="176"/>
      <c r="FG48" s="176"/>
      <c r="FH48" s="176"/>
      <c r="FI48" s="176"/>
      <c r="FJ48" s="176"/>
      <c r="FK48" s="176"/>
      <c r="FL48" s="176"/>
      <c r="FM48" s="176"/>
      <c r="FN48" s="176"/>
      <c r="FO48" s="176"/>
      <c r="FP48" s="176"/>
      <c r="FQ48" s="176"/>
      <c r="FR48" s="176"/>
      <c r="FS48" s="176"/>
      <c r="FT48" s="176"/>
      <c r="FU48" s="176"/>
      <c r="FV48" s="176"/>
      <c r="FW48" s="176"/>
      <c r="FX48" s="176"/>
      <c r="FY48" s="176"/>
      <c r="FZ48" s="176"/>
      <c r="GA48" s="176"/>
      <c r="GB48" s="176"/>
      <c r="GC48" s="176"/>
      <c r="GD48" s="176"/>
      <c r="GE48" s="176"/>
      <c r="GF48" s="176"/>
      <c r="GG48" s="176"/>
      <c r="GH48" s="176"/>
      <c r="GI48" s="176"/>
      <c r="GJ48" s="176"/>
      <c r="GK48" s="176"/>
      <c r="GL48" s="176"/>
      <c r="GM48" s="176"/>
      <c r="GN48" s="176"/>
      <c r="GO48" s="176"/>
      <c r="GP48" s="176"/>
      <c r="GQ48" s="176"/>
      <c r="GR48" s="176"/>
      <c r="GS48" s="176"/>
      <c r="GT48" s="176"/>
      <c r="GU48" s="176"/>
      <c r="GV48" s="176"/>
      <c r="GW48" s="176"/>
      <c r="GX48" s="176"/>
      <c r="GY48" s="176"/>
      <c r="GZ48" s="176"/>
      <c r="HA48" s="176"/>
      <c r="HB48" s="176"/>
      <c r="HC48" s="176"/>
      <c r="HD48" s="176"/>
      <c r="HE48" s="176"/>
      <c r="HF48" s="176"/>
      <c r="HG48" s="176"/>
      <c r="HH48" s="176"/>
      <c r="HI48" s="176"/>
      <c r="HJ48" s="176"/>
      <c r="HK48" s="176"/>
      <c r="HL48" s="176"/>
      <c r="HM48" s="176"/>
      <c r="HN48" s="176"/>
      <c r="HO48" s="176"/>
      <c r="HP48" s="176"/>
      <c r="HQ48" s="176"/>
      <c r="HR48" s="176"/>
      <c r="HS48" s="176"/>
      <c r="HT48" s="176"/>
      <c r="HU48" s="176"/>
      <c r="HV48" s="176"/>
      <c r="HW48" s="176"/>
      <c r="HX48" s="176"/>
      <c r="HY48" s="176"/>
      <c r="HZ48" s="176"/>
      <c r="IA48" s="176"/>
      <c r="IB48" s="176"/>
      <c r="IC48" s="176"/>
      <c r="ID48" s="176"/>
      <c r="IE48" s="176"/>
      <c r="IF48" s="176"/>
      <c r="IG48" s="176"/>
      <c r="IH48" s="176"/>
      <c r="II48" s="176"/>
      <c r="IJ48" s="176"/>
      <c r="IK48" s="176"/>
      <c r="IL48" s="176"/>
      <c r="IM48" s="176"/>
      <c r="IN48" s="176"/>
      <c r="IO48" s="176"/>
      <c r="IP48" s="176"/>
      <c r="IQ48" s="176"/>
      <c r="IR48" s="176"/>
      <c r="IS48" s="176"/>
      <c r="IT48" s="176"/>
      <c r="IU48" s="176"/>
    </row>
    <row r="49" spans="1:255" s="177" customFormat="1" x14ac:dyDescent="0.25">
      <c r="A49" s="102"/>
      <c r="B49" s="103"/>
      <c r="C49" s="103"/>
      <c r="D49" s="103"/>
      <c r="E49" s="104"/>
      <c r="F49" s="105"/>
      <c r="G49" s="106"/>
      <c r="H49" s="107"/>
      <c r="I49" s="179"/>
      <c r="J49" s="175"/>
      <c r="K49" s="175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76"/>
      <c r="DK49" s="176"/>
      <c r="DL49" s="176"/>
      <c r="DM49" s="176"/>
      <c r="DN49" s="176"/>
      <c r="DO49" s="176"/>
      <c r="DP49" s="176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  <c r="EB49" s="176"/>
      <c r="EC49" s="176"/>
      <c r="ED49" s="176"/>
      <c r="EE49" s="176"/>
      <c r="EF49" s="176"/>
      <c r="EG49" s="176"/>
      <c r="EH49" s="176"/>
      <c r="EI49" s="176"/>
      <c r="EJ49" s="176"/>
      <c r="EK49" s="176"/>
      <c r="EL49" s="176"/>
      <c r="EM49" s="176"/>
      <c r="EN49" s="176"/>
      <c r="EO49" s="176"/>
      <c r="EP49" s="176"/>
      <c r="EQ49" s="176"/>
      <c r="ER49" s="176"/>
      <c r="ES49" s="176"/>
      <c r="ET49" s="176"/>
      <c r="EU49" s="176"/>
      <c r="EV49" s="176"/>
      <c r="EW49" s="176"/>
      <c r="EX49" s="176"/>
      <c r="EY49" s="176"/>
      <c r="EZ49" s="176"/>
      <c r="FA49" s="176"/>
      <c r="FB49" s="176"/>
      <c r="FC49" s="176"/>
      <c r="FD49" s="176"/>
      <c r="FE49" s="176"/>
      <c r="FF49" s="176"/>
      <c r="FG49" s="176"/>
      <c r="FH49" s="176"/>
      <c r="FI49" s="176"/>
      <c r="FJ49" s="176"/>
      <c r="FK49" s="176"/>
      <c r="FL49" s="176"/>
      <c r="FM49" s="176"/>
      <c r="FN49" s="176"/>
      <c r="FO49" s="176"/>
      <c r="FP49" s="176"/>
      <c r="FQ49" s="176"/>
      <c r="FR49" s="176"/>
      <c r="FS49" s="176"/>
      <c r="FT49" s="176"/>
      <c r="FU49" s="176"/>
      <c r="FV49" s="176"/>
      <c r="FW49" s="176"/>
      <c r="FX49" s="176"/>
      <c r="FY49" s="176"/>
      <c r="FZ49" s="176"/>
      <c r="GA49" s="176"/>
      <c r="GB49" s="176"/>
      <c r="GC49" s="176"/>
      <c r="GD49" s="176"/>
      <c r="GE49" s="176"/>
      <c r="GF49" s="176"/>
      <c r="GG49" s="176"/>
      <c r="GH49" s="176"/>
      <c r="GI49" s="176"/>
      <c r="GJ49" s="176"/>
      <c r="GK49" s="176"/>
      <c r="GL49" s="176"/>
      <c r="GM49" s="176"/>
      <c r="GN49" s="176"/>
      <c r="GO49" s="176"/>
      <c r="GP49" s="176"/>
      <c r="GQ49" s="176"/>
      <c r="GR49" s="176"/>
      <c r="GS49" s="176"/>
      <c r="GT49" s="176"/>
      <c r="GU49" s="176"/>
      <c r="GV49" s="176"/>
      <c r="GW49" s="176"/>
      <c r="GX49" s="176"/>
      <c r="GY49" s="176"/>
      <c r="GZ49" s="176"/>
      <c r="HA49" s="176"/>
      <c r="HB49" s="176"/>
      <c r="HC49" s="176"/>
      <c r="HD49" s="176"/>
      <c r="HE49" s="176"/>
      <c r="HF49" s="176"/>
      <c r="HG49" s="176"/>
      <c r="HH49" s="176"/>
      <c r="HI49" s="176"/>
      <c r="HJ49" s="176"/>
      <c r="HK49" s="176"/>
      <c r="HL49" s="176"/>
      <c r="HM49" s="176"/>
      <c r="HN49" s="176"/>
      <c r="HO49" s="176"/>
      <c r="HP49" s="176"/>
      <c r="HQ49" s="176"/>
      <c r="HR49" s="176"/>
      <c r="HS49" s="176"/>
      <c r="HT49" s="176"/>
      <c r="HU49" s="176"/>
      <c r="HV49" s="176"/>
      <c r="HW49" s="176"/>
      <c r="HX49" s="176"/>
      <c r="HY49" s="176"/>
      <c r="HZ49" s="176"/>
      <c r="IA49" s="176"/>
      <c r="IB49" s="176"/>
      <c r="IC49" s="176"/>
      <c r="ID49" s="176"/>
      <c r="IE49" s="176"/>
      <c r="IF49" s="176"/>
      <c r="IG49" s="176"/>
      <c r="IH49" s="176"/>
      <c r="II49" s="176"/>
      <c r="IJ49" s="176"/>
      <c r="IK49" s="176"/>
      <c r="IL49" s="176"/>
      <c r="IM49" s="176"/>
      <c r="IN49" s="176"/>
      <c r="IO49" s="176"/>
      <c r="IP49" s="176"/>
      <c r="IQ49" s="176"/>
      <c r="IR49" s="176"/>
      <c r="IS49" s="176"/>
      <c r="IT49" s="176"/>
      <c r="IU49" s="176"/>
    </row>
    <row r="50" spans="1:255" s="177" customFormat="1" x14ac:dyDescent="0.25">
      <c r="A50" s="779" t="s">
        <v>222</v>
      </c>
      <c r="B50" s="781" t="s">
        <v>22</v>
      </c>
      <c r="C50" s="781" t="s">
        <v>223</v>
      </c>
      <c r="D50" s="781" t="s">
        <v>17</v>
      </c>
      <c r="E50" s="783" t="s">
        <v>224</v>
      </c>
      <c r="F50" s="772" t="s">
        <v>225</v>
      </c>
      <c r="G50" s="773"/>
      <c r="H50" s="774" t="s">
        <v>226</v>
      </c>
      <c r="I50" s="179"/>
      <c r="J50" s="175"/>
      <c r="K50" s="175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76"/>
      <c r="DJ50" s="176"/>
      <c r="DK50" s="176"/>
      <c r="DL50" s="176"/>
      <c r="DM50" s="176"/>
      <c r="DN50" s="176"/>
      <c r="DO50" s="176"/>
      <c r="DP50" s="176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  <c r="EB50" s="176"/>
      <c r="EC50" s="176"/>
      <c r="ED50" s="176"/>
      <c r="EE50" s="176"/>
      <c r="EF50" s="176"/>
      <c r="EG50" s="176"/>
      <c r="EH50" s="176"/>
      <c r="EI50" s="176"/>
      <c r="EJ50" s="176"/>
      <c r="EK50" s="176"/>
      <c r="EL50" s="176"/>
      <c r="EM50" s="176"/>
      <c r="EN50" s="176"/>
      <c r="EO50" s="176"/>
      <c r="EP50" s="176"/>
      <c r="EQ50" s="176"/>
      <c r="ER50" s="176"/>
      <c r="ES50" s="176"/>
      <c r="ET50" s="176"/>
      <c r="EU50" s="176"/>
      <c r="EV50" s="176"/>
      <c r="EW50" s="176"/>
      <c r="EX50" s="176"/>
      <c r="EY50" s="176"/>
      <c r="EZ50" s="176"/>
      <c r="FA50" s="176"/>
      <c r="FB50" s="176"/>
      <c r="FC50" s="176"/>
      <c r="FD50" s="176"/>
      <c r="FE50" s="176"/>
      <c r="FF50" s="176"/>
      <c r="FG50" s="176"/>
      <c r="FH50" s="176"/>
      <c r="FI50" s="176"/>
      <c r="FJ50" s="176"/>
      <c r="FK50" s="176"/>
      <c r="FL50" s="176"/>
      <c r="FM50" s="176"/>
      <c r="FN50" s="176"/>
      <c r="FO50" s="176"/>
      <c r="FP50" s="176"/>
      <c r="FQ50" s="176"/>
      <c r="FR50" s="176"/>
      <c r="FS50" s="176"/>
      <c r="FT50" s="176"/>
      <c r="FU50" s="176"/>
      <c r="FV50" s="176"/>
      <c r="FW50" s="176"/>
      <c r="FX50" s="176"/>
      <c r="FY50" s="176"/>
      <c r="FZ50" s="176"/>
      <c r="GA50" s="176"/>
      <c r="GB50" s="176"/>
      <c r="GC50" s="176"/>
      <c r="GD50" s="176"/>
      <c r="GE50" s="176"/>
      <c r="GF50" s="176"/>
      <c r="GG50" s="176"/>
      <c r="GH50" s="176"/>
      <c r="GI50" s="176"/>
      <c r="GJ50" s="176"/>
      <c r="GK50" s="176"/>
      <c r="GL50" s="176"/>
      <c r="GM50" s="176"/>
      <c r="GN50" s="176"/>
      <c r="GO50" s="176"/>
      <c r="GP50" s="176"/>
      <c r="GQ50" s="176"/>
      <c r="GR50" s="176"/>
      <c r="GS50" s="176"/>
      <c r="GT50" s="176"/>
      <c r="GU50" s="176"/>
      <c r="GV50" s="176"/>
      <c r="GW50" s="176"/>
      <c r="GX50" s="176"/>
      <c r="GY50" s="176"/>
      <c r="GZ50" s="176"/>
      <c r="HA50" s="176"/>
      <c r="HB50" s="176"/>
      <c r="HC50" s="176"/>
      <c r="HD50" s="176"/>
      <c r="HE50" s="176"/>
      <c r="HF50" s="176"/>
      <c r="HG50" s="176"/>
      <c r="HH50" s="176"/>
      <c r="HI50" s="176"/>
      <c r="HJ50" s="176"/>
      <c r="HK50" s="176"/>
      <c r="HL50" s="176"/>
      <c r="HM50" s="176"/>
      <c r="HN50" s="176"/>
      <c r="HO50" s="176"/>
      <c r="HP50" s="176"/>
      <c r="HQ50" s="176"/>
      <c r="HR50" s="176"/>
      <c r="HS50" s="176"/>
      <c r="HT50" s="176"/>
      <c r="HU50" s="176"/>
      <c r="HV50" s="176"/>
      <c r="HW50" s="176"/>
      <c r="HX50" s="176"/>
      <c r="HY50" s="176"/>
      <c r="HZ50" s="176"/>
      <c r="IA50" s="176"/>
      <c r="IB50" s="176"/>
      <c r="IC50" s="176"/>
      <c r="ID50" s="176"/>
      <c r="IE50" s="176"/>
      <c r="IF50" s="176"/>
      <c r="IG50" s="176"/>
      <c r="IH50" s="176"/>
      <c r="II50" s="176"/>
      <c r="IJ50" s="176"/>
      <c r="IK50" s="176"/>
      <c r="IL50" s="176"/>
      <c r="IM50" s="176"/>
      <c r="IN50" s="176"/>
      <c r="IO50" s="176"/>
      <c r="IP50" s="176"/>
      <c r="IQ50" s="176"/>
      <c r="IR50" s="176"/>
      <c r="IS50" s="176"/>
      <c r="IT50" s="176"/>
      <c r="IU50" s="176"/>
    </row>
    <row r="51" spans="1:255" s="177" customFormat="1" x14ac:dyDescent="0.25">
      <c r="A51" s="807"/>
      <c r="B51" s="782"/>
      <c r="C51" s="782"/>
      <c r="D51" s="785"/>
      <c r="E51" s="786"/>
      <c r="F51" s="42" t="s">
        <v>227</v>
      </c>
      <c r="G51" s="42" t="s">
        <v>228</v>
      </c>
      <c r="H51" s="775"/>
      <c r="I51" s="179"/>
      <c r="J51" s="175"/>
      <c r="K51" s="175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6"/>
      <c r="BX51" s="176"/>
      <c r="BY51" s="176"/>
      <c r="BZ51" s="176"/>
      <c r="CA51" s="176"/>
      <c r="CB51" s="176"/>
      <c r="CC51" s="176"/>
      <c r="CD51" s="176"/>
      <c r="CE51" s="176"/>
      <c r="CF51" s="176"/>
      <c r="CG51" s="176"/>
      <c r="CH51" s="176"/>
      <c r="CI51" s="176"/>
      <c r="CJ51" s="176"/>
      <c r="CK51" s="176"/>
      <c r="CL51" s="176"/>
      <c r="CM51" s="176"/>
      <c r="CN51" s="176"/>
      <c r="CO51" s="176"/>
      <c r="CP51" s="176"/>
      <c r="CQ51" s="176"/>
      <c r="CR51" s="176"/>
      <c r="CS51" s="176"/>
      <c r="CT51" s="176"/>
      <c r="CU51" s="176"/>
      <c r="CV51" s="176"/>
      <c r="CW51" s="176"/>
      <c r="CX51" s="176"/>
      <c r="CY51" s="176"/>
      <c r="CZ51" s="176"/>
      <c r="DA51" s="176"/>
      <c r="DB51" s="176"/>
      <c r="DC51" s="176"/>
      <c r="DD51" s="176"/>
      <c r="DE51" s="176"/>
      <c r="DF51" s="176"/>
      <c r="DG51" s="176"/>
      <c r="DH51" s="176"/>
      <c r="DI51" s="176"/>
      <c r="DJ51" s="176"/>
      <c r="DK51" s="176"/>
      <c r="DL51" s="176"/>
      <c r="DM51" s="176"/>
      <c r="DN51" s="176"/>
      <c r="DO51" s="176"/>
      <c r="DP51" s="176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  <c r="EB51" s="176"/>
      <c r="EC51" s="176"/>
      <c r="ED51" s="176"/>
      <c r="EE51" s="176"/>
      <c r="EF51" s="176"/>
      <c r="EG51" s="176"/>
      <c r="EH51" s="176"/>
      <c r="EI51" s="176"/>
      <c r="EJ51" s="176"/>
      <c r="EK51" s="176"/>
      <c r="EL51" s="176"/>
      <c r="EM51" s="176"/>
      <c r="EN51" s="176"/>
      <c r="EO51" s="176"/>
      <c r="EP51" s="176"/>
      <c r="EQ51" s="176"/>
      <c r="ER51" s="176"/>
      <c r="ES51" s="176"/>
      <c r="ET51" s="176"/>
      <c r="EU51" s="176"/>
      <c r="EV51" s="176"/>
      <c r="EW51" s="176"/>
      <c r="EX51" s="176"/>
      <c r="EY51" s="176"/>
      <c r="EZ51" s="176"/>
      <c r="FA51" s="176"/>
      <c r="FB51" s="176"/>
      <c r="FC51" s="176"/>
      <c r="FD51" s="176"/>
      <c r="FE51" s="176"/>
      <c r="FF51" s="176"/>
      <c r="FG51" s="176"/>
      <c r="FH51" s="176"/>
      <c r="FI51" s="176"/>
      <c r="FJ51" s="176"/>
      <c r="FK51" s="176"/>
      <c r="FL51" s="176"/>
      <c r="FM51" s="176"/>
      <c r="FN51" s="176"/>
      <c r="FO51" s="176"/>
      <c r="FP51" s="176"/>
      <c r="FQ51" s="176"/>
      <c r="FR51" s="176"/>
      <c r="FS51" s="176"/>
      <c r="FT51" s="176"/>
      <c r="FU51" s="176"/>
      <c r="FV51" s="176"/>
      <c r="FW51" s="176"/>
      <c r="FX51" s="176"/>
      <c r="FY51" s="176"/>
      <c r="FZ51" s="176"/>
      <c r="GA51" s="176"/>
      <c r="GB51" s="176"/>
      <c r="GC51" s="176"/>
      <c r="GD51" s="176"/>
      <c r="GE51" s="176"/>
      <c r="GF51" s="176"/>
      <c r="GG51" s="176"/>
      <c r="GH51" s="176"/>
      <c r="GI51" s="176"/>
      <c r="GJ51" s="176"/>
      <c r="GK51" s="176"/>
      <c r="GL51" s="176"/>
      <c r="GM51" s="176"/>
      <c r="GN51" s="176"/>
      <c r="GO51" s="176"/>
      <c r="GP51" s="176"/>
      <c r="GQ51" s="176"/>
      <c r="GR51" s="176"/>
      <c r="GS51" s="176"/>
      <c r="GT51" s="176"/>
      <c r="GU51" s="176"/>
      <c r="GV51" s="176"/>
      <c r="GW51" s="176"/>
      <c r="GX51" s="176"/>
      <c r="GY51" s="176"/>
      <c r="GZ51" s="176"/>
      <c r="HA51" s="176"/>
      <c r="HB51" s="176"/>
      <c r="HC51" s="176"/>
      <c r="HD51" s="176"/>
      <c r="HE51" s="176"/>
      <c r="HF51" s="176"/>
      <c r="HG51" s="176"/>
      <c r="HH51" s="176"/>
      <c r="HI51" s="176"/>
      <c r="HJ51" s="176"/>
      <c r="HK51" s="176"/>
      <c r="HL51" s="176"/>
      <c r="HM51" s="176"/>
      <c r="HN51" s="176"/>
      <c r="HO51" s="176"/>
      <c r="HP51" s="176"/>
      <c r="HQ51" s="176"/>
      <c r="HR51" s="176"/>
      <c r="HS51" s="176"/>
      <c r="HT51" s="176"/>
      <c r="HU51" s="176"/>
      <c r="HV51" s="176"/>
      <c r="HW51" s="176"/>
      <c r="HX51" s="176"/>
      <c r="HY51" s="176"/>
      <c r="HZ51" s="176"/>
      <c r="IA51" s="176"/>
      <c r="IB51" s="176"/>
      <c r="IC51" s="176"/>
      <c r="ID51" s="176"/>
      <c r="IE51" s="176"/>
      <c r="IF51" s="176"/>
      <c r="IG51" s="176"/>
      <c r="IH51" s="176"/>
      <c r="II51" s="176"/>
      <c r="IJ51" s="176"/>
      <c r="IK51" s="176"/>
      <c r="IL51" s="176"/>
      <c r="IM51" s="176"/>
      <c r="IN51" s="176"/>
      <c r="IO51" s="176"/>
      <c r="IP51" s="176"/>
      <c r="IQ51" s="176"/>
      <c r="IR51" s="176"/>
      <c r="IS51" s="176"/>
      <c r="IT51" s="176"/>
      <c r="IU51" s="176"/>
    </row>
    <row r="52" spans="1:255" s="177" customFormat="1" ht="22.5" customHeight="1" x14ac:dyDescent="0.25">
      <c r="A52" s="553"/>
      <c r="B52" s="549"/>
      <c r="C52" s="549"/>
      <c r="D52" s="551"/>
      <c r="E52" s="552"/>
      <c r="F52" s="42"/>
      <c r="G52" s="42"/>
      <c r="H52" s="546"/>
      <c r="I52" s="179"/>
      <c r="J52" s="175"/>
      <c r="K52" s="175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76"/>
      <c r="DK52" s="176"/>
      <c r="DL52" s="176"/>
      <c r="DM52" s="176"/>
      <c r="DN52" s="176"/>
      <c r="DO52" s="176"/>
      <c r="DP52" s="176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  <c r="EB52" s="176"/>
      <c r="EC52" s="176"/>
      <c r="ED52" s="176"/>
      <c r="EE52" s="176"/>
      <c r="EF52" s="176"/>
      <c r="EG52" s="176"/>
      <c r="EH52" s="176"/>
      <c r="EI52" s="176"/>
      <c r="EJ52" s="176"/>
      <c r="EK52" s="176"/>
      <c r="EL52" s="176"/>
      <c r="EM52" s="176"/>
      <c r="EN52" s="176"/>
      <c r="EO52" s="176"/>
      <c r="EP52" s="176"/>
      <c r="EQ52" s="176"/>
      <c r="ER52" s="176"/>
      <c r="ES52" s="176"/>
      <c r="ET52" s="176"/>
      <c r="EU52" s="176"/>
      <c r="EV52" s="176"/>
      <c r="EW52" s="176"/>
      <c r="EX52" s="176"/>
      <c r="EY52" s="176"/>
      <c r="EZ52" s="176"/>
      <c r="FA52" s="176"/>
      <c r="FB52" s="176"/>
      <c r="FC52" s="176"/>
      <c r="FD52" s="176"/>
      <c r="FE52" s="176"/>
      <c r="FF52" s="176"/>
      <c r="FG52" s="176"/>
      <c r="FH52" s="176"/>
      <c r="FI52" s="176"/>
      <c r="FJ52" s="176"/>
      <c r="FK52" s="176"/>
      <c r="FL52" s="176"/>
      <c r="FM52" s="176"/>
      <c r="FN52" s="176"/>
      <c r="FO52" s="176"/>
      <c r="FP52" s="176"/>
      <c r="FQ52" s="176"/>
      <c r="FR52" s="176"/>
      <c r="FS52" s="176"/>
      <c r="FT52" s="176"/>
      <c r="FU52" s="176"/>
      <c r="FV52" s="176"/>
      <c r="FW52" s="176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</row>
    <row r="53" spans="1:255" s="177" customFormat="1" ht="28.5" customHeight="1" x14ac:dyDescent="0.25">
      <c r="A53" s="180"/>
      <c r="B53" s="110"/>
      <c r="C53" s="78"/>
      <c r="D53" s="111"/>
      <c r="E53" s="112"/>
      <c r="F53" s="113"/>
      <c r="G53" s="114">
        <f>ROUND(E53*F53,2)</f>
        <v>0</v>
      </c>
      <c r="H53" s="115"/>
      <c r="I53" s="179"/>
      <c r="J53" s="175"/>
      <c r="K53" s="175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76"/>
      <c r="DP53" s="176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  <c r="EB53" s="176"/>
      <c r="EC53" s="176"/>
      <c r="ED53" s="176"/>
      <c r="EE53" s="176"/>
      <c r="EF53" s="176"/>
      <c r="EG53" s="176"/>
      <c r="EH53" s="176"/>
      <c r="EI53" s="176"/>
      <c r="EJ53" s="176"/>
      <c r="EK53" s="176"/>
      <c r="EL53" s="176"/>
      <c r="EM53" s="176"/>
      <c r="EN53" s="176"/>
      <c r="EO53" s="176"/>
      <c r="EP53" s="176"/>
      <c r="EQ53" s="176"/>
      <c r="ER53" s="176"/>
      <c r="ES53" s="176"/>
      <c r="ET53" s="176"/>
      <c r="EU53" s="176"/>
      <c r="EV53" s="176"/>
      <c r="EW53" s="176"/>
      <c r="EX53" s="176"/>
      <c r="EY53" s="176"/>
      <c r="EZ53" s="176"/>
      <c r="FA53" s="176"/>
      <c r="FB53" s="176"/>
      <c r="FC53" s="176"/>
      <c r="FD53" s="176"/>
      <c r="FE53" s="176"/>
      <c r="FF53" s="176"/>
      <c r="FG53" s="176"/>
      <c r="FH53" s="176"/>
      <c r="FI53" s="176"/>
      <c r="FJ53" s="176"/>
      <c r="FK53" s="176"/>
      <c r="FL53" s="176"/>
      <c r="FM53" s="176"/>
      <c r="FN53" s="176"/>
      <c r="FO53" s="176"/>
      <c r="FP53" s="176"/>
      <c r="FQ53" s="176"/>
      <c r="FR53" s="176"/>
      <c r="FS53" s="176"/>
      <c r="FT53" s="176"/>
      <c r="FU53" s="176"/>
      <c r="FV53" s="176"/>
      <c r="FW53" s="176"/>
      <c r="FX53" s="176"/>
      <c r="FY53" s="176"/>
      <c r="FZ53" s="176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</row>
    <row r="54" spans="1:255" s="177" customFormat="1" ht="18.75" customHeight="1" x14ac:dyDescent="0.25">
      <c r="A54" s="116" t="s">
        <v>226</v>
      </c>
      <c r="B54" s="808"/>
      <c r="C54" s="809"/>
      <c r="D54" s="809"/>
      <c r="E54" s="809"/>
      <c r="F54" s="809"/>
      <c r="G54" s="810"/>
      <c r="H54" s="117">
        <f>SUM(G53:G53)</f>
        <v>0</v>
      </c>
      <c r="I54" s="179"/>
      <c r="J54" s="175"/>
      <c r="K54" s="175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76"/>
      <c r="DP54" s="176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  <c r="EB54" s="176"/>
      <c r="EC54" s="176"/>
      <c r="ED54" s="176"/>
      <c r="EE54" s="176"/>
      <c r="EF54" s="176"/>
      <c r="EG54" s="176"/>
      <c r="EH54" s="176"/>
      <c r="EI54" s="176"/>
      <c r="EJ54" s="176"/>
      <c r="EK54" s="176"/>
      <c r="EL54" s="176"/>
      <c r="EM54" s="176"/>
      <c r="EN54" s="176"/>
      <c r="EO54" s="176"/>
      <c r="EP54" s="176"/>
      <c r="EQ54" s="176"/>
      <c r="ER54" s="176"/>
      <c r="ES54" s="176"/>
      <c r="ET54" s="176"/>
      <c r="EU54" s="176"/>
      <c r="EV54" s="176"/>
      <c r="EW54" s="176"/>
      <c r="EX54" s="176"/>
      <c r="EY54" s="176"/>
      <c r="EZ54" s="176"/>
      <c r="FA54" s="176"/>
      <c r="FB54" s="176"/>
      <c r="FC54" s="176"/>
      <c r="FD54" s="176"/>
      <c r="FE54" s="176"/>
      <c r="FF54" s="176"/>
      <c r="FG54" s="176"/>
      <c r="FH54" s="176"/>
      <c r="FI54" s="176"/>
      <c r="FJ54" s="176"/>
      <c r="FK54" s="176"/>
      <c r="FL54" s="176"/>
      <c r="FM54" s="176"/>
      <c r="FN54" s="176"/>
      <c r="FO54" s="176"/>
      <c r="FP54" s="176"/>
      <c r="FQ54" s="176"/>
      <c r="FR54" s="176"/>
      <c r="FS54" s="176"/>
      <c r="FT54" s="176"/>
      <c r="FU54" s="176"/>
      <c r="FV54" s="176"/>
      <c r="FW54" s="176"/>
      <c r="FX54" s="176"/>
      <c r="FY54" s="176"/>
      <c r="FZ54" s="176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</row>
    <row r="55" spans="1:255" s="177" customFormat="1" x14ac:dyDescent="0.25">
      <c r="A55" s="118"/>
      <c r="B55" s="119"/>
      <c r="C55" s="119"/>
      <c r="D55" s="119"/>
      <c r="E55" s="120"/>
      <c r="F55" s="121"/>
      <c r="G55" s="122"/>
      <c r="H55" s="123"/>
      <c r="I55" s="179"/>
      <c r="J55" s="175"/>
      <c r="K55" s="175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/>
      <c r="BY55" s="176"/>
      <c r="BZ55" s="176"/>
      <c r="CA55" s="176"/>
      <c r="CB55" s="176"/>
      <c r="CC55" s="176"/>
      <c r="CD55" s="176"/>
      <c r="CE55" s="176"/>
      <c r="CF55" s="176"/>
      <c r="CG55" s="176"/>
      <c r="CH55" s="176"/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/>
      <c r="CT55" s="176"/>
      <c r="CU55" s="176"/>
      <c r="CV55" s="176"/>
      <c r="CW55" s="176"/>
      <c r="CX55" s="176"/>
      <c r="CY55" s="176"/>
      <c r="CZ55" s="176"/>
      <c r="DA55" s="176"/>
      <c r="DB55" s="176"/>
      <c r="DC55" s="176"/>
      <c r="DD55" s="176"/>
      <c r="DE55" s="176"/>
      <c r="DF55" s="176"/>
      <c r="DG55" s="176"/>
      <c r="DH55" s="176"/>
      <c r="DI55" s="176"/>
      <c r="DJ55" s="176"/>
      <c r="DK55" s="176"/>
      <c r="DL55" s="176"/>
      <c r="DM55" s="176"/>
      <c r="DN55" s="176"/>
      <c r="DO55" s="176"/>
      <c r="DP55" s="176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  <c r="EB55" s="176"/>
      <c r="EC55" s="176"/>
      <c r="ED55" s="176"/>
      <c r="EE55" s="176"/>
      <c r="EF55" s="176"/>
      <c r="EG55" s="176"/>
      <c r="EH55" s="176"/>
      <c r="EI55" s="176"/>
      <c r="EJ55" s="176"/>
      <c r="EK55" s="176"/>
      <c r="EL55" s="176"/>
      <c r="EM55" s="176"/>
      <c r="EN55" s="176"/>
      <c r="EO55" s="176"/>
      <c r="EP55" s="176"/>
      <c r="EQ55" s="176"/>
      <c r="ER55" s="176"/>
      <c r="ES55" s="176"/>
      <c r="ET55" s="176"/>
      <c r="EU55" s="176"/>
      <c r="EV55" s="176"/>
      <c r="EW55" s="176"/>
      <c r="EX55" s="176"/>
      <c r="EY55" s="176"/>
      <c r="EZ55" s="176"/>
      <c r="FA55" s="176"/>
      <c r="FB55" s="176"/>
      <c r="FC55" s="176"/>
      <c r="FD55" s="176"/>
      <c r="FE55" s="176"/>
      <c r="FF55" s="176"/>
      <c r="FG55" s="176"/>
      <c r="FH55" s="176"/>
      <c r="FI55" s="176"/>
      <c r="FJ55" s="176"/>
      <c r="FK55" s="176"/>
      <c r="FL55" s="176"/>
      <c r="FM55" s="176"/>
      <c r="FN55" s="176"/>
      <c r="FO55" s="176"/>
      <c r="FP55" s="176"/>
      <c r="FQ55" s="176"/>
      <c r="FR55" s="176"/>
      <c r="FS55" s="176"/>
      <c r="FT55" s="176"/>
      <c r="FU55" s="176"/>
      <c r="FV55" s="176"/>
      <c r="FW55" s="176"/>
      <c r="FX55" s="176"/>
      <c r="FY55" s="176"/>
      <c r="FZ55" s="176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</row>
    <row r="56" spans="1:255" s="177" customFormat="1" x14ac:dyDescent="0.25">
      <c r="A56" s="779" t="s">
        <v>229</v>
      </c>
      <c r="B56" s="781" t="s">
        <v>22</v>
      </c>
      <c r="C56" s="781" t="s">
        <v>223</v>
      </c>
      <c r="D56" s="781" t="s">
        <v>17</v>
      </c>
      <c r="E56" s="783" t="s">
        <v>224</v>
      </c>
      <c r="F56" s="772" t="s">
        <v>225</v>
      </c>
      <c r="G56" s="773"/>
      <c r="H56" s="774" t="s">
        <v>230</v>
      </c>
      <c r="I56" s="179"/>
      <c r="J56" s="175"/>
      <c r="K56" s="181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176"/>
      <c r="BS56" s="176"/>
      <c r="BT56" s="176"/>
      <c r="BU56" s="176"/>
      <c r="BV56" s="176"/>
      <c r="BW56" s="176"/>
      <c r="BX56" s="176"/>
      <c r="BY56" s="176"/>
      <c r="BZ56" s="176"/>
      <c r="CA56" s="176"/>
      <c r="CB56" s="176"/>
      <c r="CC56" s="176"/>
      <c r="CD56" s="176"/>
      <c r="CE56" s="176"/>
      <c r="CF56" s="176"/>
      <c r="CG56" s="176"/>
      <c r="CH56" s="176"/>
      <c r="CI56" s="176"/>
      <c r="CJ56" s="176"/>
      <c r="CK56" s="176"/>
      <c r="CL56" s="176"/>
      <c r="CM56" s="176"/>
      <c r="CN56" s="176"/>
      <c r="CO56" s="176"/>
      <c r="CP56" s="176"/>
      <c r="CQ56" s="176"/>
      <c r="CR56" s="176"/>
      <c r="CS56" s="176"/>
      <c r="CT56" s="176"/>
      <c r="CU56" s="176"/>
      <c r="CV56" s="176"/>
      <c r="CW56" s="176"/>
      <c r="CX56" s="176"/>
      <c r="CY56" s="176"/>
      <c r="CZ56" s="176"/>
      <c r="DA56" s="176"/>
      <c r="DB56" s="176"/>
      <c r="DC56" s="176"/>
      <c r="DD56" s="176"/>
      <c r="DE56" s="176"/>
      <c r="DF56" s="176"/>
      <c r="DG56" s="176"/>
      <c r="DH56" s="176"/>
      <c r="DI56" s="176"/>
      <c r="DJ56" s="176"/>
      <c r="DK56" s="176"/>
      <c r="DL56" s="176"/>
      <c r="DM56" s="176"/>
      <c r="DN56" s="176"/>
      <c r="DO56" s="176"/>
      <c r="DP56" s="176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  <c r="EB56" s="176"/>
      <c r="EC56" s="176"/>
      <c r="ED56" s="176"/>
      <c r="EE56" s="176"/>
      <c r="EF56" s="176"/>
      <c r="EG56" s="176"/>
      <c r="EH56" s="176"/>
      <c r="EI56" s="176"/>
      <c r="EJ56" s="176"/>
      <c r="EK56" s="176"/>
      <c r="EL56" s="176"/>
      <c r="EM56" s="176"/>
      <c r="EN56" s="176"/>
      <c r="EO56" s="176"/>
      <c r="EP56" s="176"/>
      <c r="EQ56" s="176"/>
      <c r="ER56" s="176"/>
      <c r="ES56" s="176"/>
      <c r="ET56" s="176"/>
      <c r="EU56" s="176"/>
      <c r="EV56" s="176"/>
      <c r="EW56" s="176"/>
      <c r="EX56" s="176"/>
      <c r="EY56" s="176"/>
      <c r="EZ56" s="176"/>
      <c r="FA56" s="176"/>
      <c r="FB56" s="176"/>
      <c r="FC56" s="176"/>
      <c r="FD56" s="176"/>
      <c r="FE56" s="176"/>
      <c r="FF56" s="176"/>
      <c r="FG56" s="176"/>
      <c r="FH56" s="176"/>
      <c r="FI56" s="176"/>
      <c r="FJ56" s="176"/>
      <c r="FK56" s="176"/>
      <c r="FL56" s="176"/>
      <c r="FM56" s="176"/>
      <c r="FN56" s="176"/>
      <c r="FO56" s="176"/>
      <c r="FP56" s="176"/>
      <c r="FQ56" s="176"/>
      <c r="FR56" s="176"/>
      <c r="FS56" s="176"/>
      <c r="FT56" s="176"/>
      <c r="FU56" s="176"/>
      <c r="FV56" s="176"/>
      <c r="FW56" s="176"/>
      <c r="FX56" s="176"/>
      <c r="FY56" s="176"/>
      <c r="FZ56" s="176"/>
      <c r="GA56" s="176"/>
      <c r="GB56" s="176"/>
      <c r="GC56" s="176"/>
      <c r="GD56" s="176"/>
      <c r="GE56" s="176"/>
      <c r="GF56" s="176"/>
      <c r="GG56" s="176"/>
      <c r="GH56" s="176"/>
      <c r="GI56" s="176"/>
      <c r="GJ56" s="176"/>
      <c r="GK56" s="176"/>
      <c r="GL56" s="176"/>
      <c r="GM56" s="176"/>
      <c r="GN56" s="176"/>
      <c r="GO56" s="176"/>
      <c r="GP56" s="176"/>
      <c r="GQ56" s="176"/>
      <c r="GR56" s="176"/>
      <c r="GS56" s="176"/>
      <c r="GT56" s="176"/>
      <c r="GU56" s="176"/>
      <c r="GV56" s="176"/>
      <c r="GW56" s="176"/>
      <c r="GX56" s="176"/>
      <c r="GY56" s="176"/>
      <c r="GZ56" s="176"/>
      <c r="HA56" s="176"/>
      <c r="HB56" s="176"/>
      <c r="HC56" s="176"/>
      <c r="HD56" s="176"/>
      <c r="HE56" s="176"/>
      <c r="HF56" s="176"/>
      <c r="HG56" s="176"/>
      <c r="HH56" s="176"/>
      <c r="HI56" s="176"/>
      <c r="HJ56" s="176"/>
      <c r="HK56" s="176"/>
      <c r="HL56" s="176"/>
      <c r="HM56" s="176"/>
      <c r="HN56" s="176"/>
      <c r="HO56" s="176"/>
      <c r="HP56" s="176"/>
      <c r="HQ56" s="176"/>
      <c r="HR56" s="176"/>
      <c r="HS56" s="176"/>
      <c r="HT56" s="176"/>
      <c r="HU56" s="176"/>
      <c r="HV56" s="176"/>
      <c r="HW56" s="176"/>
      <c r="HX56" s="176"/>
      <c r="HY56" s="176"/>
      <c r="HZ56" s="176"/>
      <c r="IA56" s="176"/>
      <c r="IB56" s="176"/>
      <c r="IC56" s="176"/>
      <c r="ID56" s="176"/>
      <c r="IE56" s="176"/>
      <c r="IF56" s="176"/>
      <c r="IG56" s="176"/>
      <c r="IH56" s="176"/>
      <c r="II56" s="176"/>
      <c r="IJ56" s="176"/>
      <c r="IK56" s="176"/>
      <c r="IL56" s="176"/>
      <c r="IM56" s="176"/>
      <c r="IN56" s="176"/>
      <c r="IO56" s="176"/>
      <c r="IP56" s="176"/>
      <c r="IQ56" s="176"/>
      <c r="IR56" s="176"/>
      <c r="IS56" s="176"/>
      <c r="IT56" s="176"/>
      <c r="IU56" s="176"/>
    </row>
    <row r="57" spans="1:255" s="177" customFormat="1" x14ac:dyDescent="0.25">
      <c r="A57" s="807"/>
      <c r="B57" s="782"/>
      <c r="C57" s="782"/>
      <c r="D57" s="785"/>
      <c r="E57" s="786"/>
      <c r="F57" s="42" t="s">
        <v>227</v>
      </c>
      <c r="G57" s="42" t="s">
        <v>228</v>
      </c>
      <c r="H57" s="775"/>
      <c r="I57" s="182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6"/>
      <c r="BX57" s="176"/>
      <c r="BY57" s="176"/>
      <c r="BZ57" s="176"/>
      <c r="CA57" s="176"/>
      <c r="CB57" s="176"/>
      <c r="CC57" s="176"/>
      <c r="CD57" s="176"/>
      <c r="CE57" s="176"/>
      <c r="CF57" s="176"/>
      <c r="CG57" s="176"/>
      <c r="CH57" s="176"/>
      <c r="CI57" s="176"/>
      <c r="CJ57" s="176"/>
      <c r="CK57" s="176"/>
      <c r="CL57" s="176"/>
      <c r="CM57" s="176"/>
      <c r="CN57" s="176"/>
      <c r="CO57" s="176"/>
      <c r="CP57" s="176"/>
      <c r="CQ57" s="176"/>
      <c r="CR57" s="176"/>
      <c r="CS57" s="176"/>
      <c r="CT57" s="176"/>
      <c r="CU57" s="176"/>
      <c r="CV57" s="176"/>
      <c r="CW57" s="176"/>
      <c r="CX57" s="176"/>
      <c r="CY57" s="176"/>
      <c r="CZ57" s="176"/>
      <c r="DA57" s="176"/>
      <c r="DB57" s="176"/>
      <c r="DC57" s="176"/>
      <c r="DD57" s="176"/>
      <c r="DE57" s="176"/>
      <c r="DF57" s="176"/>
      <c r="DG57" s="176"/>
      <c r="DH57" s="176"/>
      <c r="DI57" s="176"/>
      <c r="DJ57" s="176"/>
      <c r="DK57" s="176"/>
      <c r="DL57" s="176"/>
      <c r="DM57" s="176"/>
      <c r="DN57" s="176"/>
      <c r="DO57" s="176"/>
      <c r="DP57" s="176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  <c r="EB57" s="176"/>
      <c r="EC57" s="176"/>
      <c r="ED57" s="176"/>
      <c r="EE57" s="176"/>
      <c r="EF57" s="176"/>
      <c r="EG57" s="176"/>
      <c r="EH57" s="176"/>
      <c r="EI57" s="176"/>
      <c r="EJ57" s="176"/>
      <c r="EK57" s="176"/>
      <c r="EL57" s="176"/>
      <c r="EM57" s="176"/>
      <c r="EN57" s="176"/>
      <c r="EO57" s="176"/>
      <c r="EP57" s="176"/>
      <c r="EQ57" s="176"/>
      <c r="ER57" s="176"/>
      <c r="ES57" s="176"/>
      <c r="ET57" s="176"/>
      <c r="EU57" s="176"/>
      <c r="EV57" s="176"/>
      <c r="EW57" s="176"/>
      <c r="EX57" s="176"/>
      <c r="EY57" s="176"/>
      <c r="EZ57" s="176"/>
      <c r="FA57" s="176"/>
      <c r="FB57" s="176"/>
      <c r="FC57" s="176"/>
      <c r="FD57" s="176"/>
      <c r="FE57" s="176"/>
      <c r="FF57" s="176"/>
      <c r="FG57" s="176"/>
      <c r="FH57" s="176"/>
      <c r="FI57" s="176"/>
      <c r="FJ57" s="176"/>
      <c r="FK57" s="176"/>
      <c r="FL57" s="176"/>
      <c r="FM57" s="176"/>
      <c r="FN57" s="176"/>
      <c r="FO57" s="176"/>
      <c r="FP57" s="176"/>
      <c r="FQ57" s="176"/>
      <c r="FR57" s="176"/>
      <c r="FS57" s="176"/>
      <c r="FT57" s="176"/>
      <c r="FU57" s="176"/>
      <c r="FV57" s="176"/>
      <c r="FW57" s="176"/>
      <c r="FX57" s="176"/>
      <c r="FY57" s="176"/>
      <c r="FZ57" s="176"/>
      <c r="GA57" s="176"/>
      <c r="GB57" s="176"/>
      <c r="GC57" s="176"/>
      <c r="GD57" s="176"/>
      <c r="GE57" s="176"/>
      <c r="GF57" s="176"/>
      <c r="GG57" s="176"/>
      <c r="GH57" s="176"/>
      <c r="GI57" s="176"/>
      <c r="GJ57" s="176"/>
      <c r="GK57" s="176"/>
      <c r="GL57" s="176"/>
      <c r="GM57" s="176"/>
      <c r="GN57" s="176"/>
      <c r="GO57" s="176"/>
      <c r="GP57" s="176"/>
      <c r="GQ57" s="176"/>
      <c r="GR57" s="176"/>
      <c r="GS57" s="176"/>
      <c r="GT57" s="176"/>
      <c r="GU57" s="176"/>
      <c r="GV57" s="176"/>
      <c r="GW57" s="176"/>
      <c r="GX57" s="176"/>
      <c r="GY57" s="176"/>
      <c r="GZ57" s="176"/>
      <c r="HA57" s="176"/>
      <c r="HB57" s="176"/>
      <c r="HC57" s="176"/>
      <c r="HD57" s="176"/>
      <c r="HE57" s="176"/>
      <c r="HF57" s="176"/>
      <c r="HG57" s="176"/>
      <c r="HH57" s="176"/>
      <c r="HI57" s="176"/>
      <c r="HJ57" s="176"/>
      <c r="HK57" s="176"/>
      <c r="HL57" s="176"/>
      <c r="HM57" s="176"/>
      <c r="HN57" s="176"/>
      <c r="HO57" s="176"/>
      <c r="HP57" s="176"/>
      <c r="HQ57" s="176"/>
      <c r="HR57" s="176"/>
      <c r="HS57" s="176"/>
      <c r="HT57" s="176"/>
      <c r="HU57" s="176"/>
      <c r="HV57" s="176"/>
      <c r="HW57" s="176"/>
      <c r="HX57" s="176"/>
      <c r="HY57" s="176"/>
      <c r="HZ57" s="176"/>
      <c r="IA57" s="176"/>
      <c r="IB57" s="176"/>
      <c r="IC57" s="176"/>
      <c r="ID57" s="176"/>
      <c r="IE57" s="176"/>
      <c r="IF57" s="176"/>
      <c r="IG57" s="176"/>
      <c r="IH57" s="176"/>
      <c r="II57" s="176"/>
      <c r="IJ57" s="176"/>
      <c r="IK57" s="176"/>
      <c r="IL57" s="176"/>
      <c r="IM57" s="176"/>
      <c r="IN57" s="176"/>
      <c r="IO57" s="176"/>
      <c r="IP57" s="176"/>
      <c r="IQ57" s="176"/>
      <c r="IR57" s="176"/>
      <c r="IS57" s="176"/>
      <c r="IT57" s="176"/>
      <c r="IU57" s="176"/>
    </row>
    <row r="58" spans="1:255" s="177" customFormat="1" x14ac:dyDescent="0.25">
      <c r="A58" s="132"/>
      <c r="B58" s="77"/>
      <c r="C58" s="77"/>
      <c r="D58" s="92"/>
      <c r="E58" s="172"/>
      <c r="F58" s="124"/>
      <c r="G58" s="114"/>
      <c r="H58" s="173"/>
      <c r="I58" s="182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  <c r="EB58" s="176"/>
      <c r="EC58" s="176"/>
      <c r="ED58" s="176"/>
      <c r="EE58" s="176"/>
      <c r="EF58" s="176"/>
      <c r="EG58" s="176"/>
      <c r="EH58" s="176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76"/>
      <c r="GF58" s="176"/>
      <c r="GG58" s="176"/>
      <c r="GH58" s="176"/>
      <c r="GI58" s="176"/>
      <c r="GJ58" s="176"/>
      <c r="GK58" s="176"/>
      <c r="GL58" s="176"/>
      <c r="GM58" s="176"/>
      <c r="GN58" s="176"/>
      <c r="GO58" s="176"/>
      <c r="GP58" s="176"/>
      <c r="GQ58" s="176"/>
      <c r="GR58" s="176"/>
      <c r="GS58" s="176"/>
      <c r="GT58" s="176"/>
      <c r="GU58" s="176"/>
      <c r="GV58" s="176"/>
      <c r="GW58" s="176"/>
      <c r="GX58" s="176"/>
      <c r="GY58" s="176"/>
      <c r="GZ58" s="176"/>
      <c r="HA58" s="176"/>
      <c r="HB58" s="176"/>
      <c r="HC58" s="176"/>
      <c r="HD58" s="176"/>
      <c r="HE58" s="176"/>
      <c r="HF58" s="176"/>
      <c r="HG58" s="176"/>
      <c r="HH58" s="176"/>
      <c r="HI58" s="176"/>
      <c r="HJ58" s="176"/>
      <c r="HK58" s="176"/>
      <c r="HL58" s="176"/>
      <c r="HM58" s="176"/>
      <c r="HN58" s="176"/>
      <c r="HO58" s="176"/>
      <c r="HP58" s="176"/>
      <c r="HQ58" s="176"/>
      <c r="HR58" s="176"/>
      <c r="HS58" s="176"/>
      <c r="HT58" s="176"/>
      <c r="HU58" s="176"/>
      <c r="HV58" s="176"/>
      <c r="HW58" s="176"/>
      <c r="HX58" s="176"/>
      <c r="HY58" s="176"/>
      <c r="HZ58" s="176"/>
      <c r="IA58" s="176"/>
      <c r="IB58" s="176"/>
      <c r="IC58" s="176"/>
      <c r="ID58" s="176"/>
      <c r="IE58" s="176"/>
      <c r="IF58" s="176"/>
      <c r="IG58" s="176"/>
      <c r="IH58" s="176"/>
      <c r="II58" s="176"/>
      <c r="IJ58" s="176"/>
      <c r="IK58" s="176"/>
      <c r="IL58" s="176"/>
      <c r="IM58" s="176"/>
      <c r="IN58" s="176"/>
      <c r="IO58" s="176"/>
      <c r="IP58" s="176"/>
      <c r="IQ58" s="176"/>
      <c r="IR58" s="176"/>
      <c r="IS58" s="176"/>
      <c r="IT58" s="176"/>
      <c r="IU58" s="176"/>
    </row>
    <row r="59" spans="1:255" s="177" customFormat="1" x14ac:dyDescent="0.25">
      <c r="A59" s="132"/>
      <c r="B59" s="77"/>
      <c r="C59" s="77"/>
      <c r="D59" s="92"/>
      <c r="E59" s="172"/>
      <c r="F59" s="124"/>
      <c r="G59" s="114"/>
      <c r="H59" s="173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  <c r="EB59" s="176"/>
      <c r="EC59" s="176"/>
      <c r="ED59" s="176"/>
      <c r="EE59" s="176"/>
      <c r="EF59" s="176"/>
      <c r="EG59" s="176"/>
      <c r="EH59" s="176"/>
      <c r="EI59" s="176"/>
      <c r="EJ59" s="176"/>
      <c r="EK59" s="176"/>
      <c r="EL59" s="176"/>
      <c r="EM59" s="176"/>
      <c r="EN59" s="176"/>
      <c r="EO59" s="176"/>
      <c r="EP59" s="176"/>
      <c r="EQ59" s="176"/>
      <c r="ER59" s="176"/>
      <c r="ES59" s="176"/>
      <c r="ET59" s="176"/>
      <c r="EU59" s="176"/>
      <c r="EV59" s="176"/>
      <c r="EW59" s="176"/>
      <c r="EX59" s="176"/>
      <c r="EY59" s="176"/>
      <c r="EZ59" s="176"/>
      <c r="FA59" s="176"/>
      <c r="FB59" s="176"/>
      <c r="FC59" s="176"/>
      <c r="FD59" s="176"/>
      <c r="FE59" s="176"/>
      <c r="FF59" s="176"/>
      <c r="FG59" s="176"/>
      <c r="FH59" s="176"/>
      <c r="FI59" s="176"/>
      <c r="FJ59" s="176"/>
      <c r="FK59" s="176"/>
      <c r="FL59" s="176"/>
      <c r="FM59" s="176"/>
      <c r="FN59" s="176"/>
      <c r="FO59" s="176"/>
      <c r="FP59" s="176"/>
      <c r="FQ59" s="176"/>
      <c r="FR59" s="176"/>
      <c r="FS59" s="176"/>
      <c r="FT59" s="176"/>
      <c r="FU59" s="176"/>
      <c r="FV59" s="176"/>
      <c r="FW59" s="176"/>
      <c r="FX59" s="176"/>
      <c r="FY59" s="176"/>
      <c r="FZ59" s="176"/>
      <c r="GA59" s="176"/>
      <c r="GB59" s="176"/>
      <c r="GC59" s="176"/>
      <c r="GD59" s="176"/>
      <c r="GE59" s="176"/>
      <c r="GF59" s="176"/>
      <c r="GG59" s="176"/>
      <c r="GH59" s="176"/>
      <c r="GI59" s="176"/>
      <c r="GJ59" s="176"/>
      <c r="GK59" s="176"/>
      <c r="GL59" s="176"/>
      <c r="GM59" s="176"/>
      <c r="GN59" s="176"/>
      <c r="GO59" s="176"/>
      <c r="GP59" s="176"/>
      <c r="GQ59" s="176"/>
      <c r="GR59" s="176"/>
      <c r="GS59" s="176"/>
      <c r="GT59" s="176"/>
      <c r="GU59" s="176"/>
      <c r="GV59" s="176"/>
      <c r="GW59" s="176"/>
      <c r="GX59" s="176"/>
      <c r="GY59" s="176"/>
      <c r="GZ59" s="176"/>
      <c r="HA59" s="176"/>
      <c r="HB59" s="176"/>
      <c r="HC59" s="176"/>
      <c r="HD59" s="176"/>
      <c r="HE59" s="176"/>
      <c r="HF59" s="176"/>
      <c r="HG59" s="176"/>
      <c r="HH59" s="176"/>
      <c r="HI59" s="176"/>
      <c r="HJ59" s="176"/>
      <c r="HK59" s="176"/>
      <c r="HL59" s="176"/>
      <c r="HM59" s="176"/>
      <c r="HN59" s="176"/>
      <c r="HO59" s="176"/>
      <c r="HP59" s="176"/>
      <c r="HQ59" s="176"/>
      <c r="HR59" s="176"/>
      <c r="HS59" s="176"/>
      <c r="HT59" s="176"/>
      <c r="HU59" s="176"/>
      <c r="HV59" s="176"/>
      <c r="HW59" s="176"/>
      <c r="HX59" s="176"/>
      <c r="HY59" s="176"/>
      <c r="HZ59" s="176"/>
      <c r="IA59" s="176"/>
      <c r="IB59" s="176"/>
      <c r="IC59" s="176"/>
      <c r="ID59" s="176"/>
      <c r="IE59" s="176"/>
      <c r="IF59" s="176"/>
      <c r="IG59" s="176"/>
      <c r="IH59" s="176"/>
      <c r="II59" s="176"/>
      <c r="IJ59" s="176"/>
      <c r="IK59" s="176"/>
      <c r="IL59" s="176"/>
      <c r="IM59" s="176"/>
      <c r="IN59" s="176"/>
      <c r="IO59" s="176"/>
      <c r="IP59" s="176"/>
      <c r="IQ59" s="176"/>
      <c r="IR59" s="176"/>
      <c r="IS59" s="176"/>
      <c r="IT59" s="176"/>
      <c r="IU59" s="176"/>
    </row>
    <row r="60" spans="1:255" s="177" customFormat="1" x14ac:dyDescent="0.25">
      <c r="A60" s="116" t="s">
        <v>230</v>
      </c>
      <c r="B60" s="808"/>
      <c r="C60" s="809"/>
      <c r="D60" s="809"/>
      <c r="E60" s="809"/>
      <c r="F60" s="809"/>
      <c r="G60" s="810"/>
      <c r="H60" s="117">
        <f>SUM(G58:G59)</f>
        <v>0</v>
      </c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176"/>
      <c r="BN60" s="176"/>
      <c r="BO60" s="176"/>
      <c r="BP60" s="176"/>
      <c r="BQ60" s="176"/>
      <c r="BR60" s="176"/>
      <c r="BS60" s="176"/>
      <c r="BT60" s="176"/>
      <c r="BU60" s="176"/>
      <c r="BV60" s="176"/>
      <c r="BW60" s="176"/>
      <c r="BX60" s="176"/>
      <c r="BY60" s="176"/>
      <c r="BZ60" s="176"/>
      <c r="CA60" s="176"/>
      <c r="CB60" s="176"/>
      <c r="CC60" s="176"/>
      <c r="CD60" s="176"/>
      <c r="CE60" s="176"/>
      <c r="CF60" s="176"/>
      <c r="CG60" s="176"/>
      <c r="CH60" s="176"/>
      <c r="CI60" s="176"/>
      <c r="CJ60" s="176"/>
      <c r="CK60" s="176"/>
      <c r="CL60" s="176"/>
      <c r="CM60" s="176"/>
      <c r="CN60" s="176"/>
      <c r="CO60" s="176"/>
      <c r="CP60" s="176"/>
      <c r="CQ60" s="176"/>
      <c r="CR60" s="176"/>
      <c r="CS60" s="176"/>
      <c r="CT60" s="176"/>
      <c r="CU60" s="176"/>
      <c r="CV60" s="176"/>
      <c r="CW60" s="176"/>
      <c r="CX60" s="176"/>
      <c r="CY60" s="176"/>
      <c r="CZ60" s="176"/>
      <c r="DA60" s="176"/>
      <c r="DB60" s="176"/>
      <c r="DC60" s="176"/>
      <c r="DD60" s="176"/>
      <c r="DE60" s="176"/>
      <c r="DF60" s="176"/>
      <c r="DG60" s="176"/>
      <c r="DH60" s="176"/>
      <c r="DI60" s="176"/>
      <c r="DJ60" s="176"/>
      <c r="DK60" s="176"/>
      <c r="DL60" s="176"/>
      <c r="DM60" s="176"/>
      <c r="DN60" s="176"/>
      <c r="DO60" s="176"/>
      <c r="DP60" s="176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  <c r="EB60" s="176"/>
      <c r="EC60" s="176"/>
      <c r="ED60" s="176"/>
      <c r="EE60" s="176"/>
      <c r="EF60" s="176"/>
      <c r="EG60" s="176"/>
      <c r="EH60" s="176"/>
      <c r="EI60" s="176"/>
      <c r="EJ60" s="176"/>
      <c r="EK60" s="176"/>
      <c r="EL60" s="176"/>
      <c r="EM60" s="176"/>
      <c r="EN60" s="176"/>
      <c r="EO60" s="176"/>
      <c r="EP60" s="176"/>
      <c r="EQ60" s="176"/>
      <c r="ER60" s="176"/>
      <c r="ES60" s="176"/>
      <c r="ET60" s="176"/>
      <c r="EU60" s="176"/>
      <c r="EV60" s="176"/>
      <c r="EW60" s="176"/>
      <c r="EX60" s="176"/>
      <c r="EY60" s="176"/>
      <c r="EZ60" s="176"/>
      <c r="FA60" s="176"/>
      <c r="FB60" s="176"/>
      <c r="FC60" s="176"/>
      <c r="FD60" s="176"/>
      <c r="FE60" s="176"/>
      <c r="FF60" s="176"/>
      <c r="FG60" s="176"/>
      <c r="FH60" s="176"/>
      <c r="FI60" s="176"/>
      <c r="FJ60" s="176"/>
      <c r="FK60" s="176"/>
      <c r="FL60" s="176"/>
      <c r="FM60" s="176"/>
      <c r="FN60" s="176"/>
      <c r="FO60" s="176"/>
      <c r="FP60" s="176"/>
      <c r="FQ60" s="176"/>
      <c r="FR60" s="176"/>
      <c r="FS60" s="176"/>
      <c r="FT60" s="176"/>
      <c r="FU60" s="176"/>
      <c r="FV60" s="176"/>
      <c r="FW60" s="176"/>
      <c r="FX60" s="176"/>
      <c r="FY60" s="176"/>
      <c r="FZ60" s="176"/>
      <c r="GA60" s="176"/>
      <c r="GB60" s="176"/>
      <c r="GC60" s="176"/>
      <c r="GD60" s="176"/>
      <c r="GE60" s="176"/>
      <c r="GF60" s="176"/>
      <c r="GG60" s="176"/>
      <c r="GH60" s="176"/>
      <c r="GI60" s="176"/>
      <c r="GJ60" s="176"/>
      <c r="GK60" s="176"/>
      <c r="GL60" s="176"/>
      <c r="GM60" s="176"/>
      <c r="GN60" s="176"/>
      <c r="GO60" s="176"/>
      <c r="GP60" s="176"/>
      <c r="GQ60" s="176"/>
      <c r="GR60" s="176"/>
      <c r="GS60" s="176"/>
      <c r="GT60" s="176"/>
      <c r="GU60" s="176"/>
      <c r="GV60" s="176"/>
      <c r="GW60" s="176"/>
      <c r="GX60" s="176"/>
      <c r="GY60" s="176"/>
      <c r="GZ60" s="176"/>
      <c r="HA60" s="176"/>
      <c r="HB60" s="176"/>
      <c r="HC60" s="176"/>
      <c r="HD60" s="176"/>
      <c r="HE60" s="176"/>
      <c r="HF60" s="176"/>
      <c r="HG60" s="176"/>
      <c r="HH60" s="176"/>
      <c r="HI60" s="176"/>
      <c r="HJ60" s="176"/>
      <c r="HK60" s="176"/>
      <c r="HL60" s="176"/>
      <c r="HM60" s="176"/>
      <c r="HN60" s="176"/>
      <c r="HO60" s="176"/>
      <c r="HP60" s="176"/>
      <c r="HQ60" s="176"/>
      <c r="HR60" s="176"/>
      <c r="HS60" s="176"/>
      <c r="HT60" s="176"/>
      <c r="HU60" s="176"/>
      <c r="HV60" s="176"/>
      <c r="HW60" s="176"/>
      <c r="HX60" s="176"/>
      <c r="HY60" s="176"/>
      <c r="HZ60" s="176"/>
      <c r="IA60" s="176"/>
      <c r="IB60" s="176"/>
      <c r="IC60" s="176"/>
      <c r="ID60" s="176"/>
      <c r="IE60" s="176"/>
      <c r="IF60" s="176"/>
      <c r="IG60" s="176"/>
      <c r="IH60" s="176"/>
      <c r="II60" s="176"/>
      <c r="IJ60" s="176"/>
      <c r="IK60" s="176"/>
      <c r="IL60" s="176"/>
      <c r="IM60" s="176"/>
      <c r="IN60" s="176"/>
      <c r="IO60" s="176"/>
      <c r="IP60" s="176"/>
      <c r="IQ60" s="176"/>
      <c r="IR60" s="176"/>
      <c r="IS60" s="176"/>
      <c r="IT60" s="176"/>
      <c r="IU60" s="176"/>
    </row>
    <row r="61" spans="1:255" s="177" customFormat="1" x14ac:dyDescent="0.25">
      <c r="A61" s="126"/>
      <c r="B61" s="127"/>
      <c r="C61" s="127"/>
      <c r="D61" s="128"/>
      <c r="E61" s="88"/>
      <c r="F61" s="129"/>
      <c r="G61" s="130"/>
      <c r="H61" s="131"/>
      <c r="I61" s="182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76"/>
      <c r="CB61" s="176"/>
      <c r="CC61" s="176"/>
      <c r="CD61" s="176"/>
      <c r="CE61" s="176"/>
      <c r="CF61" s="176"/>
      <c r="CG61" s="176"/>
      <c r="CH61" s="176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  <c r="DD61" s="176"/>
      <c r="DE61" s="176"/>
      <c r="DF61" s="176"/>
      <c r="DG61" s="176"/>
      <c r="DH61" s="176"/>
      <c r="DI61" s="176"/>
      <c r="DJ61" s="176"/>
      <c r="DK61" s="176"/>
      <c r="DL61" s="176"/>
      <c r="DM61" s="176"/>
      <c r="DN61" s="176"/>
      <c r="DO61" s="176"/>
      <c r="DP61" s="176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  <c r="EB61" s="176"/>
      <c r="EC61" s="176"/>
      <c r="ED61" s="176"/>
      <c r="EE61" s="176"/>
      <c r="EF61" s="176"/>
      <c r="EG61" s="176"/>
      <c r="EH61" s="176"/>
      <c r="EI61" s="176"/>
      <c r="EJ61" s="176"/>
      <c r="EK61" s="176"/>
      <c r="EL61" s="176"/>
      <c r="EM61" s="176"/>
      <c r="EN61" s="176"/>
      <c r="EO61" s="176"/>
      <c r="EP61" s="176"/>
      <c r="EQ61" s="176"/>
      <c r="ER61" s="176"/>
      <c r="ES61" s="176"/>
      <c r="ET61" s="176"/>
      <c r="EU61" s="176"/>
      <c r="EV61" s="176"/>
      <c r="EW61" s="176"/>
      <c r="EX61" s="176"/>
      <c r="EY61" s="176"/>
      <c r="EZ61" s="176"/>
      <c r="FA61" s="176"/>
      <c r="FB61" s="176"/>
      <c r="FC61" s="176"/>
      <c r="FD61" s="176"/>
      <c r="FE61" s="176"/>
      <c r="FF61" s="176"/>
      <c r="FG61" s="176"/>
      <c r="FH61" s="176"/>
      <c r="FI61" s="176"/>
      <c r="FJ61" s="176"/>
      <c r="FK61" s="176"/>
      <c r="FL61" s="176"/>
      <c r="FM61" s="176"/>
      <c r="FN61" s="176"/>
      <c r="FO61" s="176"/>
      <c r="FP61" s="176"/>
      <c r="FQ61" s="176"/>
      <c r="FR61" s="176"/>
      <c r="FS61" s="176"/>
      <c r="FT61" s="176"/>
      <c r="FU61" s="176"/>
      <c r="FV61" s="176"/>
      <c r="FW61" s="176"/>
      <c r="FX61" s="176"/>
      <c r="FY61" s="176"/>
      <c r="FZ61" s="176"/>
      <c r="GA61" s="176"/>
      <c r="GB61" s="176"/>
      <c r="GC61" s="176"/>
      <c r="GD61" s="176"/>
      <c r="GE61" s="176"/>
      <c r="GF61" s="176"/>
      <c r="GG61" s="176"/>
      <c r="GH61" s="176"/>
      <c r="GI61" s="176"/>
      <c r="GJ61" s="176"/>
      <c r="GK61" s="176"/>
      <c r="GL61" s="176"/>
      <c r="GM61" s="176"/>
      <c r="GN61" s="176"/>
      <c r="GO61" s="176"/>
      <c r="GP61" s="176"/>
      <c r="GQ61" s="176"/>
      <c r="GR61" s="176"/>
      <c r="GS61" s="176"/>
      <c r="GT61" s="176"/>
      <c r="GU61" s="176"/>
      <c r="GV61" s="176"/>
      <c r="GW61" s="176"/>
      <c r="GX61" s="176"/>
      <c r="GY61" s="176"/>
      <c r="GZ61" s="176"/>
      <c r="HA61" s="176"/>
      <c r="HB61" s="176"/>
      <c r="HC61" s="176"/>
      <c r="HD61" s="176"/>
      <c r="HE61" s="176"/>
      <c r="HF61" s="176"/>
      <c r="HG61" s="176"/>
      <c r="HH61" s="176"/>
      <c r="HI61" s="176"/>
      <c r="HJ61" s="176"/>
      <c r="HK61" s="176"/>
      <c r="HL61" s="176"/>
      <c r="HM61" s="176"/>
      <c r="HN61" s="176"/>
      <c r="HO61" s="176"/>
      <c r="HP61" s="176"/>
      <c r="HQ61" s="176"/>
      <c r="HR61" s="176"/>
      <c r="HS61" s="176"/>
      <c r="HT61" s="176"/>
      <c r="HU61" s="176"/>
      <c r="HV61" s="176"/>
      <c r="HW61" s="176"/>
      <c r="HX61" s="176"/>
      <c r="HY61" s="176"/>
      <c r="HZ61" s="176"/>
      <c r="IA61" s="176"/>
      <c r="IB61" s="176"/>
      <c r="IC61" s="176"/>
      <c r="ID61" s="176"/>
      <c r="IE61" s="176"/>
      <c r="IF61" s="176"/>
      <c r="IG61" s="176"/>
      <c r="IH61" s="176"/>
      <c r="II61" s="176"/>
      <c r="IJ61" s="176"/>
      <c r="IK61" s="176"/>
      <c r="IL61" s="176"/>
      <c r="IM61" s="176"/>
      <c r="IN61" s="176"/>
      <c r="IO61" s="176"/>
      <c r="IP61" s="176"/>
      <c r="IQ61" s="176"/>
      <c r="IR61" s="176"/>
      <c r="IS61" s="176"/>
      <c r="IT61" s="176"/>
      <c r="IU61" s="176"/>
    </row>
    <row r="62" spans="1:255" s="177" customFormat="1" x14ac:dyDescent="0.25">
      <c r="A62" s="779" t="s">
        <v>231</v>
      </c>
      <c r="B62" s="781" t="s">
        <v>22</v>
      </c>
      <c r="C62" s="781" t="s">
        <v>223</v>
      </c>
      <c r="D62" s="781" t="s">
        <v>17</v>
      </c>
      <c r="E62" s="783" t="s">
        <v>224</v>
      </c>
      <c r="F62" s="772" t="s">
        <v>225</v>
      </c>
      <c r="G62" s="773"/>
      <c r="H62" s="774" t="s">
        <v>232</v>
      </c>
      <c r="I62" s="182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  <c r="EB62" s="176"/>
      <c r="EC62" s="176"/>
      <c r="ED62" s="176"/>
      <c r="EE62" s="176"/>
      <c r="EF62" s="176"/>
      <c r="EG62" s="176"/>
      <c r="EH62" s="176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76"/>
      <c r="GF62" s="176"/>
      <c r="GG62" s="176"/>
      <c r="GH62" s="176"/>
      <c r="GI62" s="176"/>
      <c r="GJ62" s="176"/>
      <c r="GK62" s="176"/>
      <c r="GL62" s="176"/>
      <c r="GM62" s="176"/>
      <c r="GN62" s="176"/>
      <c r="GO62" s="176"/>
      <c r="GP62" s="176"/>
      <c r="GQ62" s="176"/>
      <c r="GR62" s="176"/>
      <c r="GS62" s="176"/>
      <c r="GT62" s="176"/>
      <c r="GU62" s="176"/>
      <c r="GV62" s="176"/>
      <c r="GW62" s="176"/>
      <c r="GX62" s="176"/>
      <c r="GY62" s="176"/>
      <c r="GZ62" s="176"/>
      <c r="HA62" s="176"/>
      <c r="HB62" s="176"/>
      <c r="HC62" s="176"/>
      <c r="HD62" s="176"/>
      <c r="HE62" s="176"/>
      <c r="HF62" s="176"/>
      <c r="HG62" s="176"/>
      <c r="HH62" s="176"/>
      <c r="HI62" s="176"/>
      <c r="HJ62" s="176"/>
      <c r="HK62" s="176"/>
      <c r="HL62" s="176"/>
      <c r="HM62" s="176"/>
      <c r="HN62" s="176"/>
      <c r="HO62" s="176"/>
      <c r="HP62" s="176"/>
      <c r="HQ62" s="176"/>
      <c r="HR62" s="176"/>
      <c r="HS62" s="176"/>
      <c r="HT62" s="176"/>
      <c r="HU62" s="176"/>
      <c r="HV62" s="176"/>
      <c r="HW62" s="176"/>
      <c r="HX62" s="176"/>
      <c r="HY62" s="176"/>
      <c r="HZ62" s="176"/>
      <c r="IA62" s="176"/>
      <c r="IB62" s="176"/>
      <c r="IC62" s="176"/>
      <c r="ID62" s="176"/>
      <c r="IE62" s="176"/>
      <c r="IF62" s="176"/>
      <c r="IG62" s="176"/>
      <c r="IH62" s="176"/>
      <c r="II62" s="176"/>
      <c r="IJ62" s="176"/>
      <c r="IK62" s="176"/>
      <c r="IL62" s="176"/>
      <c r="IM62" s="176"/>
      <c r="IN62" s="176"/>
      <c r="IO62" s="176"/>
      <c r="IP62" s="176"/>
      <c r="IQ62" s="176"/>
      <c r="IR62" s="176"/>
      <c r="IS62" s="176"/>
      <c r="IT62" s="176"/>
      <c r="IU62" s="176"/>
    </row>
    <row r="63" spans="1:255" s="177" customFormat="1" x14ac:dyDescent="0.25">
      <c r="A63" s="807"/>
      <c r="B63" s="782"/>
      <c r="C63" s="782"/>
      <c r="D63" s="785"/>
      <c r="E63" s="786"/>
      <c r="F63" s="42" t="s">
        <v>227</v>
      </c>
      <c r="G63" s="42" t="s">
        <v>228</v>
      </c>
      <c r="H63" s="775"/>
      <c r="I63" s="182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  <c r="BY63" s="176"/>
      <c r="BZ63" s="176"/>
      <c r="CA63" s="176"/>
      <c r="CB63" s="176"/>
      <c r="CC63" s="176"/>
      <c r="CD63" s="176"/>
      <c r="CE63" s="176"/>
      <c r="CF63" s="176"/>
      <c r="CG63" s="176"/>
      <c r="CH63" s="176"/>
      <c r="CI63" s="176"/>
      <c r="CJ63" s="176"/>
      <c r="CK63" s="176"/>
      <c r="CL63" s="176"/>
      <c r="CM63" s="176"/>
      <c r="CN63" s="176"/>
      <c r="CO63" s="176"/>
      <c r="CP63" s="176"/>
      <c r="CQ63" s="176"/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76"/>
      <c r="DK63" s="176"/>
      <c r="DL63" s="176"/>
      <c r="DM63" s="176"/>
      <c r="DN63" s="176"/>
      <c r="DO63" s="176"/>
      <c r="DP63" s="176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  <c r="EB63" s="176"/>
      <c r="EC63" s="176"/>
      <c r="ED63" s="176"/>
      <c r="EE63" s="176"/>
      <c r="EF63" s="176"/>
      <c r="EG63" s="176"/>
      <c r="EH63" s="176"/>
      <c r="EI63" s="176"/>
      <c r="EJ63" s="176"/>
      <c r="EK63" s="176"/>
      <c r="EL63" s="176"/>
      <c r="EM63" s="176"/>
      <c r="EN63" s="176"/>
      <c r="EO63" s="176"/>
      <c r="EP63" s="176"/>
      <c r="EQ63" s="176"/>
      <c r="ER63" s="176"/>
      <c r="ES63" s="176"/>
      <c r="ET63" s="176"/>
      <c r="EU63" s="176"/>
      <c r="EV63" s="176"/>
      <c r="EW63" s="176"/>
      <c r="EX63" s="176"/>
      <c r="EY63" s="176"/>
      <c r="EZ63" s="176"/>
      <c r="FA63" s="176"/>
      <c r="FB63" s="176"/>
      <c r="FC63" s="176"/>
      <c r="FD63" s="176"/>
      <c r="FE63" s="176"/>
      <c r="FF63" s="176"/>
      <c r="FG63" s="176"/>
      <c r="FH63" s="176"/>
      <c r="FI63" s="176"/>
      <c r="FJ63" s="176"/>
      <c r="FK63" s="176"/>
      <c r="FL63" s="176"/>
      <c r="FM63" s="176"/>
      <c r="FN63" s="176"/>
      <c r="FO63" s="176"/>
      <c r="FP63" s="176"/>
      <c r="FQ63" s="176"/>
      <c r="FR63" s="176"/>
      <c r="FS63" s="176"/>
      <c r="FT63" s="176"/>
      <c r="FU63" s="176"/>
      <c r="FV63" s="176"/>
      <c r="FW63" s="176"/>
      <c r="FX63" s="176"/>
      <c r="FY63" s="176"/>
      <c r="FZ63" s="176"/>
      <c r="GA63" s="176"/>
      <c r="GB63" s="176"/>
      <c r="GC63" s="176"/>
      <c r="GD63" s="176"/>
      <c r="GE63" s="176"/>
      <c r="GF63" s="176"/>
      <c r="GG63" s="176"/>
      <c r="GH63" s="176"/>
      <c r="GI63" s="176"/>
      <c r="GJ63" s="176"/>
      <c r="GK63" s="176"/>
      <c r="GL63" s="176"/>
      <c r="GM63" s="176"/>
      <c r="GN63" s="176"/>
      <c r="GO63" s="176"/>
      <c r="GP63" s="176"/>
      <c r="GQ63" s="176"/>
      <c r="GR63" s="176"/>
      <c r="GS63" s="176"/>
      <c r="GT63" s="176"/>
      <c r="GU63" s="176"/>
      <c r="GV63" s="176"/>
      <c r="GW63" s="176"/>
      <c r="GX63" s="176"/>
      <c r="GY63" s="176"/>
      <c r="GZ63" s="176"/>
      <c r="HA63" s="176"/>
      <c r="HB63" s="176"/>
      <c r="HC63" s="176"/>
      <c r="HD63" s="176"/>
      <c r="HE63" s="176"/>
      <c r="HF63" s="176"/>
      <c r="HG63" s="176"/>
      <c r="HH63" s="176"/>
      <c r="HI63" s="176"/>
      <c r="HJ63" s="176"/>
      <c r="HK63" s="176"/>
      <c r="HL63" s="176"/>
      <c r="HM63" s="176"/>
      <c r="HN63" s="176"/>
      <c r="HO63" s="176"/>
      <c r="HP63" s="176"/>
      <c r="HQ63" s="176"/>
      <c r="HR63" s="176"/>
      <c r="HS63" s="176"/>
      <c r="HT63" s="176"/>
      <c r="HU63" s="176"/>
      <c r="HV63" s="176"/>
      <c r="HW63" s="176"/>
      <c r="HX63" s="176"/>
      <c r="HY63" s="176"/>
      <c r="HZ63" s="176"/>
      <c r="IA63" s="176"/>
      <c r="IB63" s="176"/>
      <c r="IC63" s="176"/>
      <c r="ID63" s="176"/>
      <c r="IE63" s="176"/>
      <c r="IF63" s="176"/>
      <c r="IG63" s="176"/>
      <c r="IH63" s="176"/>
      <c r="II63" s="176"/>
      <c r="IJ63" s="176"/>
      <c r="IK63" s="176"/>
      <c r="IL63" s="176"/>
      <c r="IM63" s="176"/>
      <c r="IN63" s="176"/>
      <c r="IO63" s="176"/>
      <c r="IP63" s="176"/>
      <c r="IQ63" s="176"/>
      <c r="IR63" s="176"/>
      <c r="IS63" s="176"/>
      <c r="IT63" s="176"/>
      <c r="IU63" s="176"/>
    </row>
    <row r="64" spans="1:255" s="177" customFormat="1" ht="48" customHeight="1" x14ac:dyDescent="0.25">
      <c r="A64" s="132" t="s">
        <v>245</v>
      </c>
      <c r="B64" s="77" t="s">
        <v>233</v>
      </c>
      <c r="C64" s="77" t="s">
        <v>234</v>
      </c>
      <c r="D64" s="92" t="s">
        <v>235</v>
      </c>
      <c r="E64" s="172">
        <v>1</v>
      </c>
      <c r="F64" s="114">
        <f>'mediana preços equipamentos'!J6</f>
        <v>5944.1772435897437</v>
      </c>
      <c r="G64" s="114">
        <f t="shared" ref="G64" si="0">TRUNC(E64*F64,2)</f>
        <v>5944.17</v>
      </c>
      <c r="H64" s="115"/>
      <c r="I64" s="182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76"/>
      <c r="DP64" s="176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  <c r="EB64" s="176"/>
      <c r="EC64" s="176"/>
      <c r="ED64" s="176"/>
      <c r="EE64" s="176"/>
      <c r="EF64" s="176"/>
      <c r="EG64" s="176"/>
      <c r="EH64" s="176"/>
      <c r="EI64" s="176"/>
      <c r="EJ64" s="176"/>
      <c r="EK64" s="176"/>
      <c r="EL64" s="176"/>
      <c r="EM64" s="176"/>
      <c r="EN64" s="176"/>
      <c r="EO64" s="176"/>
      <c r="EP64" s="176"/>
      <c r="EQ64" s="176"/>
      <c r="ER64" s="176"/>
      <c r="ES64" s="176"/>
      <c r="ET64" s="176"/>
      <c r="EU64" s="176"/>
      <c r="EV64" s="176"/>
      <c r="EW64" s="176"/>
      <c r="EX64" s="176"/>
      <c r="EY64" s="176"/>
      <c r="EZ64" s="176"/>
      <c r="FA64" s="176"/>
      <c r="FB64" s="176"/>
      <c r="FC64" s="176"/>
      <c r="FD64" s="176"/>
      <c r="FE64" s="176"/>
      <c r="FF64" s="176"/>
      <c r="FG64" s="176"/>
      <c r="FH64" s="176"/>
      <c r="FI64" s="176"/>
      <c r="FJ64" s="176"/>
      <c r="FK64" s="176"/>
      <c r="FL64" s="176"/>
      <c r="FM64" s="176"/>
      <c r="FN64" s="176"/>
      <c r="FO64" s="176"/>
      <c r="FP64" s="176"/>
      <c r="FQ64" s="176"/>
      <c r="FR64" s="176"/>
      <c r="FS64" s="176"/>
      <c r="FT64" s="176"/>
      <c r="FU64" s="176"/>
      <c r="FV64" s="176"/>
      <c r="FW64" s="176"/>
      <c r="FX64" s="176"/>
      <c r="FY64" s="176"/>
      <c r="FZ64" s="176"/>
      <c r="GA64" s="176"/>
      <c r="GB64" s="176"/>
      <c r="GC64" s="176"/>
      <c r="GD64" s="176"/>
      <c r="GE64" s="176"/>
      <c r="GF64" s="176"/>
      <c r="GG64" s="176"/>
      <c r="GH64" s="176"/>
      <c r="GI64" s="176"/>
      <c r="GJ64" s="176"/>
      <c r="GK64" s="176"/>
      <c r="GL64" s="176"/>
      <c r="GM64" s="176"/>
      <c r="GN64" s="176"/>
      <c r="GO64" s="176"/>
      <c r="GP64" s="176"/>
      <c r="GQ64" s="176"/>
      <c r="GR64" s="176"/>
      <c r="GS64" s="176"/>
      <c r="GT64" s="176"/>
      <c r="GU64" s="176"/>
      <c r="GV64" s="176"/>
      <c r="GW64" s="176"/>
      <c r="GX64" s="176"/>
      <c r="GY64" s="176"/>
      <c r="GZ64" s="176"/>
      <c r="HA64" s="176"/>
      <c r="HB64" s="176"/>
      <c r="HC64" s="176"/>
      <c r="HD64" s="176"/>
      <c r="HE64" s="176"/>
      <c r="HF64" s="176"/>
      <c r="HG64" s="176"/>
      <c r="HH64" s="176"/>
      <c r="HI64" s="176"/>
      <c r="HJ64" s="176"/>
      <c r="HK64" s="176"/>
      <c r="HL64" s="176"/>
      <c r="HM64" s="176"/>
      <c r="HN64" s="176"/>
      <c r="HO64" s="176"/>
      <c r="HP64" s="176"/>
      <c r="HQ64" s="176"/>
      <c r="HR64" s="176"/>
      <c r="HS64" s="176"/>
      <c r="HT64" s="176"/>
      <c r="HU64" s="176"/>
      <c r="HV64" s="176"/>
      <c r="HW64" s="176"/>
      <c r="HX64" s="176"/>
      <c r="HY64" s="176"/>
      <c r="HZ64" s="176"/>
      <c r="IA64" s="176"/>
      <c r="IB64" s="176"/>
      <c r="IC64" s="176"/>
      <c r="ID64" s="176"/>
      <c r="IE64" s="176"/>
      <c r="IF64" s="176"/>
      <c r="IG64" s="176"/>
      <c r="IH64" s="176"/>
      <c r="II64" s="176"/>
      <c r="IJ64" s="176"/>
      <c r="IK64" s="176"/>
      <c r="IL64" s="176"/>
      <c r="IM64" s="176"/>
      <c r="IN64" s="176"/>
      <c r="IO64" s="176"/>
      <c r="IP64" s="176"/>
      <c r="IQ64" s="176"/>
      <c r="IR64" s="176"/>
      <c r="IS64" s="176"/>
      <c r="IT64" s="176"/>
      <c r="IU64" s="176"/>
    </row>
    <row r="65" spans="1:255" s="177" customFormat="1" ht="48" customHeight="1" x14ac:dyDescent="0.25">
      <c r="A65" s="671"/>
      <c r="B65" s="555"/>
      <c r="C65" s="77"/>
      <c r="D65" s="92"/>
      <c r="E65" s="172"/>
      <c r="F65" s="306"/>
      <c r="G65" s="114"/>
      <c r="H65" s="249"/>
      <c r="I65" s="182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  <c r="EB65" s="176"/>
      <c r="EC65" s="176"/>
      <c r="ED65" s="176"/>
      <c r="EE65" s="176"/>
      <c r="EF65" s="176"/>
      <c r="EG65" s="176"/>
      <c r="EH65" s="176"/>
      <c r="EI65" s="176"/>
      <c r="EJ65" s="176"/>
      <c r="EK65" s="176"/>
      <c r="EL65" s="176"/>
      <c r="EM65" s="176"/>
      <c r="EN65" s="176"/>
      <c r="EO65" s="176"/>
      <c r="EP65" s="176"/>
      <c r="EQ65" s="176"/>
      <c r="ER65" s="176"/>
      <c r="ES65" s="176"/>
      <c r="ET65" s="176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76"/>
      <c r="FJ65" s="176"/>
      <c r="FK65" s="176"/>
      <c r="FL65" s="176"/>
      <c r="FM65" s="176"/>
      <c r="FN65" s="176"/>
      <c r="FO65" s="176"/>
      <c r="FP65" s="176"/>
      <c r="FQ65" s="176"/>
      <c r="FR65" s="176"/>
      <c r="FS65" s="176"/>
      <c r="FT65" s="176"/>
      <c r="FU65" s="176"/>
      <c r="FV65" s="176"/>
      <c r="FW65" s="176"/>
      <c r="FX65" s="176"/>
      <c r="FY65" s="176"/>
      <c r="FZ65" s="176"/>
      <c r="GA65" s="176"/>
      <c r="GB65" s="176"/>
      <c r="GC65" s="176"/>
      <c r="GD65" s="176"/>
      <c r="GE65" s="176"/>
      <c r="GF65" s="176"/>
      <c r="GG65" s="176"/>
      <c r="GH65" s="176"/>
      <c r="GI65" s="176"/>
      <c r="GJ65" s="176"/>
      <c r="GK65" s="176"/>
      <c r="GL65" s="176"/>
      <c r="GM65" s="176"/>
      <c r="GN65" s="176"/>
      <c r="GO65" s="176"/>
      <c r="GP65" s="176"/>
      <c r="GQ65" s="176"/>
      <c r="GR65" s="176"/>
      <c r="GS65" s="176"/>
      <c r="GT65" s="176"/>
      <c r="GU65" s="176"/>
      <c r="GV65" s="176"/>
      <c r="GW65" s="176"/>
      <c r="GX65" s="176"/>
      <c r="GY65" s="176"/>
      <c r="GZ65" s="176"/>
      <c r="HA65" s="176"/>
      <c r="HB65" s="176"/>
      <c r="HC65" s="176"/>
      <c r="HD65" s="176"/>
      <c r="HE65" s="176"/>
      <c r="HF65" s="176"/>
      <c r="HG65" s="176"/>
      <c r="HH65" s="176"/>
      <c r="HI65" s="176"/>
      <c r="HJ65" s="176"/>
      <c r="HK65" s="176"/>
      <c r="HL65" s="176"/>
      <c r="HM65" s="176"/>
      <c r="HN65" s="176"/>
      <c r="HO65" s="176"/>
      <c r="HP65" s="176"/>
      <c r="HQ65" s="176"/>
      <c r="HR65" s="176"/>
      <c r="HS65" s="176"/>
      <c r="HT65" s="176"/>
      <c r="HU65" s="176"/>
      <c r="HV65" s="176"/>
      <c r="HW65" s="176"/>
      <c r="HX65" s="176"/>
      <c r="HY65" s="176"/>
      <c r="HZ65" s="176"/>
      <c r="IA65" s="176"/>
      <c r="IB65" s="176"/>
      <c r="IC65" s="176"/>
      <c r="ID65" s="176"/>
      <c r="IE65" s="176"/>
      <c r="IF65" s="176"/>
      <c r="IG65" s="176"/>
      <c r="IH65" s="176"/>
      <c r="II65" s="176"/>
      <c r="IJ65" s="176"/>
      <c r="IK65" s="176"/>
      <c r="IL65" s="176"/>
      <c r="IM65" s="176"/>
      <c r="IN65" s="176"/>
      <c r="IO65" s="176"/>
      <c r="IP65" s="176"/>
      <c r="IQ65" s="176"/>
      <c r="IR65" s="176"/>
      <c r="IS65" s="176"/>
      <c r="IT65" s="176"/>
      <c r="IU65" s="176"/>
    </row>
    <row r="66" spans="1:255" s="177" customFormat="1" ht="48" customHeight="1" x14ac:dyDescent="0.25">
      <c r="A66" s="671"/>
      <c r="B66" s="555"/>
      <c r="C66" s="77"/>
      <c r="D66" s="92"/>
      <c r="E66" s="172"/>
      <c r="F66" s="306"/>
      <c r="G66" s="114"/>
      <c r="H66" s="249"/>
      <c r="I66" s="182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/>
      <c r="DM66" s="176"/>
      <c r="DN66" s="176"/>
      <c r="DO66" s="176"/>
      <c r="DP66" s="176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  <c r="EB66" s="176"/>
      <c r="EC66" s="176"/>
      <c r="ED66" s="176"/>
      <c r="EE66" s="176"/>
      <c r="EF66" s="176"/>
      <c r="EG66" s="176"/>
      <c r="EH66" s="176"/>
      <c r="EI66" s="176"/>
      <c r="EJ66" s="176"/>
      <c r="EK66" s="176"/>
      <c r="EL66" s="176"/>
      <c r="EM66" s="176"/>
      <c r="EN66" s="176"/>
      <c r="EO66" s="176"/>
      <c r="EP66" s="176"/>
      <c r="EQ66" s="176"/>
      <c r="ER66" s="176"/>
      <c r="ES66" s="176"/>
      <c r="ET66" s="176"/>
      <c r="EU66" s="176"/>
      <c r="EV66" s="176"/>
      <c r="EW66" s="176"/>
      <c r="EX66" s="176"/>
      <c r="EY66" s="176"/>
      <c r="EZ66" s="176"/>
      <c r="FA66" s="176"/>
      <c r="FB66" s="176"/>
      <c r="FC66" s="176"/>
      <c r="FD66" s="176"/>
      <c r="FE66" s="176"/>
      <c r="FF66" s="176"/>
      <c r="FG66" s="176"/>
      <c r="FH66" s="176"/>
      <c r="FI66" s="176"/>
      <c r="FJ66" s="176"/>
      <c r="FK66" s="176"/>
      <c r="FL66" s="176"/>
      <c r="FM66" s="176"/>
      <c r="FN66" s="176"/>
      <c r="FO66" s="176"/>
      <c r="FP66" s="176"/>
      <c r="FQ66" s="176"/>
      <c r="FR66" s="176"/>
      <c r="FS66" s="176"/>
      <c r="FT66" s="176"/>
      <c r="FU66" s="176"/>
      <c r="FV66" s="176"/>
      <c r="FW66" s="176"/>
      <c r="FX66" s="176"/>
      <c r="FY66" s="176"/>
      <c r="FZ66" s="176"/>
      <c r="GA66" s="176"/>
      <c r="GB66" s="176"/>
      <c r="GC66" s="176"/>
      <c r="GD66" s="176"/>
      <c r="GE66" s="176"/>
      <c r="GF66" s="176"/>
      <c r="GG66" s="176"/>
      <c r="GH66" s="176"/>
      <c r="GI66" s="176"/>
      <c r="GJ66" s="176"/>
      <c r="GK66" s="176"/>
      <c r="GL66" s="176"/>
      <c r="GM66" s="176"/>
      <c r="GN66" s="176"/>
      <c r="GO66" s="176"/>
      <c r="GP66" s="176"/>
      <c r="GQ66" s="176"/>
      <c r="GR66" s="176"/>
      <c r="GS66" s="176"/>
      <c r="GT66" s="176"/>
      <c r="GU66" s="176"/>
      <c r="GV66" s="176"/>
      <c r="GW66" s="176"/>
      <c r="GX66" s="176"/>
      <c r="GY66" s="176"/>
      <c r="GZ66" s="176"/>
      <c r="HA66" s="176"/>
      <c r="HB66" s="176"/>
      <c r="HC66" s="176"/>
      <c r="HD66" s="176"/>
      <c r="HE66" s="176"/>
      <c r="HF66" s="176"/>
      <c r="HG66" s="176"/>
      <c r="HH66" s="176"/>
      <c r="HI66" s="176"/>
      <c r="HJ66" s="176"/>
      <c r="HK66" s="176"/>
      <c r="HL66" s="176"/>
      <c r="HM66" s="176"/>
      <c r="HN66" s="176"/>
      <c r="HO66" s="176"/>
      <c r="HP66" s="176"/>
      <c r="HQ66" s="176"/>
      <c r="HR66" s="176"/>
      <c r="HS66" s="176"/>
      <c r="HT66" s="176"/>
      <c r="HU66" s="176"/>
      <c r="HV66" s="176"/>
      <c r="HW66" s="176"/>
      <c r="HX66" s="176"/>
      <c r="HY66" s="176"/>
      <c r="HZ66" s="176"/>
      <c r="IA66" s="176"/>
      <c r="IB66" s="176"/>
      <c r="IC66" s="176"/>
      <c r="ID66" s="176"/>
      <c r="IE66" s="176"/>
      <c r="IF66" s="176"/>
      <c r="IG66" s="176"/>
      <c r="IH66" s="176"/>
      <c r="II66" s="176"/>
      <c r="IJ66" s="176"/>
      <c r="IK66" s="176"/>
      <c r="IL66" s="176"/>
      <c r="IM66" s="176"/>
      <c r="IN66" s="176"/>
      <c r="IO66" s="176"/>
      <c r="IP66" s="176"/>
      <c r="IQ66" s="176"/>
      <c r="IR66" s="176"/>
      <c r="IS66" s="176"/>
      <c r="IT66" s="176"/>
      <c r="IU66" s="176"/>
    </row>
    <row r="67" spans="1:255" s="177" customFormat="1" ht="24" customHeight="1" x14ac:dyDescent="0.2">
      <c r="A67" s="317"/>
      <c r="B67" s="92"/>
      <c r="C67" s="77"/>
      <c r="D67" s="186"/>
      <c r="E67" s="172"/>
      <c r="F67" s="152"/>
      <c r="G67" s="114"/>
      <c r="H67" s="569"/>
      <c r="J67" s="187" t="s">
        <v>236</v>
      </c>
      <c r="K67" s="190" t="s">
        <v>17</v>
      </c>
      <c r="L67" s="191">
        <v>11</v>
      </c>
    </row>
    <row r="68" spans="1:255" s="177" customFormat="1" x14ac:dyDescent="0.25">
      <c r="A68" s="116" t="s">
        <v>232</v>
      </c>
      <c r="B68" s="554"/>
      <c r="C68" s="554"/>
      <c r="D68" s="134"/>
      <c r="E68" s="135"/>
      <c r="F68" s="136"/>
      <c r="G68" s="137"/>
      <c r="H68" s="117">
        <f>SUM(G64:G67)</f>
        <v>5944.17</v>
      </c>
      <c r="I68" s="182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176"/>
      <c r="DH68" s="176"/>
      <c r="DI68" s="176"/>
      <c r="DJ68" s="176"/>
      <c r="DK68" s="176"/>
      <c r="DL68" s="176"/>
      <c r="DM68" s="176"/>
      <c r="DN68" s="176"/>
      <c r="DO68" s="176"/>
      <c r="DP68" s="176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  <c r="EB68" s="176"/>
      <c r="EC68" s="176"/>
      <c r="ED68" s="176"/>
      <c r="EE68" s="176"/>
      <c r="EF68" s="176"/>
      <c r="EG68" s="176"/>
      <c r="EH68" s="176"/>
      <c r="EI68" s="176"/>
      <c r="EJ68" s="176"/>
      <c r="EK68" s="176"/>
      <c r="EL68" s="176"/>
      <c r="EM68" s="176"/>
      <c r="EN68" s="176"/>
      <c r="EO68" s="176"/>
      <c r="EP68" s="176"/>
      <c r="EQ68" s="176"/>
      <c r="ER68" s="176"/>
      <c r="ES68" s="176"/>
      <c r="ET68" s="176"/>
      <c r="EU68" s="176"/>
      <c r="EV68" s="176"/>
      <c r="EW68" s="176"/>
      <c r="EX68" s="176"/>
      <c r="EY68" s="176"/>
      <c r="EZ68" s="176"/>
      <c r="FA68" s="176"/>
      <c r="FB68" s="176"/>
      <c r="FC68" s="176"/>
      <c r="FD68" s="176"/>
      <c r="FE68" s="176"/>
      <c r="FF68" s="176"/>
      <c r="FG68" s="176"/>
      <c r="FH68" s="176"/>
      <c r="FI68" s="176"/>
      <c r="FJ68" s="176"/>
      <c r="FK68" s="176"/>
      <c r="FL68" s="176"/>
      <c r="FM68" s="176"/>
      <c r="FN68" s="176"/>
      <c r="FO68" s="176"/>
      <c r="FP68" s="176"/>
      <c r="FQ68" s="176"/>
      <c r="FR68" s="176"/>
      <c r="FS68" s="176"/>
      <c r="FT68" s="176"/>
      <c r="FU68" s="176"/>
      <c r="FV68" s="176"/>
      <c r="FW68" s="176"/>
      <c r="FX68" s="176"/>
      <c r="FY68" s="176"/>
      <c r="FZ68" s="176"/>
      <c r="GA68" s="176"/>
      <c r="GB68" s="176"/>
      <c r="GC68" s="176"/>
      <c r="GD68" s="176"/>
      <c r="GE68" s="176"/>
      <c r="GF68" s="176"/>
      <c r="GG68" s="176"/>
      <c r="GH68" s="176"/>
      <c r="GI68" s="176"/>
      <c r="GJ68" s="176"/>
      <c r="GK68" s="176"/>
      <c r="GL68" s="176"/>
      <c r="GM68" s="176"/>
      <c r="GN68" s="176"/>
      <c r="GO68" s="176"/>
      <c r="GP68" s="176"/>
      <c r="GQ68" s="176"/>
      <c r="GR68" s="176"/>
      <c r="GS68" s="176"/>
      <c r="GT68" s="176"/>
      <c r="GU68" s="176"/>
      <c r="GV68" s="176"/>
      <c r="GW68" s="176"/>
      <c r="GX68" s="176"/>
      <c r="GY68" s="176"/>
      <c r="GZ68" s="176"/>
      <c r="HA68" s="176"/>
      <c r="HB68" s="176"/>
      <c r="HC68" s="176"/>
      <c r="HD68" s="176"/>
      <c r="HE68" s="176"/>
      <c r="HF68" s="176"/>
      <c r="HG68" s="176"/>
      <c r="HH68" s="176"/>
      <c r="HI68" s="176"/>
      <c r="HJ68" s="176"/>
      <c r="HK68" s="176"/>
      <c r="HL68" s="176"/>
      <c r="HM68" s="176"/>
      <c r="HN68" s="176"/>
      <c r="HO68" s="176"/>
      <c r="HP68" s="176"/>
      <c r="HQ68" s="176"/>
      <c r="HR68" s="176"/>
      <c r="HS68" s="176"/>
      <c r="HT68" s="176"/>
      <c r="HU68" s="176"/>
      <c r="HV68" s="176"/>
      <c r="HW68" s="176"/>
      <c r="HX68" s="176"/>
      <c r="HY68" s="176"/>
      <c r="HZ68" s="176"/>
      <c r="IA68" s="176"/>
      <c r="IB68" s="176"/>
      <c r="IC68" s="176"/>
      <c r="ID68" s="176"/>
      <c r="IE68" s="176"/>
      <c r="IF68" s="176"/>
      <c r="IG68" s="176"/>
      <c r="IH68" s="176"/>
      <c r="II68" s="176"/>
      <c r="IJ68" s="176"/>
      <c r="IK68" s="176"/>
      <c r="IL68" s="176"/>
      <c r="IM68" s="176"/>
      <c r="IN68" s="176"/>
      <c r="IO68" s="176"/>
      <c r="IP68" s="176"/>
      <c r="IQ68" s="176"/>
      <c r="IR68" s="176"/>
      <c r="IS68" s="176"/>
      <c r="IT68" s="176"/>
      <c r="IU68" s="176"/>
    </row>
    <row r="69" spans="1:255" s="177" customFormat="1" x14ac:dyDescent="0.25">
      <c r="A69" s="132"/>
      <c r="B69" s="110"/>
      <c r="C69" s="78"/>
      <c r="D69" s="111"/>
      <c r="E69" s="112"/>
      <c r="F69" s="113"/>
      <c r="G69" s="114"/>
      <c r="H69" s="138"/>
      <c r="I69" s="182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176"/>
      <c r="DH69" s="176"/>
      <c r="DI69" s="176"/>
      <c r="DJ69" s="176"/>
      <c r="DK69" s="176"/>
      <c r="DL69" s="176"/>
      <c r="DM69" s="176"/>
      <c r="DN69" s="176"/>
      <c r="DO69" s="176"/>
      <c r="DP69" s="176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  <c r="EB69" s="176"/>
      <c r="EC69" s="176"/>
      <c r="ED69" s="176"/>
      <c r="EE69" s="176"/>
      <c r="EF69" s="176"/>
      <c r="EG69" s="176"/>
      <c r="EH69" s="176"/>
      <c r="EI69" s="176"/>
      <c r="EJ69" s="176"/>
      <c r="EK69" s="176"/>
      <c r="EL69" s="176"/>
      <c r="EM69" s="176"/>
      <c r="EN69" s="176"/>
      <c r="EO69" s="176"/>
      <c r="EP69" s="176"/>
      <c r="EQ69" s="176"/>
      <c r="ER69" s="176"/>
      <c r="ES69" s="176"/>
      <c r="ET69" s="176"/>
      <c r="EU69" s="176"/>
      <c r="EV69" s="176"/>
      <c r="EW69" s="176"/>
      <c r="EX69" s="176"/>
      <c r="EY69" s="176"/>
      <c r="EZ69" s="176"/>
      <c r="FA69" s="176"/>
      <c r="FB69" s="176"/>
      <c r="FC69" s="176"/>
      <c r="FD69" s="176"/>
      <c r="FE69" s="176"/>
      <c r="FF69" s="176"/>
      <c r="FG69" s="176"/>
      <c r="FH69" s="176"/>
      <c r="FI69" s="176"/>
      <c r="FJ69" s="176"/>
      <c r="FK69" s="176"/>
      <c r="FL69" s="176"/>
      <c r="FM69" s="176"/>
      <c r="FN69" s="176"/>
      <c r="FO69" s="176"/>
      <c r="FP69" s="176"/>
      <c r="FQ69" s="176"/>
      <c r="FR69" s="176"/>
      <c r="FS69" s="176"/>
      <c r="FT69" s="176"/>
      <c r="FU69" s="176"/>
      <c r="FV69" s="176"/>
      <c r="FW69" s="176"/>
      <c r="FX69" s="176"/>
      <c r="FY69" s="176"/>
      <c r="FZ69" s="176"/>
      <c r="GA69" s="176"/>
      <c r="GB69" s="176"/>
      <c r="GC69" s="176"/>
      <c r="GD69" s="176"/>
      <c r="GE69" s="176"/>
      <c r="GF69" s="176"/>
      <c r="GG69" s="176"/>
      <c r="GH69" s="176"/>
      <c r="GI69" s="176"/>
      <c r="GJ69" s="176"/>
      <c r="GK69" s="176"/>
      <c r="GL69" s="176"/>
      <c r="GM69" s="176"/>
      <c r="GN69" s="176"/>
      <c r="GO69" s="176"/>
      <c r="GP69" s="176"/>
      <c r="GQ69" s="176"/>
      <c r="GR69" s="176"/>
      <c r="GS69" s="176"/>
      <c r="GT69" s="176"/>
      <c r="GU69" s="176"/>
      <c r="GV69" s="176"/>
      <c r="GW69" s="176"/>
      <c r="GX69" s="176"/>
      <c r="GY69" s="176"/>
      <c r="GZ69" s="176"/>
      <c r="HA69" s="176"/>
      <c r="HB69" s="176"/>
      <c r="HC69" s="176"/>
      <c r="HD69" s="176"/>
      <c r="HE69" s="176"/>
      <c r="HF69" s="176"/>
      <c r="HG69" s="176"/>
      <c r="HH69" s="176"/>
      <c r="HI69" s="176"/>
      <c r="HJ69" s="176"/>
      <c r="HK69" s="176"/>
      <c r="HL69" s="176"/>
      <c r="HM69" s="176"/>
      <c r="HN69" s="176"/>
      <c r="HO69" s="176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  <c r="IF69" s="176"/>
      <c r="IG69" s="176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</row>
    <row r="70" spans="1:255" s="177" customFormat="1" x14ac:dyDescent="0.25">
      <c r="A70" s="118"/>
      <c r="B70" s="119"/>
      <c r="C70" s="119"/>
      <c r="D70" s="119"/>
      <c r="E70" s="120"/>
      <c r="F70" s="121"/>
      <c r="G70" s="122"/>
      <c r="H70" s="123"/>
      <c r="I70" s="182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176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  <c r="EB70" s="176"/>
      <c r="EC70" s="176"/>
      <c r="ED70" s="176"/>
      <c r="EE70" s="176"/>
      <c r="EF70" s="176"/>
      <c r="EG70" s="176"/>
      <c r="EH70" s="176"/>
      <c r="EI70" s="176"/>
      <c r="EJ70" s="176"/>
      <c r="EK70" s="176"/>
      <c r="EL70" s="176"/>
      <c r="EM70" s="176"/>
      <c r="EN70" s="176"/>
      <c r="EO70" s="176"/>
      <c r="EP70" s="176"/>
      <c r="EQ70" s="176"/>
      <c r="ER70" s="176"/>
      <c r="ES70" s="176"/>
      <c r="ET70" s="176"/>
      <c r="EU70" s="176"/>
      <c r="EV70" s="176"/>
      <c r="EW70" s="176"/>
      <c r="EX70" s="176"/>
      <c r="EY70" s="176"/>
      <c r="EZ70" s="176"/>
      <c r="FA70" s="176"/>
      <c r="FB70" s="176"/>
      <c r="FC70" s="176"/>
      <c r="FD70" s="176"/>
      <c r="FE70" s="176"/>
      <c r="FF70" s="176"/>
      <c r="FG70" s="176"/>
      <c r="FH70" s="176"/>
      <c r="FI70" s="176"/>
      <c r="FJ70" s="176"/>
      <c r="FK70" s="176"/>
      <c r="FL70" s="176"/>
      <c r="FM70" s="176"/>
      <c r="FN70" s="176"/>
      <c r="FO70" s="176"/>
      <c r="FP70" s="176"/>
      <c r="FQ70" s="176"/>
      <c r="FR70" s="176"/>
      <c r="FS70" s="176"/>
      <c r="FT70" s="176"/>
      <c r="FU70" s="176"/>
      <c r="FV70" s="176"/>
      <c r="FW70" s="176"/>
      <c r="FX70" s="176"/>
      <c r="FY70" s="176"/>
      <c r="FZ70" s="176"/>
      <c r="GA70" s="176"/>
      <c r="GB70" s="176"/>
      <c r="GC70" s="176"/>
      <c r="GD70" s="176"/>
      <c r="GE70" s="176"/>
      <c r="GF70" s="176"/>
      <c r="GG70" s="176"/>
      <c r="GH70" s="176"/>
      <c r="GI70" s="176"/>
      <c r="GJ70" s="176"/>
      <c r="GK70" s="176"/>
      <c r="GL70" s="176"/>
      <c r="GM70" s="176"/>
      <c r="GN70" s="176"/>
      <c r="GO70" s="176"/>
      <c r="GP70" s="176"/>
      <c r="GQ70" s="176"/>
      <c r="GR70" s="176"/>
      <c r="GS70" s="176"/>
      <c r="GT70" s="176"/>
      <c r="GU70" s="176"/>
      <c r="GV70" s="176"/>
      <c r="GW70" s="176"/>
      <c r="GX70" s="176"/>
      <c r="GY70" s="176"/>
      <c r="GZ70" s="176"/>
      <c r="HA70" s="176"/>
      <c r="HB70" s="176"/>
      <c r="HC70" s="176"/>
      <c r="HD70" s="176"/>
      <c r="HE70" s="176"/>
      <c r="HF70" s="176"/>
      <c r="HG70" s="176"/>
      <c r="HH70" s="176"/>
      <c r="HI70" s="176"/>
      <c r="HJ70" s="176"/>
      <c r="HK70" s="176"/>
      <c r="HL70" s="176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</row>
    <row r="71" spans="1:255" s="177" customFormat="1" ht="20.25" customHeight="1" x14ac:dyDescent="0.25">
      <c r="A71" s="139" t="s">
        <v>237</v>
      </c>
      <c r="B71" s="562"/>
      <c r="C71" s="562"/>
      <c r="D71" s="141"/>
      <c r="E71" s="142"/>
      <c r="F71" s="108"/>
      <c r="G71" s="109"/>
      <c r="H71" s="298" t="s">
        <v>210</v>
      </c>
      <c r="I71" s="182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  <c r="EB71" s="176"/>
      <c r="EC71" s="176"/>
      <c r="ED71" s="176"/>
      <c r="EE71" s="176"/>
      <c r="EF71" s="176"/>
      <c r="EG71" s="176"/>
      <c r="EH71" s="176"/>
      <c r="EI71" s="176"/>
      <c r="EJ71" s="176"/>
      <c r="EK71" s="176"/>
      <c r="EL71" s="176"/>
      <c r="EM71" s="176"/>
      <c r="EN71" s="176"/>
      <c r="EO71" s="176"/>
      <c r="EP71" s="176"/>
      <c r="EQ71" s="176"/>
      <c r="ER71" s="176"/>
      <c r="ES71" s="176"/>
      <c r="ET71" s="176"/>
      <c r="EU71" s="176"/>
      <c r="EV71" s="176"/>
      <c r="EW71" s="176"/>
      <c r="EX71" s="176"/>
      <c r="EY71" s="176"/>
      <c r="EZ71" s="176"/>
      <c r="FA71" s="176"/>
      <c r="FB71" s="176"/>
      <c r="FC71" s="176"/>
      <c r="FD71" s="176"/>
      <c r="FE71" s="176"/>
      <c r="FF71" s="176"/>
      <c r="FG71" s="176"/>
      <c r="FH71" s="176"/>
      <c r="FI71" s="176"/>
      <c r="FJ71" s="176"/>
      <c r="FK71" s="176"/>
      <c r="FL71" s="176"/>
      <c r="FM71" s="176"/>
      <c r="FN71" s="176"/>
      <c r="FO71" s="176"/>
      <c r="FP71" s="176"/>
      <c r="FQ71" s="176"/>
      <c r="FR71" s="176"/>
      <c r="FS71" s="176"/>
      <c r="FT71" s="176"/>
      <c r="FU71" s="176"/>
      <c r="FV71" s="176"/>
      <c r="FW71" s="176"/>
      <c r="FX71" s="176"/>
      <c r="FY71" s="176"/>
      <c r="FZ71" s="176"/>
      <c r="GA71" s="176"/>
      <c r="GB71" s="176"/>
      <c r="GC71" s="176"/>
      <c r="GD71" s="176"/>
      <c r="GE71" s="176"/>
      <c r="GF71" s="176"/>
      <c r="GG71" s="176"/>
      <c r="GH71" s="176"/>
      <c r="GI71" s="176"/>
      <c r="GJ71" s="176"/>
      <c r="GK71" s="176"/>
      <c r="GL71" s="176"/>
      <c r="GM71" s="176"/>
      <c r="GN71" s="176"/>
      <c r="GO71" s="176"/>
      <c r="GP71" s="176"/>
      <c r="GQ71" s="176"/>
      <c r="GR71" s="176"/>
      <c r="GS71" s="176"/>
      <c r="GT71" s="176"/>
      <c r="GU71" s="176"/>
      <c r="GV71" s="176"/>
      <c r="GW71" s="176"/>
      <c r="GX71" s="176"/>
      <c r="GY71" s="176"/>
      <c r="GZ71" s="176"/>
      <c r="HA71" s="176"/>
      <c r="HB71" s="176"/>
      <c r="HC71" s="176"/>
      <c r="HD71" s="176"/>
      <c r="HE71" s="176"/>
      <c r="HF71" s="176"/>
      <c r="HG71" s="176"/>
      <c r="HH71" s="176"/>
      <c r="HI71" s="176"/>
      <c r="HJ71" s="176"/>
      <c r="HK71" s="176"/>
      <c r="HL71" s="176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  <c r="IG71" s="176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</row>
    <row r="72" spans="1:255" s="177" customFormat="1" ht="20.25" customHeight="1" x14ac:dyDescent="0.25">
      <c r="A72" s="143" t="s">
        <v>238</v>
      </c>
      <c r="B72" s="144"/>
      <c r="C72" s="144"/>
      <c r="D72" s="145"/>
      <c r="E72" s="146"/>
      <c r="F72" s="147">
        <f>H54</f>
        <v>0</v>
      </c>
      <c r="G72" s="148"/>
      <c r="H72" s="149"/>
      <c r="I72" s="182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176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  <c r="EB72" s="176"/>
      <c r="EC72" s="176"/>
      <c r="ED72" s="176"/>
      <c r="EE72" s="176"/>
      <c r="EF72" s="176"/>
      <c r="EG72" s="176"/>
      <c r="EH72" s="176"/>
      <c r="EI72" s="176"/>
      <c r="EJ72" s="176"/>
      <c r="EK72" s="176"/>
      <c r="EL72" s="176"/>
      <c r="EM72" s="176"/>
      <c r="EN72" s="176"/>
      <c r="EO72" s="176"/>
      <c r="EP72" s="176"/>
      <c r="EQ72" s="176"/>
      <c r="ER72" s="176"/>
      <c r="ES72" s="176"/>
      <c r="ET72" s="176"/>
      <c r="EU72" s="176"/>
      <c r="EV72" s="176"/>
      <c r="EW72" s="176"/>
      <c r="EX72" s="176"/>
      <c r="EY72" s="176"/>
      <c r="EZ72" s="176"/>
      <c r="FA72" s="176"/>
      <c r="FB72" s="176"/>
      <c r="FC72" s="176"/>
      <c r="FD72" s="176"/>
      <c r="FE72" s="176"/>
      <c r="FF72" s="176"/>
      <c r="FG72" s="176"/>
      <c r="FH72" s="176"/>
      <c r="FI72" s="176"/>
      <c r="FJ72" s="176"/>
      <c r="FK72" s="176"/>
      <c r="FL72" s="176"/>
      <c r="FM72" s="176"/>
      <c r="FN72" s="176"/>
      <c r="FO72" s="176"/>
      <c r="FP72" s="176"/>
      <c r="FQ72" s="176"/>
      <c r="FR72" s="176"/>
      <c r="FS72" s="176"/>
      <c r="FT72" s="176"/>
      <c r="FU72" s="176"/>
      <c r="FV72" s="176"/>
      <c r="FW72" s="176"/>
      <c r="FX72" s="176"/>
      <c r="FY72" s="176"/>
      <c r="FZ72" s="176"/>
      <c r="GA72" s="176"/>
      <c r="GB72" s="176"/>
      <c r="GC72" s="176"/>
      <c r="GD72" s="176"/>
      <c r="GE72" s="176"/>
      <c r="GF72" s="176"/>
      <c r="GG72" s="176"/>
      <c r="GH72" s="176"/>
      <c r="GI72" s="176"/>
      <c r="GJ72" s="176"/>
      <c r="GK72" s="176"/>
      <c r="GL72" s="176"/>
      <c r="GM72" s="176"/>
      <c r="GN72" s="176"/>
      <c r="GO72" s="176"/>
      <c r="GP72" s="176"/>
      <c r="GQ72" s="176"/>
      <c r="GR72" s="176"/>
      <c r="GS72" s="176"/>
      <c r="GT72" s="176"/>
      <c r="GU72" s="176"/>
      <c r="GV72" s="176"/>
      <c r="GW72" s="176"/>
      <c r="GX72" s="176"/>
      <c r="GY72" s="176"/>
      <c r="GZ72" s="176"/>
      <c r="HA72" s="176"/>
      <c r="HB72" s="176"/>
      <c r="HC72" s="176"/>
      <c r="HD72" s="176"/>
      <c r="HE72" s="176"/>
      <c r="HF72" s="176"/>
      <c r="HG72" s="176"/>
      <c r="HH72" s="176"/>
      <c r="HI72" s="176"/>
      <c r="HJ72" s="176"/>
      <c r="HK72" s="176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</row>
    <row r="73" spans="1:255" s="177" customFormat="1" ht="20.25" customHeight="1" x14ac:dyDescent="0.25">
      <c r="A73" s="296" t="s">
        <v>239</v>
      </c>
      <c r="B73" s="119"/>
      <c r="C73" s="119"/>
      <c r="D73" s="150"/>
      <c r="E73" s="151"/>
      <c r="F73" s="152">
        <v>0</v>
      </c>
      <c r="G73" s="161"/>
      <c r="H73" s="153"/>
      <c r="I73" s="182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76"/>
      <c r="DK73" s="176"/>
      <c r="DL73" s="176"/>
      <c r="DM73" s="176"/>
      <c r="DN73" s="176"/>
      <c r="DO73" s="176"/>
      <c r="DP73" s="176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  <c r="EB73" s="176"/>
      <c r="EC73" s="176"/>
      <c r="ED73" s="176"/>
      <c r="EE73" s="176"/>
      <c r="EF73" s="176"/>
      <c r="EG73" s="176"/>
      <c r="EH73" s="176"/>
      <c r="EI73" s="176"/>
      <c r="EJ73" s="176"/>
      <c r="EK73" s="176"/>
      <c r="EL73" s="176"/>
      <c r="EM73" s="176"/>
      <c r="EN73" s="176"/>
      <c r="EO73" s="176"/>
      <c r="EP73" s="176"/>
      <c r="EQ73" s="176"/>
      <c r="ER73" s="176"/>
      <c r="ES73" s="176"/>
      <c r="ET73" s="176"/>
      <c r="EU73" s="176"/>
      <c r="EV73" s="176"/>
      <c r="EW73" s="176"/>
      <c r="EX73" s="176"/>
      <c r="EY73" s="176"/>
      <c r="EZ73" s="176"/>
      <c r="FA73" s="176"/>
      <c r="FB73" s="176"/>
      <c r="FC73" s="176"/>
      <c r="FD73" s="176"/>
      <c r="FE73" s="176"/>
      <c r="FF73" s="176"/>
      <c r="FG73" s="176"/>
      <c r="FH73" s="176"/>
      <c r="FI73" s="176"/>
      <c r="FJ73" s="176"/>
      <c r="FK73" s="176"/>
      <c r="FL73" s="176"/>
      <c r="FM73" s="176"/>
      <c r="FN73" s="176"/>
      <c r="FO73" s="176"/>
      <c r="FP73" s="176"/>
      <c r="FQ73" s="176"/>
      <c r="FR73" s="176"/>
      <c r="FS73" s="176"/>
      <c r="FT73" s="176"/>
      <c r="FU73" s="176"/>
      <c r="FV73" s="176"/>
      <c r="FW73" s="176"/>
      <c r="FX73" s="176"/>
      <c r="FY73" s="176"/>
      <c r="FZ73" s="176"/>
      <c r="GA73" s="176"/>
      <c r="GB73" s="176"/>
      <c r="GC73" s="176"/>
      <c r="GD73" s="176"/>
      <c r="GE73" s="176"/>
      <c r="GF73" s="176"/>
      <c r="GG73" s="176"/>
      <c r="GH73" s="176"/>
      <c r="GI73" s="176"/>
      <c r="GJ73" s="176"/>
      <c r="GK73" s="176"/>
      <c r="GL73" s="176"/>
      <c r="GM73" s="176"/>
      <c r="GN73" s="176"/>
      <c r="GO73" s="176"/>
      <c r="GP73" s="176"/>
      <c r="GQ73" s="176"/>
      <c r="GR73" s="176"/>
      <c r="GS73" s="176"/>
      <c r="GT73" s="176"/>
      <c r="GU73" s="176"/>
      <c r="GV73" s="176"/>
      <c r="GW73" s="176"/>
      <c r="GX73" s="176"/>
      <c r="GY73" s="176"/>
      <c r="GZ73" s="176"/>
      <c r="HA73" s="176"/>
      <c r="HB73" s="176"/>
      <c r="HC73" s="176"/>
      <c r="HD73" s="176"/>
      <c r="HE73" s="176"/>
      <c r="HF73" s="176"/>
      <c r="HG73" s="176"/>
      <c r="HH73" s="176"/>
      <c r="HI73" s="176"/>
      <c r="HJ73" s="176"/>
      <c r="HK73" s="176"/>
      <c r="HL73" s="176"/>
      <c r="HM73" s="176"/>
      <c r="HN73" s="176"/>
      <c r="HO73" s="176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  <c r="IF73" s="176"/>
      <c r="IG73" s="176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</row>
    <row r="74" spans="1:255" s="177" customFormat="1" ht="20.25" customHeight="1" x14ac:dyDescent="0.25">
      <c r="A74" s="154" t="s">
        <v>240</v>
      </c>
      <c r="B74" s="155"/>
      <c r="C74" s="155"/>
      <c r="D74" s="156"/>
      <c r="E74" s="157"/>
      <c r="F74" s="158"/>
      <c r="G74" s="297"/>
      <c r="H74" s="159">
        <f>F72+F73</f>
        <v>0</v>
      </c>
      <c r="I74" s="182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  <c r="EB74" s="176"/>
      <c r="EC74" s="176"/>
      <c r="ED74" s="176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176"/>
      <c r="GF74" s="176"/>
      <c r="GG74" s="176"/>
      <c r="GH74" s="176"/>
      <c r="GI74" s="176"/>
      <c r="GJ74" s="176"/>
      <c r="GK74" s="176"/>
      <c r="GL74" s="176"/>
      <c r="GM74" s="176"/>
      <c r="GN74" s="176"/>
      <c r="GO74" s="176"/>
      <c r="GP74" s="176"/>
      <c r="GQ74" s="176"/>
      <c r="GR74" s="176"/>
      <c r="GS74" s="176"/>
      <c r="GT74" s="176"/>
      <c r="GU74" s="176"/>
      <c r="GV74" s="176"/>
      <c r="GW74" s="176"/>
      <c r="GX74" s="176"/>
      <c r="GY74" s="176"/>
      <c r="GZ74" s="176"/>
      <c r="HA74" s="176"/>
      <c r="HB74" s="176"/>
      <c r="HC74" s="176"/>
      <c r="HD74" s="176"/>
      <c r="HE74" s="176"/>
      <c r="HF74" s="176"/>
      <c r="HG74" s="176"/>
      <c r="HH74" s="176"/>
      <c r="HI74" s="176"/>
      <c r="HJ74" s="176"/>
      <c r="HK74" s="176"/>
      <c r="HL74" s="176"/>
      <c r="HM74" s="176"/>
      <c r="HN74" s="176"/>
      <c r="HO74" s="176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  <c r="IF74" s="176"/>
      <c r="IG74" s="176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</row>
    <row r="75" spans="1:255" s="177" customFormat="1" ht="20.25" customHeight="1" x14ac:dyDescent="0.25">
      <c r="A75" s="143" t="s">
        <v>241</v>
      </c>
      <c r="B75" s="144"/>
      <c r="C75" s="144"/>
      <c r="D75" s="145"/>
      <c r="E75" s="146"/>
      <c r="F75" s="160">
        <f>H60</f>
        <v>0</v>
      </c>
      <c r="G75" s="161"/>
      <c r="H75" s="162"/>
      <c r="I75" s="182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176"/>
      <c r="DH75" s="176"/>
      <c r="DI75" s="176"/>
      <c r="DJ75" s="176"/>
      <c r="DK75" s="176"/>
      <c r="DL75" s="176"/>
      <c r="DM75" s="176"/>
      <c r="DN75" s="176"/>
      <c r="DO75" s="176"/>
      <c r="DP75" s="176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  <c r="EB75" s="176"/>
      <c r="EC75" s="176"/>
      <c r="ED75" s="176"/>
      <c r="EE75" s="176"/>
      <c r="EF75" s="176"/>
      <c r="EG75" s="176"/>
      <c r="EH75" s="176"/>
      <c r="EI75" s="176"/>
      <c r="EJ75" s="176"/>
      <c r="EK75" s="176"/>
      <c r="EL75" s="176"/>
      <c r="EM75" s="176"/>
      <c r="EN75" s="176"/>
      <c r="EO75" s="176"/>
      <c r="EP75" s="176"/>
      <c r="EQ75" s="176"/>
      <c r="ER75" s="176"/>
      <c r="ES75" s="176"/>
      <c r="ET75" s="176"/>
      <c r="EU75" s="176"/>
      <c r="EV75" s="176"/>
      <c r="EW75" s="176"/>
      <c r="EX75" s="176"/>
      <c r="EY75" s="176"/>
      <c r="EZ75" s="176"/>
      <c r="FA75" s="176"/>
      <c r="FB75" s="176"/>
      <c r="FC75" s="176"/>
      <c r="FD75" s="176"/>
      <c r="FE75" s="176"/>
      <c r="FF75" s="176"/>
      <c r="FG75" s="176"/>
      <c r="FH75" s="176"/>
      <c r="FI75" s="176"/>
      <c r="FJ75" s="176"/>
      <c r="FK75" s="176"/>
      <c r="FL75" s="176"/>
      <c r="FM75" s="176"/>
      <c r="FN75" s="176"/>
      <c r="FO75" s="176"/>
      <c r="FP75" s="176"/>
      <c r="FQ75" s="176"/>
      <c r="FR75" s="176"/>
      <c r="FS75" s="176"/>
      <c r="FT75" s="176"/>
      <c r="FU75" s="176"/>
      <c r="FV75" s="176"/>
      <c r="FW75" s="176"/>
      <c r="FX75" s="176"/>
      <c r="FY75" s="176"/>
      <c r="FZ75" s="176"/>
      <c r="GA75" s="176"/>
      <c r="GB75" s="176"/>
      <c r="GC75" s="176"/>
      <c r="GD75" s="176"/>
      <c r="GE75" s="176"/>
      <c r="GF75" s="176"/>
      <c r="GG75" s="176"/>
      <c r="GH75" s="176"/>
      <c r="GI75" s="176"/>
      <c r="GJ75" s="176"/>
      <c r="GK75" s="176"/>
      <c r="GL75" s="176"/>
      <c r="GM75" s="176"/>
      <c r="GN75" s="176"/>
      <c r="GO75" s="176"/>
      <c r="GP75" s="176"/>
      <c r="GQ75" s="176"/>
      <c r="GR75" s="176"/>
      <c r="GS75" s="176"/>
      <c r="GT75" s="176"/>
      <c r="GU75" s="176"/>
      <c r="GV75" s="176"/>
      <c r="GW75" s="176"/>
      <c r="GX75" s="176"/>
      <c r="GY75" s="176"/>
      <c r="GZ75" s="176"/>
      <c r="HA75" s="176"/>
      <c r="HB75" s="176"/>
      <c r="HC75" s="176"/>
      <c r="HD75" s="176"/>
      <c r="HE75" s="176"/>
      <c r="HF75" s="176"/>
      <c r="HG75" s="176"/>
      <c r="HH75" s="176"/>
      <c r="HI75" s="176"/>
      <c r="HJ75" s="176"/>
      <c r="HK75" s="176"/>
      <c r="HL75" s="176"/>
      <c r="HM75" s="176"/>
      <c r="HN75" s="176"/>
      <c r="HO75" s="176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</row>
    <row r="76" spans="1:255" s="177" customFormat="1" ht="20.25" customHeight="1" x14ac:dyDescent="0.25">
      <c r="A76" s="118" t="s">
        <v>242</v>
      </c>
      <c r="B76" s="119"/>
      <c r="C76" s="119"/>
      <c r="D76" s="150"/>
      <c r="E76" s="151"/>
      <c r="F76" s="152">
        <f>H68</f>
        <v>5944.17</v>
      </c>
      <c r="G76" s="161"/>
      <c r="H76" s="153"/>
      <c r="I76" s="182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176"/>
      <c r="DH76" s="176"/>
      <c r="DI76" s="176"/>
      <c r="DJ76" s="176"/>
      <c r="DK76" s="176"/>
      <c r="DL76" s="176"/>
      <c r="DM76" s="176"/>
      <c r="DN76" s="176"/>
      <c r="DO76" s="176"/>
      <c r="DP76" s="176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  <c r="EB76" s="176"/>
      <c r="EC76" s="176"/>
      <c r="ED76" s="176"/>
      <c r="EE76" s="176"/>
      <c r="EF76" s="176"/>
      <c r="EG76" s="176"/>
      <c r="EH76" s="176"/>
      <c r="EI76" s="176"/>
      <c r="EJ76" s="176"/>
      <c r="EK76" s="176"/>
      <c r="EL76" s="176"/>
      <c r="EM76" s="176"/>
      <c r="EN76" s="176"/>
      <c r="EO76" s="176"/>
      <c r="EP76" s="176"/>
      <c r="EQ76" s="176"/>
      <c r="ER76" s="176"/>
      <c r="ES76" s="176"/>
      <c r="ET76" s="176"/>
      <c r="EU76" s="176"/>
      <c r="EV76" s="176"/>
      <c r="EW76" s="176"/>
      <c r="EX76" s="176"/>
      <c r="EY76" s="176"/>
      <c r="EZ76" s="176"/>
      <c r="FA76" s="176"/>
      <c r="FB76" s="176"/>
      <c r="FC76" s="176"/>
      <c r="FD76" s="176"/>
      <c r="FE76" s="176"/>
      <c r="FF76" s="176"/>
      <c r="FG76" s="176"/>
      <c r="FH76" s="176"/>
      <c r="FI76" s="176"/>
      <c r="FJ76" s="176"/>
      <c r="FK76" s="176"/>
      <c r="FL76" s="176"/>
      <c r="FM76" s="176"/>
      <c r="FN76" s="176"/>
      <c r="FO76" s="176"/>
      <c r="FP76" s="176"/>
      <c r="FQ76" s="176"/>
      <c r="FR76" s="176"/>
      <c r="FS76" s="176"/>
      <c r="FT76" s="176"/>
      <c r="FU76" s="176"/>
      <c r="FV76" s="176"/>
      <c r="FW76" s="176"/>
      <c r="FX76" s="176"/>
      <c r="FY76" s="176"/>
      <c r="FZ76" s="176"/>
      <c r="GA76" s="176"/>
      <c r="GB76" s="176"/>
      <c r="GC76" s="176"/>
      <c r="GD76" s="176"/>
      <c r="GE76" s="176"/>
      <c r="GF76" s="176"/>
      <c r="GG76" s="176"/>
      <c r="GH76" s="176"/>
      <c r="GI76" s="176"/>
      <c r="GJ76" s="176"/>
      <c r="GK76" s="176"/>
      <c r="GL76" s="176"/>
      <c r="GM76" s="176"/>
      <c r="GN76" s="176"/>
      <c r="GO76" s="176"/>
      <c r="GP76" s="176"/>
      <c r="GQ76" s="176"/>
      <c r="GR76" s="176"/>
      <c r="GS76" s="176"/>
      <c r="GT76" s="176"/>
      <c r="GU76" s="176"/>
      <c r="GV76" s="176"/>
      <c r="GW76" s="176"/>
      <c r="GX76" s="176"/>
      <c r="GY76" s="176"/>
      <c r="GZ76" s="176"/>
      <c r="HA76" s="176"/>
      <c r="HB76" s="176"/>
      <c r="HC76" s="176"/>
      <c r="HD76" s="176"/>
      <c r="HE76" s="176"/>
      <c r="HF76" s="176"/>
      <c r="HG76" s="176"/>
      <c r="HH76" s="176"/>
      <c r="HI76" s="176"/>
      <c r="HJ76" s="176"/>
      <c r="HK76" s="176"/>
      <c r="HL76" s="176"/>
      <c r="HM76" s="176"/>
      <c r="HN76" s="176"/>
      <c r="HO76" s="176"/>
      <c r="HP76" s="176"/>
      <c r="HQ76" s="176"/>
      <c r="HR76" s="176"/>
      <c r="HS76" s="176"/>
      <c r="HT76" s="176"/>
      <c r="HU76" s="176"/>
      <c r="HV76" s="176"/>
      <c r="HW76" s="176"/>
      <c r="HX76" s="176"/>
      <c r="HY76" s="176"/>
      <c r="HZ76" s="176"/>
      <c r="IA76" s="176"/>
      <c r="IB76" s="176"/>
      <c r="IC76" s="176"/>
      <c r="ID76" s="176"/>
      <c r="IE76" s="176"/>
      <c r="IF76" s="176"/>
      <c r="IG76" s="176"/>
      <c r="IH76" s="176"/>
      <c r="II76" s="176"/>
      <c r="IJ76" s="176"/>
      <c r="IK76" s="176"/>
      <c r="IL76" s="176"/>
      <c r="IM76" s="176"/>
      <c r="IN76" s="176"/>
      <c r="IO76" s="176"/>
      <c r="IP76" s="176"/>
      <c r="IQ76" s="176"/>
      <c r="IR76" s="176"/>
      <c r="IS76" s="176"/>
      <c r="IT76" s="176"/>
      <c r="IU76" s="176"/>
    </row>
    <row r="77" spans="1:255" s="177" customFormat="1" ht="20.25" customHeight="1" x14ac:dyDescent="0.25">
      <c r="A77" s="154" t="s">
        <v>243</v>
      </c>
      <c r="B77" s="155"/>
      <c r="C77" s="155"/>
      <c r="D77" s="156"/>
      <c r="E77" s="163"/>
      <c r="F77" s="158"/>
      <c r="G77" s="297"/>
      <c r="H77" s="159">
        <f>F75+F76</f>
        <v>5944.17</v>
      </c>
      <c r="I77" s="179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176"/>
      <c r="DH77" s="176"/>
      <c r="DI77" s="176"/>
      <c r="DJ77" s="176"/>
      <c r="DK77" s="176"/>
      <c r="DL77" s="176"/>
      <c r="DM77" s="176"/>
      <c r="DN77" s="176"/>
      <c r="DO77" s="176"/>
      <c r="DP77" s="176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  <c r="EB77" s="176"/>
      <c r="EC77" s="176"/>
      <c r="ED77" s="176"/>
      <c r="EE77" s="176"/>
      <c r="EF77" s="176"/>
      <c r="EG77" s="176"/>
      <c r="EH77" s="176"/>
      <c r="EI77" s="176"/>
      <c r="EJ77" s="176"/>
      <c r="EK77" s="176"/>
      <c r="EL77" s="176"/>
      <c r="EM77" s="176"/>
      <c r="EN77" s="176"/>
      <c r="EO77" s="176"/>
      <c r="EP77" s="176"/>
      <c r="EQ77" s="176"/>
      <c r="ER77" s="176"/>
      <c r="ES77" s="176"/>
      <c r="ET77" s="176"/>
      <c r="EU77" s="176"/>
      <c r="EV77" s="176"/>
      <c r="EW77" s="176"/>
      <c r="EX77" s="176"/>
      <c r="EY77" s="176"/>
      <c r="EZ77" s="176"/>
      <c r="FA77" s="176"/>
      <c r="FB77" s="176"/>
      <c r="FC77" s="176"/>
      <c r="FD77" s="176"/>
      <c r="FE77" s="176"/>
      <c r="FF77" s="176"/>
      <c r="FG77" s="176"/>
      <c r="FH77" s="176"/>
      <c r="FI77" s="176"/>
      <c r="FJ77" s="176"/>
      <c r="FK77" s="176"/>
      <c r="FL77" s="176"/>
      <c r="FM77" s="176"/>
      <c r="FN77" s="176"/>
      <c r="FO77" s="176"/>
      <c r="FP77" s="176"/>
      <c r="FQ77" s="176"/>
      <c r="FR77" s="176"/>
      <c r="FS77" s="176"/>
      <c r="FT77" s="176"/>
      <c r="FU77" s="176"/>
      <c r="FV77" s="176"/>
      <c r="FW77" s="176"/>
      <c r="FX77" s="176"/>
      <c r="FY77" s="176"/>
      <c r="FZ77" s="176"/>
      <c r="GA77" s="176"/>
      <c r="GB77" s="176"/>
      <c r="GC77" s="176"/>
      <c r="GD77" s="176"/>
      <c r="GE77" s="176"/>
      <c r="GF77" s="176"/>
      <c r="GG77" s="176"/>
      <c r="GH77" s="176"/>
      <c r="GI77" s="176"/>
      <c r="GJ77" s="17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</row>
    <row r="78" spans="1:255" s="177" customFormat="1" ht="20.25" customHeight="1" thickBot="1" x14ac:dyDescent="0.3">
      <c r="A78" s="318" t="s">
        <v>244</v>
      </c>
      <c r="B78" s="319"/>
      <c r="C78" s="319"/>
      <c r="D78" s="319"/>
      <c r="E78" s="320"/>
      <c r="F78" s="321"/>
      <c r="G78" s="322"/>
      <c r="H78" s="323">
        <f>H74+H77</f>
        <v>5944.17</v>
      </c>
      <c r="I78" s="179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176"/>
      <c r="DH78" s="176"/>
      <c r="DI78" s="176"/>
      <c r="DJ78" s="176"/>
      <c r="DK78" s="176"/>
      <c r="DL78" s="176"/>
      <c r="DM78" s="176"/>
      <c r="DN78" s="176"/>
      <c r="DO78" s="176"/>
      <c r="DP78" s="176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  <c r="EB78" s="176"/>
      <c r="EC78" s="176"/>
      <c r="ED78" s="176"/>
      <c r="EE78" s="176"/>
      <c r="EF78" s="176"/>
      <c r="EG78" s="176"/>
      <c r="EH78" s="176"/>
      <c r="EI78" s="176"/>
      <c r="EJ78" s="176"/>
      <c r="EK78" s="176"/>
      <c r="EL78" s="176"/>
      <c r="EM78" s="176"/>
      <c r="EN78" s="176"/>
      <c r="EO78" s="176"/>
      <c r="EP78" s="176"/>
      <c r="EQ78" s="176"/>
      <c r="ER78" s="176"/>
      <c r="ES78" s="176"/>
      <c r="ET78" s="176"/>
      <c r="EU78" s="176"/>
      <c r="EV78" s="176"/>
      <c r="EW78" s="176"/>
      <c r="EX78" s="176"/>
      <c r="EY78" s="176"/>
      <c r="EZ78" s="176"/>
      <c r="FA78" s="176"/>
      <c r="FB78" s="176"/>
      <c r="FC78" s="176"/>
      <c r="FD78" s="176"/>
      <c r="FE78" s="176"/>
      <c r="FF78" s="176"/>
      <c r="FG78" s="176"/>
      <c r="FH78" s="176"/>
      <c r="FI78" s="176"/>
      <c r="FJ78" s="176"/>
      <c r="FK78" s="176"/>
      <c r="FL78" s="176"/>
      <c r="FM78" s="176"/>
      <c r="FN78" s="176"/>
      <c r="FO78" s="176"/>
      <c r="FP78" s="176"/>
      <c r="FQ78" s="176"/>
      <c r="FR78" s="176"/>
      <c r="FS78" s="176"/>
      <c r="FT78" s="176"/>
      <c r="FU78" s="176"/>
      <c r="FV78" s="176"/>
      <c r="FW78" s="176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</row>
    <row r="79" spans="1:255" x14ac:dyDescent="0.2">
      <c r="A79" s="27"/>
      <c r="B79" s="28"/>
      <c r="C79" s="28"/>
      <c r="D79" s="29"/>
      <c r="E79" s="30"/>
      <c r="F79" s="29"/>
      <c r="G79" s="29"/>
      <c r="H79" s="31"/>
    </row>
    <row r="80" spans="1:255" x14ac:dyDescent="0.2">
      <c r="A80" s="787" t="s">
        <v>211</v>
      </c>
      <c r="B80" s="870"/>
      <c r="C80" s="870"/>
      <c r="D80" s="870"/>
      <c r="E80" s="870"/>
      <c r="F80" s="870"/>
      <c r="G80" s="870"/>
      <c r="H80" s="789"/>
    </row>
    <row r="81" spans="1:255" x14ac:dyDescent="0.2">
      <c r="A81" s="787" t="s">
        <v>212</v>
      </c>
      <c r="B81" s="870"/>
      <c r="C81" s="870"/>
      <c r="D81" s="870"/>
      <c r="E81" s="870"/>
      <c r="F81" s="870"/>
      <c r="G81" s="870"/>
      <c r="H81" s="789"/>
    </row>
    <row r="82" spans="1:255" x14ac:dyDescent="0.2">
      <c r="A82" s="790" t="str">
        <f>A44</f>
        <v>Substituição dos sistemas de climatização dos cartórios do Edifício Sede por VRF</v>
      </c>
      <c r="B82" s="871"/>
      <c r="C82" s="871"/>
      <c r="D82" s="871"/>
      <c r="E82" s="871"/>
      <c r="F82" s="871"/>
      <c r="G82" s="871"/>
      <c r="H82" s="792"/>
    </row>
    <row r="83" spans="1:255" x14ac:dyDescent="0.2">
      <c r="A83" s="790"/>
      <c r="B83" s="871"/>
      <c r="C83" s="871"/>
      <c r="D83" s="871"/>
      <c r="E83" s="871"/>
      <c r="F83" s="871"/>
      <c r="G83" s="871"/>
      <c r="H83" s="33"/>
    </row>
    <row r="84" spans="1:255" s="177" customFormat="1" ht="18" customHeight="1" x14ac:dyDescent="0.25">
      <c r="A84" s="829" t="str">
        <f>'Anexo 2'!H14</f>
        <v>AC-003</v>
      </c>
      <c r="B84" s="830"/>
      <c r="C84" s="830"/>
      <c r="D84" s="830"/>
      <c r="E84" s="830"/>
      <c r="F84" s="830"/>
      <c r="G84" s="830"/>
      <c r="H84" s="831"/>
      <c r="I84" s="175"/>
      <c r="J84" s="175"/>
      <c r="K84" s="175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76"/>
      <c r="DK84" s="176"/>
      <c r="DL84" s="176"/>
      <c r="DM84" s="176"/>
      <c r="DN84" s="176"/>
      <c r="DO84" s="176"/>
      <c r="DP84" s="176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  <c r="EB84" s="176"/>
      <c r="EC84" s="176"/>
      <c r="ED84" s="176"/>
      <c r="EE84" s="176"/>
      <c r="EF84" s="176"/>
      <c r="EG84" s="176"/>
      <c r="EH84" s="176"/>
      <c r="EI84" s="176"/>
      <c r="EJ84" s="176"/>
      <c r="EK84" s="176"/>
      <c r="EL84" s="176"/>
      <c r="EM84" s="176"/>
      <c r="EN84" s="176"/>
      <c r="EO84" s="176"/>
      <c r="EP84" s="176"/>
      <c r="EQ84" s="176"/>
      <c r="ER84" s="176"/>
      <c r="ES84" s="176"/>
      <c r="ET84" s="176"/>
      <c r="EU84" s="176"/>
      <c r="EV84" s="176"/>
      <c r="EW84" s="176"/>
      <c r="EX84" s="176"/>
      <c r="EY84" s="176"/>
      <c r="EZ84" s="176"/>
      <c r="FA84" s="176"/>
      <c r="FB84" s="176"/>
      <c r="FC84" s="176"/>
      <c r="FD84" s="176"/>
      <c r="FE84" s="176"/>
      <c r="FF84" s="176"/>
      <c r="FG84" s="176"/>
      <c r="FH84" s="176"/>
      <c r="FI84" s="176"/>
      <c r="FJ84" s="176"/>
      <c r="FK84" s="176"/>
      <c r="FL84" s="176"/>
      <c r="FM84" s="176"/>
      <c r="FN84" s="176"/>
      <c r="FO84" s="176"/>
      <c r="FP84" s="176"/>
      <c r="FQ84" s="176"/>
      <c r="FR84" s="176"/>
      <c r="FS84" s="176"/>
      <c r="FT84" s="176"/>
      <c r="FU84" s="176"/>
      <c r="FV84" s="176"/>
      <c r="FW84" s="176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</row>
    <row r="85" spans="1:255" s="177" customFormat="1" ht="18" customHeight="1" x14ac:dyDescent="0.25">
      <c r="A85" s="832" t="s">
        <v>215</v>
      </c>
      <c r="B85" s="833"/>
      <c r="C85" s="99" t="s">
        <v>22</v>
      </c>
      <c r="D85" s="99" t="s">
        <v>216</v>
      </c>
      <c r="E85" s="834" t="s">
        <v>217</v>
      </c>
      <c r="F85" s="834"/>
      <c r="G85" s="834" t="s">
        <v>218</v>
      </c>
      <c r="H85" s="835"/>
      <c r="I85" s="175"/>
      <c r="J85" s="175"/>
      <c r="K85" s="175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176"/>
      <c r="DH85" s="176"/>
      <c r="DI85" s="176"/>
      <c r="DJ85" s="176"/>
      <c r="DK85" s="176"/>
      <c r="DL85" s="176"/>
      <c r="DM85" s="176"/>
      <c r="DN85" s="176"/>
      <c r="DO85" s="176"/>
      <c r="DP85" s="176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  <c r="EB85" s="176"/>
      <c r="EC85" s="176"/>
      <c r="ED85" s="176"/>
      <c r="EE85" s="176"/>
      <c r="EF85" s="176"/>
      <c r="EG85" s="176"/>
      <c r="EH85" s="176"/>
      <c r="EI85" s="176"/>
      <c r="EJ85" s="176"/>
      <c r="EK85" s="176"/>
      <c r="EL85" s="176"/>
      <c r="EM85" s="176"/>
      <c r="EN85" s="176"/>
      <c r="EO85" s="176"/>
      <c r="EP85" s="176"/>
      <c r="EQ85" s="176"/>
      <c r="ER85" s="176"/>
      <c r="ES85" s="176"/>
      <c r="ET85" s="176"/>
      <c r="EU85" s="176"/>
      <c r="EV85" s="176"/>
      <c r="EW85" s="176"/>
      <c r="EX85" s="176"/>
      <c r="EY85" s="176"/>
      <c r="EZ85" s="176"/>
      <c r="FA85" s="176"/>
      <c r="FB85" s="176"/>
      <c r="FC85" s="176"/>
      <c r="FD85" s="176"/>
      <c r="FE85" s="176"/>
      <c r="FF85" s="176"/>
      <c r="FG85" s="176"/>
      <c r="FH85" s="176"/>
      <c r="FI85" s="176"/>
      <c r="FJ85" s="176"/>
      <c r="FK85" s="176"/>
      <c r="FL85" s="176"/>
      <c r="FM85" s="176"/>
      <c r="FN85" s="176"/>
      <c r="FO85" s="176"/>
      <c r="FP85" s="176"/>
      <c r="FQ85" s="176"/>
      <c r="FR85" s="176"/>
      <c r="FS85" s="176"/>
      <c r="FT85" s="176"/>
      <c r="FU85" s="176"/>
      <c r="FV85" s="176"/>
      <c r="FW85" s="176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</row>
    <row r="86" spans="1:255" s="177" customFormat="1" ht="51.75" customHeight="1" x14ac:dyDescent="0.25">
      <c r="A86" s="825" t="str">
        <f>'Anexo 2'!B14</f>
        <v>Fornecimento de evaporadora VRF 24.200 Btu/h, tipo cassete 4 vias, marca de referência LG completa, inclusive painel e controle remoto sem fio</v>
      </c>
      <c r="B86" s="826"/>
      <c r="C86" s="560" t="s">
        <v>219</v>
      </c>
      <c r="D86" s="101" t="s">
        <v>220</v>
      </c>
      <c r="E86" s="836" t="s">
        <v>217</v>
      </c>
      <c r="F86" s="837"/>
      <c r="G86" s="805" t="str">
        <f>$G$8</f>
        <v>MAIO/2023</v>
      </c>
      <c r="H86" s="806"/>
      <c r="I86" s="178"/>
      <c r="J86" s="175"/>
      <c r="K86" s="175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  <c r="EB86" s="176"/>
      <c r="EC86" s="176"/>
      <c r="ED86" s="176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6"/>
      <c r="EW86" s="176"/>
      <c r="EX86" s="176"/>
      <c r="EY86" s="176"/>
      <c r="EZ86" s="176"/>
      <c r="FA86" s="176"/>
      <c r="FB86" s="176"/>
      <c r="FC86" s="176"/>
      <c r="FD86" s="176"/>
      <c r="FE86" s="176"/>
      <c r="FF86" s="176"/>
      <c r="FG86" s="176"/>
      <c r="FH86" s="176"/>
      <c r="FI86" s="176"/>
      <c r="FJ86" s="176"/>
      <c r="FK86" s="176"/>
      <c r="FL86" s="176"/>
      <c r="FM86" s="176"/>
      <c r="FN86" s="176"/>
      <c r="FO86" s="176"/>
      <c r="FP86" s="176"/>
      <c r="FQ86" s="176"/>
      <c r="FR86" s="176"/>
      <c r="FS86" s="176"/>
      <c r="FT86" s="176"/>
      <c r="FU86" s="176"/>
      <c r="FV86" s="176"/>
      <c r="FW86" s="176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</row>
    <row r="87" spans="1:255" s="177" customFormat="1" x14ac:dyDescent="0.25">
      <c r="A87" s="102"/>
      <c r="B87" s="103"/>
      <c r="C87" s="103"/>
      <c r="D87" s="103"/>
      <c r="E87" s="104"/>
      <c r="F87" s="105"/>
      <c r="G87" s="106"/>
      <c r="H87" s="107"/>
      <c r="I87" s="179"/>
      <c r="J87" s="175"/>
      <c r="K87" s="175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176"/>
      <c r="DM87" s="176"/>
      <c r="DN87" s="176"/>
      <c r="DO87" s="176"/>
      <c r="DP87" s="176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  <c r="EB87" s="176"/>
      <c r="EC87" s="176"/>
      <c r="ED87" s="176"/>
      <c r="EE87" s="176"/>
      <c r="EF87" s="176"/>
      <c r="EG87" s="176"/>
      <c r="EH87" s="176"/>
      <c r="EI87" s="176"/>
      <c r="EJ87" s="176"/>
      <c r="EK87" s="176"/>
      <c r="EL87" s="176"/>
      <c r="EM87" s="176"/>
      <c r="EN87" s="176"/>
      <c r="EO87" s="176"/>
      <c r="EP87" s="176"/>
      <c r="EQ87" s="176"/>
      <c r="ER87" s="176"/>
      <c r="ES87" s="176"/>
      <c r="ET87" s="176"/>
      <c r="EU87" s="176"/>
      <c r="EV87" s="176"/>
      <c r="EW87" s="176"/>
      <c r="EX87" s="176"/>
      <c r="EY87" s="176"/>
      <c r="EZ87" s="176"/>
      <c r="FA87" s="176"/>
      <c r="FB87" s="176"/>
      <c r="FC87" s="176"/>
      <c r="FD87" s="176"/>
      <c r="FE87" s="176"/>
      <c r="FF87" s="176"/>
      <c r="FG87" s="176"/>
      <c r="FH87" s="176"/>
      <c r="FI87" s="176"/>
      <c r="FJ87" s="176"/>
      <c r="FK87" s="176"/>
      <c r="FL87" s="176"/>
      <c r="FM87" s="176"/>
      <c r="FN87" s="176"/>
      <c r="FO87" s="176"/>
      <c r="FP87" s="176"/>
      <c r="FQ87" s="176"/>
      <c r="FR87" s="176"/>
      <c r="FS87" s="176"/>
      <c r="FT87" s="176"/>
      <c r="FU87" s="176"/>
      <c r="FV87" s="176"/>
      <c r="FW87" s="176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</row>
    <row r="88" spans="1:255" s="177" customFormat="1" x14ac:dyDescent="0.25">
      <c r="A88" s="779" t="s">
        <v>222</v>
      </c>
      <c r="B88" s="781" t="s">
        <v>22</v>
      </c>
      <c r="C88" s="781" t="s">
        <v>223</v>
      </c>
      <c r="D88" s="781" t="s">
        <v>17</v>
      </c>
      <c r="E88" s="783" t="s">
        <v>224</v>
      </c>
      <c r="F88" s="772" t="s">
        <v>225</v>
      </c>
      <c r="G88" s="773"/>
      <c r="H88" s="774" t="s">
        <v>226</v>
      </c>
      <c r="I88" s="179"/>
      <c r="J88" s="175"/>
      <c r="K88" s="175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176"/>
      <c r="DM88" s="176"/>
      <c r="DN88" s="176"/>
      <c r="DO88" s="176"/>
      <c r="DP88" s="176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  <c r="EB88" s="176"/>
      <c r="EC88" s="176"/>
      <c r="ED88" s="176"/>
      <c r="EE88" s="176"/>
      <c r="EF88" s="176"/>
      <c r="EG88" s="176"/>
      <c r="EH88" s="176"/>
      <c r="EI88" s="176"/>
      <c r="EJ88" s="176"/>
      <c r="EK88" s="176"/>
      <c r="EL88" s="176"/>
      <c r="EM88" s="176"/>
      <c r="EN88" s="176"/>
      <c r="EO88" s="176"/>
      <c r="EP88" s="176"/>
      <c r="EQ88" s="176"/>
      <c r="ER88" s="176"/>
      <c r="ES88" s="176"/>
      <c r="ET88" s="176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76"/>
      <c r="FJ88" s="176"/>
      <c r="FK88" s="176"/>
      <c r="FL88" s="176"/>
      <c r="FM88" s="176"/>
      <c r="FN88" s="176"/>
      <c r="FO88" s="176"/>
      <c r="FP88" s="176"/>
      <c r="FQ88" s="176"/>
      <c r="FR88" s="176"/>
      <c r="FS88" s="176"/>
      <c r="FT88" s="176"/>
      <c r="FU88" s="176"/>
      <c r="FV88" s="176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</row>
    <row r="89" spans="1:255" s="177" customFormat="1" x14ac:dyDescent="0.25">
      <c r="A89" s="807"/>
      <c r="B89" s="782"/>
      <c r="C89" s="782"/>
      <c r="D89" s="785"/>
      <c r="E89" s="786"/>
      <c r="F89" s="42" t="s">
        <v>227</v>
      </c>
      <c r="G89" s="42" t="s">
        <v>228</v>
      </c>
      <c r="H89" s="775"/>
      <c r="I89" s="179"/>
      <c r="J89" s="175"/>
      <c r="K89" s="175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176"/>
      <c r="DM89" s="176"/>
      <c r="DN89" s="176"/>
      <c r="DO89" s="176"/>
      <c r="DP89" s="176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  <c r="EB89" s="176"/>
      <c r="EC89" s="176"/>
      <c r="ED89" s="176"/>
      <c r="EE89" s="176"/>
      <c r="EF89" s="176"/>
      <c r="EG89" s="176"/>
      <c r="EH89" s="176"/>
      <c r="EI89" s="176"/>
      <c r="EJ89" s="176"/>
      <c r="EK89" s="176"/>
      <c r="EL89" s="176"/>
      <c r="EM89" s="176"/>
      <c r="EN89" s="176"/>
      <c r="EO89" s="176"/>
      <c r="EP89" s="176"/>
      <c r="EQ89" s="176"/>
      <c r="ER89" s="176"/>
      <c r="ES89" s="176"/>
      <c r="ET89" s="176"/>
      <c r="EU89" s="176"/>
      <c r="EV89" s="176"/>
      <c r="EW89" s="176"/>
      <c r="EX89" s="176"/>
      <c r="EY89" s="176"/>
      <c r="EZ89" s="176"/>
      <c r="FA89" s="176"/>
      <c r="FB89" s="176"/>
      <c r="FC89" s="176"/>
      <c r="FD89" s="176"/>
      <c r="FE89" s="176"/>
      <c r="FF89" s="176"/>
      <c r="FG89" s="176"/>
      <c r="FH89" s="176"/>
      <c r="FI89" s="176"/>
      <c r="FJ89" s="176"/>
      <c r="FK89" s="176"/>
      <c r="FL89" s="176"/>
      <c r="FM89" s="176"/>
      <c r="FN89" s="176"/>
      <c r="FO89" s="176"/>
      <c r="FP89" s="176"/>
      <c r="FQ89" s="176"/>
      <c r="FR89" s="176"/>
      <c r="FS89" s="176"/>
      <c r="FT89" s="176"/>
      <c r="FU89" s="176"/>
      <c r="FV89" s="176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</row>
    <row r="90" spans="1:255" s="177" customFormat="1" ht="25.5" customHeight="1" x14ac:dyDescent="0.25">
      <c r="A90" s="553"/>
      <c r="B90" s="549"/>
      <c r="C90" s="549"/>
      <c r="D90" s="551"/>
      <c r="E90" s="552"/>
      <c r="F90" s="42"/>
      <c r="G90" s="42"/>
      <c r="H90" s="546"/>
      <c r="I90" s="179"/>
      <c r="J90" s="175"/>
      <c r="K90" s="175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76"/>
      <c r="FQ90" s="176"/>
      <c r="FR90" s="176"/>
      <c r="FS90" s="176"/>
      <c r="FT90" s="176"/>
      <c r="FU90" s="176"/>
      <c r="FV90" s="176"/>
      <c r="FW90" s="176"/>
      <c r="FX90" s="176"/>
      <c r="FY90" s="176"/>
      <c r="FZ90" s="176"/>
      <c r="GA90" s="176"/>
      <c r="GB90" s="176"/>
      <c r="GC90" s="176"/>
      <c r="GD90" s="176"/>
      <c r="GE90" s="176"/>
      <c r="GF90" s="176"/>
      <c r="GG90" s="176"/>
      <c r="GH90" s="176"/>
      <c r="GI90" s="176"/>
      <c r="GJ90" s="176"/>
      <c r="GK90" s="176"/>
      <c r="GL90" s="176"/>
      <c r="GM90" s="176"/>
      <c r="GN90" s="176"/>
      <c r="GO90" s="176"/>
      <c r="GP90" s="176"/>
      <c r="GQ90" s="176"/>
      <c r="GR90" s="176"/>
      <c r="GS90" s="176"/>
      <c r="GT90" s="176"/>
      <c r="GU90" s="176"/>
      <c r="GV90" s="176"/>
      <c r="GW90" s="176"/>
      <c r="GX90" s="176"/>
      <c r="GY90" s="176"/>
      <c r="GZ90" s="176"/>
      <c r="HA90" s="176"/>
      <c r="HB90" s="176"/>
      <c r="HC90" s="176"/>
      <c r="HD90" s="176"/>
      <c r="HE90" s="176"/>
      <c r="HF90" s="176"/>
      <c r="HG90" s="176"/>
      <c r="HH90" s="176"/>
      <c r="HI90" s="176"/>
      <c r="HJ90" s="176"/>
      <c r="HK90" s="176"/>
      <c r="HL90" s="176"/>
      <c r="HM90" s="176"/>
      <c r="HN90" s="176"/>
      <c r="HO90" s="176"/>
      <c r="HP90" s="176"/>
      <c r="HQ90" s="176"/>
      <c r="HR90" s="176"/>
      <c r="HS90" s="176"/>
      <c r="HT90" s="176"/>
      <c r="HU90" s="176"/>
      <c r="HV90" s="176"/>
      <c r="HW90" s="176"/>
      <c r="HX90" s="176"/>
      <c r="HY90" s="176"/>
      <c r="HZ90" s="176"/>
      <c r="IA90" s="176"/>
      <c r="IB90" s="176"/>
      <c r="IC90" s="176"/>
      <c r="ID90" s="176"/>
      <c r="IE90" s="176"/>
      <c r="IF90" s="176"/>
      <c r="IG90" s="176"/>
      <c r="IH90" s="176"/>
      <c r="II90" s="176"/>
      <c r="IJ90" s="176"/>
      <c r="IK90" s="176"/>
      <c r="IL90" s="176"/>
      <c r="IM90" s="176"/>
      <c r="IN90" s="176"/>
      <c r="IO90" s="176"/>
      <c r="IP90" s="176"/>
      <c r="IQ90" s="176"/>
      <c r="IR90" s="176"/>
      <c r="IS90" s="176"/>
      <c r="IT90" s="176"/>
      <c r="IU90" s="176"/>
    </row>
    <row r="91" spans="1:255" s="177" customFormat="1" ht="28.5" customHeight="1" x14ac:dyDescent="0.25">
      <c r="A91" s="180"/>
      <c r="B91" s="110"/>
      <c r="C91" s="78"/>
      <c r="D91" s="111"/>
      <c r="E91" s="112"/>
      <c r="F91" s="113"/>
      <c r="G91" s="114">
        <f>ROUND(E91*F91,2)</f>
        <v>0</v>
      </c>
      <c r="H91" s="115"/>
      <c r="I91" s="179"/>
      <c r="J91" s="175"/>
      <c r="K91" s="175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176"/>
      <c r="HU91" s="176"/>
      <c r="HV91" s="176"/>
      <c r="HW91" s="176"/>
      <c r="HX91" s="176"/>
      <c r="HY91" s="176"/>
      <c r="HZ91" s="176"/>
      <c r="IA91" s="176"/>
      <c r="IB91" s="176"/>
      <c r="IC91" s="176"/>
      <c r="ID91" s="176"/>
      <c r="IE91" s="176"/>
      <c r="IF91" s="176"/>
      <c r="IG91" s="176"/>
      <c r="IH91" s="176"/>
      <c r="II91" s="176"/>
      <c r="IJ91" s="176"/>
      <c r="IK91" s="176"/>
      <c r="IL91" s="176"/>
      <c r="IM91" s="176"/>
      <c r="IN91" s="176"/>
      <c r="IO91" s="176"/>
      <c r="IP91" s="176"/>
      <c r="IQ91" s="176"/>
      <c r="IR91" s="176"/>
      <c r="IS91" s="176"/>
      <c r="IT91" s="176"/>
      <c r="IU91" s="176"/>
    </row>
    <row r="92" spans="1:255" s="177" customFormat="1" ht="18.75" customHeight="1" x14ac:dyDescent="0.25">
      <c r="A92" s="116" t="s">
        <v>226</v>
      </c>
      <c r="B92" s="808"/>
      <c r="C92" s="809"/>
      <c r="D92" s="809"/>
      <c r="E92" s="809"/>
      <c r="F92" s="809"/>
      <c r="G92" s="810"/>
      <c r="H92" s="117">
        <f>SUM(G91:G91)</f>
        <v>0</v>
      </c>
      <c r="I92" s="179"/>
      <c r="J92" s="175"/>
      <c r="K92" s="175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76"/>
      <c r="FN92" s="176"/>
      <c r="FO92" s="176"/>
      <c r="FP92" s="176"/>
      <c r="FQ92" s="176"/>
      <c r="FR92" s="176"/>
      <c r="FS92" s="176"/>
      <c r="FT92" s="176"/>
      <c r="FU92" s="176"/>
      <c r="FV92" s="176"/>
      <c r="FW92" s="176"/>
      <c r="FX92" s="176"/>
      <c r="FY92" s="176"/>
      <c r="FZ92" s="176"/>
      <c r="GA92" s="176"/>
      <c r="GB92" s="176"/>
      <c r="GC92" s="176"/>
      <c r="GD92" s="176"/>
      <c r="GE92" s="176"/>
      <c r="GF92" s="176"/>
      <c r="GG92" s="176"/>
      <c r="GH92" s="176"/>
      <c r="GI92" s="176"/>
      <c r="GJ92" s="176"/>
      <c r="GK92" s="176"/>
      <c r="GL92" s="176"/>
      <c r="GM92" s="176"/>
      <c r="GN92" s="176"/>
      <c r="GO92" s="176"/>
      <c r="GP92" s="176"/>
      <c r="GQ92" s="176"/>
      <c r="GR92" s="176"/>
      <c r="GS92" s="176"/>
      <c r="GT92" s="176"/>
      <c r="GU92" s="176"/>
      <c r="GV92" s="176"/>
      <c r="GW92" s="176"/>
      <c r="GX92" s="176"/>
      <c r="GY92" s="176"/>
      <c r="GZ92" s="176"/>
      <c r="HA92" s="176"/>
      <c r="HB92" s="176"/>
      <c r="HC92" s="176"/>
      <c r="HD92" s="176"/>
      <c r="HE92" s="176"/>
      <c r="HF92" s="176"/>
      <c r="HG92" s="176"/>
      <c r="HH92" s="176"/>
      <c r="HI92" s="176"/>
      <c r="HJ92" s="176"/>
      <c r="HK92" s="176"/>
      <c r="HL92" s="176"/>
      <c r="HM92" s="176"/>
      <c r="HN92" s="176"/>
      <c r="HO92" s="176"/>
      <c r="HP92" s="176"/>
      <c r="HQ92" s="176"/>
      <c r="HR92" s="176"/>
      <c r="HS92" s="176"/>
      <c r="HT92" s="176"/>
      <c r="HU92" s="176"/>
      <c r="HV92" s="176"/>
      <c r="HW92" s="176"/>
      <c r="HX92" s="176"/>
      <c r="HY92" s="176"/>
      <c r="HZ92" s="176"/>
      <c r="IA92" s="176"/>
      <c r="IB92" s="176"/>
      <c r="IC92" s="176"/>
      <c r="ID92" s="176"/>
      <c r="IE92" s="176"/>
      <c r="IF92" s="176"/>
      <c r="IG92" s="176"/>
      <c r="IH92" s="176"/>
      <c r="II92" s="176"/>
      <c r="IJ92" s="176"/>
      <c r="IK92" s="176"/>
      <c r="IL92" s="176"/>
      <c r="IM92" s="176"/>
      <c r="IN92" s="176"/>
      <c r="IO92" s="176"/>
      <c r="IP92" s="176"/>
      <c r="IQ92" s="176"/>
      <c r="IR92" s="176"/>
      <c r="IS92" s="176"/>
      <c r="IT92" s="176"/>
      <c r="IU92" s="176"/>
    </row>
    <row r="93" spans="1:255" s="177" customFormat="1" x14ac:dyDescent="0.25">
      <c r="A93" s="118"/>
      <c r="B93" s="119"/>
      <c r="C93" s="119"/>
      <c r="D93" s="119"/>
      <c r="E93" s="120"/>
      <c r="F93" s="121"/>
      <c r="G93" s="122"/>
      <c r="H93" s="123"/>
      <c r="I93" s="179"/>
      <c r="J93" s="175"/>
      <c r="K93" s="175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76"/>
      <c r="FQ93" s="176"/>
      <c r="FR93" s="176"/>
      <c r="FS93" s="176"/>
      <c r="FT93" s="176"/>
      <c r="FU93" s="176"/>
      <c r="FV93" s="176"/>
      <c r="FW93" s="176"/>
      <c r="FX93" s="176"/>
      <c r="FY93" s="176"/>
      <c r="FZ93" s="176"/>
      <c r="GA93" s="176"/>
      <c r="GB93" s="176"/>
      <c r="GC93" s="176"/>
      <c r="GD93" s="176"/>
      <c r="GE93" s="176"/>
      <c r="GF93" s="176"/>
      <c r="GG93" s="176"/>
      <c r="GH93" s="176"/>
      <c r="GI93" s="176"/>
      <c r="GJ93" s="176"/>
      <c r="GK93" s="176"/>
      <c r="GL93" s="176"/>
      <c r="GM93" s="176"/>
      <c r="GN93" s="176"/>
      <c r="GO93" s="176"/>
      <c r="GP93" s="176"/>
      <c r="GQ93" s="176"/>
      <c r="GR93" s="176"/>
      <c r="GS93" s="176"/>
      <c r="GT93" s="176"/>
      <c r="GU93" s="176"/>
      <c r="GV93" s="176"/>
      <c r="GW93" s="176"/>
      <c r="GX93" s="176"/>
      <c r="GY93" s="176"/>
      <c r="GZ93" s="176"/>
      <c r="HA93" s="176"/>
      <c r="HB93" s="176"/>
      <c r="HC93" s="176"/>
      <c r="HD93" s="176"/>
      <c r="HE93" s="176"/>
      <c r="HF93" s="176"/>
      <c r="HG93" s="176"/>
      <c r="HH93" s="176"/>
      <c r="HI93" s="176"/>
      <c r="HJ93" s="176"/>
      <c r="HK93" s="176"/>
      <c r="HL93" s="176"/>
      <c r="HM93" s="176"/>
      <c r="HN93" s="176"/>
      <c r="HO93" s="176"/>
      <c r="HP93" s="176"/>
      <c r="HQ93" s="176"/>
      <c r="HR93" s="176"/>
      <c r="HS93" s="176"/>
      <c r="HT93" s="176"/>
      <c r="HU93" s="176"/>
      <c r="HV93" s="176"/>
      <c r="HW93" s="176"/>
      <c r="HX93" s="176"/>
      <c r="HY93" s="176"/>
      <c r="HZ93" s="176"/>
      <c r="IA93" s="176"/>
      <c r="IB93" s="176"/>
      <c r="IC93" s="176"/>
      <c r="ID93" s="176"/>
      <c r="IE93" s="176"/>
      <c r="IF93" s="176"/>
      <c r="IG93" s="176"/>
      <c r="IH93" s="176"/>
      <c r="II93" s="176"/>
      <c r="IJ93" s="176"/>
      <c r="IK93" s="176"/>
      <c r="IL93" s="176"/>
      <c r="IM93" s="176"/>
      <c r="IN93" s="176"/>
      <c r="IO93" s="176"/>
      <c r="IP93" s="176"/>
      <c r="IQ93" s="176"/>
      <c r="IR93" s="176"/>
      <c r="IS93" s="176"/>
      <c r="IT93" s="176"/>
      <c r="IU93" s="176"/>
    </row>
    <row r="94" spans="1:255" s="177" customFormat="1" x14ac:dyDescent="0.25">
      <c r="A94" s="779" t="s">
        <v>229</v>
      </c>
      <c r="B94" s="781" t="s">
        <v>22</v>
      </c>
      <c r="C94" s="781" t="s">
        <v>223</v>
      </c>
      <c r="D94" s="781" t="s">
        <v>17</v>
      </c>
      <c r="E94" s="783" t="s">
        <v>224</v>
      </c>
      <c r="F94" s="772" t="s">
        <v>225</v>
      </c>
      <c r="G94" s="773"/>
      <c r="H94" s="774" t="s">
        <v>230</v>
      </c>
      <c r="I94" s="179"/>
      <c r="J94" s="175"/>
      <c r="K94" s="181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176"/>
      <c r="GF94" s="176"/>
      <c r="GG94" s="176"/>
      <c r="GH94" s="176"/>
      <c r="GI94" s="176"/>
      <c r="GJ94" s="176"/>
      <c r="GK94" s="176"/>
      <c r="GL94" s="176"/>
      <c r="GM94" s="176"/>
      <c r="GN94" s="176"/>
      <c r="GO94" s="176"/>
      <c r="GP94" s="176"/>
      <c r="GQ94" s="176"/>
      <c r="GR94" s="176"/>
      <c r="GS94" s="176"/>
      <c r="GT94" s="176"/>
      <c r="GU94" s="176"/>
      <c r="GV94" s="176"/>
      <c r="GW94" s="176"/>
      <c r="GX94" s="176"/>
      <c r="GY94" s="176"/>
      <c r="GZ94" s="176"/>
      <c r="HA94" s="176"/>
      <c r="HB94" s="176"/>
      <c r="HC94" s="176"/>
      <c r="HD94" s="176"/>
      <c r="HE94" s="176"/>
      <c r="HF94" s="176"/>
      <c r="HG94" s="176"/>
      <c r="HH94" s="176"/>
      <c r="HI94" s="176"/>
      <c r="HJ94" s="176"/>
      <c r="HK94" s="176"/>
      <c r="HL94" s="176"/>
      <c r="HM94" s="176"/>
      <c r="HN94" s="176"/>
      <c r="HO94" s="176"/>
      <c r="HP94" s="176"/>
      <c r="HQ94" s="176"/>
      <c r="HR94" s="176"/>
      <c r="HS94" s="176"/>
      <c r="HT94" s="176"/>
      <c r="HU94" s="176"/>
      <c r="HV94" s="176"/>
      <c r="HW94" s="176"/>
      <c r="HX94" s="176"/>
      <c r="HY94" s="176"/>
      <c r="HZ94" s="176"/>
      <c r="IA94" s="176"/>
      <c r="IB94" s="176"/>
      <c r="IC94" s="176"/>
      <c r="ID94" s="176"/>
      <c r="IE94" s="176"/>
      <c r="IF94" s="176"/>
      <c r="IG94" s="176"/>
      <c r="IH94" s="176"/>
      <c r="II94" s="176"/>
      <c r="IJ94" s="176"/>
      <c r="IK94" s="176"/>
      <c r="IL94" s="176"/>
      <c r="IM94" s="176"/>
      <c r="IN94" s="176"/>
      <c r="IO94" s="176"/>
      <c r="IP94" s="176"/>
      <c r="IQ94" s="176"/>
      <c r="IR94" s="176"/>
      <c r="IS94" s="176"/>
      <c r="IT94" s="176"/>
      <c r="IU94" s="176"/>
    </row>
    <row r="95" spans="1:255" s="177" customFormat="1" x14ac:dyDescent="0.25">
      <c r="A95" s="807"/>
      <c r="B95" s="782"/>
      <c r="C95" s="782"/>
      <c r="D95" s="785"/>
      <c r="E95" s="786"/>
      <c r="F95" s="42" t="s">
        <v>227</v>
      </c>
      <c r="G95" s="42" t="s">
        <v>228</v>
      </c>
      <c r="H95" s="775"/>
      <c r="I95" s="182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76"/>
      <c r="GI95" s="176"/>
      <c r="GJ95" s="176"/>
      <c r="GK95" s="176"/>
      <c r="GL95" s="176"/>
      <c r="GM95" s="176"/>
      <c r="GN95" s="176"/>
      <c r="GO95" s="176"/>
      <c r="GP95" s="176"/>
      <c r="GQ95" s="176"/>
      <c r="GR95" s="176"/>
      <c r="GS95" s="176"/>
      <c r="GT95" s="176"/>
      <c r="GU95" s="176"/>
      <c r="GV95" s="176"/>
      <c r="GW95" s="176"/>
      <c r="GX95" s="176"/>
      <c r="GY95" s="176"/>
      <c r="GZ95" s="176"/>
      <c r="HA95" s="176"/>
      <c r="HB95" s="176"/>
      <c r="HC95" s="176"/>
      <c r="HD95" s="176"/>
      <c r="HE95" s="176"/>
      <c r="HF95" s="176"/>
      <c r="HG95" s="176"/>
      <c r="HH95" s="176"/>
      <c r="HI95" s="176"/>
      <c r="HJ95" s="176"/>
      <c r="HK95" s="176"/>
      <c r="HL95" s="176"/>
      <c r="HM95" s="176"/>
      <c r="HN95" s="176"/>
      <c r="HO95" s="176"/>
      <c r="HP95" s="176"/>
      <c r="HQ95" s="176"/>
      <c r="HR95" s="176"/>
      <c r="HS95" s="176"/>
      <c r="HT95" s="176"/>
      <c r="HU95" s="176"/>
      <c r="HV95" s="176"/>
      <c r="HW95" s="176"/>
      <c r="HX95" s="176"/>
      <c r="HY95" s="176"/>
      <c r="HZ95" s="176"/>
      <c r="IA95" s="176"/>
      <c r="IB95" s="176"/>
      <c r="IC95" s="176"/>
      <c r="ID95" s="176"/>
      <c r="IE95" s="176"/>
      <c r="IF95" s="176"/>
      <c r="IG95" s="176"/>
      <c r="IH95" s="176"/>
      <c r="II95" s="176"/>
      <c r="IJ95" s="176"/>
      <c r="IK95" s="176"/>
      <c r="IL95" s="176"/>
      <c r="IM95" s="176"/>
      <c r="IN95" s="176"/>
      <c r="IO95" s="176"/>
      <c r="IP95" s="176"/>
      <c r="IQ95" s="176"/>
      <c r="IR95" s="176"/>
      <c r="IS95" s="176"/>
      <c r="IT95" s="176"/>
      <c r="IU95" s="176"/>
    </row>
    <row r="96" spans="1:255" s="177" customFormat="1" x14ac:dyDescent="0.25">
      <c r="A96" s="553"/>
      <c r="B96" s="549"/>
      <c r="C96" s="549"/>
      <c r="D96" s="551"/>
      <c r="E96" s="552"/>
      <c r="F96" s="42"/>
      <c r="G96" s="42"/>
      <c r="H96" s="546"/>
      <c r="I96" s="182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176"/>
      <c r="GF96" s="176"/>
      <c r="GG96" s="176"/>
      <c r="GH96" s="176"/>
      <c r="GI96" s="176"/>
      <c r="GJ96" s="176"/>
      <c r="GK96" s="176"/>
      <c r="GL96" s="176"/>
      <c r="GM96" s="176"/>
      <c r="GN96" s="176"/>
      <c r="GO96" s="176"/>
      <c r="GP96" s="176"/>
      <c r="GQ96" s="176"/>
      <c r="GR96" s="176"/>
      <c r="GS96" s="176"/>
      <c r="GT96" s="176"/>
      <c r="GU96" s="176"/>
      <c r="GV96" s="176"/>
      <c r="GW96" s="176"/>
      <c r="GX96" s="176"/>
      <c r="GY96" s="176"/>
      <c r="GZ96" s="176"/>
      <c r="HA96" s="176"/>
      <c r="HB96" s="176"/>
      <c r="HC96" s="176"/>
      <c r="HD96" s="176"/>
      <c r="HE96" s="176"/>
      <c r="HF96" s="176"/>
      <c r="HG96" s="176"/>
      <c r="HH96" s="176"/>
      <c r="HI96" s="176"/>
      <c r="HJ96" s="176"/>
      <c r="HK96" s="176"/>
      <c r="HL96" s="176"/>
      <c r="HM96" s="176"/>
      <c r="HN96" s="176"/>
      <c r="HO96" s="176"/>
      <c r="HP96" s="176"/>
      <c r="HQ96" s="176"/>
      <c r="HR96" s="176"/>
      <c r="HS96" s="176"/>
      <c r="HT96" s="176"/>
      <c r="HU96" s="176"/>
      <c r="HV96" s="176"/>
      <c r="HW96" s="176"/>
      <c r="HX96" s="176"/>
      <c r="HY96" s="176"/>
      <c r="HZ96" s="176"/>
      <c r="IA96" s="176"/>
      <c r="IB96" s="176"/>
      <c r="IC96" s="176"/>
      <c r="ID96" s="176"/>
      <c r="IE96" s="176"/>
      <c r="IF96" s="176"/>
      <c r="IG96" s="176"/>
      <c r="IH96" s="176"/>
      <c r="II96" s="176"/>
      <c r="IJ96" s="176"/>
      <c r="IK96" s="176"/>
      <c r="IL96" s="176"/>
      <c r="IM96" s="176"/>
      <c r="IN96" s="176"/>
      <c r="IO96" s="176"/>
      <c r="IP96" s="176"/>
      <c r="IQ96" s="176"/>
      <c r="IR96" s="176"/>
      <c r="IS96" s="176"/>
      <c r="IT96" s="176"/>
      <c r="IU96" s="176"/>
    </row>
    <row r="97" spans="1:255" s="177" customFormat="1" x14ac:dyDescent="0.25">
      <c r="A97" s="553"/>
      <c r="B97" s="549"/>
      <c r="C97" s="549"/>
      <c r="D97" s="551"/>
      <c r="E97" s="552"/>
      <c r="F97" s="42"/>
      <c r="G97" s="42"/>
      <c r="H97" s="546"/>
      <c r="I97" s="182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76"/>
      <c r="FQ97" s="176"/>
      <c r="FR97" s="176"/>
      <c r="FS97" s="176"/>
      <c r="FT97" s="176"/>
      <c r="FU97" s="176"/>
      <c r="FV97" s="176"/>
      <c r="FW97" s="176"/>
      <c r="FX97" s="176"/>
      <c r="FY97" s="176"/>
      <c r="FZ97" s="176"/>
      <c r="GA97" s="176"/>
      <c r="GB97" s="176"/>
      <c r="GC97" s="176"/>
      <c r="GD97" s="176"/>
      <c r="GE97" s="176"/>
      <c r="GF97" s="176"/>
      <c r="GG97" s="176"/>
      <c r="GH97" s="176"/>
      <c r="GI97" s="176"/>
      <c r="GJ97" s="176"/>
      <c r="GK97" s="176"/>
      <c r="GL97" s="176"/>
      <c r="GM97" s="176"/>
      <c r="GN97" s="176"/>
      <c r="GO97" s="176"/>
      <c r="GP97" s="176"/>
      <c r="GQ97" s="176"/>
      <c r="GR97" s="176"/>
      <c r="GS97" s="176"/>
      <c r="GT97" s="176"/>
      <c r="GU97" s="176"/>
      <c r="GV97" s="176"/>
      <c r="GW97" s="176"/>
      <c r="GX97" s="176"/>
      <c r="GY97" s="176"/>
      <c r="GZ97" s="176"/>
      <c r="HA97" s="176"/>
      <c r="HB97" s="176"/>
      <c r="HC97" s="176"/>
      <c r="HD97" s="176"/>
      <c r="HE97" s="176"/>
      <c r="HF97" s="176"/>
      <c r="HG97" s="176"/>
      <c r="HH97" s="176"/>
      <c r="HI97" s="176"/>
      <c r="HJ97" s="176"/>
      <c r="HK97" s="176"/>
      <c r="HL97" s="176"/>
      <c r="HM97" s="176"/>
      <c r="HN97" s="176"/>
      <c r="HO97" s="176"/>
      <c r="HP97" s="176"/>
      <c r="HQ97" s="176"/>
      <c r="HR97" s="176"/>
      <c r="HS97" s="176"/>
      <c r="HT97" s="176"/>
      <c r="HU97" s="176"/>
      <c r="HV97" s="176"/>
      <c r="HW97" s="176"/>
      <c r="HX97" s="176"/>
      <c r="HY97" s="176"/>
      <c r="HZ97" s="176"/>
      <c r="IA97" s="176"/>
      <c r="IB97" s="176"/>
      <c r="IC97" s="176"/>
      <c r="ID97" s="176"/>
      <c r="IE97" s="176"/>
      <c r="IF97" s="176"/>
      <c r="IG97" s="176"/>
      <c r="IH97" s="176"/>
      <c r="II97" s="176"/>
      <c r="IJ97" s="176"/>
      <c r="IK97" s="176"/>
      <c r="IL97" s="176"/>
      <c r="IM97" s="176"/>
      <c r="IN97" s="176"/>
      <c r="IO97" s="176"/>
      <c r="IP97" s="176"/>
      <c r="IQ97" s="176"/>
      <c r="IR97" s="176"/>
      <c r="IS97" s="176"/>
      <c r="IT97" s="176"/>
      <c r="IU97" s="176"/>
    </row>
    <row r="98" spans="1:255" s="177" customFormat="1" x14ac:dyDescent="0.25">
      <c r="A98" s="132"/>
      <c r="B98" s="77"/>
      <c r="C98" s="77"/>
      <c r="D98" s="92"/>
      <c r="E98" s="172"/>
      <c r="F98" s="124"/>
      <c r="G98" s="114"/>
      <c r="H98" s="173"/>
      <c r="I98" s="182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76"/>
      <c r="GH98" s="176"/>
      <c r="GI98" s="176"/>
      <c r="GJ98" s="176"/>
      <c r="GK98" s="176"/>
      <c r="GL98" s="176"/>
      <c r="GM98" s="176"/>
      <c r="GN98" s="176"/>
      <c r="GO98" s="176"/>
      <c r="GP98" s="176"/>
      <c r="GQ98" s="176"/>
      <c r="GR98" s="176"/>
      <c r="GS98" s="176"/>
      <c r="GT98" s="176"/>
      <c r="GU98" s="176"/>
      <c r="GV98" s="176"/>
      <c r="GW98" s="176"/>
      <c r="GX98" s="176"/>
      <c r="GY98" s="176"/>
      <c r="GZ98" s="176"/>
      <c r="HA98" s="176"/>
      <c r="HB98" s="176"/>
      <c r="HC98" s="176"/>
      <c r="HD98" s="176"/>
      <c r="HE98" s="176"/>
      <c r="HF98" s="176"/>
      <c r="HG98" s="176"/>
      <c r="HH98" s="176"/>
      <c r="HI98" s="176"/>
      <c r="HJ98" s="176"/>
      <c r="HK98" s="176"/>
      <c r="HL98" s="176"/>
      <c r="HM98" s="176"/>
      <c r="HN98" s="176"/>
      <c r="HO98" s="176"/>
      <c r="HP98" s="176"/>
      <c r="HQ98" s="176"/>
      <c r="HR98" s="176"/>
      <c r="HS98" s="176"/>
      <c r="HT98" s="176"/>
      <c r="HU98" s="176"/>
      <c r="HV98" s="176"/>
      <c r="HW98" s="176"/>
      <c r="HX98" s="176"/>
      <c r="HY98" s="176"/>
      <c r="HZ98" s="176"/>
      <c r="IA98" s="176"/>
      <c r="IB98" s="176"/>
      <c r="IC98" s="176"/>
      <c r="ID98" s="176"/>
      <c r="IE98" s="176"/>
      <c r="IF98" s="176"/>
      <c r="IG98" s="176"/>
      <c r="IH98" s="176"/>
      <c r="II98" s="176"/>
      <c r="IJ98" s="176"/>
      <c r="IK98" s="176"/>
      <c r="IL98" s="176"/>
      <c r="IM98" s="176"/>
      <c r="IN98" s="176"/>
      <c r="IO98" s="176"/>
      <c r="IP98" s="176"/>
      <c r="IQ98" s="176"/>
      <c r="IR98" s="176"/>
      <c r="IS98" s="176"/>
      <c r="IT98" s="176"/>
      <c r="IU98" s="176"/>
    </row>
    <row r="99" spans="1:255" s="177" customFormat="1" x14ac:dyDescent="0.25">
      <c r="A99" s="132"/>
      <c r="B99" s="77"/>
      <c r="C99" s="77"/>
      <c r="D99" s="92"/>
      <c r="E99" s="172"/>
      <c r="F99" s="124"/>
      <c r="G99" s="114"/>
      <c r="H99" s="173"/>
      <c r="I99" s="182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76"/>
      <c r="FN99" s="176"/>
      <c r="FO99" s="176"/>
      <c r="FP99" s="176"/>
      <c r="FQ99" s="176"/>
      <c r="FR99" s="176"/>
      <c r="FS99" s="176"/>
      <c r="FT99" s="176"/>
      <c r="FU99" s="176"/>
      <c r="FV99" s="176"/>
      <c r="FW99" s="176"/>
      <c r="FX99" s="176"/>
      <c r="FY99" s="176"/>
      <c r="FZ99" s="176"/>
      <c r="GA99" s="176"/>
      <c r="GB99" s="176"/>
      <c r="GC99" s="176"/>
      <c r="GD99" s="176"/>
      <c r="GE99" s="176"/>
      <c r="GF99" s="176"/>
      <c r="GG99" s="176"/>
      <c r="GH99" s="176"/>
      <c r="GI99" s="176"/>
      <c r="GJ99" s="176"/>
      <c r="GK99" s="176"/>
      <c r="GL99" s="176"/>
      <c r="GM99" s="176"/>
      <c r="GN99" s="176"/>
      <c r="GO99" s="176"/>
      <c r="GP99" s="176"/>
      <c r="GQ99" s="176"/>
      <c r="GR99" s="176"/>
      <c r="GS99" s="176"/>
      <c r="GT99" s="176"/>
      <c r="GU99" s="176"/>
      <c r="GV99" s="176"/>
      <c r="GW99" s="176"/>
      <c r="GX99" s="176"/>
      <c r="GY99" s="176"/>
      <c r="GZ99" s="176"/>
      <c r="HA99" s="176"/>
      <c r="HB99" s="176"/>
      <c r="HC99" s="176"/>
      <c r="HD99" s="176"/>
      <c r="HE99" s="176"/>
      <c r="HF99" s="176"/>
      <c r="HG99" s="176"/>
      <c r="HH99" s="176"/>
      <c r="HI99" s="176"/>
      <c r="HJ99" s="176"/>
      <c r="HK99" s="176"/>
      <c r="HL99" s="176"/>
      <c r="HM99" s="176"/>
      <c r="HN99" s="176"/>
      <c r="HO99" s="176"/>
      <c r="HP99" s="176"/>
      <c r="HQ99" s="176"/>
      <c r="HR99" s="176"/>
      <c r="HS99" s="176"/>
      <c r="HT99" s="176"/>
      <c r="HU99" s="176"/>
      <c r="HV99" s="176"/>
      <c r="HW99" s="176"/>
      <c r="HX99" s="176"/>
      <c r="HY99" s="176"/>
      <c r="HZ99" s="176"/>
      <c r="IA99" s="176"/>
      <c r="IB99" s="176"/>
      <c r="IC99" s="176"/>
      <c r="ID99" s="176"/>
      <c r="IE99" s="176"/>
      <c r="IF99" s="176"/>
      <c r="IG99" s="176"/>
      <c r="IH99" s="176"/>
      <c r="II99" s="176"/>
      <c r="IJ99" s="176"/>
      <c r="IK99" s="176"/>
      <c r="IL99" s="176"/>
      <c r="IM99" s="176"/>
      <c r="IN99" s="176"/>
      <c r="IO99" s="176"/>
      <c r="IP99" s="176"/>
      <c r="IQ99" s="176"/>
      <c r="IR99" s="176"/>
      <c r="IS99" s="176"/>
      <c r="IT99" s="176"/>
      <c r="IU99" s="176"/>
    </row>
    <row r="100" spans="1:255" s="177" customFormat="1" x14ac:dyDescent="0.25">
      <c r="A100" s="116" t="s">
        <v>230</v>
      </c>
      <c r="B100" s="808"/>
      <c r="C100" s="809"/>
      <c r="D100" s="809"/>
      <c r="E100" s="809"/>
      <c r="F100" s="809"/>
      <c r="G100" s="810"/>
      <c r="H100" s="117">
        <f>SUM(G98:G99)</f>
        <v>0</v>
      </c>
      <c r="I100" s="182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76"/>
      <c r="FN100" s="176"/>
      <c r="FO100" s="176"/>
      <c r="FP100" s="176"/>
      <c r="FQ100" s="176"/>
      <c r="FR100" s="176"/>
      <c r="FS100" s="176"/>
      <c r="FT100" s="176"/>
      <c r="FU100" s="176"/>
      <c r="FV100" s="176"/>
      <c r="FW100" s="176"/>
      <c r="FX100" s="176"/>
      <c r="FY100" s="176"/>
      <c r="FZ100" s="176"/>
      <c r="GA100" s="176"/>
      <c r="GB100" s="176"/>
      <c r="GC100" s="176"/>
      <c r="GD100" s="176"/>
      <c r="GE100" s="176"/>
      <c r="GF100" s="176"/>
      <c r="GG100" s="176"/>
      <c r="GH100" s="176"/>
      <c r="GI100" s="176"/>
      <c r="GJ100" s="176"/>
      <c r="GK100" s="176"/>
      <c r="GL100" s="176"/>
      <c r="GM100" s="176"/>
      <c r="GN100" s="176"/>
      <c r="GO100" s="176"/>
      <c r="GP100" s="176"/>
      <c r="GQ100" s="176"/>
      <c r="GR100" s="176"/>
      <c r="GS100" s="176"/>
      <c r="GT100" s="176"/>
      <c r="GU100" s="176"/>
      <c r="GV100" s="176"/>
      <c r="GW100" s="176"/>
      <c r="GX100" s="176"/>
      <c r="GY100" s="176"/>
      <c r="GZ100" s="176"/>
      <c r="HA100" s="176"/>
      <c r="HB100" s="176"/>
      <c r="HC100" s="176"/>
      <c r="HD100" s="176"/>
      <c r="HE100" s="176"/>
      <c r="HF100" s="176"/>
      <c r="HG100" s="176"/>
      <c r="HH100" s="176"/>
      <c r="HI100" s="176"/>
      <c r="HJ100" s="176"/>
      <c r="HK100" s="176"/>
      <c r="HL100" s="176"/>
      <c r="HM100" s="176"/>
      <c r="HN100" s="176"/>
      <c r="HO100" s="176"/>
      <c r="HP100" s="176"/>
      <c r="HQ100" s="176"/>
      <c r="HR100" s="176"/>
      <c r="HS100" s="176"/>
      <c r="HT100" s="176"/>
      <c r="HU100" s="176"/>
      <c r="HV100" s="176"/>
      <c r="HW100" s="176"/>
      <c r="HX100" s="176"/>
      <c r="HY100" s="176"/>
      <c r="HZ100" s="176"/>
      <c r="IA100" s="176"/>
      <c r="IB100" s="176"/>
      <c r="IC100" s="176"/>
      <c r="ID100" s="176"/>
      <c r="IE100" s="176"/>
      <c r="IF100" s="176"/>
      <c r="IG100" s="176"/>
      <c r="IH100" s="176"/>
      <c r="II100" s="176"/>
      <c r="IJ100" s="176"/>
      <c r="IK100" s="176"/>
      <c r="IL100" s="176"/>
      <c r="IM100" s="176"/>
      <c r="IN100" s="176"/>
      <c r="IO100" s="176"/>
      <c r="IP100" s="176"/>
      <c r="IQ100" s="176"/>
      <c r="IR100" s="176"/>
      <c r="IS100" s="176"/>
      <c r="IT100" s="176"/>
      <c r="IU100" s="176"/>
    </row>
    <row r="101" spans="1:255" s="177" customFormat="1" x14ac:dyDescent="0.25">
      <c r="A101" s="126"/>
      <c r="B101" s="127"/>
      <c r="C101" s="127"/>
      <c r="D101" s="128"/>
      <c r="E101" s="88"/>
      <c r="F101" s="129"/>
      <c r="G101" s="130"/>
      <c r="H101" s="131"/>
      <c r="I101" s="182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76"/>
      <c r="FN101" s="176"/>
      <c r="FO101" s="176"/>
      <c r="FP101" s="176"/>
      <c r="FQ101" s="176"/>
      <c r="FR101" s="176"/>
      <c r="FS101" s="176"/>
      <c r="FT101" s="176"/>
      <c r="FU101" s="176"/>
      <c r="FV101" s="176"/>
      <c r="FW101" s="176"/>
      <c r="FX101" s="176"/>
      <c r="FY101" s="176"/>
      <c r="FZ101" s="176"/>
      <c r="GA101" s="176"/>
      <c r="GB101" s="176"/>
      <c r="GC101" s="176"/>
      <c r="GD101" s="176"/>
      <c r="GE101" s="176"/>
      <c r="GF101" s="176"/>
      <c r="GG101" s="176"/>
      <c r="GH101" s="176"/>
      <c r="GI101" s="176"/>
      <c r="GJ101" s="176"/>
      <c r="GK101" s="176"/>
      <c r="GL101" s="176"/>
      <c r="GM101" s="176"/>
      <c r="GN101" s="176"/>
      <c r="GO101" s="176"/>
      <c r="GP101" s="176"/>
      <c r="GQ101" s="176"/>
      <c r="GR101" s="176"/>
      <c r="GS101" s="176"/>
      <c r="GT101" s="176"/>
      <c r="GU101" s="176"/>
      <c r="GV101" s="176"/>
      <c r="GW101" s="176"/>
      <c r="GX101" s="176"/>
      <c r="GY101" s="176"/>
      <c r="GZ101" s="176"/>
      <c r="HA101" s="176"/>
      <c r="HB101" s="176"/>
      <c r="HC101" s="176"/>
      <c r="HD101" s="176"/>
      <c r="HE101" s="176"/>
      <c r="HF101" s="176"/>
      <c r="HG101" s="176"/>
      <c r="HH101" s="176"/>
      <c r="HI101" s="176"/>
      <c r="HJ101" s="176"/>
      <c r="HK101" s="176"/>
      <c r="HL101" s="176"/>
      <c r="HM101" s="176"/>
      <c r="HN101" s="176"/>
      <c r="HO101" s="176"/>
      <c r="HP101" s="176"/>
      <c r="HQ101" s="176"/>
      <c r="HR101" s="176"/>
      <c r="HS101" s="176"/>
      <c r="HT101" s="176"/>
      <c r="HU101" s="176"/>
      <c r="HV101" s="176"/>
      <c r="HW101" s="176"/>
      <c r="HX101" s="176"/>
      <c r="HY101" s="176"/>
      <c r="HZ101" s="176"/>
      <c r="IA101" s="176"/>
      <c r="IB101" s="176"/>
      <c r="IC101" s="176"/>
      <c r="ID101" s="176"/>
      <c r="IE101" s="176"/>
      <c r="IF101" s="176"/>
      <c r="IG101" s="176"/>
      <c r="IH101" s="176"/>
      <c r="II101" s="176"/>
      <c r="IJ101" s="176"/>
      <c r="IK101" s="176"/>
      <c r="IL101" s="176"/>
      <c r="IM101" s="176"/>
      <c r="IN101" s="176"/>
      <c r="IO101" s="176"/>
      <c r="IP101" s="176"/>
      <c r="IQ101" s="176"/>
      <c r="IR101" s="176"/>
      <c r="IS101" s="176"/>
      <c r="IT101" s="176"/>
      <c r="IU101" s="176"/>
    </row>
    <row r="102" spans="1:255" s="177" customFormat="1" x14ac:dyDescent="0.25">
      <c r="A102" s="779" t="s">
        <v>231</v>
      </c>
      <c r="B102" s="781" t="s">
        <v>22</v>
      </c>
      <c r="C102" s="781" t="s">
        <v>223</v>
      </c>
      <c r="D102" s="781" t="s">
        <v>17</v>
      </c>
      <c r="E102" s="783" t="s">
        <v>224</v>
      </c>
      <c r="F102" s="772" t="s">
        <v>225</v>
      </c>
      <c r="G102" s="773"/>
      <c r="H102" s="774" t="s">
        <v>232</v>
      </c>
      <c r="I102" s="182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176"/>
      <c r="GF102" s="176"/>
      <c r="GG102" s="176"/>
      <c r="GH102" s="176"/>
      <c r="GI102" s="176"/>
      <c r="GJ102" s="176"/>
      <c r="GK102" s="176"/>
      <c r="GL102" s="176"/>
      <c r="GM102" s="176"/>
      <c r="GN102" s="176"/>
      <c r="GO102" s="176"/>
      <c r="GP102" s="176"/>
      <c r="GQ102" s="176"/>
      <c r="GR102" s="176"/>
      <c r="GS102" s="176"/>
      <c r="GT102" s="176"/>
      <c r="GU102" s="176"/>
      <c r="GV102" s="176"/>
      <c r="GW102" s="176"/>
      <c r="GX102" s="176"/>
      <c r="GY102" s="176"/>
      <c r="GZ102" s="176"/>
      <c r="HA102" s="176"/>
      <c r="HB102" s="176"/>
      <c r="HC102" s="176"/>
      <c r="HD102" s="176"/>
      <c r="HE102" s="176"/>
      <c r="HF102" s="176"/>
      <c r="HG102" s="176"/>
      <c r="HH102" s="176"/>
      <c r="HI102" s="176"/>
      <c r="HJ102" s="176"/>
      <c r="HK102" s="176"/>
      <c r="HL102" s="176"/>
      <c r="HM102" s="176"/>
      <c r="HN102" s="176"/>
      <c r="HO102" s="176"/>
      <c r="HP102" s="176"/>
      <c r="HQ102" s="176"/>
      <c r="HR102" s="176"/>
      <c r="HS102" s="176"/>
      <c r="HT102" s="176"/>
      <c r="HU102" s="176"/>
      <c r="HV102" s="176"/>
      <c r="HW102" s="176"/>
      <c r="HX102" s="176"/>
      <c r="HY102" s="176"/>
      <c r="HZ102" s="176"/>
      <c r="IA102" s="176"/>
      <c r="IB102" s="176"/>
      <c r="IC102" s="176"/>
      <c r="ID102" s="176"/>
      <c r="IE102" s="176"/>
      <c r="IF102" s="176"/>
      <c r="IG102" s="176"/>
      <c r="IH102" s="176"/>
      <c r="II102" s="176"/>
      <c r="IJ102" s="176"/>
      <c r="IK102" s="176"/>
      <c r="IL102" s="176"/>
      <c r="IM102" s="176"/>
      <c r="IN102" s="176"/>
      <c r="IO102" s="176"/>
      <c r="IP102" s="176"/>
      <c r="IQ102" s="176"/>
      <c r="IR102" s="176"/>
      <c r="IS102" s="176"/>
      <c r="IT102" s="176"/>
      <c r="IU102" s="176"/>
    </row>
    <row r="103" spans="1:255" s="177" customFormat="1" x14ac:dyDescent="0.25">
      <c r="A103" s="807"/>
      <c r="B103" s="782"/>
      <c r="C103" s="782"/>
      <c r="D103" s="785"/>
      <c r="E103" s="786"/>
      <c r="F103" s="42" t="s">
        <v>227</v>
      </c>
      <c r="G103" s="42" t="s">
        <v>228</v>
      </c>
      <c r="H103" s="775"/>
      <c r="I103" s="182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76"/>
      <c r="FQ103" s="176"/>
      <c r="FR103" s="176"/>
      <c r="FS103" s="176"/>
      <c r="FT103" s="176"/>
      <c r="FU103" s="176"/>
      <c r="FV103" s="176"/>
      <c r="FW103" s="176"/>
      <c r="FX103" s="176"/>
      <c r="FY103" s="176"/>
      <c r="FZ103" s="176"/>
      <c r="GA103" s="176"/>
      <c r="GB103" s="176"/>
      <c r="GC103" s="176"/>
      <c r="GD103" s="176"/>
      <c r="GE103" s="176"/>
      <c r="GF103" s="176"/>
      <c r="GG103" s="176"/>
      <c r="GH103" s="176"/>
      <c r="GI103" s="176"/>
      <c r="GJ103" s="176"/>
      <c r="GK103" s="176"/>
      <c r="GL103" s="176"/>
      <c r="GM103" s="176"/>
      <c r="GN103" s="176"/>
      <c r="GO103" s="176"/>
      <c r="GP103" s="176"/>
      <c r="GQ103" s="176"/>
      <c r="GR103" s="176"/>
      <c r="GS103" s="176"/>
      <c r="GT103" s="176"/>
      <c r="GU103" s="176"/>
      <c r="GV103" s="176"/>
      <c r="GW103" s="176"/>
      <c r="GX103" s="176"/>
      <c r="GY103" s="176"/>
      <c r="GZ103" s="176"/>
      <c r="HA103" s="176"/>
      <c r="HB103" s="176"/>
      <c r="HC103" s="176"/>
      <c r="HD103" s="176"/>
      <c r="HE103" s="176"/>
      <c r="HF103" s="176"/>
      <c r="HG103" s="176"/>
      <c r="HH103" s="176"/>
      <c r="HI103" s="176"/>
      <c r="HJ103" s="176"/>
      <c r="HK103" s="176"/>
      <c r="HL103" s="176"/>
      <c r="HM103" s="176"/>
      <c r="HN103" s="176"/>
      <c r="HO103" s="176"/>
      <c r="HP103" s="176"/>
      <c r="HQ103" s="176"/>
      <c r="HR103" s="176"/>
      <c r="HS103" s="176"/>
      <c r="HT103" s="176"/>
      <c r="HU103" s="176"/>
      <c r="HV103" s="176"/>
      <c r="HW103" s="176"/>
      <c r="HX103" s="176"/>
      <c r="HY103" s="176"/>
      <c r="HZ103" s="176"/>
      <c r="IA103" s="176"/>
      <c r="IB103" s="176"/>
      <c r="IC103" s="176"/>
      <c r="ID103" s="176"/>
      <c r="IE103" s="176"/>
      <c r="IF103" s="176"/>
      <c r="IG103" s="176"/>
      <c r="IH103" s="176"/>
      <c r="II103" s="176"/>
      <c r="IJ103" s="176"/>
      <c r="IK103" s="176"/>
      <c r="IL103" s="176"/>
      <c r="IM103" s="176"/>
      <c r="IN103" s="176"/>
      <c r="IO103" s="176"/>
      <c r="IP103" s="176"/>
      <c r="IQ103" s="176"/>
      <c r="IR103" s="176"/>
      <c r="IS103" s="176"/>
      <c r="IT103" s="176"/>
      <c r="IU103" s="176"/>
    </row>
    <row r="104" spans="1:255" s="177" customFormat="1" ht="48" customHeight="1" x14ac:dyDescent="0.25">
      <c r="A104" s="132" t="s">
        <v>34</v>
      </c>
      <c r="B104" s="77" t="s">
        <v>233</v>
      </c>
      <c r="C104" s="77" t="s">
        <v>234</v>
      </c>
      <c r="D104" s="92" t="s">
        <v>235</v>
      </c>
      <c r="E104" s="172">
        <v>1</v>
      </c>
      <c r="F104" s="306">
        <f>'mediana preços equipamentos'!J7</f>
        <v>5613.12</v>
      </c>
      <c r="G104" s="114">
        <f t="shared" ref="G104" si="1">TRUNC(E104*F104,2)</f>
        <v>5613.12</v>
      </c>
      <c r="H104" s="249"/>
      <c r="I104" s="182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7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  <c r="HP104" s="176"/>
      <c r="HQ104" s="176"/>
      <c r="HR104" s="176"/>
      <c r="HS104" s="176"/>
      <c r="HT104" s="176"/>
      <c r="HU104" s="176"/>
      <c r="HV104" s="176"/>
      <c r="HW104" s="176"/>
      <c r="HX104" s="176"/>
      <c r="HY104" s="176"/>
      <c r="HZ104" s="176"/>
      <c r="IA104" s="176"/>
      <c r="IB104" s="176"/>
      <c r="IC104" s="176"/>
      <c r="ID104" s="176"/>
      <c r="IE104" s="176"/>
      <c r="IF104" s="176"/>
      <c r="IG104" s="176"/>
      <c r="IH104" s="176"/>
      <c r="II104" s="176"/>
      <c r="IJ104" s="176"/>
      <c r="IK104" s="176"/>
      <c r="IL104" s="176"/>
      <c r="IM104" s="176"/>
      <c r="IN104" s="176"/>
      <c r="IO104" s="176"/>
      <c r="IP104" s="176"/>
      <c r="IQ104" s="176"/>
      <c r="IR104" s="176"/>
      <c r="IS104" s="176"/>
      <c r="IT104" s="176"/>
      <c r="IU104" s="176"/>
    </row>
    <row r="105" spans="1:255" s="177" customFormat="1" ht="48" customHeight="1" x14ac:dyDescent="0.25">
      <c r="A105" s="671"/>
      <c r="B105" s="555"/>
      <c r="C105" s="77"/>
      <c r="D105" s="92"/>
      <c r="E105" s="172"/>
      <c r="F105" s="306"/>
      <c r="G105" s="114"/>
      <c r="H105" s="249"/>
      <c r="I105" s="182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76"/>
      <c r="FQ105" s="176"/>
      <c r="FR105" s="176"/>
      <c r="FS105" s="176"/>
      <c r="FT105" s="176"/>
      <c r="FU105" s="176"/>
      <c r="FV105" s="176"/>
      <c r="FW105" s="176"/>
      <c r="FX105" s="176"/>
      <c r="FY105" s="176"/>
      <c r="FZ105" s="176"/>
      <c r="GA105" s="176"/>
      <c r="GB105" s="176"/>
      <c r="GC105" s="176"/>
      <c r="GD105" s="176"/>
      <c r="GE105" s="176"/>
      <c r="GF105" s="176"/>
      <c r="GG105" s="176"/>
      <c r="GH105" s="176"/>
      <c r="GI105" s="176"/>
      <c r="GJ105" s="176"/>
      <c r="GK105" s="176"/>
      <c r="GL105" s="176"/>
      <c r="GM105" s="176"/>
      <c r="GN105" s="176"/>
      <c r="GO105" s="176"/>
      <c r="GP105" s="176"/>
      <c r="GQ105" s="176"/>
      <c r="GR105" s="176"/>
      <c r="GS105" s="176"/>
      <c r="GT105" s="176"/>
      <c r="GU105" s="176"/>
      <c r="GV105" s="176"/>
      <c r="GW105" s="176"/>
      <c r="GX105" s="176"/>
      <c r="GY105" s="176"/>
      <c r="GZ105" s="176"/>
      <c r="HA105" s="176"/>
      <c r="HB105" s="176"/>
      <c r="HC105" s="176"/>
      <c r="HD105" s="176"/>
      <c r="HE105" s="176"/>
      <c r="HF105" s="176"/>
      <c r="HG105" s="176"/>
      <c r="HH105" s="176"/>
      <c r="HI105" s="176"/>
      <c r="HJ105" s="176"/>
      <c r="HK105" s="176"/>
      <c r="HL105" s="176"/>
      <c r="HM105" s="176"/>
      <c r="HN105" s="176"/>
      <c r="HO105" s="176"/>
      <c r="HP105" s="176"/>
      <c r="HQ105" s="176"/>
      <c r="HR105" s="176"/>
      <c r="HS105" s="176"/>
      <c r="HT105" s="176"/>
      <c r="HU105" s="176"/>
      <c r="HV105" s="176"/>
      <c r="HW105" s="176"/>
      <c r="HX105" s="176"/>
      <c r="HY105" s="176"/>
      <c r="HZ105" s="176"/>
      <c r="IA105" s="176"/>
      <c r="IB105" s="176"/>
      <c r="IC105" s="176"/>
      <c r="ID105" s="176"/>
      <c r="IE105" s="176"/>
      <c r="IF105" s="176"/>
      <c r="IG105" s="176"/>
      <c r="IH105" s="176"/>
      <c r="II105" s="176"/>
      <c r="IJ105" s="176"/>
      <c r="IK105" s="176"/>
      <c r="IL105" s="176"/>
      <c r="IM105" s="176"/>
      <c r="IN105" s="176"/>
      <c r="IO105" s="176"/>
      <c r="IP105" s="176"/>
      <c r="IQ105" s="176"/>
      <c r="IR105" s="176"/>
      <c r="IS105" s="176"/>
      <c r="IT105" s="176"/>
      <c r="IU105" s="176"/>
    </row>
    <row r="106" spans="1:255" s="177" customFormat="1" ht="48" customHeight="1" x14ac:dyDescent="0.25">
      <c r="A106" s="671"/>
      <c r="B106" s="555"/>
      <c r="C106" s="77"/>
      <c r="D106" s="92"/>
      <c r="E106" s="172"/>
      <c r="F106" s="306"/>
      <c r="G106" s="114"/>
      <c r="H106" s="249"/>
      <c r="I106" s="182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76"/>
      <c r="FN106" s="176"/>
      <c r="FO106" s="176"/>
      <c r="FP106" s="176"/>
      <c r="FQ106" s="176"/>
      <c r="FR106" s="176"/>
      <c r="FS106" s="176"/>
      <c r="FT106" s="176"/>
      <c r="FU106" s="176"/>
      <c r="FV106" s="176"/>
      <c r="FW106" s="176"/>
      <c r="FX106" s="176"/>
      <c r="FY106" s="176"/>
      <c r="FZ106" s="176"/>
      <c r="GA106" s="176"/>
      <c r="GB106" s="176"/>
      <c r="GC106" s="176"/>
      <c r="GD106" s="176"/>
      <c r="GE106" s="176"/>
      <c r="GF106" s="176"/>
      <c r="GG106" s="176"/>
      <c r="GH106" s="176"/>
      <c r="GI106" s="176"/>
      <c r="GJ106" s="176"/>
      <c r="GK106" s="176"/>
      <c r="GL106" s="176"/>
      <c r="GM106" s="176"/>
      <c r="GN106" s="176"/>
      <c r="GO106" s="176"/>
      <c r="GP106" s="176"/>
      <c r="GQ106" s="176"/>
      <c r="GR106" s="176"/>
      <c r="GS106" s="176"/>
      <c r="GT106" s="176"/>
      <c r="GU106" s="176"/>
      <c r="GV106" s="176"/>
      <c r="GW106" s="176"/>
      <c r="GX106" s="176"/>
      <c r="GY106" s="176"/>
      <c r="GZ106" s="176"/>
      <c r="HA106" s="176"/>
      <c r="HB106" s="176"/>
      <c r="HC106" s="176"/>
      <c r="HD106" s="176"/>
      <c r="HE106" s="176"/>
      <c r="HF106" s="176"/>
      <c r="HG106" s="176"/>
      <c r="HH106" s="176"/>
      <c r="HI106" s="176"/>
      <c r="HJ106" s="176"/>
      <c r="HK106" s="176"/>
      <c r="HL106" s="176"/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</row>
    <row r="107" spans="1:255" s="177" customFormat="1" ht="24" customHeight="1" x14ac:dyDescent="0.2">
      <c r="A107" s="317"/>
      <c r="B107" s="92"/>
      <c r="C107" s="77"/>
      <c r="D107" s="186"/>
      <c r="E107" s="172"/>
      <c r="F107" s="152"/>
      <c r="G107" s="114"/>
      <c r="H107" s="569"/>
      <c r="J107" s="187" t="s">
        <v>236</v>
      </c>
      <c r="K107" s="190" t="s">
        <v>17</v>
      </c>
      <c r="L107" s="191">
        <v>11</v>
      </c>
    </row>
    <row r="108" spans="1:255" s="177" customFormat="1" x14ac:dyDescent="0.25">
      <c r="A108" s="116" t="s">
        <v>232</v>
      </c>
      <c r="B108" s="554"/>
      <c r="C108" s="554"/>
      <c r="D108" s="134"/>
      <c r="E108" s="135"/>
      <c r="F108" s="136"/>
      <c r="G108" s="137"/>
      <c r="H108" s="117">
        <f>SUM(G104:G107)</f>
        <v>5613.12</v>
      </c>
      <c r="I108" s="182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176"/>
      <c r="GF108" s="176"/>
      <c r="GG108" s="176"/>
      <c r="GH108" s="176"/>
      <c r="GI108" s="176"/>
      <c r="GJ108" s="176"/>
      <c r="GK108" s="176"/>
      <c r="GL108" s="176"/>
      <c r="GM108" s="176"/>
      <c r="GN108" s="176"/>
      <c r="GO108" s="176"/>
      <c r="GP108" s="176"/>
      <c r="GQ108" s="176"/>
      <c r="GR108" s="176"/>
      <c r="GS108" s="176"/>
      <c r="GT108" s="176"/>
      <c r="GU108" s="176"/>
      <c r="GV108" s="176"/>
      <c r="GW108" s="176"/>
      <c r="GX108" s="176"/>
      <c r="GY108" s="176"/>
      <c r="GZ108" s="176"/>
      <c r="HA108" s="176"/>
      <c r="HB108" s="176"/>
      <c r="HC108" s="176"/>
      <c r="HD108" s="176"/>
      <c r="HE108" s="176"/>
      <c r="HF108" s="176"/>
      <c r="HG108" s="176"/>
      <c r="HH108" s="176"/>
      <c r="HI108" s="176"/>
      <c r="HJ108" s="176"/>
      <c r="HK108" s="176"/>
      <c r="HL108" s="176"/>
      <c r="HM108" s="176"/>
      <c r="HN108" s="176"/>
      <c r="HO108" s="176"/>
      <c r="HP108" s="176"/>
      <c r="HQ108" s="176"/>
      <c r="HR108" s="176"/>
      <c r="HS108" s="176"/>
      <c r="HT108" s="176"/>
      <c r="HU108" s="176"/>
      <c r="HV108" s="176"/>
      <c r="HW108" s="176"/>
      <c r="HX108" s="176"/>
      <c r="HY108" s="176"/>
      <c r="HZ108" s="176"/>
      <c r="IA108" s="176"/>
      <c r="IB108" s="176"/>
      <c r="IC108" s="176"/>
      <c r="ID108" s="176"/>
      <c r="IE108" s="176"/>
      <c r="IF108" s="176"/>
      <c r="IG108" s="176"/>
      <c r="IH108" s="176"/>
      <c r="II108" s="176"/>
      <c r="IJ108" s="176"/>
      <c r="IK108" s="176"/>
      <c r="IL108" s="176"/>
      <c r="IM108" s="176"/>
      <c r="IN108" s="176"/>
      <c r="IO108" s="176"/>
      <c r="IP108" s="176"/>
      <c r="IQ108" s="176"/>
      <c r="IR108" s="176"/>
      <c r="IS108" s="176"/>
      <c r="IT108" s="176"/>
      <c r="IU108" s="176"/>
    </row>
    <row r="109" spans="1:255" s="177" customFormat="1" x14ac:dyDescent="0.25">
      <c r="A109" s="132"/>
      <c r="B109" s="110"/>
      <c r="C109" s="78"/>
      <c r="D109" s="111"/>
      <c r="E109" s="112"/>
      <c r="F109" s="113"/>
      <c r="G109" s="114"/>
      <c r="H109" s="138"/>
      <c r="I109" s="182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76"/>
      <c r="FN109" s="176"/>
      <c r="FO109" s="176"/>
      <c r="FP109" s="176"/>
      <c r="FQ109" s="176"/>
      <c r="FR109" s="176"/>
      <c r="FS109" s="176"/>
      <c r="FT109" s="176"/>
      <c r="FU109" s="176"/>
      <c r="FV109" s="176"/>
      <c r="FW109" s="176"/>
      <c r="FX109" s="176"/>
      <c r="FY109" s="176"/>
      <c r="FZ109" s="176"/>
      <c r="GA109" s="176"/>
      <c r="GB109" s="176"/>
      <c r="GC109" s="176"/>
      <c r="GD109" s="176"/>
      <c r="GE109" s="176"/>
      <c r="GF109" s="176"/>
      <c r="GG109" s="176"/>
      <c r="GH109" s="176"/>
      <c r="GI109" s="176"/>
      <c r="GJ109" s="176"/>
      <c r="GK109" s="176"/>
      <c r="GL109" s="176"/>
      <c r="GM109" s="176"/>
      <c r="GN109" s="176"/>
      <c r="GO109" s="176"/>
      <c r="GP109" s="176"/>
      <c r="GQ109" s="176"/>
      <c r="GR109" s="176"/>
      <c r="GS109" s="176"/>
      <c r="GT109" s="176"/>
      <c r="GU109" s="176"/>
      <c r="GV109" s="176"/>
      <c r="GW109" s="176"/>
      <c r="GX109" s="176"/>
      <c r="GY109" s="176"/>
      <c r="GZ109" s="176"/>
      <c r="HA109" s="176"/>
      <c r="HB109" s="176"/>
      <c r="HC109" s="176"/>
      <c r="HD109" s="176"/>
      <c r="HE109" s="176"/>
      <c r="HF109" s="176"/>
      <c r="HG109" s="176"/>
      <c r="HH109" s="176"/>
      <c r="HI109" s="176"/>
      <c r="HJ109" s="176"/>
      <c r="HK109" s="176"/>
      <c r="HL109" s="176"/>
      <c r="HM109" s="176"/>
      <c r="HN109" s="176"/>
      <c r="HO109" s="176"/>
      <c r="HP109" s="176"/>
      <c r="HQ109" s="176"/>
      <c r="HR109" s="176"/>
      <c r="HS109" s="176"/>
      <c r="HT109" s="176"/>
      <c r="HU109" s="176"/>
      <c r="HV109" s="176"/>
      <c r="HW109" s="176"/>
      <c r="HX109" s="176"/>
      <c r="HY109" s="176"/>
      <c r="HZ109" s="176"/>
      <c r="IA109" s="176"/>
      <c r="IB109" s="176"/>
      <c r="IC109" s="176"/>
      <c r="ID109" s="176"/>
      <c r="IE109" s="176"/>
      <c r="IF109" s="176"/>
      <c r="IG109" s="176"/>
      <c r="IH109" s="176"/>
      <c r="II109" s="176"/>
      <c r="IJ109" s="176"/>
      <c r="IK109" s="176"/>
      <c r="IL109" s="176"/>
      <c r="IM109" s="176"/>
      <c r="IN109" s="176"/>
      <c r="IO109" s="176"/>
      <c r="IP109" s="176"/>
      <c r="IQ109" s="176"/>
      <c r="IR109" s="176"/>
      <c r="IS109" s="176"/>
      <c r="IT109" s="176"/>
      <c r="IU109" s="176"/>
    </row>
    <row r="110" spans="1:255" s="177" customFormat="1" x14ac:dyDescent="0.25">
      <c r="A110" s="118"/>
      <c r="B110" s="119"/>
      <c r="C110" s="119"/>
      <c r="D110" s="119"/>
      <c r="E110" s="120"/>
      <c r="F110" s="121"/>
      <c r="G110" s="122"/>
      <c r="H110" s="123"/>
      <c r="I110" s="182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176"/>
      <c r="FO110" s="176"/>
      <c r="FP110" s="176"/>
      <c r="FQ110" s="176"/>
      <c r="FR110" s="176"/>
      <c r="FS110" s="176"/>
      <c r="FT110" s="176"/>
      <c r="FU110" s="176"/>
      <c r="FV110" s="176"/>
      <c r="FW110" s="176"/>
      <c r="FX110" s="176"/>
      <c r="FY110" s="176"/>
      <c r="FZ110" s="176"/>
      <c r="GA110" s="176"/>
      <c r="GB110" s="176"/>
      <c r="GC110" s="176"/>
      <c r="GD110" s="176"/>
      <c r="GE110" s="176"/>
      <c r="GF110" s="176"/>
      <c r="GG110" s="176"/>
      <c r="GH110" s="176"/>
      <c r="GI110" s="176"/>
      <c r="GJ110" s="176"/>
      <c r="GK110" s="176"/>
      <c r="GL110" s="176"/>
      <c r="GM110" s="176"/>
      <c r="GN110" s="176"/>
      <c r="GO110" s="176"/>
      <c r="GP110" s="176"/>
      <c r="GQ110" s="176"/>
      <c r="GR110" s="176"/>
      <c r="GS110" s="176"/>
      <c r="GT110" s="176"/>
      <c r="GU110" s="176"/>
      <c r="GV110" s="176"/>
      <c r="GW110" s="176"/>
      <c r="GX110" s="176"/>
      <c r="GY110" s="176"/>
      <c r="GZ110" s="176"/>
      <c r="HA110" s="176"/>
      <c r="HB110" s="176"/>
      <c r="HC110" s="176"/>
      <c r="HD110" s="176"/>
      <c r="HE110" s="176"/>
      <c r="HF110" s="176"/>
      <c r="HG110" s="176"/>
      <c r="HH110" s="176"/>
      <c r="HI110" s="176"/>
      <c r="HJ110" s="176"/>
      <c r="HK110" s="176"/>
      <c r="HL110" s="176"/>
      <c r="HM110" s="176"/>
      <c r="HN110" s="176"/>
      <c r="HO110" s="176"/>
      <c r="HP110" s="176"/>
      <c r="HQ110" s="176"/>
      <c r="HR110" s="176"/>
      <c r="HS110" s="176"/>
      <c r="HT110" s="176"/>
      <c r="HU110" s="176"/>
      <c r="HV110" s="176"/>
      <c r="HW110" s="176"/>
      <c r="HX110" s="176"/>
      <c r="HY110" s="176"/>
      <c r="HZ110" s="176"/>
      <c r="IA110" s="176"/>
      <c r="IB110" s="176"/>
      <c r="IC110" s="176"/>
      <c r="ID110" s="176"/>
      <c r="IE110" s="176"/>
      <c r="IF110" s="176"/>
      <c r="IG110" s="176"/>
      <c r="IH110" s="176"/>
      <c r="II110" s="176"/>
      <c r="IJ110" s="176"/>
      <c r="IK110" s="176"/>
      <c r="IL110" s="176"/>
      <c r="IM110" s="176"/>
      <c r="IN110" s="176"/>
      <c r="IO110" s="176"/>
      <c r="IP110" s="176"/>
      <c r="IQ110" s="176"/>
      <c r="IR110" s="176"/>
      <c r="IS110" s="176"/>
      <c r="IT110" s="176"/>
      <c r="IU110" s="176"/>
    </row>
    <row r="111" spans="1:255" s="177" customFormat="1" ht="20.25" customHeight="1" x14ac:dyDescent="0.25">
      <c r="A111" s="139" t="s">
        <v>237</v>
      </c>
      <c r="B111" s="562"/>
      <c r="C111" s="562"/>
      <c r="D111" s="141"/>
      <c r="E111" s="142"/>
      <c r="F111" s="108"/>
      <c r="G111" s="109"/>
      <c r="H111" s="298" t="s">
        <v>210</v>
      </c>
      <c r="I111" s="182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76"/>
      <c r="FN111" s="176"/>
      <c r="FO111" s="176"/>
      <c r="FP111" s="176"/>
      <c r="FQ111" s="176"/>
      <c r="FR111" s="176"/>
      <c r="FS111" s="176"/>
      <c r="FT111" s="176"/>
      <c r="FU111" s="176"/>
      <c r="FV111" s="176"/>
      <c r="FW111" s="176"/>
      <c r="FX111" s="176"/>
      <c r="FY111" s="176"/>
      <c r="FZ111" s="176"/>
      <c r="GA111" s="176"/>
      <c r="GB111" s="176"/>
      <c r="GC111" s="176"/>
      <c r="GD111" s="176"/>
      <c r="GE111" s="176"/>
      <c r="GF111" s="176"/>
      <c r="GG111" s="176"/>
      <c r="GH111" s="176"/>
      <c r="GI111" s="176"/>
      <c r="GJ111" s="176"/>
      <c r="GK111" s="176"/>
      <c r="GL111" s="176"/>
      <c r="GM111" s="176"/>
      <c r="GN111" s="176"/>
      <c r="GO111" s="176"/>
      <c r="GP111" s="176"/>
      <c r="GQ111" s="176"/>
      <c r="GR111" s="176"/>
      <c r="GS111" s="176"/>
      <c r="GT111" s="176"/>
      <c r="GU111" s="176"/>
      <c r="GV111" s="176"/>
      <c r="GW111" s="176"/>
      <c r="GX111" s="176"/>
      <c r="GY111" s="176"/>
      <c r="GZ111" s="176"/>
      <c r="HA111" s="176"/>
      <c r="HB111" s="176"/>
      <c r="HC111" s="176"/>
      <c r="HD111" s="176"/>
      <c r="HE111" s="176"/>
      <c r="HF111" s="176"/>
      <c r="HG111" s="176"/>
      <c r="HH111" s="176"/>
      <c r="HI111" s="176"/>
      <c r="HJ111" s="176"/>
      <c r="HK111" s="176"/>
      <c r="HL111" s="176"/>
      <c r="HM111" s="176"/>
      <c r="HN111" s="176"/>
      <c r="HO111" s="176"/>
      <c r="HP111" s="176"/>
      <c r="HQ111" s="176"/>
      <c r="HR111" s="176"/>
      <c r="HS111" s="176"/>
      <c r="HT111" s="176"/>
      <c r="HU111" s="176"/>
      <c r="HV111" s="176"/>
      <c r="HW111" s="176"/>
      <c r="HX111" s="176"/>
      <c r="HY111" s="176"/>
      <c r="HZ111" s="176"/>
      <c r="IA111" s="176"/>
      <c r="IB111" s="176"/>
      <c r="IC111" s="176"/>
      <c r="ID111" s="176"/>
      <c r="IE111" s="176"/>
      <c r="IF111" s="176"/>
      <c r="IG111" s="176"/>
      <c r="IH111" s="176"/>
      <c r="II111" s="176"/>
      <c r="IJ111" s="176"/>
      <c r="IK111" s="176"/>
      <c r="IL111" s="176"/>
      <c r="IM111" s="176"/>
      <c r="IN111" s="176"/>
      <c r="IO111" s="176"/>
      <c r="IP111" s="176"/>
      <c r="IQ111" s="176"/>
      <c r="IR111" s="176"/>
      <c r="IS111" s="176"/>
      <c r="IT111" s="176"/>
      <c r="IU111" s="176"/>
    </row>
    <row r="112" spans="1:255" s="177" customFormat="1" ht="20.25" customHeight="1" x14ac:dyDescent="0.25">
      <c r="A112" s="143" t="s">
        <v>238</v>
      </c>
      <c r="B112" s="144"/>
      <c r="C112" s="144"/>
      <c r="D112" s="145"/>
      <c r="E112" s="146"/>
      <c r="F112" s="147">
        <f>H92</f>
        <v>0</v>
      </c>
      <c r="G112" s="148"/>
      <c r="H112" s="149"/>
      <c r="I112" s="182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76"/>
      <c r="FQ112" s="176"/>
      <c r="FR112" s="176"/>
      <c r="FS112" s="176"/>
      <c r="FT112" s="176"/>
      <c r="FU112" s="176"/>
      <c r="FV112" s="176"/>
      <c r="FW112" s="176"/>
      <c r="FX112" s="176"/>
      <c r="FY112" s="176"/>
      <c r="FZ112" s="176"/>
      <c r="GA112" s="176"/>
      <c r="GB112" s="176"/>
      <c r="GC112" s="176"/>
      <c r="GD112" s="176"/>
      <c r="GE112" s="176"/>
      <c r="GF112" s="176"/>
      <c r="GG112" s="176"/>
      <c r="GH112" s="176"/>
      <c r="GI112" s="176"/>
      <c r="GJ112" s="176"/>
      <c r="GK112" s="176"/>
      <c r="GL112" s="176"/>
      <c r="GM112" s="176"/>
      <c r="GN112" s="176"/>
      <c r="GO112" s="176"/>
      <c r="GP112" s="176"/>
      <c r="GQ112" s="176"/>
      <c r="GR112" s="176"/>
      <c r="GS112" s="176"/>
      <c r="GT112" s="176"/>
      <c r="GU112" s="176"/>
      <c r="GV112" s="176"/>
      <c r="GW112" s="176"/>
      <c r="GX112" s="176"/>
      <c r="GY112" s="176"/>
      <c r="GZ112" s="176"/>
      <c r="HA112" s="176"/>
      <c r="HB112" s="176"/>
      <c r="HC112" s="176"/>
      <c r="HD112" s="176"/>
      <c r="HE112" s="176"/>
      <c r="HF112" s="176"/>
      <c r="HG112" s="176"/>
      <c r="HH112" s="176"/>
      <c r="HI112" s="176"/>
      <c r="HJ112" s="176"/>
      <c r="HK112" s="176"/>
      <c r="HL112" s="176"/>
      <c r="HM112" s="176"/>
      <c r="HN112" s="176"/>
      <c r="HO112" s="176"/>
      <c r="HP112" s="176"/>
      <c r="HQ112" s="176"/>
      <c r="HR112" s="176"/>
      <c r="HS112" s="176"/>
      <c r="HT112" s="176"/>
      <c r="HU112" s="176"/>
      <c r="HV112" s="176"/>
      <c r="HW112" s="176"/>
      <c r="HX112" s="176"/>
      <c r="HY112" s="176"/>
      <c r="HZ112" s="176"/>
      <c r="IA112" s="176"/>
      <c r="IB112" s="176"/>
      <c r="IC112" s="176"/>
      <c r="ID112" s="176"/>
      <c r="IE112" s="176"/>
      <c r="IF112" s="176"/>
      <c r="IG112" s="176"/>
      <c r="IH112" s="176"/>
      <c r="II112" s="176"/>
      <c r="IJ112" s="176"/>
      <c r="IK112" s="176"/>
      <c r="IL112" s="176"/>
      <c r="IM112" s="176"/>
      <c r="IN112" s="176"/>
      <c r="IO112" s="176"/>
      <c r="IP112" s="176"/>
      <c r="IQ112" s="176"/>
      <c r="IR112" s="176"/>
      <c r="IS112" s="176"/>
      <c r="IT112" s="176"/>
      <c r="IU112" s="176"/>
    </row>
    <row r="113" spans="1:255" s="177" customFormat="1" ht="20.25" customHeight="1" x14ac:dyDescent="0.25">
      <c r="A113" s="296" t="s">
        <v>239</v>
      </c>
      <c r="B113" s="119"/>
      <c r="C113" s="119"/>
      <c r="D113" s="150"/>
      <c r="E113" s="151"/>
      <c r="F113" s="152">
        <v>0</v>
      </c>
      <c r="G113" s="161"/>
      <c r="H113" s="153"/>
      <c r="I113" s="182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76"/>
      <c r="FM113" s="176"/>
      <c r="FN113" s="176"/>
      <c r="FO113" s="176"/>
      <c r="FP113" s="176"/>
      <c r="FQ113" s="176"/>
      <c r="FR113" s="176"/>
      <c r="FS113" s="176"/>
      <c r="FT113" s="176"/>
      <c r="FU113" s="176"/>
      <c r="FV113" s="176"/>
      <c r="FW113" s="176"/>
      <c r="FX113" s="176"/>
      <c r="FY113" s="176"/>
      <c r="FZ113" s="176"/>
      <c r="GA113" s="176"/>
      <c r="GB113" s="176"/>
      <c r="GC113" s="176"/>
      <c r="GD113" s="176"/>
      <c r="GE113" s="176"/>
      <c r="GF113" s="176"/>
      <c r="GG113" s="176"/>
      <c r="GH113" s="176"/>
      <c r="GI113" s="176"/>
      <c r="GJ113" s="176"/>
      <c r="GK113" s="176"/>
      <c r="GL113" s="176"/>
      <c r="GM113" s="176"/>
      <c r="GN113" s="176"/>
      <c r="GO113" s="176"/>
      <c r="GP113" s="176"/>
      <c r="GQ113" s="176"/>
      <c r="GR113" s="176"/>
      <c r="GS113" s="176"/>
      <c r="GT113" s="176"/>
      <c r="GU113" s="176"/>
      <c r="GV113" s="176"/>
      <c r="GW113" s="176"/>
      <c r="GX113" s="176"/>
      <c r="GY113" s="176"/>
      <c r="GZ113" s="176"/>
      <c r="HA113" s="176"/>
      <c r="HB113" s="176"/>
      <c r="HC113" s="176"/>
      <c r="HD113" s="176"/>
      <c r="HE113" s="176"/>
      <c r="HF113" s="176"/>
      <c r="HG113" s="176"/>
      <c r="HH113" s="176"/>
      <c r="HI113" s="176"/>
      <c r="HJ113" s="176"/>
      <c r="HK113" s="176"/>
      <c r="HL113" s="176"/>
      <c r="HM113" s="176"/>
      <c r="HN113" s="176"/>
      <c r="HO113" s="176"/>
      <c r="HP113" s="176"/>
      <c r="HQ113" s="176"/>
      <c r="HR113" s="176"/>
      <c r="HS113" s="176"/>
      <c r="HT113" s="176"/>
      <c r="HU113" s="176"/>
      <c r="HV113" s="176"/>
      <c r="HW113" s="176"/>
      <c r="HX113" s="176"/>
      <c r="HY113" s="176"/>
      <c r="HZ113" s="176"/>
      <c r="IA113" s="176"/>
      <c r="IB113" s="176"/>
      <c r="IC113" s="176"/>
      <c r="ID113" s="176"/>
      <c r="IE113" s="176"/>
      <c r="IF113" s="176"/>
      <c r="IG113" s="176"/>
      <c r="IH113" s="176"/>
      <c r="II113" s="176"/>
      <c r="IJ113" s="176"/>
      <c r="IK113" s="176"/>
      <c r="IL113" s="176"/>
      <c r="IM113" s="176"/>
      <c r="IN113" s="176"/>
      <c r="IO113" s="176"/>
      <c r="IP113" s="176"/>
      <c r="IQ113" s="176"/>
      <c r="IR113" s="176"/>
      <c r="IS113" s="176"/>
      <c r="IT113" s="176"/>
      <c r="IU113" s="176"/>
    </row>
    <row r="114" spans="1:255" s="177" customFormat="1" ht="20.25" customHeight="1" x14ac:dyDescent="0.25">
      <c r="A114" s="154" t="s">
        <v>240</v>
      </c>
      <c r="B114" s="155"/>
      <c r="C114" s="155"/>
      <c r="D114" s="156"/>
      <c r="E114" s="157"/>
      <c r="F114" s="158"/>
      <c r="G114" s="297"/>
      <c r="H114" s="159">
        <f>F112+F113</f>
        <v>0</v>
      </c>
      <c r="I114" s="182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76"/>
      <c r="FM114" s="176"/>
      <c r="FN114" s="176"/>
      <c r="FO114" s="176"/>
      <c r="FP114" s="176"/>
      <c r="FQ114" s="176"/>
      <c r="FR114" s="176"/>
      <c r="FS114" s="176"/>
      <c r="FT114" s="176"/>
      <c r="FU114" s="176"/>
      <c r="FV114" s="176"/>
      <c r="FW114" s="176"/>
      <c r="FX114" s="176"/>
      <c r="FY114" s="176"/>
      <c r="FZ114" s="176"/>
      <c r="GA114" s="176"/>
      <c r="GB114" s="176"/>
      <c r="GC114" s="176"/>
      <c r="GD114" s="176"/>
      <c r="GE114" s="176"/>
      <c r="GF114" s="176"/>
      <c r="GG114" s="176"/>
      <c r="GH114" s="176"/>
      <c r="GI114" s="176"/>
      <c r="GJ114" s="176"/>
      <c r="GK114" s="176"/>
      <c r="GL114" s="176"/>
      <c r="GM114" s="176"/>
      <c r="GN114" s="176"/>
      <c r="GO114" s="176"/>
      <c r="GP114" s="176"/>
      <c r="GQ114" s="176"/>
      <c r="GR114" s="176"/>
      <c r="GS114" s="176"/>
      <c r="GT114" s="176"/>
      <c r="GU114" s="176"/>
      <c r="GV114" s="176"/>
      <c r="GW114" s="176"/>
      <c r="GX114" s="176"/>
      <c r="GY114" s="176"/>
      <c r="GZ114" s="176"/>
      <c r="HA114" s="176"/>
      <c r="HB114" s="176"/>
      <c r="HC114" s="176"/>
      <c r="HD114" s="176"/>
      <c r="HE114" s="176"/>
      <c r="HF114" s="176"/>
      <c r="HG114" s="176"/>
      <c r="HH114" s="176"/>
      <c r="HI114" s="176"/>
      <c r="HJ114" s="176"/>
      <c r="HK114" s="176"/>
      <c r="HL114" s="176"/>
      <c r="HM114" s="176"/>
      <c r="HN114" s="176"/>
      <c r="HO114" s="176"/>
      <c r="HP114" s="176"/>
      <c r="HQ114" s="176"/>
      <c r="HR114" s="176"/>
      <c r="HS114" s="176"/>
      <c r="HT114" s="176"/>
      <c r="HU114" s="176"/>
      <c r="HV114" s="176"/>
      <c r="HW114" s="176"/>
      <c r="HX114" s="176"/>
      <c r="HY114" s="176"/>
      <c r="HZ114" s="176"/>
      <c r="IA114" s="176"/>
      <c r="IB114" s="176"/>
      <c r="IC114" s="176"/>
      <c r="ID114" s="176"/>
      <c r="IE114" s="176"/>
      <c r="IF114" s="176"/>
      <c r="IG114" s="176"/>
      <c r="IH114" s="176"/>
      <c r="II114" s="176"/>
      <c r="IJ114" s="176"/>
      <c r="IK114" s="176"/>
      <c r="IL114" s="176"/>
      <c r="IM114" s="176"/>
      <c r="IN114" s="176"/>
      <c r="IO114" s="176"/>
      <c r="IP114" s="176"/>
      <c r="IQ114" s="176"/>
      <c r="IR114" s="176"/>
      <c r="IS114" s="176"/>
      <c r="IT114" s="176"/>
      <c r="IU114" s="176"/>
    </row>
    <row r="115" spans="1:255" s="177" customFormat="1" ht="20.25" customHeight="1" x14ac:dyDescent="0.25">
      <c r="A115" s="143" t="s">
        <v>241</v>
      </c>
      <c r="B115" s="144"/>
      <c r="C115" s="144"/>
      <c r="D115" s="145"/>
      <c r="E115" s="146"/>
      <c r="F115" s="160">
        <f>H100</f>
        <v>0</v>
      </c>
      <c r="G115" s="161"/>
      <c r="H115" s="162"/>
      <c r="I115" s="182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76"/>
      <c r="FM115" s="176"/>
      <c r="FN115" s="176"/>
      <c r="FO115" s="176"/>
      <c r="FP115" s="176"/>
      <c r="FQ115" s="176"/>
      <c r="FR115" s="176"/>
      <c r="FS115" s="176"/>
      <c r="FT115" s="176"/>
      <c r="FU115" s="176"/>
      <c r="FV115" s="176"/>
      <c r="FW115" s="176"/>
      <c r="FX115" s="176"/>
      <c r="FY115" s="176"/>
      <c r="FZ115" s="176"/>
      <c r="GA115" s="176"/>
      <c r="GB115" s="176"/>
      <c r="GC115" s="176"/>
      <c r="GD115" s="176"/>
      <c r="GE115" s="176"/>
      <c r="GF115" s="176"/>
      <c r="GG115" s="176"/>
      <c r="GH115" s="176"/>
      <c r="GI115" s="176"/>
      <c r="GJ115" s="176"/>
      <c r="GK115" s="176"/>
      <c r="GL115" s="176"/>
      <c r="GM115" s="176"/>
      <c r="GN115" s="176"/>
      <c r="GO115" s="176"/>
      <c r="GP115" s="176"/>
      <c r="GQ115" s="176"/>
      <c r="GR115" s="176"/>
      <c r="GS115" s="176"/>
      <c r="GT115" s="176"/>
      <c r="GU115" s="176"/>
      <c r="GV115" s="176"/>
      <c r="GW115" s="176"/>
      <c r="GX115" s="176"/>
      <c r="GY115" s="176"/>
      <c r="GZ115" s="176"/>
      <c r="HA115" s="176"/>
      <c r="HB115" s="176"/>
      <c r="HC115" s="176"/>
      <c r="HD115" s="176"/>
      <c r="HE115" s="176"/>
      <c r="HF115" s="176"/>
      <c r="HG115" s="176"/>
      <c r="HH115" s="176"/>
      <c r="HI115" s="176"/>
      <c r="HJ115" s="176"/>
      <c r="HK115" s="176"/>
      <c r="HL115" s="176"/>
      <c r="HM115" s="176"/>
      <c r="HN115" s="176"/>
      <c r="HO115" s="176"/>
      <c r="HP115" s="176"/>
      <c r="HQ115" s="176"/>
      <c r="HR115" s="176"/>
      <c r="HS115" s="176"/>
      <c r="HT115" s="176"/>
      <c r="HU115" s="176"/>
      <c r="HV115" s="176"/>
      <c r="HW115" s="176"/>
      <c r="HX115" s="176"/>
      <c r="HY115" s="176"/>
      <c r="HZ115" s="176"/>
      <c r="IA115" s="176"/>
      <c r="IB115" s="176"/>
      <c r="IC115" s="176"/>
      <c r="ID115" s="176"/>
      <c r="IE115" s="176"/>
      <c r="IF115" s="176"/>
      <c r="IG115" s="176"/>
      <c r="IH115" s="176"/>
      <c r="II115" s="176"/>
      <c r="IJ115" s="176"/>
      <c r="IK115" s="176"/>
      <c r="IL115" s="176"/>
      <c r="IM115" s="176"/>
      <c r="IN115" s="176"/>
      <c r="IO115" s="176"/>
      <c r="IP115" s="176"/>
      <c r="IQ115" s="176"/>
      <c r="IR115" s="176"/>
      <c r="IS115" s="176"/>
      <c r="IT115" s="176"/>
      <c r="IU115" s="176"/>
    </row>
    <row r="116" spans="1:255" s="177" customFormat="1" ht="20.25" customHeight="1" x14ac:dyDescent="0.25">
      <c r="A116" s="118" t="s">
        <v>242</v>
      </c>
      <c r="B116" s="119"/>
      <c r="C116" s="119"/>
      <c r="D116" s="150"/>
      <c r="E116" s="151"/>
      <c r="F116" s="152">
        <f>H108</f>
        <v>5613.12</v>
      </c>
      <c r="G116" s="161"/>
      <c r="H116" s="153"/>
      <c r="I116" s="182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6"/>
      <c r="DG116" s="176"/>
      <c r="DH116" s="176"/>
      <c r="DI116" s="176"/>
      <c r="DJ116" s="176"/>
      <c r="DK116" s="176"/>
      <c r="DL116" s="176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76"/>
      <c r="FM116" s="176"/>
      <c r="FN116" s="176"/>
      <c r="FO116" s="176"/>
      <c r="FP116" s="176"/>
      <c r="FQ116" s="176"/>
      <c r="FR116" s="176"/>
      <c r="FS116" s="176"/>
      <c r="FT116" s="176"/>
      <c r="FU116" s="176"/>
      <c r="FV116" s="176"/>
      <c r="FW116" s="176"/>
      <c r="FX116" s="176"/>
      <c r="FY116" s="176"/>
      <c r="FZ116" s="176"/>
      <c r="GA116" s="176"/>
      <c r="GB116" s="176"/>
      <c r="GC116" s="176"/>
      <c r="GD116" s="176"/>
      <c r="GE116" s="176"/>
      <c r="GF116" s="176"/>
      <c r="GG116" s="176"/>
      <c r="GH116" s="176"/>
      <c r="GI116" s="176"/>
      <c r="GJ116" s="176"/>
      <c r="GK116" s="176"/>
      <c r="GL116" s="176"/>
      <c r="GM116" s="176"/>
      <c r="GN116" s="176"/>
      <c r="GO116" s="176"/>
      <c r="GP116" s="176"/>
      <c r="GQ116" s="176"/>
      <c r="GR116" s="176"/>
      <c r="GS116" s="176"/>
      <c r="GT116" s="176"/>
      <c r="GU116" s="176"/>
      <c r="GV116" s="176"/>
      <c r="GW116" s="176"/>
      <c r="GX116" s="176"/>
      <c r="GY116" s="176"/>
      <c r="GZ116" s="176"/>
      <c r="HA116" s="176"/>
      <c r="HB116" s="176"/>
      <c r="HC116" s="176"/>
      <c r="HD116" s="176"/>
      <c r="HE116" s="176"/>
      <c r="HF116" s="176"/>
      <c r="HG116" s="176"/>
      <c r="HH116" s="176"/>
      <c r="HI116" s="176"/>
      <c r="HJ116" s="176"/>
      <c r="HK116" s="176"/>
      <c r="HL116" s="176"/>
      <c r="HM116" s="176"/>
      <c r="HN116" s="176"/>
      <c r="HO116" s="176"/>
      <c r="HP116" s="176"/>
      <c r="HQ116" s="176"/>
      <c r="HR116" s="176"/>
      <c r="HS116" s="176"/>
      <c r="HT116" s="176"/>
      <c r="HU116" s="176"/>
      <c r="HV116" s="176"/>
      <c r="HW116" s="176"/>
      <c r="HX116" s="176"/>
      <c r="HY116" s="176"/>
      <c r="HZ116" s="176"/>
      <c r="IA116" s="176"/>
      <c r="IB116" s="176"/>
      <c r="IC116" s="176"/>
      <c r="ID116" s="176"/>
      <c r="IE116" s="176"/>
      <c r="IF116" s="176"/>
      <c r="IG116" s="176"/>
      <c r="IH116" s="176"/>
      <c r="II116" s="176"/>
      <c r="IJ116" s="176"/>
      <c r="IK116" s="176"/>
      <c r="IL116" s="176"/>
      <c r="IM116" s="176"/>
      <c r="IN116" s="176"/>
      <c r="IO116" s="176"/>
      <c r="IP116" s="176"/>
      <c r="IQ116" s="176"/>
      <c r="IR116" s="176"/>
      <c r="IS116" s="176"/>
      <c r="IT116" s="176"/>
      <c r="IU116" s="176"/>
    </row>
    <row r="117" spans="1:255" s="177" customFormat="1" ht="20.25" customHeight="1" x14ac:dyDescent="0.25">
      <c r="A117" s="154" t="s">
        <v>243</v>
      </c>
      <c r="B117" s="155"/>
      <c r="C117" s="155"/>
      <c r="D117" s="156"/>
      <c r="E117" s="163"/>
      <c r="F117" s="158"/>
      <c r="G117" s="297"/>
      <c r="H117" s="159">
        <f>F115+F116</f>
        <v>5613.12</v>
      </c>
      <c r="I117" s="179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76"/>
      <c r="FL117" s="176"/>
      <c r="FM117" s="176"/>
      <c r="FN117" s="176"/>
      <c r="FO117" s="176"/>
      <c r="FP117" s="176"/>
      <c r="FQ117" s="176"/>
      <c r="FR117" s="176"/>
      <c r="FS117" s="176"/>
      <c r="FT117" s="176"/>
      <c r="FU117" s="176"/>
      <c r="FV117" s="176"/>
      <c r="FW117" s="176"/>
      <c r="FX117" s="176"/>
      <c r="FY117" s="176"/>
      <c r="FZ117" s="176"/>
      <c r="GA117" s="176"/>
      <c r="GB117" s="176"/>
      <c r="GC117" s="176"/>
      <c r="GD117" s="176"/>
      <c r="GE117" s="176"/>
      <c r="GF117" s="176"/>
      <c r="GG117" s="176"/>
      <c r="GH117" s="176"/>
      <c r="GI117" s="176"/>
      <c r="GJ117" s="176"/>
      <c r="GK117" s="176"/>
      <c r="GL117" s="176"/>
      <c r="GM117" s="176"/>
      <c r="GN117" s="176"/>
      <c r="GO117" s="176"/>
      <c r="GP117" s="176"/>
      <c r="GQ117" s="176"/>
      <c r="GR117" s="176"/>
      <c r="GS117" s="176"/>
      <c r="GT117" s="176"/>
      <c r="GU117" s="176"/>
      <c r="GV117" s="176"/>
      <c r="GW117" s="176"/>
      <c r="GX117" s="176"/>
      <c r="GY117" s="176"/>
      <c r="GZ117" s="176"/>
      <c r="HA117" s="176"/>
      <c r="HB117" s="176"/>
      <c r="HC117" s="176"/>
      <c r="HD117" s="176"/>
      <c r="HE117" s="176"/>
      <c r="HF117" s="176"/>
      <c r="HG117" s="176"/>
      <c r="HH117" s="176"/>
      <c r="HI117" s="176"/>
      <c r="HJ117" s="176"/>
      <c r="HK117" s="176"/>
      <c r="HL117" s="176"/>
      <c r="HM117" s="176"/>
      <c r="HN117" s="176"/>
      <c r="HO117" s="176"/>
      <c r="HP117" s="176"/>
      <c r="HQ117" s="176"/>
      <c r="HR117" s="176"/>
      <c r="HS117" s="176"/>
      <c r="HT117" s="176"/>
      <c r="HU117" s="176"/>
      <c r="HV117" s="176"/>
      <c r="HW117" s="176"/>
      <c r="HX117" s="176"/>
      <c r="HY117" s="176"/>
      <c r="HZ117" s="176"/>
      <c r="IA117" s="176"/>
      <c r="IB117" s="176"/>
      <c r="IC117" s="176"/>
      <c r="ID117" s="176"/>
      <c r="IE117" s="176"/>
      <c r="IF117" s="176"/>
      <c r="IG117" s="176"/>
      <c r="IH117" s="176"/>
      <c r="II117" s="176"/>
      <c r="IJ117" s="176"/>
      <c r="IK117" s="176"/>
      <c r="IL117" s="176"/>
      <c r="IM117" s="176"/>
      <c r="IN117" s="176"/>
      <c r="IO117" s="176"/>
      <c r="IP117" s="176"/>
      <c r="IQ117" s="176"/>
      <c r="IR117" s="176"/>
      <c r="IS117" s="176"/>
      <c r="IT117" s="176"/>
      <c r="IU117" s="176"/>
    </row>
    <row r="118" spans="1:255" s="177" customFormat="1" ht="20.25" customHeight="1" thickBot="1" x14ac:dyDescent="0.3">
      <c r="A118" s="318" t="s">
        <v>244</v>
      </c>
      <c r="B118" s="319"/>
      <c r="C118" s="319"/>
      <c r="D118" s="319"/>
      <c r="E118" s="320"/>
      <c r="F118" s="321"/>
      <c r="G118" s="322"/>
      <c r="H118" s="323">
        <f>H114+H117</f>
        <v>5613.12</v>
      </c>
      <c r="I118" s="179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76"/>
      <c r="FM118" s="176"/>
      <c r="FN118" s="176"/>
      <c r="FO118" s="176"/>
      <c r="FP118" s="176"/>
      <c r="FQ118" s="176"/>
      <c r="FR118" s="176"/>
      <c r="FS118" s="176"/>
      <c r="FT118" s="176"/>
      <c r="FU118" s="176"/>
      <c r="FV118" s="176"/>
      <c r="FW118" s="176"/>
      <c r="FX118" s="176"/>
      <c r="FY118" s="176"/>
      <c r="FZ118" s="176"/>
      <c r="GA118" s="176"/>
      <c r="GB118" s="176"/>
      <c r="GC118" s="176"/>
      <c r="GD118" s="176"/>
      <c r="GE118" s="176"/>
      <c r="GF118" s="176"/>
      <c r="GG118" s="176"/>
      <c r="GH118" s="176"/>
      <c r="GI118" s="176"/>
      <c r="GJ118" s="176"/>
      <c r="GK118" s="176"/>
      <c r="GL118" s="176"/>
      <c r="GM118" s="176"/>
      <c r="GN118" s="176"/>
      <c r="GO118" s="176"/>
      <c r="GP118" s="176"/>
      <c r="GQ118" s="176"/>
      <c r="GR118" s="176"/>
      <c r="GS118" s="176"/>
      <c r="GT118" s="176"/>
      <c r="GU118" s="176"/>
      <c r="GV118" s="176"/>
      <c r="GW118" s="176"/>
      <c r="GX118" s="176"/>
      <c r="GY118" s="176"/>
      <c r="GZ118" s="176"/>
      <c r="HA118" s="176"/>
      <c r="HB118" s="176"/>
      <c r="HC118" s="176"/>
      <c r="HD118" s="176"/>
      <c r="HE118" s="176"/>
      <c r="HF118" s="176"/>
      <c r="HG118" s="176"/>
      <c r="HH118" s="176"/>
      <c r="HI118" s="176"/>
      <c r="HJ118" s="176"/>
      <c r="HK118" s="176"/>
      <c r="HL118" s="176"/>
      <c r="HM118" s="176"/>
      <c r="HN118" s="176"/>
      <c r="HO118" s="176"/>
      <c r="HP118" s="176"/>
      <c r="HQ118" s="176"/>
      <c r="HR118" s="176"/>
      <c r="HS118" s="176"/>
      <c r="HT118" s="176"/>
      <c r="HU118" s="176"/>
      <c r="HV118" s="176"/>
      <c r="HW118" s="176"/>
      <c r="HX118" s="176"/>
      <c r="HY118" s="176"/>
      <c r="HZ118" s="176"/>
      <c r="IA118" s="176"/>
      <c r="IB118" s="176"/>
      <c r="IC118" s="176"/>
      <c r="ID118" s="176"/>
      <c r="IE118" s="176"/>
      <c r="IF118" s="176"/>
      <c r="IG118" s="176"/>
      <c r="IH118" s="176"/>
      <c r="II118" s="176"/>
      <c r="IJ118" s="176"/>
      <c r="IK118" s="176"/>
      <c r="IL118" s="176"/>
      <c r="IM118" s="176"/>
      <c r="IN118" s="176"/>
      <c r="IO118" s="176"/>
      <c r="IP118" s="176"/>
      <c r="IQ118" s="176"/>
      <c r="IR118" s="176"/>
      <c r="IS118" s="176"/>
      <c r="IT118" s="176"/>
      <c r="IU118" s="176"/>
    </row>
    <row r="119" spans="1:255" x14ac:dyDescent="0.2">
      <c r="A119" s="27"/>
      <c r="B119" s="28"/>
      <c r="C119" s="28"/>
      <c r="D119" s="29"/>
      <c r="E119" s="30"/>
      <c r="F119" s="29"/>
      <c r="G119" s="29"/>
      <c r="H119" s="31"/>
    </row>
    <row r="120" spans="1:255" x14ac:dyDescent="0.2">
      <c r="A120" s="787" t="s">
        <v>211</v>
      </c>
      <c r="B120" s="870"/>
      <c r="C120" s="870"/>
      <c r="D120" s="870"/>
      <c r="E120" s="870"/>
      <c r="F120" s="870"/>
      <c r="G120" s="870"/>
      <c r="H120" s="789"/>
    </row>
    <row r="121" spans="1:255" x14ac:dyDescent="0.2">
      <c r="A121" s="787" t="s">
        <v>212</v>
      </c>
      <c r="B121" s="870"/>
      <c r="C121" s="870"/>
      <c r="D121" s="870"/>
      <c r="E121" s="870"/>
      <c r="F121" s="870"/>
      <c r="G121" s="870"/>
      <c r="H121" s="789"/>
    </row>
    <row r="122" spans="1:255" x14ac:dyDescent="0.2">
      <c r="A122" s="790" t="str">
        <f>A4</f>
        <v>Substituição dos sistemas de climatização dos cartórios do Edifício Sede por VRF</v>
      </c>
      <c r="B122" s="871"/>
      <c r="C122" s="871"/>
      <c r="D122" s="871"/>
      <c r="E122" s="871"/>
      <c r="F122" s="871"/>
      <c r="G122" s="871"/>
      <c r="H122" s="792"/>
    </row>
    <row r="123" spans="1:255" x14ac:dyDescent="0.2">
      <c r="A123" s="790"/>
      <c r="B123" s="871"/>
      <c r="C123" s="871"/>
      <c r="D123" s="871"/>
      <c r="E123" s="871"/>
      <c r="F123" s="871"/>
      <c r="G123" s="871"/>
      <c r="H123" s="33"/>
    </row>
    <row r="124" spans="1:255" s="177" customFormat="1" ht="18" customHeight="1" x14ac:dyDescent="0.25">
      <c r="A124" s="829" t="str">
        <f>'Anexo 2'!H15</f>
        <v>AC-004</v>
      </c>
      <c r="B124" s="830"/>
      <c r="C124" s="830"/>
      <c r="D124" s="830"/>
      <c r="E124" s="830"/>
      <c r="F124" s="830"/>
      <c r="G124" s="830"/>
      <c r="H124" s="831"/>
      <c r="I124" s="175"/>
      <c r="J124" s="175"/>
      <c r="K124" s="175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76"/>
      <c r="FQ124" s="176"/>
      <c r="FR124" s="176"/>
      <c r="FS124" s="176"/>
      <c r="FT124" s="176"/>
      <c r="FU124" s="176"/>
      <c r="FV124" s="176"/>
      <c r="FW124" s="176"/>
      <c r="FX124" s="176"/>
      <c r="FY124" s="176"/>
      <c r="FZ124" s="176"/>
      <c r="GA124" s="176"/>
      <c r="GB124" s="176"/>
      <c r="GC124" s="176"/>
      <c r="GD124" s="176"/>
      <c r="GE124" s="176"/>
      <c r="GF124" s="176"/>
      <c r="GG124" s="176"/>
      <c r="GH124" s="176"/>
      <c r="GI124" s="176"/>
      <c r="GJ124" s="176"/>
      <c r="GK124" s="176"/>
      <c r="GL124" s="176"/>
      <c r="GM124" s="176"/>
      <c r="GN124" s="176"/>
      <c r="GO124" s="176"/>
      <c r="GP124" s="176"/>
      <c r="GQ124" s="176"/>
      <c r="GR124" s="176"/>
      <c r="GS124" s="176"/>
      <c r="GT124" s="176"/>
      <c r="GU124" s="176"/>
      <c r="GV124" s="176"/>
      <c r="GW124" s="176"/>
      <c r="GX124" s="176"/>
      <c r="GY124" s="176"/>
      <c r="GZ124" s="176"/>
      <c r="HA124" s="176"/>
      <c r="HB124" s="176"/>
      <c r="HC124" s="176"/>
      <c r="HD124" s="176"/>
      <c r="HE124" s="176"/>
      <c r="HF124" s="176"/>
      <c r="HG124" s="176"/>
      <c r="HH124" s="176"/>
      <c r="HI124" s="176"/>
      <c r="HJ124" s="176"/>
      <c r="HK124" s="176"/>
      <c r="HL124" s="176"/>
      <c r="HM124" s="176"/>
      <c r="HN124" s="176"/>
      <c r="HO124" s="176"/>
      <c r="HP124" s="176"/>
      <c r="HQ124" s="176"/>
      <c r="HR124" s="176"/>
      <c r="HS124" s="176"/>
      <c r="HT124" s="176"/>
      <c r="HU124" s="176"/>
      <c r="HV124" s="176"/>
      <c r="HW124" s="176"/>
      <c r="HX124" s="176"/>
      <c r="HY124" s="176"/>
      <c r="HZ124" s="176"/>
      <c r="IA124" s="176"/>
      <c r="IB124" s="176"/>
      <c r="IC124" s="176"/>
      <c r="ID124" s="176"/>
      <c r="IE124" s="176"/>
      <c r="IF124" s="176"/>
      <c r="IG124" s="176"/>
      <c r="IH124" s="176"/>
      <c r="II124" s="176"/>
      <c r="IJ124" s="176"/>
      <c r="IK124" s="176"/>
      <c r="IL124" s="176"/>
      <c r="IM124" s="176"/>
      <c r="IN124" s="176"/>
      <c r="IO124" s="176"/>
      <c r="IP124" s="176"/>
      <c r="IQ124" s="176"/>
      <c r="IR124" s="176"/>
      <c r="IS124" s="176"/>
      <c r="IT124" s="176"/>
      <c r="IU124" s="176"/>
    </row>
    <row r="125" spans="1:255" s="177" customFormat="1" ht="18" customHeight="1" x14ac:dyDescent="0.25">
      <c r="A125" s="832" t="s">
        <v>215</v>
      </c>
      <c r="B125" s="833"/>
      <c r="C125" s="99" t="s">
        <v>22</v>
      </c>
      <c r="D125" s="99" t="s">
        <v>216</v>
      </c>
      <c r="E125" s="834" t="s">
        <v>217</v>
      </c>
      <c r="F125" s="834"/>
      <c r="G125" s="834" t="s">
        <v>218</v>
      </c>
      <c r="H125" s="835"/>
      <c r="I125" s="175"/>
      <c r="J125" s="175"/>
      <c r="K125" s="175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76"/>
      <c r="GH125" s="176"/>
      <c r="GI125" s="176"/>
      <c r="GJ125" s="176"/>
      <c r="GK125" s="176"/>
      <c r="GL125" s="176"/>
      <c r="GM125" s="176"/>
      <c r="GN125" s="176"/>
      <c r="GO125" s="176"/>
      <c r="GP125" s="176"/>
      <c r="GQ125" s="176"/>
      <c r="GR125" s="176"/>
      <c r="GS125" s="176"/>
      <c r="GT125" s="176"/>
      <c r="GU125" s="176"/>
      <c r="GV125" s="176"/>
      <c r="GW125" s="176"/>
      <c r="GX125" s="176"/>
      <c r="GY125" s="176"/>
      <c r="GZ125" s="176"/>
      <c r="HA125" s="176"/>
      <c r="HB125" s="176"/>
      <c r="HC125" s="176"/>
      <c r="HD125" s="176"/>
      <c r="HE125" s="176"/>
      <c r="HF125" s="176"/>
      <c r="HG125" s="176"/>
      <c r="HH125" s="176"/>
      <c r="HI125" s="176"/>
      <c r="HJ125" s="176"/>
      <c r="HK125" s="176"/>
      <c r="HL125" s="176"/>
      <c r="HM125" s="176"/>
      <c r="HN125" s="176"/>
      <c r="HO125" s="176"/>
      <c r="HP125" s="176"/>
      <c r="HQ125" s="176"/>
      <c r="HR125" s="176"/>
      <c r="HS125" s="176"/>
      <c r="HT125" s="176"/>
      <c r="HU125" s="176"/>
      <c r="HV125" s="176"/>
      <c r="HW125" s="176"/>
      <c r="HX125" s="176"/>
      <c r="HY125" s="176"/>
      <c r="HZ125" s="176"/>
      <c r="IA125" s="176"/>
      <c r="IB125" s="176"/>
      <c r="IC125" s="176"/>
      <c r="ID125" s="176"/>
      <c r="IE125" s="176"/>
      <c r="IF125" s="176"/>
      <c r="IG125" s="176"/>
      <c r="IH125" s="176"/>
      <c r="II125" s="176"/>
      <c r="IJ125" s="176"/>
      <c r="IK125" s="176"/>
      <c r="IL125" s="176"/>
      <c r="IM125" s="176"/>
      <c r="IN125" s="176"/>
      <c r="IO125" s="176"/>
      <c r="IP125" s="176"/>
      <c r="IQ125" s="176"/>
      <c r="IR125" s="176"/>
      <c r="IS125" s="176"/>
      <c r="IT125" s="176"/>
      <c r="IU125" s="176"/>
    </row>
    <row r="126" spans="1:255" s="177" customFormat="1" ht="51.75" customHeight="1" x14ac:dyDescent="0.25">
      <c r="A126" s="825" t="str">
        <f>'Anexo 2'!B15</f>
        <v>Fornecimento de evaporadora VRF 12.300 Btu/h, tipo cassete 4 vias, marca de referência LG completa, inclusive painel e controle remoto sem fio</v>
      </c>
      <c r="B126" s="826"/>
      <c r="C126" s="100" t="s">
        <v>219</v>
      </c>
      <c r="D126" s="101" t="s">
        <v>220</v>
      </c>
      <c r="E126" s="836" t="s">
        <v>217</v>
      </c>
      <c r="F126" s="837"/>
      <c r="G126" s="805" t="str">
        <f>$G$8</f>
        <v>MAIO/2023</v>
      </c>
      <c r="H126" s="806"/>
      <c r="I126" s="178"/>
      <c r="J126" s="175"/>
      <c r="K126" s="175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76"/>
      <c r="FM126" s="176"/>
      <c r="FN126" s="176"/>
      <c r="FO126" s="176"/>
      <c r="FP126" s="176"/>
      <c r="FQ126" s="176"/>
      <c r="FR126" s="176"/>
      <c r="FS126" s="176"/>
      <c r="FT126" s="176"/>
      <c r="FU126" s="176"/>
      <c r="FV126" s="176"/>
      <c r="FW126" s="176"/>
      <c r="FX126" s="176"/>
      <c r="FY126" s="176"/>
      <c r="FZ126" s="176"/>
      <c r="GA126" s="176"/>
      <c r="GB126" s="176"/>
      <c r="GC126" s="176"/>
      <c r="GD126" s="176"/>
      <c r="GE126" s="176"/>
      <c r="GF126" s="176"/>
      <c r="GG126" s="176"/>
      <c r="GH126" s="176"/>
      <c r="GI126" s="176"/>
      <c r="GJ126" s="176"/>
      <c r="GK126" s="176"/>
      <c r="GL126" s="176"/>
      <c r="GM126" s="176"/>
      <c r="GN126" s="176"/>
      <c r="GO126" s="176"/>
      <c r="GP126" s="176"/>
      <c r="GQ126" s="176"/>
      <c r="GR126" s="176"/>
      <c r="GS126" s="176"/>
      <c r="GT126" s="176"/>
      <c r="GU126" s="176"/>
      <c r="GV126" s="176"/>
      <c r="GW126" s="176"/>
      <c r="GX126" s="176"/>
      <c r="GY126" s="176"/>
      <c r="GZ126" s="176"/>
      <c r="HA126" s="176"/>
      <c r="HB126" s="176"/>
      <c r="HC126" s="176"/>
      <c r="HD126" s="176"/>
      <c r="HE126" s="176"/>
      <c r="HF126" s="176"/>
      <c r="HG126" s="176"/>
      <c r="HH126" s="176"/>
      <c r="HI126" s="176"/>
      <c r="HJ126" s="176"/>
      <c r="HK126" s="176"/>
      <c r="HL126" s="176"/>
      <c r="HM126" s="176"/>
      <c r="HN126" s="176"/>
      <c r="HO126" s="176"/>
      <c r="HP126" s="176"/>
      <c r="HQ126" s="176"/>
      <c r="HR126" s="176"/>
      <c r="HS126" s="176"/>
      <c r="HT126" s="176"/>
      <c r="HU126" s="176"/>
      <c r="HV126" s="176"/>
      <c r="HW126" s="176"/>
      <c r="HX126" s="176"/>
      <c r="HY126" s="176"/>
      <c r="HZ126" s="176"/>
      <c r="IA126" s="176"/>
      <c r="IB126" s="176"/>
      <c r="IC126" s="176"/>
      <c r="ID126" s="176"/>
      <c r="IE126" s="176"/>
      <c r="IF126" s="176"/>
      <c r="IG126" s="176"/>
      <c r="IH126" s="176"/>
      <c r="II126" s="176"/>
      <c r="IJ126" s="176"/>
      <c r="IK126" s="176"/>
      <c r="IL126" s="176"/>
      <c r="IM126" s="176"/>
      <c r="IN126" s="176"/>
      <c r="IO126" s="176"/>
      <c r="IP126" s="176"/>
      <c r="IQ126" s="176"/>
      <c r="IR126" s="176"/>
      <c r="IS126" s="176"/>
      <c r="IT126" s="176"/>
      <c r="IU126" s="176"/>
    </row>
    <row r="127" spans="1:255" s="177" customFormat="1" x14ac:dyDescent="0.25">
      <c r="A127" s="102"/>
      <c r="B127" s="103"/>
      <c r="C127" s="103"/>
      <c r="D127" s="103"/>
      <c r="E127" s="104"/>
      <c r="F127" s="105"/>
      <c r="G127" s="106"/>
      <c r="H127" s="107"/>
      <c r="I127" s="179"/>
      <c r="J127" s="175"/>
      <c r="K127" s="175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76"/>
      <c r="FQ127" s="176"/>
      <c r="FR127" s="176"/>
      <c r="FS127" s="176"/>
      <c r="FT127" s="176"/>
      <c r="FU127" s="176"/>
      <c r="FV127" s="176"/>
      <c r="FW127" s="176"/>
      <c r="FX127" s="176"/>
      <c r="FY127" s="176"/>
      <c r="FZ127" s="176"/>
      <c r="GA127" s="176"/>
      <c r="GB127" s="176"/>
      <c r="GC127" s="176"/>
      <c r="GD127" s="176"/>
      <c r="GE127" s="176"/>
      <c r="GF127" s="176"/>
      <c r="GG127" s="176"/>
      <c r="GH127" s="176"/>
      <c r="GI127" s="176"/>
      <c r="GJ127" s="176"/>
      <c r="GK127" s="176"/>
      <c r="GL127" s="176"/>
      <c r="GM127" s="176"/>
      <c r="GN127" s="176"/>
      <c r="GO127" s="176"/>
      <c r="GP127" s="176"/>
      <c r="GQ127" s="176"/>
      <c r="GR127" s="176"/>
      <c r="GS127" s="176"/>
      <c r="GT127" s="176"/>
      <c r="GU127" s="176"/>
      <c r="GV127" s="176"/>
      <c r="GW127" s="176"/>
      <c r="GX127" s="176"/>
      <c r="GY127" s="176"/>
      <c r="GZ127" s="176"/>
      <c r="HA127" s="176"/>
      <c r="HB127" s="176"/>
      <c r="HC127" s="176"/>
      <c r="HD127" s="176"/>
      <c r="HE127" s="176"/>
      <c r="HF127" s="176"/>
      <c r="HG127" s="176"/>
      <c r="HH127" s="176"/>
      <c r="HI127" s="176"/>
      <c r="HJ127" s="176"/>
      <c r="HK127" s="176"/>
      <c r="HL127" s="176"/>
      <c r="HM127" s="176"/>
      <c r="HN127" s="176"/>
      <c r="HO127" s="176"/>
      <c r="HP127" s="176"/>
      <c r="HQ127" s="176"/>
      <c r="HR127" s="176"/>
      <c r="HS127" s="176"/>
      <c r="HT127" s="176"/>
      <c r="HU127" s="176"/>
      <c r="HV127" s="176"/>
      <c r="HW127" s="176"/>
      <c r="HX127" s="176"/>
      <c r="HY127" s="176"/>
      <c r="HZ127" s="176"/>
      <c r="IA127" s="176"/>
      <c r="IB127" s="176"/>
      <c r="IC127" s="176"/>
      <c r="ID127" s="176"/>
      <c r="IE127" s="176"/>
      <c r="IF127" s="176"/>
      <c r="IG127" s="176"/>
      <c r="IH127" s="176"/>
      <c r="II127" s="176"/>
      <c r="IJ127" s="176"/>
      <c r="IK127" s="176"/>
      <c r="IL127" s="176"/>
      <c r="IM127" s="176"/>
      <c r="IN127" s="176"/>
      <c r="IO127" s="176"/>
      <c r="IP127" s="176"/>
      <c r="IQ127" s="176"/>
      <c r="IR127" s="176"/>
      <c r="IS127" s="176"/>
      <c r="IT127" s="176"/>
      <c r="IU127" s="176"/>
    </row>
    <row r="128" spans="1:255" s="177" customFormat="1" x14ac:dyDescent="0.25">
      <c r="A128" s="779" t="s">
        <v>222</v>
      </c>
      <c r="B128" s="781" t="s">
        <v>22</v>
      </c>
      <c r="C128" s="781" t="s">
        <v>223</v>
      </c>
      <c r="D128" s="781" t="s">
        <v>17</v>
      </c>
      <c r="E128" s="783" t="s">
        <v>224</v>
      </c>
      <c r="F128" s="772" t="s">
        <v>225</v>
      </c>
      <c r="G128" s="773"/>
      <c r="H128" s="774" t="s">
        <v>226</v>
      </c>
      <c r="I128" s="179"/>
      <c r="J128" s="175"/>
      <c r="K128" s="175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76"/>
      <c r="FQ128" s="176"/>
      <c r="FR128" s="176"/>
      <c r="FS128" s="176"/>
      <c r="FT128" s="176"/>
      <c r="FU128" s="176"/>
      <c r="FV128" s="176"/>
      <c r="FW128" s="176"/>
      <c r="FX128" s="176"/>
      <c r="FY128" s="176"/>
      <c r="FZ128" s="176"/>
      <c r="GA128" s="176"/>
      <c r="GB128" s="176"/>
      <c r="GC128" s="176"/>
      <c r="GD128" s="176"/>
      <c r="GE128" s="176"/>
      <c r="GF128" s="176"/>
      <c r="GG128" s="176"/>
      <c r="GH128" s="176"/>
      <c r="GI128" s="176"/>
      <c r="GJ128" s="176"/>
      <c r="GK128" s="176"/>
      <c r="GL128" s="176"/>
      <c r="GM128" s="176"/>
      <c r="GN128" s="176"/>
      <c r="GO128" s="176"/>
      <c r="GP128" s="176"/>
      <c r="GQ128" s="176"/>
      <c r="GR128" s="176"/>
      <c r="GS128" s="176"/>
      <c r="GT128" s="176"/>
      <c r="GU128" s="176"/>
      <c r="GV128" s="176"/>
      <c r="GW128" s="176"/>
      <c r="GX128" s="176"/>
      <c r="GY128" s="176"/>
      <c r="GZ128" s="176"/>
      <c r="HA128" s="176"/>
      <c r="HB128" s="176"/>
      <c r="HC128" s="176"/>
      <c r="HD128" s="176"/>
      <c r="HE128" s="176"/>
      <c r="HF128" s="176"/>
      <c r="HG128" s="176"/>
      <c r="HH128" s="176"/>
      <c r="HI128" s="176"/>
      <c r="HJ128" s="176"/>
      <c r="HK128" s="176"/>
      <c r="HL128" s="176"/>
      <c r="HM128" s="176"/>
      <c r="HN128" s="176"/>
      <c r="HO128" s="176"/>
      <c r="HP128" s="176"/>
      <c r="HQ128" s="176"/>
      <c r="HR128" s="176"/>
      <c r="HS128" s="176"/>
      <c r="HT128" s="176"/>
      <c r="HU128" s="176"/>
      <c r="HV128" s="176"/>
      <c r="HW128" s="176"/>
      <c r="HX128" s="176"/>
      <c r="HY128" s="176"/>
      <c r="HZ128" s="176"/>
      <c r="IA128" s="176"/>
      <c r="IB128" s="176"/>
      <c r="IC128" s="176"/>
      <c r="ID128" s="176"/>
      <c r="IE128" s="176"/>
      <c r="IF128" s="176"/>
      <c r="IG128" s="176"/>
      <c r="IH128" s="176"/>
      <c r="II128" s="176"/>
      <c r="IJ128" s="176"/>
      <c r="IK128" s="176"/>
      <c r="IL128" s="176"/>
      <c r="IM128" s="176"/>
      <c r="IN128" s="176"/>
      <c r="IO128" s="176"/>
      <c r="IP128" s="176"/>
      <c r="IQ128" s="176"/>
      <c r="IR128" s="176"/>
      <c r="IS128" s="176"/>
      <c r="IT128" s="176"/>
      <c r="IU128" s="176"/>
    </row>
    <row r="129" spans="1:255" s="177" customFormat="1" x14ac:dyDescent="0.25">
      <c r="A129" s="807"/>
      <c r="B129" s="782"/>
      <c r="C129" s="782"/>
      <c r="D129" s="785"/>
      <c r="E129" s="786"/>
      <c r="F129" s="42" t="s">
        <v>227</v>
      </c>
      <c r="G129" s="42" t="s">
        <v>228</v>
      </c>
      <c r="H129" s="775"/>
      <c r="I129" s="179"/>
      <c r="J129" s="175"/>
      <c r="K129" s="175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76"/>
      <c r="FQ129" s="176"/>
      <c r="FR129" s="176"/>
      <c r="FS129" s="176"/>
      <c r="FT129" s="176"/>
      <c r="FU129" s="176"/>
      <c r="FV129" s="176"/>
      <c r="FW129" s="176"/>
      <c r="FX129" s="176"/>
      <c r="FY129" s="176"/>
      <c r="FZ129" s="176"/>
      <c r="GA129" s="176"/>
      <c r="GB129" s="176"/>
      <c r="GC129" s="176"/>
      <c r="GD129" s="176"/>
      <c r="GE129" s="176"/>
      <c r="GF129" s="176"/>
      <c r="GG129" s="176"/>
      <c r="GH129" s="176"/>
      <c r="GI129" s="176"/>
      <c r="GJ129" s="176"/>
      <c r="GK129" s="176"/>
      <c r="GL129" s="176"/>
      <c r="GM129" s="176"/>
      <c r="GN129" s="176"/>
      <c r="GO129" s="176"/>
      <c r="GP129" s="176"/>
      <c r="GQ129" s="176"/>
      <c r="GR129" s="176"/>
      <c r="GS129" s="176"/>
      <c r="GT129" s="176"/>
      <c r="GU129" s="176"/>
      <c r="GV129" s="176"/>
      <c r="GW129" s="176"/>
      <c r="GX129" s="176"/>
      <c r="GY129" s="176"/>
      <c r="GZ129" s="176"/>
      <c r="HA129" s="176"/>
      <c r="HB129" s="176"/>
      <c r="HC129" s="176"/>
      <c r="HD129" s="176"/>
      <c r="HE129" s="176"/>
      <c r="HF129" s="176"/>
      <c r="HG129" s="176"/>
      <c r="HH129" s="176"/>
      <c r="HI129" s="176"/>
      <c r="HJ129" s="176"/>
      <c r="HK129" s="176"/>
      <c r="HL129" s="176"/>
      <c r="HM129" s="176"/>
      <c r="HN129" s="176"/>
      <c r="HO129" s="176"/>
      <c r="HP129" s="176"/>
      <c r="HQ129" s="176"/>
      <c r="HR129" s="176"/>
      <c r="HS129" s="176"/>
      <c r="HT129" s="176"/>
      <c r="HU129" s="176"/>
      <c r="HV129" s="176"/>
      <c r="HW129" s="176"/>
      <c r="HX129" s="176"/>
      <c r="HY129" s="176"/>
      <c r="HZ129" s="176"/>
      <c r="IA129" s="176"/>
      <c r="IB129" s="176"/>
      <c r="IC129" s="176"/>
      <c r="ID129" s="176"/>
      <c r="IE129" s="176"/>
      <c r="IF129" s="176"/>
      <c r="IG129" s="176"/>
      <c r="IH129" s="176"/>
      <c r="II129" s="176"/>
      <c r="IJ129" s="176"/>
      <c r="IK129" s="176"/>
      <c r="IL129" s="176"/>
      <c r="IM129" s="176"/>
      <c r="IN129" s="176"/>
      <c r="IO129" s="176"/>
      <c r="IP129" s="176"/>
      <c r="IQ129" s="176"/>
      <c r="IR129" s="176"/>
      <c r="IS129" s="176"/>
      <c r="IT129" s="176"/>
      <c r="IU129" s="176"/>
    </row>
    <row r="130" spans="1:255" s="177" customFormat="1" ht="22.5" customHeight="1" x14ac:dyDescent="0.25">
      <c r="A130" s="553"/>
      <c r="B130" s="549"/>
      <c r="C130" s="549"/>
      <c r="D130" s="551"/>
      <c r="E130" s="552"/>
      <c r="F130" s="42"/>
      <c r="G130" s="42"/>
      <c r="H130" s="546"/>
      <c r="I130" s="179"/>
      <c r="J130" s="175"/>
      <c r="K130" s="175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  <c r="GO130" s="176"/>
      <c r="GP130" s="176"/>
      <c r="GQ130" s="176"/>
      <c r="GR130" s="176"/>
      <c r="GS130" s="176"/>
      <c r="GT130" s="176"/>
      <c r="GU130" s="176"/>
      <c r="GV130" s="176"/>
      <c r="GW130" s="176"/>
      <c r="GX130" s="176"/>
      <c r="GY130" s="176"/>
      <c r="GZ130" s="176"/>
      <c r="HA130" s="176"/>
      <c r="HB130" s="176"/>
      <c r="HC130" s="176"/>
      <c r="HD130" s="176"/>
      <c r="HE130" s="176"/>
      <c r="HF130" s="176"/>
      <c r="HG130" s="176"/>
      <c r="HH130" s="176"/>
      <c r="HI130" s="176"/>
      <c r="HJ130" s="176"/>
      <c r="HK130" s="176"/>
      <c r="HL130" s="176"/>
      <c r="HM130" s="176"/>
      <c r="HN130" s="176"/>
      <c r="HO130" s="176"/>
      <c r="HP130" s="176"/>
      <c r="HQ130" s="176"/>
      <c r="HR130" s="176"/>
      <c r="HS130" s="176"/>
      <c r="HT130" s="176"/>
      <c r="HU130" s="176"/>
      <c r="HV130" s="176"/>
      <c r="HW130" s="176"/>
      <c r="HX130" s="176"/>
      <c r="HY130" s="176"/>
      <c r="HZ130" s="176"/>
      <c r="IA130" s="176"/>
      <c r="IB130" s="176"/>
      <c r="IC130" s="176"/>
      <c r="ID130" s="176"/>
      <c r="IE130" s="176"/>
      <c r="IF130" s="176"/>
      <c r="IG130" s="176"/>
      <c r="IH130" s="176"/>
      <c r="II130" s="176"/>
      <c r="IJ130" s="176"/>
      <c r="IK130" s="176"/>
      <c r="IL130" s="176"/>
      <c r="IM130" s="176"/>
      <c r="IN130" s="176"/>
      <c r="IO130" s="176"/>
      <c r="IP130" s="176"/>
      <c r="IQ130" s="176"/>
      <c r="IR130" s="176"/>
      <c r="IS130" s="176"/>
      <c r="IT130" s="176"/>
      <c r="IU130" s="176"/>
    </row>
    <row r="131" spans="1:255" s="177" customFormat="1" ht="28.5" customHeight="1" x14ac:dyDescent="0.25">
      <c r="A131" s="180"/>
      <c r="B131" s="110"/>
      <c r="C131" s="78"/>
      <c r="D131" s="111"/>
      <c r="E131" s="112"/>
      <c r="F131" s="113"/>
      <c r="G131" s="114">
        <f>ROUND(E131*F131,2)</f>
        <v>0</v>
      </c>
      <c r="H131" s="115"/>
      <c r="I131" s="179"/>
      <c r="J131" s="175"/>
      <c r="K131" s="175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  <c r="GO131" s="176"/>
      <c r="GP131" s="176"/>
      <c r="GQ131" s="176"/>
      <c r="GR131" s="176"/>
      <c r="GS131" s="176"/>
      <c r="GT131" s="176"/>
      <c r="GU131" s="176"/>
      <c r="GV131" s="176"/>
      <c r="GW131" s="176"/>
      <c r="GX131" s="176"/>
      <c r="GY131" s="176"/>
      <c r="GZ131" s="176"/>
      <c r="HA131" s="176"/>
      <c r="HB131" s="176"/>
      <c r="HC131" s="176"/>
      <c r="HD131" s="176"/>
      <c r="HE131" s="176"/>
      <c r="HF131" s="176"/>
      <c r="HG131" s="176"/>
      <c r="HH131" s="176"/>
      <c r="HI131" s="176"/>
      <c r="HJ131" s="176"/>
      <c r="HK131" s="176"/>
      <c r="HL131" s="176"/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</row>
    <row r="132" spans="1:255" s="177" customFormat="1" ht="18.75" customHeight="1" x14ac:dyDescent="0.25">
      <c r="A132" s="116" t="s">
        <v>226</v>
      </c>
      <c r="B132" s="808"/>
      <c r="C132" s="809"/>
      <c r="D132" s="809"/>
      <c r="E132" s="809"/>
      <c r="F132" s="809"/>
      <c r="G132" s="810"/>
      <c r="H132" s="117">
        <f>SUM(G131:G131)</f>
        <v>0</v>
      </c>
      <c r="I132" s="179"/>
      <c r="J132" s="175"/>
      <c r="K132" s="175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76"/>
      <c r="FM132" s="176"/>
      <c r="FN132" s="176"/>
      <c r="FO132" s="176"/>
      <c r="FP132" s="176"/>
      <c r="FQ132" s="176"/>
      <c r="FR132" s="176"/>
      <c r="FS132" s="176"/>
      <c r="FT132" s="176"/>
      <c r="FU132" s="176"/>
      <c r="FV132" s="176"/>
      <c r="FW132" s="176"/>
      <c r="FX132" s="176"/>
      <c r="FY132" s="176"/>
      <c r="FZ132" s="176"/>
      <c r="GA132" s="176"/>
      <c r="GB132" s="176"/>
      <c r="GC132" s="176"/>
      <c r="GD132" s="176"/>
      <c r="GE132" s="176"/>
      <c r="GF132" s="176"/>
      <c r="GG132" s="176"/>
      <c r="GH132" s="176"/>
      <c r="GI132" s="176"/>
      <c r="GJ132" s="176"/>
      <c r="GK132" s="176"/>
      <c r="GL132" s="176"/>
      <c r="GM132" s="176"/>
      <c r="GN132" s="176"/>
      <c r="GO132" s="176"/>
      <c r="GP132" s="176"/>
      <c r="GQ132" s="176"/>
      <c r="GR132" s="176"/>
      <c r="GS132" s="176"/>
      <c r="GT132" s="176"/>
      <c r="GU132" s="176"/>
      <c r="GV132" s="176"/>
      <c r="GW132" s="176"/>
      <c r="GX132" s="176"/>
      <c r="GY132" s="176"/>
      <c r="GZ132" s="176"/>
      <c r="HA132" s="176"/>
      <c r="HB132" s="176"/>
      <c r="HC132" s="176"/>
      <c r="HD132" s="176"/>
      <c r="HE132" s="176"/>
      <c r="HF132" s="176"/>
      <c r="HG132" s="176"/>
      <c r="HH132" s="176"/>
      <c r="HI132" s="176"/>
      <c r="HJ132" s="176"/>
      <c r="HK132" s="176"/>
      <c r="HL132" s="176"/>
      <c r="HM132" s="176"/>
      <c r="HN132" s="176"/>
      <c r="HO132" s="176"/>
      <c r="HP132" s="176"/>
      <c r="HQ132" s="176"/>
      <c r="HR132" s="176"/>
      <c r="HS132" s="176"/>
      <c r="HT132" s="176"/>
      <c r="HU132" s="176"/>
      <c r="HV132" s="176"/>
      <c r="HW132" s="176"/>
      <c r="HX132" s="176"/>
      <c r="HY132" s="176"/>
      <c r="HZ132" s="176"/>
      <c r="IA132" s="176"/>
      <c r="IB132" s="176"/>
      <c r="IC132" s="176"/>
      <c r="ID132" s="176"/>
      <c r="IE132" s="176"/>
      <c r="IF132" s="176"/>
      <c r="IG132" s="176"/>
      <c r="IH132" s="176"/>
      <c r="II132" s="176"/>
      <c r="IJ132" s="176"/>
      <c r="IK132" s="176"/>
      <c r="IL132" s="176"/>
      <c r="IM132" s="176"/>
      <c r="IN132" s="176"/>
      <c r="IO132" s="176"/>
      <c r="IP132" s="176"/>
      <c r="IQ132" s="176"/>
      <c r="IR132" s="176"/>
      <c r="IS132" s="176"/>
      <c r="IT132" s="176"/>
      <c r="IU132" s="176"/>
    </row>
    <row r="133" spans="1:255" s="177" customFormat="1" x14ac:dyDescent="0.25">
      <c r="A133" s="118"/>
      <c r="B133" s="119"/>
      <c r="C133" s="119"/>
      <c r="D133" s="119"/>
      <c r="E133" s="120"/>
      <c r="F133" s="121"/>
      <c r="G133" s="122"/>
      <c r="H133" s="123"/>
      <c r="I133" s="179"/>
      <c r="J133" s="175"/>
      <c r="K133" s="175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76"/>
      <c r="FN133" s="176"/>
      <c r="FO133" s="176"/>
      <c r="FP133" s="176"/>
      <c r="FQ133" s="176"/>
      <c r="FR133" s="176"/>
      <c r="FS133" s="176"/>
      <c r="FT133" s="176"/>
      <c r="FU133" s="176"/>
      <c r="FV133" s="176"/>
      <c r="FW133" s="176"/>
      <c r="FX133" s="176"/>
      <c r="FY133" s="176"/>
      <c r="FZ133" s="176"/>
      <c r="GA133" s="176"/>
      <c r="GB133" s="176"/>
      <c r="GC133" s="176"/>
      <c r="GD133" s="176"/>
      <c r="GE133" s="176"/>
      <c r="GF133" s="176"/>
      <c r="GG133" s="176"/>
      <c r="GH133" s="176"/>
      <c r="GI133" s="176"/>
      <c r="GJ133" s="176"/>
      <c r="GK133" s="176"/>
      <c r="GL133" s="176"/>
      <c r="GM133" s="176"/>
      <c r="GN133" s="176"/>
      <c r="GO133" s="176"/>
      <c r="GP133" s="176"/>
      <c r="GQ133" s="176"/>
      <c r="GR133" s="176"/>
      <c r="GS133" s="176"/>
      <c r="GT133" s="176"/>
      <c r="GU133" s="176"/>
      <c r="GV133" s="176"/>
      <c r="GW133" s="176"/>
      <c r="GX133" s="176"/>
      <c r="GY133" s="176"/>
      <c r="GZ133" s="176"/>
      <c r="HA133" s="176"/>
      <c r="HB133" s="176"/>
      <c r="HC133" s="176"/>
      <c r="HD133" s="176"/>
      <c r="HE133" s="176"/>
      <c r="HF133" s="176"/>
      <c r="HG133" s="176"/>
      <c r="HH133" s="176"/>
      <c r="HI133" s="176"/>
      <c r="HJ133" s="176"/>
      <c r="HK133" s="176"/>
      <c r="HL133" s="176"/>
      <c r="HM133" s="176"/>
      <c r="HN133" s="176"/>
      <c r="HO133" s="176"/>
      <c r="HP133" s="176"/>
      <c r="HQ133" s="176"/>
      <c r="HR133" s="176"/>
      <c r="HS133" s="176"/>
      <c r="HT133" s="176"/>
      <c r="HU133" s="176"/>
      <c r="HV133" s="176"/>
      <c r="HW133" s="176"/>
      <c r="HX133" s="176"/>
      <c r="HY133" s="176"/>
      <c r="HZ133" s="176"/>
      <c r="IA133" s="176"/>
      <c r="IB133" s="176"/>
      <c r="IC133" s="176"/>
      <c r="ID133" s="176"/>
      <c r="IE133" s="176"/>
      <c r="IF133" s="176"/>
      <c r="IG133" s="176"/>
      <c r="IH133" s="176"/>
      <c r="II133" s="176"/>
      <c r="IJ133" s="176"/>
      <c r="IK133" s="176"/>
      <c r="IL133" s="176"/>
      <c r="IM133" s="176"/>
      <c r="IN133" s="176"/>
      <c r="IO133" s="176"/>
      <c r="IP133" s="176"/>
      <c r="IQ133" s="176"/>
      <c r="IR133" s="176"/>
      <c r="IS133" s="176"/>
      <c r="IT133" s="176"/>
      <c r="IU133" s="176"/>
    </row>
    <row r="134" spans="1:255" s="177" customFormat="1" x14ac:dyDescent="0.25">
      <c r="A134" s="779" t="s">
        <v>229</v>
      </c>
      <c r="B134" s="781" t="s">
        <v>22</v>
      </c>
      <c r="C134" s="781" t="s">
        <v>223</v>
      </c>
      <c r="D134" s="781" t="s">
        <v>17</v>
      </c>
      <c r="E134" s="783" t="s">
        <v>224</v>
      </c>
      <c r="F134" s="772" t="s">
        <v>225</v>
      </c>
      <c r="G134" s="773"/>
      <c r="H134" s="774" t="s">
        <v>230</v>
      </c>
      <c r="I134" s="179"/>
      <c r="J134" s="175"/>
      <c r="K134" s="181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76"/>
      <c r="FM134" s="176"/>
      <c r="FN134" s="176"/>
      <c r="FO134" s="176"/>
      <c r="FP134" s="176"/>
      <c r="FQ134" s="176"/>
      <c r="FR134" s="176"/>
      <c r="FS134" s="176"/>
      <c r="FT134" s="176"/>
      <c r="FU134" s="176"/>
      <c r="FV134" s="176"/>
      <c r="FW134" s="176"/>
      <c r="FX134" s="176"/>
      <c r="FY134" s="176"/>
      <c r="FZ134" s="176"/>
      <c r="GA134" s="176"/>
      <c r="GB134" s="176"/>
      <c r="GC134" s="176"/>
      <c r="GD134" s="176"/>
      <c r="GE134" s="176"/>
      <c r="GF134" s="176"/>
      <c r="GG134" s="176"/>
      <c r="GH134" s="176"/>
      <c r="GI134" s="176"/>
      <c r="GJ134" s="176"/>
      <c r="GK134" s="176"/>
      <c r="GL134" s="176"/>
      <c r="GM134" s="176"/>
      <c r="GN134" s="176"/>
      <c r="GO134" s="176"/>
      <c r="GP134" s="176"/>
      <c r="GQ134" s="176"/>
      <c r="GR134" s="176"/>
      <c r="GS134" s="176"/>
      <c r="GT134" s="176"/>
      <c r="GU134" s="176"/>
      <c r="GV134" s="176"/>
      <c r="GW134" s="176"/>
      <c r="GX134" s="176"/>
      <c r="GY134" s="176"/>
      <c r="GZ134" s="176"/>
      <c r="HA134" s="176"/>
      <c r="HB134" s="176"/>
      <c r="HC134" s="176"/>
      <c r="HD134" s="176"/>
      <c r="HE134" s="176"/>
      <c r="HF134" s="176"/>
      <c r="HG134" s="176"/>
      <c r="HH134" s="176"/>
      <c r="HI134" s="176"/>
      <c r="HJ134" s="176"/>
      <c r="HK134" s="176"/>
      <c r="HL134" s="176"/>
      <c r="HM134" s="176"/>
      <c r="HN134" s="176"/>
      <c r="HO134" s="176"/>
      <c r="HP134" s="176"/>
      <c r="HQ134" s="176"/>
      <c r="HR134" s="176"/>
      <c r="HS134" s="176"/>
      <c r="HT134" s="176"/>
      <c r="HU134" s="176"/>
      <c r="HV134" s="176"/>
      <c r="HW134" s="176"/>
      <c r="HX134" s="176"/>
      <c r="HY134" s="176"/>
      <c r="HZ134" s="176"/>
      <c r="IA134" s="176"/>
      <c r="IB134" s="176"/>
      <c r="IC134" s="176"/>
      <c r="ID134" s="176"/>
      <c r="IE134" s="176"/>
      <c r="IF134" s="176"/>
      <c r="IG134" s="176"/>
      <c r="IH134" s="176"/>
      <c r="II134" s="176"/>
      <c r="IJ134" s="176"/>
      <c r="IK134" s="176"/>
      <c r="IL134" s="176"/>
      <c r="IM134" s="176"/>
      <c r="IN134" s="176"/>
      <c r="IO134" s="176"/>
      <c r="IP134" s="176"/>
      <c r="IQ134" s="176"/>
      <c r="IR134" s="176"/>
      <c r="IS134" s="176"/>
      <c r="IT134" s="176"/>
      <c r="IU134" s="176"/>
    </row>
    <row r="135" spans="1:255" s="177" customFormat="1" x14ac:dyDescent="0.25">
      <c r="A135" s="807"/>
      <c r="B135" s="782"/>
      <c r="C135" s="782"/>
      <c r="D135" s="785"/>
      <c r="E135" s="786"/>
      <c r="F135" s="42" t="s">
        <v>227</v>
      </c>
      <c r="G135" s="42" t="s">
        <v>228</v>
      </c>
      <c r="H135" s="775"/>
      <c r="I135" s="182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76"/>
      <c r="FM135" s="176"/>
      <c r="FN135" s="176"/>
      <c r="FO135" s="176"/>
      <c r="FP135" s="176"/>
      <c r="FQ135" s="176"/>
      <c r="FR135" s="176"/>
      <c r="FS135" s="176"/>
      <c r="FT135" s="176"/>
      <c r="FU135" s="176"/>
      <c r="FV135" s="176"/>
      <c r="FW135" s="176"/>
      <c r="FX135" s="176"/>
      <c r="FY135" s="176"/>
      <c r="FZ135" s="176"/>
      <c r="GA135" s="176"/>
      <c r="GB135" s="176"/>
      <c r="GC135" s="176"/>
      <c r="GD135" s="176"/>
      <c r="GE135" s="176"/>
      <c r="GF135" s="176"/>
      <c r="GG135" s="176"/>
      <c r="GH135" s="176"/>
      <c r="GI135" s="176"/>
      <c r="GJ135" s="176"/>
      <c r="GK135" s="176"/>
      <c r="GL135" s="176"/>
      <c r="GM135" s="176"/>
      <c r="GN135" s="176"/>
      <c r="GO135" s="176"/>
      <c r="GP135" s="176"/>
      <c r="GQ135" s="176"/>
      <c r="GR135" s="176"/>
      <c r="GS135" s="176"/>
      <c r="GT135" s="176"/>
      <c r="GU135" s="176"/>
      <c r="GV135" s="176"/>
      <c r="GW135" s="176"/>
      <c r="GX135" s="176"/>
      <c r="GY135" s="176"/>
      <c r="GZ135" s="176"/>
      <c r="HA135" s="176"/>
      <c r="HB135" s="176"/>
      <c r="HC135" s="176"/>
      <c r="HD135" s="176"/>
      <c r="HE135" s="176"/>
      <c r="HF135" s="176"/>
      <c r="HG135" s="176"/>
      <c r="HH135" s="176"/>
      <c r="HI135" s="176"/>
      <c r="HJ135" s="176"/>
      <c r="HK135" s="176"/>
      <c r="HL135" s="176"/>
      <c r="HM135" s="176"/>
      <c r="HN135" s="176"/>
      <c r="HO135" s="176"/>
      <c r="HP135" s="176"/>
      <c r="HQ135" s="176"/>
      <c r="HR135" s="176"/>
      <c r="HS135" s="176"/>
      <c r="HT135" s="176"/>
      <c r="HU135" s="176"/>
      <c r="HV135" s="176"/>
      <c r="HW135" s="176"/>
      <c r="HX135" s="176"/>
      <c r="HY135" s="176"/>
      <c r="HZ135" s="176"/>
      <c r="IA135" s="176"/>
      <c r="IB135" s="176"/>
      <c r="IC135" s="176"/>
      <c r="ID135" s="176"/>
      <c r="IE135" s="176"/>
      <c r="IF135" s="176"/>
      <c r="IG135" s="176"/>
      <c r="IH135" s="176"/>
      <c r="II135" s="176"/>
      <c r="IJ135" s="176"/>
      <c r="IK135" s="176"/>
      <c r="IL135" s="176"/>
      <c r="IM135" s="176"/>
      <c r="IN135" s="176"/>
      <c r="IO135" s="176"/>
      <c r="IP135" s="176"/>
      <c r="IQ135" s="176"/>
      <c r="IR135" s="176"/>
      <c r="IS135" s="176"/>
      <c r="IT135" s="176"/>
      <c r="IU135" s="176"/>
    </row>
    <row r="136" spans="1:255" s="177" customFormat="1" x14ac:dyDescent="0.25">
      <c r="A136" s="132"/>
      <c r="B136" s="77"/>
      <c r="C136" s="77"/>
      <c r="D136" s="92"/>
      <c r="E136" s="172"/>
      <c r="F136" s="124"/>
      <c r="G136" s="114"/>
      <c r="H136" s="173"/>
      <c r="I136" s="182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/>
      <c r="EB136" s="176"/>
      <c r="EC136" s="176"/>
      <c r="ED136" s="176"/>
      <c r="EE136" s="176"/>
      <c r="EF136" s="176"/>
      <c r="EG136" s="176"/>
      <c r="EH136" s="176"/>
      <c r="EI136" s="176"/>
      <c r="EJ136" s="176"/>
      <c r="EK136" s="176"/>
      <c r="EL136" s="176"/>
      <c r="EM136" s="176"/>
      <c r="EN136" s="176"/>
      <c r="EO136" s="176"/>
      <c r="EP136" s="176"/>
      <c r="EQ136" s="176"/>
      <c r="ER136" s="176"/>
      <c r="ES136" s="176"/>
      <c r="ET136" s="176"/>
      <c r="EU136" s="176"/>
      <c r="EV136" s="176"/>
      <c r="EW136" s="176"/>
      <c r="EX136" s="176"/>
      <c r="EY136" s="176"/>
      <c r="EZ136" s="176"/>
      <c r="FA136" s="176"/>
      <c r="FB136" s="176"/>
      <c r="FC136" s="176"/>
      <c r="FD136" s="176"/>
      <c r="FE136" s="176"/>
      <c r="FF136" s="176"/>
      <c r="FG136" s="176"/>
      <c r="FH136" s="176"/>
      <c r="FI136" s="176"/>
      <c r="FJ136" s="176"/>
      <c r="FK136" s="176"/>
      <c r="FL136" s="176"/>
      <c r="FM136" s="176"/>
      <c r="FN136" s="176"/>
      <c r="FO136" s="176"/>
      <c r="FP136" s="176"/>
      <c r="FQ136" s="176"/>
      <c r="FR136" s="176"/>
      <c r="FS136" s="176"/>
      <c r="FT136" s="176"/>
      <c r="FU136" s="176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</row>
    <row r="137" spans="1:255" s="177" customFormat="1" x14ac:dyDescent="0.25">
      <c r="A137" s="132"/>
      <c r="B137" s="77"/>
      <c r="C137" s="77"/>
      <c r="D137" s="92"/>
      <c r="E137" s="172"/>
      <c r="F137" s="124"/>
      <c r="G137" s="114"/>
      <c r="H137" s="173"/>
      <c r="I137" s="182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76"/>
      <c r="DX137" s="176"/>
      <c r="DY137" s="176"/>
      <c r="DZ137" s="176"/>
      <c r="EA137" s="176"/>
      <c r="EB137" s="176"/>
      <c r="EC137" s="176"/>
      <c r="ED137" s="176"/>
      <c r="EE137" s="176"/>
      <c r="EF137" s="176"/>
      <c r="EG137" s="176"/>
      <c r="EH137" s="176"/>
      <c r="EI137" s="176"/>
      <c r="EJ137" s="176"/>
      <c r="EK137" s="176"/>
      <c r="EL137" s="176"/>
      <c r="EM137" s="176"/>
      <c r="EN137" s="176"/>
      <c r="EO137" s="176"/>
      <c r="EP137" s="176"/>
      <c r="EQ137" s="176"/>
      <c r="ER137" s="176"/>
      <c r="ES137" s="176"/>
      <c r="ET137" s="176"/>
      <c r="EU137" s="176"/>
      <c r="EV137" s="176"/>
      <c r="EW137" s="176"/>
      <c r="EX137" s="176"/>
      <c r="EY137" s="176"/>
      <c r="EZ137" s="176"/>
      <c r="FA137" s="176"/>
      <c r="FB137" s="176"/>
      <c r="FC137" s="176"/>
      <c r="FD137" s="176"/>
      <c r="FE137" s="176"/>
      <c r="FF137" s="176"/>
      <c r="FG137" s="176"/>
      <c r="FH137" s="176"/>
      <c r="FI137" s="176"/>
      <c r="FJ137" s="176"/>
      <c r="FK137" s="176"/>
      <c r="FL137" s="176"/>
      <c r="FM137" s="176"/>
      <c r="FN137" s="176"/>
      <c r="FO137" s="176"/>
      <c r="FP137" s="176"/>
      <c r="FQ137" s="176"/>
      <c r="FR137" s="176"/>
      <c r="FS137" s="176"/>
      <c r="FT137" s="176"/>
      <c r="FU137" s="176"/>
      <c r="FV137" s="176"/>
      <c r="FW137" s="176"/>
      <c r="FX137" s="176"/>
      <c r="FY137" s="176"/>
      <c r="FZ137" s="176"/>
      <c r="GA137" s="176"/>
      <c r="GB137" s="176"/>
      <c r="GC137" s="176"/>
      <c r="GD137" s="176"/>
      <c r="GE137" s="176"/>
      <c r="GF137" s="176"/>
      <c r="GG137" s="176"/>
      <c r="GH137" s="176"/>
      <c r="GI137" s="176"/>
      <c r="GJ137" s="176"/>
      <c r="GK137" s="176"/>
      <c r="GL137" s="176"/>
      <c r="GM137" s="176"/>
      <c r="GN137" s="176"/>
      <c r="GO137" s="176"/>
      <c r="GP137" s="176"/>
      <c r="GQ137" s="176"/>
      <c r="GR137" s="176"/>
      <c r="GS137" s="176"/>
      <c r="GT137" s="176"/>
      <c r="GU137" s="176"/>
      <c r="GV137" s="176"/>
      <c r="GW137" s="176"/>
      <c r="GX137" s="176"/>
      <c r="GY137" s="176"/>
      <c r="GZ137" s="176"/>
      <c r="HA137" s="176"/>
      <c r="HB137" s="176"/>
      <c r="HC137" s="176"/>
      <c r="HD137" s="176"/>
      <c r="HE137" s="176"/>
      <c r="HF137" s="176"/>
      <c r="HG137" s="176"/>
      <c r="HH137" s="176"/>
      <c r="HI137" s="176"/>
      <c r="HJ137" s="176"/>
      <c r="HK137" s="176"/>
      <c r="HL137" s="176"/>
      <c r="HM137" s="176"/>
      <c r="HN137" s="176"/>
      <c r="HO137" s="176"/>
      <c r="HP137" s="176"/>
      <c r="HQ137" s="176"/>
      <c r="HR137" s="176"/>
      <c r="HS137" s="176"/>
      <c r="HT137" s="176"/>
      <c r="HU137" s="176"/>
      <c r="HV137" s="176"/>
      <c r="HW137" s="176"/>
      <c r="HX137" s="176"/>
      <c r="HY137" s="176"/>
      <c r="HZ137" s="176"/>
      <c r="IA137" s="176"/>
      <c r="IB137" s="176"/>
      <c r="IC137" s="176"/>
      <c r="ID137" s="176"/>
      <c r="IE137" s="176"/>
      <c r="IF137" s="176"/>
      <c r="IG137" s="176"/>
      <c r="IH137" s="176"/>
      <c r="II137" s="176"/>
      <c r="IJ137" s="176"/>
      <c r="IK137" s="176"/>
      <c r="IL137" s="176"/>
      <c r="IM137" s="176"/>
      <c r="IN137" s="176"/>
      <c r="IO137" s="176"/>
      <c r="IP137" s="176"/>
      <c r="IQ137" s="176"/>
      <c r="IR137" s="176"/>
      <c r="IS137" s="176"/>
      <c r="IT137" s="176"/>
      <c r="IU137" s="176"/>
    </row>
    <row r="138" spans="1:255" s="177" customFormat="1" x14ac:dyDescent="0.25">
      <c r="A138" s="116" t="s">
        <v>230</v>
      </c>
      <c r="B138" s="808"/>
      <c r="C138" s="809"/>
      <c r="D138" s="809"/>
      <c r="E138" s="809"/>
      <c r="F138" s="809"/>
      <c r="G138" s="810"/>
      <c r="H138" s="117">
        <f>SUM(G136:G137)</f>
        <v>0</v>
      </c>
      <c r="I138" s="182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76"/>
      <c r="DX138" s="176"/>
      <c r="DY138" s="176"/>
      <c r="DZ138" s="176"/>
      <c r="EA138" s="176"/>
      <c r="EB138" s="176"/>
      <c r="EC138" s="176"/>
      <c r="ED138" s="176"/>
      <c r="EE138" s="176"/>
      <c r="EF138" s="176"/>
      <c r="EG138" s="176"/>
      <c r="EH138" s="176"/>
      <c r="EI138" s="176"/>
      <c r="EJ138" s="176"/>
      <c r="EK138" s="176"/>
      <c r="EL138" s="176"/>
      <c r="EM138" s="176"/>
      <c r="EN138" s="176"/>
      <c r="EO138" s="176"/>
      <c r="EP138" s="176"/>
      <c r="EQ138" s="176"/>
      <c r="ER138" s="176"/>
      <c r="ES138" s="176"/>
      <c r="ET138" s="176"/>
      <c r="EU138" s="176"/>
      <c r="EV138" s="176"/>
      <c r="EW138" s="176"/>
      <c r="EX138" s="176"/>
      <c r="EY138" s="176"/>
      <c r="EZ138" s="176"/>
      <c r="FA138" s="176"/>
      <c r="FB138" s="176"/>
      <c r="FC138" s="176"/>
      <c r="FD138" s="176"/>
      <c r="FE138" s="176"/>
      <c r="FF138" s="176"/>
      <c r="FG138" s="176"/>
      <c r="FH138" s="176"/>
      <c r="FI138" s="176"/>
      <c r="FJ138" s="176"/>
      <c r="FK138" s="176"/>
      <c r="FL138" s="176"/>
      <c r="FM138" s="176"/>
      <c r="FN138" s="176"/>
      <c r="FO138" s="176"/>
      <c r="FP138" s="176"/>
      <c r="FQ138" s="176"/>
      <c r="FR138" s="176"/>
      <c r="FS138" s="176"/>
      <c r="FT138" s="176"/>
      <c r="FU138" s="176"/>
      <c r="FV138" s="176"/>
      <c r="FW138" s="176"/>
      <c r="FX138" s="176"/>
      <c r="FY138" s="176"/>
      <c r="FZ138" s="176"/>
      <c r="GA138" s="176"/>
      <c r="GB138" s="176"/>
      <c r="GC138" s="176"/>
      <c r="GD138" s="176"/>
      <c r="GE138" s="176"/>
      <c r="GF138" s="176"/>
      <c r="GG138" s="176"/>
      <c r="GH138" s="176"/>
      <c r="GI138" s="176"/>
      <c r="GJ138" s="176"/>
      <c r="GK138" s="176"/>
      <c r="GL138" s="176"/>
      <c r="GM138" s="176"/>
      <c r="GN138" s="176"/>
      <c r="GO138" s="176"/>
      <c r="GP138" s="176"/>
      <c r="GQ138" s="176"/>
      <c r="GR138" s="176"/>
      <c r="GS138" s="176"/>
      <c r="GT138" s="176"/>
      <c r="GU138" s="176"/>
      <c r="GV138" s="176"/>
      <c r="GW138" s="176"/>
      <c r="GX138" s="176"/>
      <c r="GY138" s="176"/>
      <c r="GZ138" s="176"/>
      <c r="HA138" s="176"/>
      <c r="HB138" s="176"/>
      <c r="HC138" s="176"/>
      <c r="HD138" s="176"/>
      <c r="HE138" s="176"/>
      <c r="HF138" s="176"/>
      <c r="HG138" s="176"/>
      <c r="HH138" s="176"/>
      <c r="HI138" s="176"/>
      <c r="HJ138" s="176"/>
      <c r="HK138" s="176"/>
      <c r="HL138" s="176"/>
      <c r="HM138" s="176"/>
      <c r="HN138" s="176"/>
      <c r="HO138" s="176"/>
      <c r="HP138" s="176"/>
      <c r="HQ138" s="176"/>
      <c r="HR138" s="176"/>
      <c r="HS138" s="176"/>
      <c r="HT138" s="176"/>
      <c r="HU138" s="176"/>
      <c r="HV138" s="176"/>
      <c r="HW138" s="176"/>
      <c r="HX138" s="176"/>
      <c r="HY138" s="176"/>
      <c r="HZ138" s="176"/>
      <c r="IA138" s="176"/>
      <c r="IB138" s="176"/>
      <c r="IC138" s="176"/>
      <c r="ID138" s="176"/>
      <c r="IE138" s="176"/>
      <c r="IF138" s="176"/>
      <c r="IG138" s="176"/>
      <c r="IH138" s="176"/>
      <c r="II138" s="176"/>
      <c r="IJ138" s="176"/>
      <c r="IK138" s="176"/>
      <c r="IL138" s="176"/>
      <c r="IM138" s="176"/>
      <c r="IN138" s="176"/>
      <c r="IO138" s="176"/>
      <c r="IP138" s="176"/>
      <c r="IQ138" s="176"/>
      <c r="IR138" s="176"/>
      <c r="IS138" s="176"/>
      <c r="IT138" s="176"/>
      <c r="IU138" s="176"/>
    </row>
    <row r="139" spans="1:255" s="177" customFormat="1" x14ac:dyDescent="0.25">
      <c r="A139" s="126"/>
      <c r="B139" s="127"/>
      <c r="C139" s="127"/>
      <c r="D139" s="128"/>
      <c r="E139" s="88"/>
      <c r="F139" s="129"/>
      <c r="G139" s="130"/>
      <c r="H139" s="131"/>
      <c r="I139" s="182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76"/>
      <c r="DX139" s="176"/>
      <c r="DY139" s="176"/>
      <c r="DZ139" s="176"/>
      <c r="EA139" s="176"/>
      <c r="EB139" s="176"/>
      <c r="EC139" s="176"/>
      <c r="ED139" s="176"/>
      <c r="EE139" s="176"/>
      <c r="EF139" s="176"/>
      <c r="EG139" s="176"/>
      <c r="EH139" s="176"/>
      <c r="EI139" s="176"/>
      <c r="EJ139" s="176"/>
      <c r="EK139" s="176"/>
      <c r="EL139" s="176"/>
      <c r="EM139" s="176"/>
      <c r="EN139" s="176"/>
      <c r="EO139" s="176"/>
      <c r="EP139" s="176"/>
      <c r="EQ139" s="176"/>
      <c r="ER139" s="176"/>
      <c r="ES139" s="176"/>
      <c r="ET139" s="176"/>
      <c r="EU139" s="176"/>
      <c r="EV139" s="176"/>
      <c r="EW139" s="176"/>
      <c r="EX139" s="176"/>
      <c r="EY139" s="176"/>
      <c r="EZ139" s="176"/>
      <c r="FA139" s="176"/>
      <c r="FB139" s="176"/>
      <c r="FC139" s="176"/>
      <c r="FD139" s="176"/>
      <c r="FE139" s="176"/>
      <c r="FF139" s="176"/>
      <c r="FG139" s="176"/>
      <c r="FH139" s="176"/>
      <c r="FI139" s="176"/>
      <c r="FJ139" s="176"/>
      <c r="FK139" s="176"/>
      <c r="FL139" s="176"/>
      <c r="FM139" s="176"/>
      <c r="FN139" s="176"/>
      <c r="FO139" s="176"/>
      <c r="FP139" s="176"/>
      <c r="FQ139" s="176"/>
      <c r="FR139" s="176"/>
      <c r="FS139" s="176"/>
      <c r="FT139" s="176"/>
      <c r="FU139" s="176"/>
      <c r="FV139" s="176"/>
      <c r="FW139" s="176"/>
      <c r="FX139" s="176"/>
      <c r="FY139" s="176"/>
      <c r="FZ139" s="176"/>
      <c r="GA139" s="176"/>
      <c r="GB139" s="176"/>
      <c r="GC139" s="176"/>
      <c r="GD139" s="176"/>
      <c r="GE139" s="176"/>
      <c r="GF139" s="176"/>
      <c r="GG139" s="176"/>
      <c r="GH139" s="176"/>
      <c r="GI139" s="176"/>
      <c r="GJ139" s="176"/>
      <c r="GK139" s="176"/>
      <c r="GL139" s="176"/>
      <c r="GM139" s="176"/>
      <c r="GN139" s="176"/>
      <c r="GO139" s="176"/>
      <c r="GP139" s="176"/>
      <c r="GQ139" s="176"/>
      <c r="GR139" s="176"/>
      <c r="GS139" s="176"/>
      <c r="GT139" s="176"/>
      <c r="GU139" s="176"/>
      <c r="GV139" s="176"/>
      <c r="GW139" s="176"/>
      <c r="GX139" s="176"/>
      <c r="GY139" s="176"/>
      <c r="GZ139" s="176"/>
      <c r="HA139" s="176"/>
      <c r="HB139" s="176"/>
      <c r="HC139" s="176"/>
      <c r="HD139" s="176"/>
      <c r="HE139" s="176"/>
      <c r="HF139" s="176"/>
      <c r="HG139" s="176"/>
      <c r="HH139" s="176"/>
      <c r="HI139" s="176"/>
      <c r="HJ139" s="176"/>
      <c r="HK139" s="176"/>
      <c r="HL139" s="176"/>
      <c r="HM139" s="176"/>
      <c r="HN139" s="176"/>
      <c r="HO139" s="176"/>
      <c r="HP139" s="176"/>
      <c r="HQ139" s="176"/>
      <c r="HR139" s="176"/>
      <c r="HS139" s="176"/>
      <c r="HT139" s="176"/>
      <c r="HU139" s="176"/>
      <c r="HV139" s="176"/>
      <c r="HW139" s="176"/>
      <c r="HX139" s="176"/>
      <c r="HY139" s="176"/>
      <c r="HZ139" s="176"/>
      <c r="IA139" s="176"/>
      <c r="IB139" s="176"/>
      <c r="IC139" s="176"/>
      <c r="ID139" s="176"/>
      <c r="IE139" s="176"/>
      <c r="IF139" s="176"/>
      <c r="IG139" s="176"/>
      <c r="IH139" s="176"/>
      <c r="II139" s="176"/>
      <c r="IJ139" s="176"/>
      <c r="IK139" s="176"/>
      <c r="IL139" s="176"/>
      <c r="IM139" s="176"/>
      <c r="IN139" s="176"/>
      <c r="IO139" s="176"/>
      <c r="IP139" s="176"/>
      <c r="IQ139" s="176"/>
      <c r="IR139" s="176"/>
      <c r="IS139" s="176"/>
      <c r="IT139" s="176"/>
      <c r="IU139" s="176"/>
    </row>
    <row r="140" spans="1:255" s="177" customFormat="1" x14ac:dyDescent="0.25">
      <c r="A140" s="779" t="s">
        <v>231</v>
      </c>
      <c r="B140" s="781" t="s">
        <v>22</v>
      </c>
      <c r="C140" s="781" t="s">
        <v>223</v>
      </c>
      <c r="D140" s="781" t="s">
        <v>17</v>
      </c>
      <c r="E140" s="783" t="s">
        <v>224</v>
      </c>
      <c r="F140" s="772" t="s">
        <v>225</v>
      </c>
      <c r="G140" s="773"/>
      <c r="H140" s="774" t="s">
        <v>232</v>
      </c>
      <c r="I140" s="182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76"/>
      <c r="DX140" s="176"/>
      <c r="DY140" s="176"/>
      <c r="DZ140" s="176"/>
      <c r="EA140" s="176"/>
      <c r="EB140" s="176"/>
      <c r="EC140" s="176"/>
      <c r="ED140" s="176"/>
      <c r="EE140" s="176"/>
      <c r="EF140" s="176"/>
      <c r="EG140" s="176"/>
      <c r="EH140" s="176"/>
      <c r="EI140" s="176"/>
      <c r="EJ140" s="176"/>
      <c r="EK140" s="176"/>
      <c r="EL140" s="176"/>
      <c r="EM140" s="176"/>
      <c r="EN140" s="176"/>
      <c r="EO140" s="176"/>
      <c r="EP140" s="176"/>
      <c r="EQ140" s="176"/>
      <c r="ER140" s="176"/>
      <c r="ES140" s="176"/>
      <c r="ET140" s="176"/>
      <c r="EU140" s="176"/>
      <c r="EV140" s="176"/>
      <c r="EW140" s="176"/>
      <c r="EX140" s="176"/>
      <c r="EY140" s="176"/>
      <c r="EZ140" s="176"/>
      <c r="FA140" s="176"/>
      <c r="FB140" s="176"/>
      <c r="FC140" s="176"/>
      <c r="FD140" s="176"/>
      <c r="FE140" s="176"/>
      <c r="FF140" s="176"/>
      <c r="FG140" s="176"/>
      <c r="FH140" s="176"/>
      <c r="FI140" s="176"/>
      <c r="FJ140" s="176"/>
      <c r="FK140" s="176"/>
      <c r="FL140" s="176"/>
      <c r="FM140" s="176"/>
      <c r="FN140" s="176"/>
      <c r="FO140" s="176"/>
      <c r="FP140" s="176"/>
      <c r="FQ140" s="176"/>
      <c r="FR140" s="176"/>
      <c r="FS140" s="176"/>
      <c r="FT140" s="176"/>
      <c r="FU140" s="176"/>
      <c r="FV140" s="176"/>
      <c r="FW140" s="176"/>
      <c r="FX140" s="176"/>
      <c r="FY140" s="176"/>
      <c r="FZ140" s="176"/>
      <c r="GA140" s="176"/>
      <c r="GB140" s="176"/>
      <c r="GC140" s="176"/>
      <c r="GD140" s="176"/>
      <c r="GE140" s="176"/>
      <c r="GF140" s="176"/>
      <c r="GG140" s="176"/>
      <c r="GH140" s="176"/>
      <c r="GI140" s="176"/>
      <c r="GJ140" s="176"/>
      <c r="GK140" s="176"/>
      <c r="GL140" s="176"/>
      <c r="GM140" s="176"/>
      <c r="GN140" s="176"/>
      <c r="GO140" s="176"/>
      <c r="GP140" s="176"/>
      <c r="GQ140" s="176"/>
      <c r="GR140" s="176"/>
      <c r="GS140" s="176"/>
      <c r="GT140" s="176"/>
      <c r="GU140" s="176"/>
      <c r="GV140" s="176"/>
      <c r="GW140" s="176"/>
      <c r="GX140" s="176"/>
      <c r="GY140" s="176"/>
      <c r="GZ140" s="176"/>
      <c r="HA140" s="176"/>
      <c r="HB140" s="176"/>
      <c r="HC140" s="176"/>
      <c r="HD140" s="176"/>
      <c r="HE140" s="176"/>
      <c r="HF140" s="176"/>
      <c r="HG140" s="176"/>
      <c r="HH140" s="176"/>
      <c r="HI140" s="176"/>
      <c r="HJ140" s="176"/>
      <c r="HK140" s="176"/>
      <c r="HL140" s="176"/>
      <c r="HM140" s="176"/>
      <c r="HN140" s="176"/>
      <c r="HO140" s="176"/>
      <c r="HP140" s="176"/>
      <c r="HQ140" s="176"/>
      <c r="HR140" s="176"/>
      <c r="HS140" s="176"/>
      <c r="HT140" s="176"/>
      <c r="HU140" s="176"/>
      <c r="HV140" s="176"/>
      <c r="HW140" s="176"/>
      <c r="HX140" s="176"/>
      <c r="HY140" s="176"/>
      <c r="HZ140" s="176"/>
      <c r="IA140" s="176"/>
      <c r="IB140" s="176"/>
      <c r="IC140" s="176"/>
      <c r="ID140" s="176"/>
      <c r="IE140" s="176"/>
      <c r="IF140" s="176"/>
      <c r="IG140" s="176"/>
      <c r="IH140" s="176"/>
      <c r="II140" s="176"/>
      <c r="IJ140" s="176"/>
      <c r="IK140" s="176"/>
      <c r="IL140" s="176"/>
      <c r="IM140" s="176"/>
      <c r="IN140" s="176"/>
      <c r="IO140" s="176"/>
      <c r="IP140" s="176"/>
      <c r="IQ140" s="176"/>
      <c r="IR140" s="176"/>
      <c r="IS140" s="176"/>
      <c r="IT140" s="176"/>
      <c r="IU140" s="176"/>
    </row>
    <row r="141" spans="1:255" s="177" customFormat="1" x14ac:dyDescent="0.25">
      <c r="A141" s="807"/>
      <c r="B141" s="782"/>
      <c r="C141" s="782"/>
      <c r="D141" s="785"/>
      <c r="E141" s="786"/>
      <c r="F141" s="42" t="s">
        <v>227</v>
      </c>
      <c r="G141" s="42" t="s">
        <v>228</v>
      </c>
      <c r="H141" s="775"/>
      <c r="I141" s="182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76"/>
      <c r="DX141" s="176"/>
      <c r="DY141" s="176"/>
      <c r="DZ141" s="176"/>
      <c r="EA141" s="176"/>
      <c r="EB141" s="176"/>
      <c r="EC141" s="176"/>
      <c r="ED141" s="176"/>
      <c r="EE141" s="176"/>
      <c r="EF141" s="176"/>
      <c r="EG141" s="176"/>
      <c r="EH141" s="176"/>
      <c r="EI141" s="176"/>
      <c r="EJ141" s="176"/>
      <c r="EK141" s="176"/>
      <c r="EL141" s="176"/>
      <c r="EM141" s="176"/>
      <c r="EN141" s="176"/>
      <c r="EO141" s="176"/>
      <c r="EP141" s="176"/>
      <c r="EQ141" s="176"/>
      <c r="ER141" s="176"/>
      <c r="ES141" s="176"/>
      <c r="ET141" s="176"/>
      <c r="EU141" s="176"/>
      <c r="EV141" s="176"/>
      <c r="EW141" s="176"/>
      <c r="EX141" s="176"/>
      <c r="EY141" s="176"/>
      <c r="EZ141" s="176"/>
      <c r="FA141" s="176"/>
      <c r="FB141" s="176"/>
      <c r="FC141" s="176"/>
      <c r="FD141" s="176"/>
      <c r="FE141" s="176"/>
      <c r="FF141" s="176"/>
      <c r="FG141" s="176"/>
      <c r="FH141" s="176"/>
      <c r="FI141" s="176"/>
      <c r="FJ141" s="176"/>
      <c r="FK141" s="176"/>
      <c r="FL141" s="176"/>
      <c r="FM141" s="176"/>
      <c r="FN141" s="176"/>
      <c r="FO141" s="176"/>
      <c r="FP141" s="176"/>
      <c r="FQ141" s="176"/>
      <c r="FR141" s="176"/>
      <c r="FS141" s="176"/>
      <c r="FT141" s="176"/>
      <c r="FU141" s="176"/>
      <c r="FV141" s="176"/>
      <c r="FW141" s="176"/>
      <c r="FX141" s="176"/>
      <c r="FY141" s="176"/>
      <c r="FZ141" s="176"/>
      <c r="GA141" s="176"/>
      <c r="GB141" s="176"/>
      <c r="GC141" s="176"/>
      <c r="GD141" s="176"/>
      <c r="GE141" s="176"/>
      <c r="GF141" s="176"/>
      <c r="GG141" s="176"/>
      <c r="GH141" s="176"/>
      <c r="GI141" s="176"/>
      <c r="GJ141" s="176"/>
      <c r="GK141" s="176"/>
      <c r="GL141" s="176"/>
      <c r="GM141" s="176"/>
      <c r="GN141" s="176"/>
      <c r="GO141" s="176"/>
      <c r="GP141" s="176"/>
      <c r="GQ141" s="176"/>
      <c r="GR141" s="176"/>
      <c r="GS141" s="176"/>
      <c r="GT141" s="176"/>
      <c r="GU141" s="176"/>
      <c r="GV141" s="176"/>
      <c r="GW141" s="176"/>
      <c r="GX141" s="176"/>
      <c r="GY141" s="176"/>
      <c r="GZ141" s="176"/>
      <c r="HA141" s="176"/>
      <c r="HB141" s="176"/>
      <c r="HC141" s="176"/>
      <c r="HD141" s="176"/>
      <c r="HE141" s="176"/>
      <c r="HF141" s="176"/>
      <c r="HG141" s="176"/>
      <c r="HH141" s="176"/>
      <c r="HI141" s="176"/>
      <c r="HJ141" s="176"/>
      <c r="HK141" s="176"/>
      <c r="HL141" s="176"/>
      <c r="HM141" s="176"/>
      <c r="HN141" s="176"/>
      <c r="HO141" s="176"/>
      <c r="HP141" s="176"/>
      <c r="HQ141" s="176"/>
      <c r="HR141" s="176"/>
      <c r="HS141" s="176"/>
      <c r="HT141" s="176"/>
      <c r="HU141" s="176"/>
      <c r="HV141" s="176"/>
      <c r="HW141" s="176"/>
      <c r="HX141" s="176"/>
      <c r="HY141" s="176"/>
      <c r="HZ141" s="176"/>
      <c r="IA141" s="176"/>
      <c r="IB141" s="176"/>
      <c r="IC141" s="176"/>
      <c r="ID141" s="176"/>
      <c r="IE141" s="176"/>
      <c r="IF141" s="176"/>
      <c r="IG141" s="176"/>
      <c r="IH141" s="176"/>
      <c r="II141" s="176"/>
      <c r="IJ141" s="176"/>
      <c r="IK141" s="176"/>
      <c r="IL141" s="176"/>
      <c r="IM141" s="176"/>
      <c r="IN141" s="176"/>
      <c r="IO141" s="176"/>
      <c r="IP141" s="176"/>
      <c r="IQ141" s="176"/>
      <c r="IR141" s="176"/>
      <c r="IS141" s="176"/>
      <c r="IT141" s="176"/>
      <c r="IU141" s="176"/>
    </row>
    <row r="142" spans="1:255" s="177" customFormat="1" ht="48" customHeight="1" x14ac:dyDescent="0.25">
      <c r="A142" s="132" t="s">
        <v>37</v>
      </c>
      <c r="B142" s="77" t="s">
        <v>233</v>
      </c>
      <c r="C142" s="77" t="s">
        <v>234</v>
      </c>
      <c r="D142" s="92" t="s">
        <v>235</v>
      </c>
      <c r="E142" s="172">
        <v>1</v>
      </c>
      <c r="F142" s="306">
        <f>'mediana preços equipamentos'!J8</f>
        <v>4732.13</v>
      </c>
      <c r="G142" s="114">
        <f t="shared" ref="G142" si="2">TRUNC(E142*F142,2)</f>
        <v>4732.13</v>
      </c>
      <c r="H142" s="249"/>
      <c r="I142" s="182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176"/>
      <c r="HU142" s="176"/>
      <c r="HV142" s="176"/>
      <c r="HW142" s="176"/>
      <c r="HX142" s="176"/>
      <c r="HY142" s="176"/>
      <c r="HZ142" s="176"/>
      <c r="IA142" s="176"/>
      <c r="IB142" s="176"/>
      <c r="IC142" s="176"/>
      <c r="ID142" s="176"/>
      <c r="IE142" s="176"/>
      <c r="IF142" s="176"/>
      <c r="IG142" s="176"/>
      <c r="IH142" s="176"/>
      <c r="II142" s="176"/>
      <c r="IJ142" s="176"/>
      <c r="IK142" s="176"/>
      <c r="IL142" s="176"/>
      <c r="IM142" s="176"/>
      <c r="IN142" s="176"/>
      <c r="IO142" s="176"/>
      <c r="IP142" s="176"/>
      <c r="IQ142" s="176"/>
      <c r="IR142" s="176"/>
      <c r="IS142" s="176"/>
      <c r="IT142" s="176"/>
      <c r="IU142" s="176"/>
    </row>
    <row r="143" spans="1:255" s="177" customFormat="1" ht="48" customHeight="1" x14ac:dyDescent="0.25">
      <c r="A143" s="671"/>
      <c r="B143" s="555"/>
      <c r="C143" s="77"/>
      <c r="D143" s="92"/>
      <c r="E143" s="172"/>
      <c r="F143" s="306"/>
      <c r="G143" s="114"/>
      <c r="H143" s="249"/>
      <c r="I143" s="182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76"/>
      <c r="DX143" s="176"/>
      <c r="DY143" s="176"/>
      <c r="DZ143" s="176"/>
      <c r="EA143" s="176"/>
      <c r="EB143" s="176"/>
      <c r="EC143" s="176"/>
      <c r="ED143" s="176"/>
      <c r="EE143" s="176"/>
      <c r="EF143" s="176"/>
      <c r="EG143" s="176"/>
      <c r="EH143" s="176"/>
      <c r="EI143" s="176"/>
      <c r="EJ143" s="176"/>
      <c r="EK143" s="176"/>
      <c r="EL143" s="176"/>
      <c r="EM143" s="176"/>
      <c r="EN143" s="176"/>
      <c r="EO143" s="176"/>
      <c r="EP143" s="176"/>
      <c r="EQ143" s="176"/>
      <c r="ER143" s="176"/>
      <c r="ES143" s="176"/>
      <c r="ET143" s="176"/>
      <c r="EU143" s="176"/>
      <c r="EV143" s="176"/>
      <c r="EW143" s="176"/>
      <c r="EX143" s="176"/>
      <c r="EY143" s="176"/>
      <c r="EZ143" s="176"/>
      <c r="FA143" s="176"/>
      <c r="FB143" s="176"/>
      <c r="FC143" s="176"/>
      <c r="FD143" s="176"/>
      <c r="FE143" s="176"/>
      <c r="FF143" s="176"/>
      <c r="FG143" s="176"/>
      <c r="FH143" s="176"/>
      <c r="FI143" s="176"/>
      <c r="FJ143" s="176"/>
      <c r="FK143" s="176"/>
      <c r="FL143" s="176"/>
      <c r="FM143" s="176"/>
      <c r="FN143" s="176"/>
      <c r="FO143" s="176"/>
      <c r="FP143" s="176"/>
      <c r="FQ143" s="176"/>
      <c r="FR143" s="176"/>
      <c r="FS143" s="176"/>
      <c r="FT143" s="176"/>
      <c r="FU143" s="176"/>
      <c r="FV143" s="176"/>
      <c r="FW143" s="176"/>
      <c r="FX143" s="176"/>
      <c r="FY143" s="176"/>
      <c r="FZ143" s="176"/>
      <c r="GA143" s="176"/>
      <c r="GB143" s="176"/>
      <c r="GC143" s="176"/>
      <c r="GD143" s="176"/>
      <c r="GE143" s="176"/>
      <c r="GF143" s="176"/>
      <c r="GG143" s="176"/>
      <c r="GH143" s="176"/>
      <c r="GI143" s="176"/>
      <c r="GJ143" s="176"/>
      <c r="GK143" s="176"/>
      <c r="GL143" s="176"/>
      <c r="GM143" s="176"/>
      <c r="GN143" s="176"/>
      <c r="GO143" s="176"/>
      <c r="GP143" s="176"/>
      <c r="GQ143" s="176"/>
      <c r="GR143" s="176"/>
      <c r="GS143" s="176"/>
      <c r="GT143" s="176"/>
      <c r="GU143" s="176"/>
      <c r="GV143" s="176"/>
      <c r="GW143" s="176"/>
      <c r="GX143" s="176"/>
      <c r="GY143" s="176"/>
      <c r="GZ143" s="176"/>
      <c r="HA143" s="176"/>
      <c r="HB143" s="176"/>
      <c r="HC143" s="176"/>
      <c r="HD143" s="176"/>
      <c r="HE143" s="176"/>
      <c r="HF143" s="176"/>
      <c r="HG143" s="176"/>
      <c r="HH143" s="176"/>
      <c r="HI143" s="176"/>
      <c r="HJ143" s="176"/>
      <c r="HK143" s="176"/>
      <c r="HL143" s="176"/>
      <c r="HM143" s="176"/>
      <c r="HN143" s="176"/>
      <c r="HO143" s="176"/>
      <c r="HP143" s="176"/>
      <c r="HQ143" s="176"/>
      <c r="HR143" s="176"/>
      <c r="HS143" s="176"/>
      <c r="HT143" s="176"/>
      <c r="HU143" s="176"/>
      <c r="HV143" s="176"/>
      <c r="HW143" s="176"/>
      <c r="HX143" s="176"/>
      <c r="HY143" s="176"/>
      <c r="HZ143" s="176"/>
      <c r="IA143" s="176"/>
      <c r="IB143" s="176"/>
      <c r="IC143" s="176"/>
      <c r="ID143" s="176"/>
      <c r="IE143" s="176"/>
      <c r="IF143" s="176"/>
      <c r="IG143" s="176"/>
      <c r="IH143" s="176"/>
      <c r="II143" s="176"/>
      <c r="IJ143" s="176"/>
      <c r="IK143" s="176"/>
      <c r="IL143" s="176"/>
      <c r="IM143" s="176"/>
      <c r="IN143" s="176"/>
      <c r="IO143" s="176"/>
      <c r="IP143" s="176"/>
      <c r="IQ143" s="176"/>
      <c r="IR143" s="176"/>
      <c r="IS143" s="176"/>
      <c r="IT143" s="176"/>
      <c r="IU143" s="176"/>
    </row>
    <row r="144" spans="1:255" s="177" customFormat="1" ht="48" customHeight="1" x14ac:dyDescent="0.25">
      <c r="A144" s="671"/>
      <c r="B144" s="555"/>
      <c r="C144" s="77"/>
      <c r="D144" s="92"/>
      <c r="E144" s="172"/>
      <c r="F144" s="306"/>
      <c r="G144" s="114"/>
      <c r="H144" s="249"/>
      <c r="I144" s="182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176"/>
      <c r="HU144" s="176"/>
      <c r="HV144" s="176"/>
      <c r="HW144" s="176"/>
      <c r="HX144" s="176"/>
      <c r="HY144" s="176"/>
      <c r="HZ144" s="176"/>
      <c r="IA144" s="176"/>
      <c r="IB144" s="176"/>
      <c r="IC144" s="176"/>
      <c r="ID144" s="176"/>
      <c r="IE144" s="176"/>
      <c r="IF144" s="176"/>
      <c r="IG144" s="176"/>
      <c r="IH144" s="176"/>
      <c r="II144" s="176"/>
      <c r="IJ144" s="176"/>
      <c r="IK144" s="176"/>
      <c r="IL144" s="176"/>
      <c r="IM144" s="176"/>
      <c r="IN144" s="176"/>
      <c r="IO144" s="176"/>
      <c r="IP144" s="176"/>
      <c r="IQ144" s="176"/>
      <c r="IR144" s="176"/>
      <c r="IS144" s="176"/>
      <c r="IT144" s="176"/>
      <c r="IU144" s="176"/>
    </row>
    <row r="145" spans="1:255" s="177" customFormat="1" ht="48" customHeight="1" x14ac:dyDescent="0.25">
      <c r="A145" s="671"/>
      <c r="B145" s="555"/>
      <c r="C145" s="77"/>
      <c r="D145" s="92"/>
      <c r="E145" s="172"/>
      <c r="F145" s="306"/>
      <c r="G145" s="114"/>
      <c r="H145" s="249"/>
      <c r="I145" s="182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76"/>
      <c r="DX145" s="176"/>
      <c r="DY145" s="176"/>
      <c r="DZ145" s="176"/>
      <c r="EA145" s="176"/>
      <c r="EB145" s="176"/>
      <c r="EC145" s="176"/>
      <c r="ED145" s="176"/>
      <c r="EE145" s="176"/>
      <c r="EF145" s="176"/>
      <c r="EG145" s="176"/>
      <c r="EH145" s="176"/>
      <c r="EI145" s="176"/>
      <c r="EJ145" s="176"/>
      <c r="EK145" s="176"/>
      <c r="EL145" s="176"/>
      <c r="EM145" s="176"/>
      <c r="EN145" s="176"/>
      <c r="EO145" s="176"/>
      <c r="EP145" s="176"/>
      <c r="EQ145" s="176"/>
      <c r="ER145" s="176"/>
      <c r="ES145" s="176"/>
      <c r="ET145" s="176"/>
      <c r="EU145" s="176"/>
      <c r="EV145" s="176"/>
      <c r="EW145" s="176"/>
      <c r="EX145" s="176"/>
      <c r="EY145" s="176"/>
      <c r="EZ145" s="176"/>
      <c r="FA145" s="176"/>
      <c r="FB145" s="176"/>
      <c r="FC145" s="176"/>
      <c r="FD145" s="176"/>
      <c r="FE145" s="176"/>
      <c r="FF145" s="176"/>
      <c r="FG145" s="176"/>
      <c r="FH145" s="176"/>
      <c r="FI145" s="176"/>
      <c r="FJ145" s="176"/>
      <c r="FK145" s="176"/>
      <c r="FL145" s="176"/>
      <c r="FM145" s="176"/>
      <c r="FN145" s="176"/>
      <c r="FO145" s="176"/>
      <c r="FP145" s="176"/>
      <c r="FQ145" s="176"/>
      <c r="FR145" s="176"/>
      <c r="FS145" s="176"/>
      <c r="FT145" s="176"/>
      <c r="FU145" s="176"/>
      <c r="FV145" s="176"/>
      <c r="FW145" s="176"/>
      <c r="FX145" s="176"/>
      <c r="FY145" s="176"/>
      <c r="FZ145" s="176"/>
      <c r="GA145" s="176"/>
      <c r="GB145" s="176"/>
      <c r="GC145" s="176"/>
      <c r="GD145" s="176"/>
      <c r="GE145" s="176"/>
      <c r="GF145" s="176"/>
      <c r="GG145" s="176"/>
      <c r="GH145" s="176"/>
      <c r="GI145" s="176"/>
      <c r="GJ145" s="176"/>
      <c r="GK145" s="176"/>
      <c r="GL145" s="176"/>
      <c r="GM145" s="176"/>
      <c r="GN145" s="176"/>
      <c r="GO145" s="176"/>
      <c r="GP145" s="176"/>
      <c r="GQ145" s="176"/>
      <c r="GR145" s="176"/>
      <c r="GS145" s="176"/>
      <c r="GT145" s="176"/>
      <c r="GU145" s="176"/>
      <c r="GV145" s="176"/>
      <c r="GW145" s="176"/>
      <c r="GX145" s="176"/>
      <c r="GY145" s="176"/>
      <c r="GZ145" s="176"/>
      <c r="HA145" s="176"/>
      <c r="HB145" s="176"/>
      <c r="HC145" s="176"/>
      <c r="HD145" s="176"/>
      <c r="HE145" s="176"/>
      <c r="HF145" s="176"/>
      <c r="HG145" s="176"/>
      <c r="HH145" s="176"/>
      <c r="HI145" s="176"/>
      <c r="HJ145" s="176"/>
      <c r="HK145" s="176"/>
      <c r="HL145" s="176"/>
      <c r="HM145" s="176"/>
      <c r="HN145" s="176"/>
      <c r="HO145" s="176"/>
      <c r="HP145" s="176"/>
      <c r="HQ145" s="176"/>
      <c r="HR145" s="176"/>
      <c r="HS145" s="176"/>
      <c r="HT145" s="176"/>
      <c r="HU145" s="176"/>
      <c r="HV145" s="176"/>
      <c r="HW145" s="176"/>
      <c r="HX145" s="176"/>
      <c r="HY145" s="176"/>
      <c r="HZ145" s="176"/>
      <c r="IA145" s="176"/>
      <c r="IB145" s="176"/>
      <c r="IC145" s="176"/>
      <c r="ID145" s="176"/>
      <c r="IE145" s="176"/>
      <c r="IF145" s="176"/>
      <c r="IG145" s="176"/>
      <c r="IH145" s="176"/>
      <c r="II145" s="176"/>
      <c r="IJ145" s="176"/>
      <c r="IK145" s="176"/>
      <c r="IL145" s="176"/>
      <c r="IM145" s="176"/>
      <c r="IN145" s="176"/>
      <c r="IO145" s="176"/>
      <c r="IP145" s="176"/>
      <c r="IQ145" s="176"/>
      <c r="IR145" s="176"/>
      <c r="IS145" s="176"/>
      <c r="IT145" s="176"/>
      <c r="IU145" s="176"/>
    </row>
    <row r="146" spans="1:255" s="177" customFormat="1" ht="24" customHeight="1" x14ac:dyDescent="0.2">
      <c r="A146" s="317"/>
      <c r="B146" s="92"/>
      <c r="C146" s="77"/>
      <c r="D146" s="186"/>
      <c r="E146" s="172"/>
      <c r="F146" s="152"/>
      <c r="G146" s="114"/>
      <c r="H146" s="184"/>
      <c r="J146" s="187" t="s">
        <v>236</v>
      </c>
      <c r="K146" s="190" t="s">
        <v>17</v>
      </c>
      <c r="L146" s="191">
        <v>11</v>
      </c>
    </row>
    <row r="147" spans="1:255" s="177" customFormat="1" x14ac:dyDescent="0.25">
      <c r="A147" s="116" t="s">
        <v>232</v>
      </c>
      <c r="B147" s="133"/>
      <c r="C147" s="133"/>
      <c r="D147" s="134"/>
      <c r="E147" s="135"/>
      <c r="F147" s="136"/>
      <c r="G147" s="137"/>
      <c r="H147" s="117">
        <f>SUM(G142:G146)</f>
        <v>4732.13</v>
      </c>
      <c r="I147" s="182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76"/>
      <c r="DX147" s="176"/>
      <c r="DY147" s="176"/>
      <c r="DZ147" s="176"/>
      <c r="EA147" s="176"/>
      <c r="EB147" s="176"/>
      <c r="EC147" s="176"/>
      <c r="ED147" s="176"/>
      <c r="EE147" s="176"/>
      <c r="EF147" s="176"/>
      <c r="EG147" s="176"/>
      <c r="EH147" s="176"/>
      <c r="EI147" s="176"/>
      <c r="EJ147" s="176"/>
      <c r="EK147" s="176"/>
      <c r="EL147" s="176"/>
      <c r="EM147" s="176"/>
      <c r="EN147" s="176"/>
      <c r="EO147" s="176"/>
      <c r="EP147" s="176"/>
      <c r="EQ147" s="176"/>
      <c r="ER147" s="176"/>
      <c r="ES147" s="176"/>
      <c r="ET147" s="176"/>
      <c r="EU147" s="176"/>
      <c r="EV147" s="176"/>
      <c r="EW147" s="176"/>
      <c r="EX147" s="176"/>
      <c r="EY147" s="176"/>
      <c r="EZ147" s="176"/>
      <c r="FA147" s="176"/>
      <c r="FB147" s="176"/>
      <c r="FC147" s="176"/>
      <c r="FD147" s="176"/>
      <c r="FE147" s="176"/>
      <c r="FF147" s="176"/>
      <c r="FG147" s="176"/>
      <c r="FH147" s="176"/>
      <c r="FI147" s="176"/>
      <c r="FJ147" s="176"/>
      <c r="FK147" s="176"/>
      <c r="FL147" s="176"/>
      <c r="FM147" s="176"/>
      <c r="FN147" s="176"/>
      <c r="FO147" s="176"/>
      <c r="FP147" s="176"/>
      <c r="FQ147" s="176"/>
      <c r="FR147" s="176"/>
      <c r="FS147" s="176"/>
      <c r="FT147" s="176"/>
      <c r="FU147" s="176"/>
      <c r="FV147" s="176"/>
      <c r="FW147" s="176"/>
      <c r="FX147" s="176"/>
      <c r="FY147" s="176"/>
      <c r="FZ147" s="176"/>
      <c r="GA147" s="176"/>
      <c r="GB147" s="176"/>
      <c r="GC147" s="176"/>
      <c r="GD147" s="176"/>
      <c r="GE147" s="176"/>
      <c r="GF147" s="176"/>
      <c r="GG147" s="176"/>
      <c r="GH147" s="176"/>
      <c r="GI147" s="176"/>
      <c r="GJ147" s="176"/>
      <c r="GK147" s="176"/>
      <c r="GL147" s="176"/>
      <c r="GM147" s="176"/>
      <c r="GN147" s="176"/>
      <c r="GO147" s="176"/>
      <c r="GP147" s="176"/>
      <c r="GQ147" s="176"/>
      <c r="GR147" s="176"/>
      <c r="GS147" s="176"/>
      <c r="GT147" s="176"/>
      <c r="GU147" s="176"/>
      <c r="GV147" s="176"/>
      <c r="GW147" s="176"/>
      <c r="GX147" s="176"/>
      <c r="GY147" s="176"/>
      <c r="GZ147" s="176"/>
      <c r="HA147" s="176"/>
      <c r="HB147" s="176"/>
      <c r="HC147" s="176"/>
      <c r="HD147" s="176"/>
      <c r="HE147" s="176"/>
      <c r="HF147" s="176"/>
      <c r="HG147" s="176"/>
      <c r="HH147" s="176"/>
      <c r="HI147" s="176"/>
      <c r="HJ147" s="176"/>
      <c r="HK147" s="176"/>
      <c r="HL147" s="176"/>
      <c r="HM147" s="176"/>
      <c r="HN147" s="176"/>
      <c r="HO147" s="176"/>
      <c r="HP147" s="176"/>
      <c r="HQ147" s="176"/>
      <c r="HR147" s="176"/>
      <c r="HS147" s="176"/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  <c r="IU147" s="176"/>
    </row>
    <row r="148" spans="1:255" s="177" customFormat="1" x14ac:dyDescent="0.25">
      <c r="A148" s="132"/>
      <c r="B148" s="110"/>
      <c r="C148" s="78"/>
      <c r="D148" s="111"/>
      <c r="E148" s="112"/>
      <c r="F148" s="113"/>
      <c r="G148" s="114"/>
      <c r="H148" s="138"/>
      <c r="I148" s="182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/>
      <c r="EB148" s="176"/>
      <c r="EC148" s="176"/>
      <c r="ED148" s="176"/>
      <c r="EE148" s="176"/>
      <c r="EF148" s="176"/>
      <c r="EG148" s="176"/>
      <c r="EH148" s="176"/>
      <c r="EI148" s="176"/>
      <c r="EJ148" s="176"/>
      <c r="EK148" s="176"/>
      <c r="EL148" s="176"/>
      <c r="EM148" s="176"/>
      <c r="EN148" s="176"/>
      <c r="EO148" s="176"/>
      <c r="EP148" s="176"/>
      <c r="EQ148" s="176"/>
      <c r="ER148" s="176"/>
      <c r="ES148" s="176"/>
      <c r="ET148" s="176"/>
      <c r="EU148" s="176"/>
      <c r="EV148" s="176"/>
      <c r="EW148" s="176"/>
      <c r="EX148" s="176"/>
      <c r="EY148" s="176"/>
      <c r="EZ148" s="176"/>
      <c r="FA148" s="176"/>
      <c r="FB148" s="176"/>
      <c r="FC148" s="176"/>
      <c r="FD148" s="176"/>
      <c r="FE148" s="176"/>
      <c r="FF148" s="176"/>
      <c r="FG148" s="176"/>
      <c r="FH148" s="176"/>
      <c r="FI148" s="176"/>
      <c r="FJ148" s="176"/>
      <c r="FK148" s="176"/>
      <c r="FL148" s="176"/>
      <c r="FM148" s="176"/>
      <c r="FN148" s="176"/>
      <c r="FO148" s="176"/>
      <c r="FP148" s="176"/>
      <c r="FQ148" s="176"/>
      <c r="FR148" s="176"/>
      <c r="FS148" s="176"/>
      <c r="FT148" s="176"/>
      <c r="FU148" s="176"/>
      <c r="FV148" s="176"/>
      <c r="FW148" s="176"/>
      <c r="FX148" s="176"/>
      <c r="FY148" s="176"/>
      <c r="FZ148" s="176"/>
      <c r="GA148" s="176"/>
      <c r="GB148" s="176"/>
      <c r="GC148" s="176"/>
      <c r="GD148" s="176"/>
      <c r="GE148" s="176"/>
      <c r="GF148" s="176"/>
      <c r="GG148" s="176"/>
      <c r="GH148" s="176"/>
      <c r="GI148" s="176"/>
      <c r="GJ148" s="176"/>
      <c r="GK148" s="176"/>
      <c r="GL148" s="176"/>
      <c r="GM148" s="176"/>
      <c r="GN148" s="176"/>
      <c r="GO148" s="176"/>
      <c r="GP148" s="176"/>
      <c r="GQ148" s="176"/>
      <c r="GR148" s="176"/>
      <c r="GS148" s="176"/>
      <c r="GT148" s="176"/>
      <c r="GU148" s="176"/>
      <c r="GV148" s="176"/>
      <c r="GW148" s="176"/>
      <c r="GX148" s="176"/>
      <c r="GY148" s="176"/>
      <c r="GZ148" s="176"/>
      <c r="HA148" s="176"/>
      <c r="HB148" s="176"/>
      <c r="HC148" s="176"/>
      <c r="HD148" s="176"/>
      <c r="HE148" s="176"/>
      <c r="HF148" s="176"/>
      <c r="HG148" s="176"/>
      <c r="HH148" s="176"/>
      <c r="HI148" s="176"/>
      <c r="HJ148" s="176"/>
      <c r="HK148" s="176"/>
      <c r="HL148" s="176"/>
      <c r="HM148" s="176"/>
      <c r="HN148" s="176"/>
      <c r="HO148" s="176"/>
      <c r="HP148" s="176"/>
      <c r="HQ148" s="176"/>
      <c r="HR148" s="176"/>
      <c r="HS148" s="176"/>
      <c r="HT148" s="176"/>
      <c r="HU148" s="176"/>
      <c r="HV148" s="176"/>
      <c r="HW148" s="176"/>
      <c r="HX148" s="176"/>
      <c r="HY148" s="176"/>
      <c r="HZ148" s="176"/>
      <c r="IA148" s="176"/>
      <c r="IB148" s="176"/>
      <c r="IC148" s="176"/>
      <c r="ID148" s="176"/>
      <c r="IE148" s="176"/>
      <c r="IF148" s="176"/>
      <c r="IG148" s="176"/>
      <c r="IH148" s="176"/>
      <c r="II148" s="176"/>
      <c r="IJ148" s="176"/>
      <c r="IK148" s="176"/>
      <c r="IL148" s="176"/>
      <c r="IM148" s="176"/>
      <c r="IN148" s="176"/>
      <c r="IO148" s="176"/>
      <c r="IP148" s="176"/>
      <c r="IQ148" s="176"/>
      <c r="IR148" s="176"/>
      <c r="IS148" s="176"/>
      <c r="IT148" s="176"/>
      <c r="IU148" s="176"/>
    </row>
    <row r="149" spans="1:255" s="177" customFormat="1" x14ac:dyDescent="0.25">
      <c r="A149" s="118"/>
      <c r="B149" s="119"/>
      <c r="C149" s="119"/>
      <c r="D149" s="119"/>
      <c r="E149" s="120"/>
      <c r="F149" s="121"/>
      <c r="G149" s="122"/>
      <c r="H149" s="123"/>
      <c r="I149" s="182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/>
      <c r="EB149" s="176"/>
      <c r="EC149" s="176"/>
      <c r="ED149" s="176"/>
      <c r="EE149" s="176"/>
      <c r="EF149" s="176"/>
      <c r="EG149" s="176"/>
      <c r="EH149" s="176"/>
      <c r="EI149" s="176"/>
      <c r="EJ149" s="176"/>
      <c r="EK149" s="176"/>
      <c r="EL149" s="176"/>
      <c r="EM149" s="176"/>
      <c r="EN149" s="176"/>
      <c r="EO149" s="176"/>
      <c r="EP149" s="176"/>
      <c r="EQ149" s="176"/>
      <c r="ER149" s="176"/>
      <c r="ES149" s="176"/>
      <c r="ET149" s="176"/>
      <c r="EU149" s="176"/>
      <c r="EV149" s="176"/>
      <c r="EW149" s="176"/>
      <c r="EX149" s="176"/>
      <c r="EY149" s="176"/>
      <c r="EZ149" s="176"/>
      <c r="FA149" s="176"/>
      <c r="FB149" s="176"/>
      <c r="FC149" s="176"/>
      <c r="FD149" s="176"/>
      <c r="FE149" s="176"/>
      <c r="FF149" s="176"/>
      <c r="FG149" s="176"/>
      <c r="FH149" s="176"/>
      <c r="FI149" s="176"/>
      <c r="FJ149" s="176"/>
      <c r="FK149" s="176"/>
      <c r="FL149" s="176"/>
      <c r="FM149" s="176"/>
      <c r="FN149" s="176"/>
      <c r="FO149" s="176"/>
      <c r="FP149" s="176"/>
      <c r="FQ149" s="176"/>
      <c r="FR149" s="176"/>
      <c r="FS149" s="176"/>
      <c r="FT149" s="176"/>
      <c r="FU149" s="176"/>
      <c r="FV149" s="176"/>
      <c r="FW149" s="176"/>
      <c r="FX149" s="176"/>
      <c r="FY149" s="176"/>
      <c r="FZ149" s="176"/>
      <c r="GA149" s="176"/>
      <c r="GB149" s="176"/>
      <c r="GC149" s="176"/>
      <c r="GD149" s="176"/>
      <c r="GE149" s="176"/>
      <c r="GF149" s="176"/>
      <c r="GG149" s="176"/>
      <c r="GH149" s="176"/>
      <c r="GI149" s="176"/>
      <c r="GJ149" s="176"/>
      <c r="GK149" s="176"/>
      <c r="GL149" s="176"/>
      <c r="GM149" s="176"/>
      <c r="GN149" s="176"/>
      <c r="GO149" s="176"/>
      <c r="GP149" s="176"/>
      <c r="GQ149" s="176"/>
      <c r="GR149" s="176"/>
      <c r="GS149" s="176"/>
      <c r="GT149" s="176"/>
      <c r="GU149" s="176"/>
      <c r="GV149" s="176"/>
      <c r="GW149" s="176"/>
      <c r="GX149" s="176"/>
      <c r="GY149" s="176"/>
      <c r="GZ149" s="176"/>
      <c r="HA149" s="176"/>
      <c r="HB149" s="176"/>
      <c r="HC149" s="176"/>
      <c r="HD149" s="176"/>
      <c r="HE149" s="176"/>
      <c r="HF149" s="176"/>
      <c r="HG149" s="176"/>
      <c r="HH149" s="176"/>
      <c r="HI149" s="176"/>
      <c r="HJ149" s="176"/>
      <c r="HK149" s="176"/>
      <c r="HL149" s="176"/>
      <c r="HM149" s="176"/>
      <c r="HN149" s="176"/>
      <c r="HO149" s="176"/>
      <c r="HP149" s="176"/>
      <c r="HQ149" s="176"/>
      <c r="HR149" s="176"/>
      <c r="HS149" s="176"/>
      <c r="HT149" s="176"/>
      <c r="HU149" s="176"/>
      <c r="HV149" s="176"/>
      <c r="HW149" s="176"/>
      <c r="HX149" s="176"/>
      <c r="HY149" s="176"/>
      <c r="HZ149" s="176"/>
      <c r="IA149" s="176"/>
      <c r="IB149" s="176"/>
      <c r="IC149" s="176"/>
      <c r="ID149" s="176"/>
      <c r="IE149" s="176"/>
      <c r="IF149" s="176"/>
      <c r="IG149" s="176"/>
      <c r="IH149" s="176"/>
      <c r="II149" s="176"/>
      <c r="IJ149" s="176"/>
      <c r="IK149" s="176"/>
      <c r="IL149" s="176"/>
      <c r="IM149" s="176"/>
      <c r="IN149" s="176"/>
      <c r="IO149" s="176"/>
      <c r="IP149" s="176"/>
      <c r="IQ149" s="176"/>
      <c r="IR149" s="176"/>
      <c r="IS149" s="176"/>
      <c r="IT149" s="176"/>
      <c r="IU149" s="176"/>
    </row>
    <row r="150" spans="1:255" s="177" customFormat="1" ht="20.25" customHeight="1" x14ac:dyDescent="0.25">
      <c r="A150" s="139" t="s">
        <v>237</v>
      </c>
      <c r="B150" s="140"/>
      <c r="C150" s="140"/>
      <c r="D150" s="141"/>
      <c r="E150" s="142"/>
      <c r="F150" s="108"/>
      <c r="G150" s="109"/>
      <c r="H150" s="298" t="s">
        <v>210</v>
      </c>
      <c r="I150" s="182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76"/>
      <c r="DX150" s="176"/>
      <c r="DY150" s="176"/>
      <c r="DZ150" s="176"/>
      <c r="EA150" s="176"/>
      <c r="EB150" s="176"/>
      <c r="EC150" s="176"/>
      <c r="ED150" s="176"/>
      <c r="EE150" s="176"/>
      <c r="EF150" s="176"/>
      <c r="EG150" s="176"/>
      <c r="EH150" s="176"/>
      <c r="EI150" s="176"/>
      <c r="EJ150" s="176"/>
      <c r="EK150" s="176"/>
      <c r="EL150" s="176"/>
      <c r="EM150" s="176"/>
      <c r="EN150" s="176"/>
      <c r="EO150" s="176"/>
      <c r="EP150" s="176"/>
      <c r="EQ150" s="176"/>
      <c r="ER150" s="176"/>
      <c r="ES150" s="176"/>
      <c r="ET150" s="176"/>
      <c r="EU150" s="176"/>
      <c r="EV150" s="176"/>
      <c r="EW150" s="176"/>
      <c r="EX150" s="176"/>
      <c r="EY150" s="176"/>
      <c r="EZ150" s="176"/>
      <c r="FA150" s="176"/>
      <c r="FB150" s="176"/>
      <c r="FC150" s="176"/>
      <c r="FD150" s="176"/>
      <c r="FE150" s="176"/>
      <c r="FF150" s="176"/>
      <c r="FG150" s="176"/>
      <c r="FH150" s="176"/>
      <c r="FI150" s="176"/>
      <c r="FJ150" s="176"/>
      <c r="FK150" s="176"/>
      <c r="FL150" s="176"/>
      <c r="FM150" s="176"/>
      <c r="FN150" s="176"/>
      <c r="FO150" s="176"/>
      <c r="FP150" s="176"/>
      <c r="FQ150" s="176"/>
      <c r="FR150" s="176"/>
      <c r="FS150" s="176"/>
      <c r="FT150" s="176"/>
      <c r="FU150" s="176"/>
      <c r="FV150" s="176"/>
      <c r="FW150" s="176"/>
      <c r="FX150" s="176"/>
      <c r="FY150" s="176"/>
      <c r="FZ150" s="176"/>
      <c r="GA150" s="176"/>
      <c r="GB150" s="176"/>
      <c r="GC150" s="176"/>
      <c r="GD150" s="176"/>
      <c r="GE150" s="176"/>
      <c r="GF150" s="176"/>
      <c r="GG150" s="176"/>
      <c r="GH150" s="176"/>
      <c r="GI150" s="176"/>
      <c r="GJ150" s="176"/>
      <c r="GK150" s="176"/>
      <c r="GL150" s="176"/>
      <c r="GM150" s="176"/>
      <c r="GN150" s="176"/>
      <c r="GO150" s="176"/>
      <c r="GP150" s="176"/>
      <c r="GQ150" s="176"/>
      <c r="GR150" s="176"/>
      <c r="GS150" s="176"/>
      <c r="GT150" s="176"/>
      <c r="GU150" s="176"/>
      <c r="GV150" s="176"/>
      <c r="GW150" s="176"/>
      <c r="GX150" s="176"/>
      <c r="GY150" s="176"/>
      <c r="GZ150" s="176"/>
      <c r="HA150" s="176"/>
      <c r="HB150" s="176"/>
      <c r="HC150" s="176"/>
      <c r="HD150" s="176"/>
      <c r="HE150" s="176"/>
      <c r="HF150" s="176"/>
      <c r="HG150" s="176"/>
      <c r="HH150" s="176"/>
      <c r="HI150" s="176"/>
      <c r="HJ150" s="176"/>
      <c r="HK150" s="176"/>
      <c r="HL150" s="176"/>
      <c r="HM150" s="176"/>
      <c r="HN150" s="176"/>
      <c r="HO150" s="176"/>
      <c r="HP150" s="176"/>
      <c r="HQ150" s="176"/>
      <c r="HR150" s="176"/>
      <c r="HS150" s="176"/>
      <c r="HT150" s="176"/>
      <c r="HU150" s="176"/>
      <c r="HV150" s="176"/>
      <c r="HW150" s="176"/>
      <c r="HX150" s="176"/>
      <c r="HY150" s="176"/>
      <c r="HZ150" s="176"/>
      <c r="IA150" s="176"/>
      <c r="IB150" s="176"/>
      <c r="IC150" s="176"/>
      <c r="ID150" s="176"/>
      <c r="IE150" s="176"/>
      <c r="IF150" s="176"/>
      <c r="IG150" s="176"/>
      <c r="IH150" s="176"/>
      <c r="II150" s="176"/>
      <c r="IJ150" s="176"/>
      <c r="IK150" s="176"/>
      <c r="IL150" s="176"/>
      <c r="IM150" s="176"/>
      <c r="IN150" s="176"/>
      <c r="IO150" s="176"/>
      <c r="IP150" s="176"/>
      <c r="IQ150" s="176"/>
      <c r="IR150" s="176"/>
      <c r="IS150" s="176"/>
      <c r="IT150" s="176"/>
      <c r="IU150" s="176"/>
    </row>
    <row r="151" spans="1:255" s="177" customFormat="1" ht="20.25" customHeight="1" x14ac:dyDescent="0.25">
      <c r="A151" s="143" t="s">
        <v>238</v>
      </c>
      <c r="B151" s="144"/>
      <c r="C151" s="144"/>
      <c r="D151" s="145"/>
      <c r="E151" s="146"/>
      <c r="F151" s="147">
        <f>H132</f>
        <v>0</v>
      </c>
      <c r="G151" s="148"/>
      <c r="H151" s="149"/>
      <c r="I151" s="182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76"/>
      <c r="DX151" s="176"/>
      <c r="DY151" s="176"/>
      <c r="DZ151" s="176"/>
      <c r="EA151" s="176"/>
      <c r="EB151" s="176"/>
      <c r="EC151" s="176"/>
      <c r="ED151" s="176"/>
      <c r="EE151" s="176"/>
      <c r="EF151" s="176"/>
      <c r="EG151" s="176"/>
      <c r="EH151" s="176"/>
      <c r="EI151" s="176"/>
      <c r="EJ151" s="176"/>
      <c r="EK151" s="176"/>
      <c r="EL151" s="176"/>
      <c r="EM151" s="176"/>
      <c r="EN151" s="176"/>
      <c r="EO151" s="176"/>
      <c r="EP151" s="176"/>
      <c r="EQ151" s="176"/>
      <c r="ER151" s="176"/>
      <c r="ES151" s="176"/>
      <c r="ET151" s="176"/>
      <c r="EU151" s="176"/>
      <c r="EV151" s="176"/>
      <c r="EW151" s="176"/>
      <c r="EX151" s="176"/>
      <c r="EY151" s="176"/>
      <c r="EZ151" s="176"/>
      <c r="FA151" s="176"/>
      <c r="FB151" s="176"/>
      <c r="FC151" s="176"/>
      <c r="FD151" s="176"/>
      <c r="FE151" s="176"/>
      <c r="FF151" s="176"/>
      <c r="FG151" s="176"/>
      <c r="FH151" s="176"/>
      <c r="FI151" s="176"/>
      <c r="FJ151" s="176"/>
      <c r="FK151" s="176"/>
      <c r="FL151" s="176"/>
      <c r="FM151" s="176"/>
      <c r="FN151" s="176"/>
      <c r="FO151" s="176"/>
      <c r="FP151" s="176"/>
      <c r="FQ151" s="176"/>
      <c r="FR151" s="176"/>
      <c r="FS151" s="176"/>
      <c r="FT151" s="176"/>
      <c r="FU151" s="176"/>
      <c r="FV151" s="176"/>
      <c r="FW151" s="176"/>
      <c r="FX151" s="176"/>
      <c r="FY151" s="176"/>
      <c r="FZ151" s="176"/>
      <c r="GA151" s="176"/>
      <c r="GB151" s="176"/>
      <c r="GC151" s="176"/>
      <c r="GD151" s="176"/>
      <c r="GE151" s="176"/>
      <c r="GF151" s="176"/>
      <c r="GG151" s="176"/>
      <c r="GH151" s="176"/>
      <c r="GI151" s="176"/>
      <c r="GJ151" s="176"/>
      <c r="GK151" s="176"/>
      <c r="GL151" s="176"/>
      <c r="GM151" s="176"/>
      <c r="GN151" s="176"/>
      <c r="GO151" s="176"/>
      <c r="GP151" s="176"/>
      <c r="GQ151" s="176"/>
      <c r="GR151" s="176"/>
      <c r="GS151" s="176"/>
      <c r="GT151" s="176"/>
      <c r="GU151" s="176"/>
      <c r="GV151" s="176"/>
      <c r="GW151" s="176"/>
      <c r="GX151" s="176"/>
      <c r="GY151" s="176"/>
      <c r="GZ151" s="176"/>
      <c r="HA151" s="176"/>
      <c r="HB151" s="176"/>
      <c r="HC151" s="176"/>
      <c r="HD151" s="176"/>
      <c r="HE151" s="176"/>
      <c r="HF151" s="176"/>
      <c r="HG151" s="176"/>
      <c r="HH151" s="176"/>
      <c r="HI151" s="176"/>
      <c r="HJ151" s="176"/>
      <c r="HK151" s="176"/>
      <c r="HL151" s="176"/>
      <c r="HM151" s="176"/>
      <c r="HN151" s="176"/>
      <c r="HO151" s="176"/>
      <c r="HP151" s="176"/>
      <c r="HQ151" s="176"/>
      <c r="HR151" s="176"/>
      <c r="HS151" s="176"/>
      <c r="HT151" s="176"/>
      <c r="HU151" s="176"/>
      <c r="HV151" s="176"/>
      <c r="HW151" s="176"/>
      <c r="HX151" s="176"/>
      <c r="HY151" s="176"/>
      <c r="HZ151" s="176"/>
      <c r="IA151" s="176"/>
      <c r="IB151" s="176"/>
      <c r="IC151" s="176"/>
      <c r="ID151" s="176"/>
      <c r="IE151" s="176"/>
      <c r="IF151" s="176"/>
      <c r="IG151" s="176"/>
      <c r="IH151" s="176"/>
      <c r="II151" s="176"/>
      <c r="IJ151" s="176"/>
      <c r="IK151" s="176"/>
      <c r="IL151" s="176"/>
      <c r="IM151" s="176"/>
      <c r="IN151" s="176"/>
      <c r="IO151" s="176"/>
      <c r="IP151" s="176"/>
      <c r="IQ151" s="176"/>
      <c r="IR151" s="176"/>
      <c r="IS151" s="176"/>
      <c r="IT151" s="176"/>
      <c r="IU151" s="176"/>
    </row>
    <row r="152" spans="1:255" s="177" customFormat="1" ht="20.25" customHeight="1" x14ac:dyDescent="0.25">
      <c r="A152" s="296" t="s">
        <v>239</v>
      </c>
      <c r="B152" s="119"/>
      <c r="C152" s="119"/>
      <c r="D152" s="150"/>
      <c r="E152" s="151"/>
      <c r="F152" s="152">
        <v>0</v>
      </c>
      <c r="G152" s="161"/>
      <c r="H152" s="153"/>
      <c r="I152" s="182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176"/>
      <c r="HU152" s="176"/>
      <c r="HV152" s="176"/>
      <c r="HW152" s="176"/>
      <c r="HX152" s="176"/>
      <c r="HY152" s="176"/>
      <c r="HZ152" s="176"/>
      <c r="IA152" s="176"/>
      <c r="IB152" s="176"/>
      <c r="IC152" s="176"/>
      <c r="ID152" s="176"/>
      <c r="IE152" s="176"/>
      <c r="IF152" s="176"/>
      <c r="IG152" s="176"/>
      <c r="IH152" s="176"/>
      <c r="II152" s="176"/>
      <c r="IJ152" s="176"/>
      <c r="IK152" s="176"/>
      <c r="IL152" s="176"/>
      <c r="IM152" s="176"/>
      <c r="IN152" s="176"/>
      <c r="IO152" s="176"/>
      <c r="IP152" s="176"/>
      <c r="IQ152" s="176"/>
      <c r="IR152" s="176"/>
      <c r="IS152" s="176"/>
      <c r="IT152" s="176"/>
      <c r="IU152" s="176"/>
    </row>
    <row r="153" spans="1:255" s="177" customFormat="1" ht="20.25" customHeight="1" x14ac:dyDescent="0.25">
      <c r="A153" s="154" t="s">
        <v>240</v>
      </c>
      <c r="B153" s="155"/>
      <c r="C153" s="155"/>
      <c r="D153" s="156"/>
      <c r="E153" s="157"/>
      <c r="F153" s="158"/>
      <c r="G153" s="297"/>
      <c r="H153" s="159">
        <f>F151+F152</f>
        <v>0</v>
      </c>
      <c r="I153" s="182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  <c r="BY153" s="176"/>
      <c r="BZ153" s="176"/>
      <c r="CA153" s="176"/>
      <c r="CB153" s="176"/>
      <c r="CC153" s="176"/>
      <c r="CD153" s="176"/>
      <c r="CE153" s="176"/>
      <c r="CF153" s="176"/>
      <c r="CG153" s="176"/>
      <c r="CH153" s="176"/>
      <c r="CI153" s="176"/>
      <c r="CJ153" s="176"/>
      <c r="CK153" s="176"/>
      <c r="CL153" s="176"/>
      <c r="CM153" s="176"/>
      <c r="CN153" s="176"/>
      <c r="CO153" s="176"/>
      <c r="CP153" s="176"/>
      <c r="CQ153" s="176"/>
      <c r="CR153" s="176"/>
      <c r="CS153" s="176"/>
      <c r="CT153" s="176"/>
      <c r="CU153" s="176"/>
      <c r="CV153" s="176"/>
      <c r="CW153" s="176"/>
      <c r="CX153" s="176"/>
      <c r="CY153" s="176"/>
      <c r="CZ153" s="176"/>
      <c r="DA153" s="176"/>
      <c r="DB153" s="176"/>
      <c r="DC153" s="176"/>
      <c r="DD153" s="176"/>
      <c r="DE153" s="176"/>
      <c r="DF153" s="176"/>
      <c r="DG153" s="176"/>
      <c r="DH153" s="176"/>
      <c r="DI153" s="176"/>
      <c r="DJ153" s="176"/>
      <c r="DK153" s="176"/>
      <c r="DL153" s="176"/>
      <c r="DM153" s="176"/>
      <c r="DN153" s="176"/>
      <c r="DO153" s="176"/>
      <c r="DP153" s="176"/>
      <c r="DQ153" s="176"/>
      <c r="DR153" s="176"/>
      <c r="DS153" s="176"/>
      <c r="DT153" s="176"/>
      <c r="DU153" s="176"/>
      <c r="DV153" s="176"/>
      <c r="DW153" s="176"/>
      <c r="DX153" s="176"/>
      <c r="DY153" s="176"/>
      <c r="DZ153" s="176"/>
      <c r="EA153" s="176"/>
      <c r="EB153" s="176"/>
      <c r="EC153" s="176"/>
      <c r="ED153" s="176"/>
      <c r="EE153" s="176"/>
      <c r="EF153" s="176"/>
      <c r="EG153" s="176"/>
      <c r="EH153" s="176"/>
      <c r="EI153" s="176"/>
      <c r="EJ153" s="176"/>
      <c r="EK153" s="176"/>
      <c r="EL153" s="176"/>
      <c r="EM153" s="176"/>
      <c r="EN153" s="176"/>
      <c r="EO153" s="176"/>
      <c r="EP153" s="176"/>
      <c r="EQ153" s="176"/>
      <c r="ER153" s="176"/>
      <c r="ES153" s="176"/>
      <c r="ET153" s="176"/>
      <c r="EU153" s="176"/>
      <c r="EV153" s="176"/>
      <c r="EW153" s="176"/>
      <c r="EX153" s="176"/>
      <c r="EY153" s="176"/>
      <c r="EZ153" s="176"/>
      <c r="FA153" s="176"/>
      <c r="FB153" s="176"/>
      <c r="FC153" s="176"/>
      <c r="FD153" s="176"/>
      <c r="FE153" s="176"/>
      <c r="FF153" s="176"/>
      <c r="FG153" s="176"/>
      <c r="FH153" s="176"/>
      <c r="FI153" s="176"/>
      <c r="FJ153" s="176"/>
      <c r="FK153" s="176"/>
      <c r="FL153" s="176"/>
      <c r="FM153" s="176"/>
      <c r="FN153" s="176"/>
      <c r="FO153" s="176"/>
      <c r="FP153" s="176"/>
      <c r="FQ153" s="176"/>
      <c r="FR153" s="176"/>
      <c r="FS153" s="176"/>
      <c r="FT153" s="176"/>
      <c r="FU153" s="176"/>
      <c r="FV153" s="176"/>
      <c r="FW153" s="176"/>
      <c r="FX153" s="176"/>
      <c r="FY153" s="176"/>
      <c r="FZ153" s="176"/>
      <c r="GA153" s="176"/>
      <c r="GB153" s="176"/>
      <c r="GC153" s="176"/>
      <c r="GD153" s="176"/>
      <c r="GE153" s="176"/>
      <c r="GF153" s="176"/>
      <c r="GG153" s="176"/>
      <c r="GH153" s="176"/>
      <c r="GI153" s="176"/>
      <c r="GJ153" s="176"/>
      <c r="GK153" s="176"/>
      <c r="GL153" s="176"/>
      <c r="GM153" s="176"/>
      <c r="GN153" s="176"/>
      <c r="GO153" s="176"/>
      <c r="GP153" s="176"/>
      <c r="GQ153" s="176"/>
      <c r="GR153" s="176"/>
      <c r="GS153" s="176"/>
      <c r="GT153" s="176"/>
      <c r="GU153" s="176"/>
      <c r="GV153" s="176"/>
      <c r="GW153" s="176"/>
      <c r="GX153" s="176"/>
      <c r="GY153" s="176"/>
      <c r="GZ153" s="176"/>
      <c r="HA153" s="176"/>
      <c r="HB153" s="176"/>
      <c r="HC153" s="176"/>
      <c r="HD153" s="176"/>
      <c r="HE153" s="176"/>
      <c r="HF153" s="176"/>
      <c r="HG153" s="176"/>
      <c r="HH153" s="176"/>
      <c r="HI153" s="176"/>
      <c r="HJ153" s="176"/>
      <c r="HK153" s="176"/>
      <c r="HL153" s="176"/>
      <c r="HM153" s="176"/>
      <c r="HN153" s="176"/>
      <c r="HO153" s="176"/>
      <c r="HP153" s="176"/>
      <c r="HQ153" s="176"/>
      <c r="HR153" s="176"/>
      <c r="HS153" s="176"/>
      <c r="HT153" s="176"/>
      <c r="HU153" s="176"/>
      <c r="HV153" s="176"/>
      <c r="HW153" s="176"/>
      <c r="HX153" s="176"/>
      <c r="HY153" s="176"/>
      <c r="HZ153" s="176"/>
      <c r="IA153" s="176"/>
      <c r="IB153" s="176"/>
      <c r="IC153" s="176"/>
      <c r="ID153" s="176"/>
      <c r="IE153" s="176"/>
      <c r="IF153" s="176"/>
      <c r="IG153" s="176"/>
      <c r="IH153" s="176"/>
      <c r="II153" s="176"/>
      <c r="IJ153" s="176"/>
      <c r="IK153" s="176"/>
      <c r="IL153" s="176"/>
      <c r="IM153" s="176"/>
      <c r="IN153" s="176"/>
      <c r="IO153" s="176"/>
      <c r="IP153" s="176"/>
      <c r="IQ153" s="176"/>
      <c r="IR153" s="176"/>
      <c r="IS153" s="176"/>
      <c r="IT153" s="176"/>
      <c r="IU153" s="176"/>
    </row>
    <row r="154" spans="1:255" s="177" customFormat="1" ht="20.25" customHeight="1" x14ac:dyDescent="0.25">
      <c r="A154" s="143" t="s">
        <v>241</v>
      </c>
      <c r="B154" s="144"/>
      <c r="C154" s="144"/>
      <c r="D154" s="145"/>
      <c r="E154" s="146"/>
      <c r="F154" s="160">
        <f>H138</f>
        <v>0</v>
      </c>
      <c r="G154" s="161"/>
      <c r="H154" s="162"/>
      <c r="I154" s="182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6"/>
      <c r="BV154" s="176"/>
      <c r="BW154" s="176"/>
      <c r="BX154" s="176"/>
      <c r="BY154" s="176"/>
      <c r="BZ154" s="176"/>
      <c r="CA154" s="176"/>
      <c r="CB154" s="176"/>
      <c r="CC154" s="176"/>
      <c r="CD154" s="176"/>
      <c r="CE154" s="176"/>
      <c r="CF154" s="176"/>
      <c r="CG154" s="176"/>
      <c r="CH154" s="176"/>
      <c r="CI154" s="176"/>
      <c r="CJ154" s="176"/>
      <c r="CK154" s="176"/>
      <c r="CL154" s="176"/>
      <c r="CM154" s="176"/>
      <c r="CN154" s="176"/>
      <c r="CO154" s="176"/>
      <c r="CP154" s="176"/>
      <c r="CQ154" s="176"/>
      <c r="CR154" s="176"/>
      <c r="CS154" s="176"/>
      <c r="CT154" s="176"/>
      <c r="CU154" s="176"/>
      <c r="CV154" s="176"/>
      <c r="CW154" s="176"/>
      <c r="CX154" s="176"/>
      <c r="CY154" s="176"/>
      <c r="CZ154" s="176"/>
      <c r="DA154" s="176"/>
      <c r="DB154" s="176"/>
      <c r="DC154" s="176"/>
      <c r="DD154" s="176"/>
      <c r="DE154" s="176"/>
      <c r="DF154" s="176"/>
      <c r="DG154" s="176"/>
      <c r="DH154" s="176"/>
      <c r="DI154" s="176"/>
      <c r="DJ154" s="176"/>
      <c r="DK154" s="176"/>
      <c r="DL154" s="176"/>
      <c r="DM154" s="176"/>
      <c r="DN154" s="176"/>
      <c r="DO154" s="176"/>
      <c r="DP154" s="176"/>
      <c r="DQ154" s="176"/>
      <c r="DR154" s="176"/>
      <c r="DS154" s="176"/>
      <c r="DT154" s="176"/>
      <c r="DU154" s="176"/>
      <c r="DV154" s="176"/>
      <c r="DW154" s="176"/>
      <c r="DX154" s="176"/>
      <c r="DY154" s="176"/>
      <c r="DZ154" s="176"/>
      <c r="EA154" s="176"/>
      <c r="EB154" s="176"/>
      <c r="EC154" s="176"/>
      <c r="ED154" s="176"/>
      <c r="EE154" s="176"/>
      <c r="EF154" s="176"/>
      <c r="EG154" s="176"/>
      <c r="EH154" s="176"/>
      <c r="EI154" s="176"/>
      <c r="EJ154" s="176"/>
      <c r="EK154" s="176"/>
      <c r="EL154" s="176"/>
      <c r="EM154" s="176"/>
      <c r="EN154" s="176"/>
      <c r="EO154" s="176"/>
      <c r="EP154" s="176"/>
      <c r="EQ154" s="176"/>
      <c r="ER154" s="176"/>
      <c r="ES154" s="176"/>
      <c r="ET154" s="176"/>
      <c r="EU154" s="176"/>
      <c r="EV154" s="176"/>
      <c r="EW154" s="176"/>
      <c r="EX154" s="176"/>
      <c r="EY154" s="176"/>
      <c r="EZ154" s="176"/>
      <c r="FA154" s="176"/>
      <c r="FB154" s="176"/>
      <c r="FC154" s="176"/>
      <c r="FD154" s="176"/>
      <c r="FE154" s="176"/>
      <c r="FF154" s="176"/>
      <c r="FG154" s="176"/>
      <c r="FH154" s="176"/>
      <c r="FI154" s="176"/>
      <c r="FJ154" s="176"/>
      <c r="FK154" s="176"/>
      <c r="FL154" s="176"/>
      <c r="FM154" s="176"/>
      <c r="FN154" s="176"/>
      <c r="FO154" s="176"/>
      <c r="FP154" s="176"/>
      <c r="FQ154" s="176"/>
      <c r="FR154" s="176"/>
      <c r="FS154" s="176"/>
      <c r="FT154" s="176"/>
      <c r="FU154" s="176"/>
      <c r="FV154" s="176"/>
      <c r="FW154" s="176"/>
      <c r="FX154" s="176"/>
      <c r="FY154" s="176"/>
      <c r="FZ154" s="176"/>
      <c r="GA154" s="176"/>
      <c r="GB154" s="176"/>
      <c r="GC154" s="176"/>
      <c r="GD154" s="176"/>
      <c r="GE154" s="176"/>
      <c r="GF154" s="176"/>
      <c r="GG154" s="176"/>
      <c r="GH154" s="176"/>
      <c r="GI154" s="176"/>
      <c r="GJ154" s="176"/>
      <c r="GK154" s="176"/>
      <c r="GL154" s="176"/>
      <c r="GM154" s="176"/>
      <c r="GN154" s="176"/>
      <c r="GO154" s="176"/>
      <c r="GP154" s="176"/>
      <c r="GQ154" s="176"/>
      <c r="GR154" s="176"/>
      <c r="GS154" s="176"/>
      <c r="GT154" s="176"/>
      <c r="GU154" s="176"/>
      <c r="GV154" s="176"/>
      <c r="GW154" s="176"/>
      <c r="GX154" s="176"/>
      <c r="GY154" s="176"/>
      <c r="GZ154" s="176"/>
      <c r="HA154" s="176"/>
      <c r="HB154" s="176"/>
      <c r="HC154" s="176"/>
      <c r="HD154" s="176"/>
      <c r="HE154" s="176"/>
      <c r="HF154" s="176"/>
      <c r="HG154" s="176"/>
      <c r="HH154" s="176"/>
      <c r="HI154" s="176"/>
      <c r="HJ154" s="176"/>
      <c r="HK154" s="176"/>
      <c r="HL154" s="176"/>
      <c r="HM154" s="176"/>
      <c r="HN154" s="176"/>
      <c r="HO154" s="176"/>
      <c r="HP154" s="176"/>
      <c r="HQ154" s="176"/>
      <c r="HR154" s="176"/>
      <c r="HS154" s="176"/>
      <c r="HT154" s="176"/>
      <c r="HU154" s="176"/>
      <c r="HV154" s="176"/>
      <c r="HW154" s="176"/>
      <c r="HX154" s="176"/>
      <c r="HY154" s="176"/>
      <c r="HZ154" s="176"/>
      <c r="IA154" s="176"/>
      <c r="IB154" s="176"/>
      <c r="IC154" s="176"/>
      <c r="ID154" s="176"/>
      <c r="IE154" s="176"/>
      <c r="IF154" s="176"/>
      <c r="IG154" s="176"/>
      <c r="IH154" s="176"/>
      <c r="II154" s="176"/>
      <c r="IJ154" s="176"/>
      <c r="IK154" s="176"/>
      <c r="IL154" s="176"/>
      <c r="IM154" s="176"/>
      <c r="IN154" s="176"/>
      <c r="IO154" s="176"/>
      <c r="IP154" s="176"/>
      <c r="IQ154" s="176"/>
      <c r="IR154" s="176"/>
      <c r="IS154" s="176"/>
      <c r="IT154" s="176"/>
      <c r="IU154" s="176"/>
    </row>
    <row r="155" spans="1:255" s="177" customFormat="1" ht="20.25" customHeight="1" x14ac:dyDescent="0.25">
      <c r="A155" s="118" t="s">
        <v>242</v>
      </c>
      <c r="B155" s="119"/>
      <c r="C155" s="119"/>
      <c r="D155" s="150"/>
      <c r="E155" s="151"/>
      <c r="F155" s="152">
        <f>H147</f>
        <v>4732.13</v>
      </c>
      <c r="G155" s="161"/>
      <c r="H155" s="153"/>
      <c r="I155" s="182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6"/>
      <c r="BV155" s="176"/>
      <c r="BW155" s="176"/>
      <c r="BX155" s="176"/>
      <c r="BY155" s="176"/>
      <c r="BZ155" s="176"/>
      <c r="CA155" s="176"/>
      <c r="CB155" s="176"/>
      <c r="CC155" s="176"/>
      <c r="CD155" s="176"/>
      <c r="CE155" s="176"/>
      <c r="CF155" s="176"/>
      <c r="CG155" s="176"/>
      <c r="CH155" s="176"/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/>
      <c r="CT155" s="176"/>
      <c r="CU155" s="176"/>
      <c r="CV155" s="176"/>
      <c r="CW155" s="176"/>
      <c r="CX155" s="176"/>
      <c r="CY155" s="176"/>
      <c r="CZ155" s="176"/>
      <c r="DA155" s="176"/>
      <c r="DB155" s="176"/>
      <c r="DC155" s="176"/>
      <c r="DD155" s="176"/>
      <c r="DE155" s="176"/>
      <c r="DF155" s="176"/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/>
      <c r="DR155" s="176"/>
      <c r="DS155" s="176"/>
      <c r="DT155" s="176"/>
      <c r="DU155" s="176"/>
      <c r="DV155" s="176"/>
      <c r="DW155" s="176"/>
      <c r="DX155" s="176"/>
      <c r="DY155" s="176"/>
      <c r="DZ155" s="176"/>
      <c r="EA155" s="176"/>
      <c r="EB155" s="176"/>
      <c r="EC155" s="176"/>
      <c r="ED155" s="176"/>
      <c r="EE155" s="176"/>
      <c r="EF155" s="176"/>
      <c r="EG155" s="176"/>
      <c r="EH155" s="176"/>
      <c r="EI155" s="176"/>
      <c r="EJ155" s="176"/>
      <c r="EK155" s="176"/>
      <c r="EL155" s="176"/>
      <c r="EM155" s="176"/>
      <c r="EN155" s="176"/>
      <c r="EO155" s="176"/>
      <c r="EP155" s="176"/>
      <c r="EQ155" s="176"/>
      <c r="ER155" s="176"/>
      <c r="ES155" s="176"/>
      <c r="ET155" s="176"/>
      <c r="EU155" s="176"/>
      <c r="EV155" s="176"/>
      <c r="EW155" s="176"/>
      <c r="EX155" s="176"/>
      <c r="EY155" s="176"/>
      <c r="EZ155" s="176"/>
      <c r="FA155" s="176"/>
      <c r="FB155" s="176"/>
      <c r="FC155" s="176"/>
      <c r="FD155" s="176"/>
      <c r="FE155" s="176"/>
      <c r="FF155" s="176"/>
      <c r="FG155" s="176"/>
      <c r="FH155" s="176"/>
      <c r="FI155" s="176"/>
      <c r="FJ155" s="176"/>
      <c r="FK155" s="176"/>
      <c r="FL155" s="176"/>
      <c r="FM155" s="176"/>
      <c r="FN155" s="176"/>
      <c r="FO155" s="176"/>
      <c r="FP155" s="176"/>
      <c r="FQ155" s="176"/>
      <c r="FR155" s="176"/>
      <c r="FS155" s="176"/>
      <c r="FT155" s="176"/>
      <c r="FU155" s="176"/>
      <c r="FV155" s="176"/>
      <c r="FW155" s="176"/>
      <c r="FX155" s="176"/>
      <c r="FY155" s="176"/>
      <c r="FZ155" s="176"/>
      <c r="GA155" s="176"/>
      <c r="GB155" s="176"/>
      <c r="GC155" s="176"/>
      <c r="GD155" s="176"/>
      <c r="GE155" s="176"/>
      <c r="GF155" s="176"/>
      <c r="GG155" s="176"/>
      <c r="GH155" s="176"/>
      <c r="GI155" s="176"/>
      <c r="GJ155" s="176"/>
      <c r="GK155" s="176"/>
      <c r="GL155" s="176"/>
      <c r="GM155" s="176"/>
      <c r="GN155" s="176"/>
      <c r="GO155" s="176"/>
      <c r="GP155" s="176"/>
      <c r="GQ155" s="176"/>
      <c r="GR155" s="176"/>
      <c r="GS155" s="176"/>
      <c r="GT155" s="176"/>
      <c r="GU155" s="176"/>
      <c r="GV155" s="176"/>
      <c r="GW155" s="176"/>
      <c r="GX155" s="176"/>
      <c r="GY155" s="176"/>
      <c r="GZ155" s="176"/>
      <c r="HA155" s="176"/>
      <c r="HB155" s="176"/>
      <c r="HC155" s="176"/>
      <c r="HD155" s="176"/>
      <c r="HE155" s="176"/>
      <c r="HF155" s="176"/>
      <c r="HG155" s="176"/>
      <c r="HH155" s="176"/>
      <c r="HI155" s="176"/>
      <c r="HJ155" s="176"/>
      <c r="HK155" s="176"/>
      <c r="HL155" s="176"/>
      <c r="HM155" s="176"/>
      <c r="HN155" s="176"/>
      <c r="HO155" s="176"/>
      <c r="HP155" s="176"/>
      <c r="HQ155" s="176"/>
      <c r="HR155" s="176"/>
      <c r="HS155" s="176"/>
      <c r="HT155" s="176"/>
      <c r="HU155" s="176"/>
      <c r="HV155" s="176"/>
      <c r="HW155" s="176"/>
      <c r="HX155" s="176"/>
      <c r="HY155" s="176"/>
      <c r="HZ155" s="176"/>
      <c r="IA155" s="176"/>
      <c r="IB155" s="176"/>
      <c r="IC155" s="176"/>
      <c r="ID155" s="176"/>
      <c r="IE155" s="176"/>
      <c r="IF155" s="176"/>
      <c r="IG155" s="176"/>
      <c r="IH155" s="176"/>
      <c r="II155" s="176"/>
      <c r="IJ155" s="176"/>
      <c r="IK155" s="176"/>
      <c r="IL155" s="176"/>
      <c r="IM155" s="176"/>
      <c r="IN155" s="176"/>
      <c r="IO155" s="176"/>
      <c r="IP155" s="176"/>
      <c r="IQ155" s="176"/>
      <c r="IR155" s="176"/>
      <c r="IS155" s="176"/>
      <c r="IT155" s="176"/>
      <c r="IU155" s="176"/>
    </row>
    <row r="156" spans="1:255" s="177" customFormat="1" ht="20.25" customHeight="1" x14ac:dyDescent="0.25">
      <c r="A156" s="154" t="s">
        <v>243</v>
      </c>
      <c r="B156" s="155"/>
      <c r="C156" s="155"/>
      <c r="D156" s="156"/>
      <c r="E156" s="163"/>
      <c r="F156" s="158"/>
      <c r="G156" s="297"/>
      <c r="H156" s="159">
        <f>F154+F155</f>
        <v>4732.13</v>
      </c>
      <c r="I156" s="179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  <c r="BV156" s="176"/>
      <c r="BW156" s="176"/>
      <c r="BX156" s="176"/>
      <c r="BY156" s="176"/>
      <c r="BZ156" s="176"/>
      <c r="CA156" s="176"/>
      <c r="CB156" s="176"/>
      <c r="CC156" s="176"/>
      <c r="CD156" s="176"/>
      <c r="CE156" s="176"/>
      <c r="CF156" s="176"/>
      <c r="CG156" s="176"/>
      <c r="CH156" s="176"/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/>
      <c r="CT156" s="176"/>
      <c r="CU156" s="176"/>
      <c r="CV156" s="176"/>
      <c r="CW156" s="176"/>
      <c r="CX156" s="176"/>
      <c r="CY156" s="176"/>
      <c r="CZ156" s="176"/>
      <c r="DA156" s="176"/>
      <c r="DB156" s="176"/>
      <c r="DC156" s="176"/>
      <c r="DD156" s="176"/>
      <c r="DE156" s="176"/>
      <c r="DF156" s="176"/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/>
      <c r="DR156" s="176"/>
      <c r="DS156" s="176"/>
      <c r="DT156" s="176"/>
      <c r="DU156" s="176"/>
      <c r="DV156" s="176"/>
      <c r="DW156" s="176"/>
      <c r="DX156" s="176"/>
      <c r="DY156" s="176"/>
      <c r="DZ156" s="176"/>
      <c r="EA156" s="176"/>
      <c r="EB156" s="176"/>
      <c r="EC156" s="176"/>
      <c r="ED156" s="176"/>
      <c r="EE156" s="176"/>
      <c r="EF156" s="176"/>
      <c r="EG156" s="176"/>
      <c r="EH156" s="176"/>
      <c r="EI156" s="176"/>
      <c r="EJ156" s="176"/>
      <c r="EK156" s="176"/>
      <c r="EL156" s="176"/>
      <c r="EM156" s="176"/>
      <c r="EN156" s="176"/>
      <c r="EO156" s="176"/>
      <c r="EP156" s="176"/>
      <c r="EQ156" s="176"/>
      <c r="ER156" s="176"/>
      <c r="ES156" s="176"/>
      <c r="ET156" s="176"/>
      <c r="EU156" s="176"/>
      <c r="EV156" s="176"/>
      <c r="EW156" s="176"/>
      <c r="EX156" s="176"/>
      <c r="EY156" s="176"/>
      <c r="EZ156" s="176"/>
      <c r="FA156" s="176"/>
      <c r="FB156" s="176"/>
      <c r="FC156" s="176"/>
      <c r="FD156" s="176"/>
      <c r="FE156" s="176"/>
      <c r="FF156" s="176"/>
      <c r="FG156" s="176"/>
      <c r="FH156" s="176"/>
      <c r="FI156" s="176"/>
      <c r="FJ156" s="176"/>
      <c r="FK156" s="176"/>
      <c r="FL156" s="176"/>
      <c r="FM156" s="176"/>
      <c r="FN156" s="176"/>
      <c r="FO156" s="176"/>
      <c r="FP156" s="176"/>
      <c r="FQ156" s="176"/>
      <c r="FR156" s="176"/>
      <c r="FS156" s="176"/>
      <c r="FT156" s="176"/>
      <c r="FU156" s="176"/>
      <c r="FV156" s="176"/>
      <c r="FW156" s="176"/>
      <c r="FX156" s="176"/>
      <c r="FY156" s="176"/>
      <c r="FZ156" s="176"/>
      <c r="GA156" s="176"/>
      <c r="GB156" s="176"/>
      <c r="GC156" s="176"/>
      <c r="GD156" s="176"/>
      <c r="GE156" s="176"/>
      <c r="GF156" s="176"/>
      <c r="GG156" s="176"/>
      <c r="GH156" s="176"/>
      <c r="GI156" s="176"/>
      <c r="GJ156" s="176"/>
      <c r="GK156" s="176"/>
      <c r="GL156" s="176"/>
      <c r="GM156" s="176"/>
      <c r="GN156" s="176"/>
      <c r="GO156" s="176"/>
      <c r="GP156" s="176"/>
      <c r="GQ156" s="176"/>
      <c r="GR156" s="176"/>
      <c r="GS156" s="176"/>
      <c r="GT156" s="176"/>
      <c r="GU156" s="176"/>
      <c r="GV156" s="176"/>
      <c r="GW156" s="176"/>
      <c r="GX156" s="176"/>
      <c r="GY156" s="176"/>
      <c r="GZ156" s="176"/>
      <c r="HA156" s="176"/>
      <c r="HB156" s="176"/>
      <c r="HC156" s="176"/>
      <c r="HD156" s="176"/>
      <c r="HE156" s="176"/>
      <c r="HF156" s="176"/>
      <c r="HG156" s="176"/>
      <c r="HH156" s="176"/>
      <c r="HI156" s="176"/>
      <c r="HJ156" s="176"/>
      <c r="HK156" s="176"/>
      <c r="HL156" s="176"/>
      <c r="HM156" s="176"/>
      <c r="HN156" s="176"/>
      <c r="HO156" s="176"/>
      <c r="HP156" s="176"/>
      <c r="HQ156" s="176"/>
      <c r="HR156" s="176"/>
      <c r="HS156" s="176"/>
      <c r="HT156" s="176"/>
      <c r="HU156" s="176"/>
      <c r="HV156" s="176"/>
      <c r="HW156" s="176"/>
      <c r="HX156" s="176"/>
      <c r="HY156" s="176"/>
      <c r="HZ156" s="176"/>
      <c r="IA156" s="176"/>
      <c r="IB156" s="176"/>
      <c r="IC156" s="176"/>
      <c r="ID156" s="176"/>
      <c r="IE156" s="176"/>
      <c r="IF156" s="176"/>
      <c r="IG156" s="176"/>
      <c r="IH156" s="176"/>
      <c r="II156" s="176"/>
      <c r="IJ156" s="176"/>
      <c r="IK156" s="176"/>
      <c r="IL156" s="176"/>
      <c r="IM156" s="176"/>
      <c r="IN156" s="176"/>
      <c r="IO156" s="176"/>
      <c r="IP156" s="176"/>
      <c r="IQ156" s="176"/>
      <c r="IR156" s="176"/>
      <c r="IS156" s="176"/>
      <c r="IT156" s="176"/>
      <c r="IU156" s="176"/>
    </row>
    <row r="157" spans="1:255" s="177" customFormat="1" ht="20.25" customHeight="1" thickBot="1" x14ac:dyDescent="0.3">
      <c r="A157" s="318" t="s">
        <v>244</v>
      </c>
      <c r="B157" s="319"/>
      <c r="C157" s="319"/>
      <c r="D157" s="319"/>
      <c r="E157" s="320"/>
      <c r="F157" s="321"/>
      <c r="G157" s="322"/>
      <c r="H157" s="323">
        <f>H153+H156</f>
        <v>4732.13</v>
      </c>
      <c r="I157" s="179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  <c r="BY157" s="176"/>
      <c r="BZ157" s="176"/>
      <c r="CA157" s="176"/>
      <c r="CB157" s="176"/>
      <c r="CC157" s="176"/>
      <c r="CD157" s="176"/>
      <c r="CE157" s="176"/>
      <c r="CF157" s="176"/>
      <c r="CG157" s="176"/>
      <c r="CH157" s="176"/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/>
      <c r="CT157" s="176"/>
      <c r="CU157" s="176"/>
      <c r="CV157" s="176"/>
      <c r="CW157" s="176"/>
      <c r="CX157" s="176"/>
      <c r="CY157" s="176"/>
      <c r="CZ157" s="176"/>
      <c r="DA157" s="176"/>
      <c r="DB157" s="176"/>
      <c r="DC157" s="176"/>
      <c r="DD157" s="176"/>
      <c r="DE157" s="176"/>
      <c r="DF157" s="176"/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/>
      <c r="DR157" s="176"/>
      <c r="DS157" s="176"/>
      <c r="DT157" s="176"/>
      <c r="DU157" s="176"/>
      <c r="DV157" s="176"/>
      <c r="DW157" s="176"/>
      <c r="DX157" s="176"/>
      <c r="DY157" s="176"/>
      <c r="DZ157" s="176"/>
      <c r="EA157" s="176"/>
      <c r="EB157" s="176"/>
      <c r="EC157" s="176"/>
      <c r="ED157" s="176"/>
      <c r="EE157" s="176"/>
      <c r="EF157" s="176"/>
      <c r="EG157" s="176"/>
      <c r="EH157" s="176"/>
      <c r="EI157" s="176"/>
      <c r="EJ157" s="176"/>
      <c r="EK157" s="176"/>
      <c r="EL157" s="176"/>
      <c r="EM157" s="176"/>
      <c r="EN157" s="176"/>
      <c r="EO157" s="176"/>
      <c r="EP157" s="176"/>
      <c r="EQ157" s="176"/>
      <c r="ER157" s="176"/>
      <c r="ES157" s="176"/>
      <c r="ET157" s="176"/>
      <c r="EU157" s="176"/>
      <c r="EV157" s="176"/>
      <c r="EW157" s="176"/>
      <c r="EX157" s="176"/>
      <c r="EY157" s="176"/>
      <c r="EZ157" s="176"/>
      <c r="FA157" s="176"/>
      <c r="FB157" s="176"/>
      <c r="FC157" s="176"/>
      <c r="FD157" s="176"/>
      <c r="FE157" s="176"/>
      <c r="FF157" s="176"/>
      <c r="FG157" s="176"/>
      <c r="FH157" s="176"/>
      <c r="FI157" s="176"/>
      <c r="FJ157" s="176"/>
      <c r="FK157" s="176"/>
      <c r="FL157" s="176"/>
      <c r="FM157" s="176"/>
      <c r="FN157" s="176"/>
      <c r="FO157" s="176"/>
      <c r="FP157" s="176"/>
      <c r="FQ157" s="176"/>
      <c r="FR157" s="176"/>
      <c r="FS157" s="176"/>
      <c r="FT157" s="176"/>
      <c r="FU157" s="176"/>
      <c r="FV157" s="176"/>
      <c r="FW157" s="176"/>
      <c r="FX157" s="176"/>
      <c r="FY157" s="176"/>
      <c r="FZ157" s="176"/>
      <c r="GA157" s="176"/>
      <c r="GB157" s="176"/>
      <c r="GC157" s="176"/>
      <c r="GD157" s="176"/>
      <c r="GE157" s="176"/>
      <c r="GF157" s="176"/>
      <c r="GG157" s="176"/>
      <c r="GH157" s="176"/>
      <c r="GI157" s="176"/>
      <c r="GJ157" s="176"/>
      <c r="GK157" s="176"/>
      <c r="GL157" s="176"/>
      <c r="GM157" s="176"/>
      <c r="GN157" s="176"/>
      <c r="GO157" s="176"/>
      <c r="GP157" s="176"/>
      <c r="GQ157" s="176"/>
      <c r="GR157" s="176"/>
      <c r="GS157" s="176"/>
      <c r="GT157" s="176"/>
      <c r="GU157" s="176"/>
      <c r="GV157" s="176"/>
      <c r="GW157" s="176"/>
      <c r="GX157" s="176"/>
      <c r="GY157" s="176"/>
      <c r="GZ157" s="176"/>
      <c r="HA157" s="176"/>
      <c r="HB157" s="176"/>
      <c r="HC157" s="176"/>
      <c r="HD157" s="176"/>
      <c r="HE157" s="176"/>
      <c r="HF157" s="176"/>
      <c r="HG157" s="176"/>
      <c r="HH157" s="176"/>
      <c r="HI157" s="176"/>
      <c r="HJ157" s="176"/>
      <c r="HK157" s="176"/>
      <c r="HL157" s="176"/>
      <c r="HM157" s="176"/>
      <c r="HN157" s="176"/>
      <c r="HO157" s="176"/>
      <c r="HP157" s="176"/>
      <c r="HQ157" s="176"/>
      <c r="HR157" s="176"/>
      <c r="HS157" s="176"/>
      <c r="HT157" s="176"/>
      <c r="HU157" s="176"/>
      <c r="HV157" s="176"/>
      <c r="HW157" s="176"/>
      <c r="HX157" s="176"/>
      <c r="HY157" s="176"/>
      <c r="HZ157" s="176"/>
      <c r="IA157" s="176"/>
      <c r="IB157" s="176"/>
      <c r="IC157" s="176"/>
      <c r="ID157" s="176"/>
      <c r="IE157" s="176"/>
      <c r="IF157" s="176"/>
      <c r="IG157" s="176"/>
      <c r="IH157" s="176"/>
      <c r="II157" s="176"/>
      <c r="IJ157" s="176"/>
      <c r="IK157" s="176"/>
      <c r="IL157" s="176"/>
      <c r="IM157" s="176"/>
      <c r="IN157" s="176"/>
      <c r="IO157" s="176"/>
      <c r="IP157" s="176"/>
      <c r="IQ157" s="176"/>
      <c r="IR157" s="176"/>
      <c r="IS157" s="176"/>
      <c r="IT157" s="176"/>
      <c r="IU157" s="176"/>
    </row>
    <row r="158" spans="1:255" x14ac:dyDescent="0.2">
      <c r="A158" s="27"/>
      <c r="B158" s="28"/>
      <c r="C158" s="28"/>
      <c r="D158" s="29"/>
      <c r="E158" s="30"/>
      <c r="F158" s="29"/>
      <c r="G158" s="29"/>
      <c r="H158" s="31"/>
    </row>
    <row r="159" spans="1:255" x14ac:dyDescent="0.2">
      <c r="A159" s="787" t="s">
        <v>211</v>
      </c>
      <c r="B159" s="870"/>
      <c r="C159" s="870"/>
      <c r="D159" s="870"/>
      <c r="E159" s="870"/>
      <c r="F159" s="870"/>
      <c r="G159" s="870"/>
      <c r="H159" s="789"/>
    </row>
    <row r="160" spans="1:255" x14ac:dyDescent="0.2">
      <c r="A160" s="787" t="s">
        <v>212</v>
      </c>
      <c r="B160" s="870"/>
      <c r="C160" s="870"/>
      <c r="D160" s="870"/>
      <c r="E160" s="870"/>
      <c r="F160" s="870"/>
      <c r="G160" s="870"/>
      <c r="H160" s="789"/>
    </row>
    <row r="161" spans="1:255" x14ac:dyDescent="0.2">
      <c r="A161" s="790" t="str">
        <f>A122</f>
        <v>Substituição dos sistemas de climatização dos cartórios do Edifício Sede por VRF</v>
      </c>
      <c r="B161" s="871"/>
      <c r="C161" s="871"/>
      <c r="D161" s="871"/>
      <c r="E161" s="871"/>
      <c r="F161" s="871"/>
      <c r="G161" s="871"/>
      <c r="H161" s="792"/>
    </row>
    <row r="162" spans="1:255" x14ac:dyDescent="0.2">
      <c r="A162" s="790"/>
      <c r="B162" s="871"/>
      <c r="C162" s="871"/>
      <c r="D162" s="871"/>
      <c r="E162" s="871"/>
      <c r="F162" s="871"/>
      <c r="G162" s="871"/>
      <c r="H162" s="33"/>
    </row>
    <row r="163" spans="1:255" s="177" customFormat="1" ht="18" customHeight="1" x14ac:dyDescent="0.25">
      <c r="A163" s="829" t="str">
        <f>'Anexo 2'!H16</f>
        <v>AC-005</v>
      </c>
      <c r="B163" s="830"/>
      <c r="C163" s="830"/>
      <c r="D163" s="830"/>
      <c r="E163" s="830"/>
      <c r="F163" s="830"/>
      <c r="G163" s="830"/>
      <c r="H163" s="831"/>
      <c r="I163" s="175"/>
      <c r="J163" s="175"/>
      <c r="K163" s="175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76"/>
      <c r="BK163" s="176"/>
      <c r="BL163" s="176"/>
      <c r="BM163" s="176"/>
      <c r="BN163" s="176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  <c r="BY163" s="176"/>
      <c r="BZ163" s="176"/>
      <c r="CA163" s="176"/>
      <c r="CB163" s="176"/>
      <c r="CC163" s="176"/>
      <c r="CD163" s="176"/>
      <c r="CE163" s="176"/>
      <c r="CF163" s="176"/>
      <c r="CG163" s="176"/>
      <c r="CH163" s="176"/>
      <c r="CI163" s="176"/>
      <c r="CJ163" s="176"/>
      <c r="CK163" s="176"/>
      <c r="CL163" s="176"/>
      <c r="CM163" s="176"/>
      <c r="CN163" s="176"/>
      <c r="CO163" s="176"/>
      <c r="CP163" s="176"/>
      <c r="CQ163" s="176"/>
      <c r="CR163" s="176"/>
      <c r="CS163" s="176"/>
      <c r="CT163" s="176"/>
      <c r="CU163" s="176"/>
      <c r="CV163" s="176"/>
      <c r="CW163" s="176"/>
      <c r="CX163" s="176"/>
      <c r="CY163" s="176"/>
      <c r="CZ163" s="176"/>
      <c r="DA163" s="176"/>
      <c r="DB163" s="176"/>
      <c r="DC163" s="176"/>
      <c r="DD163" s="176"/>
      <c r="DE163" s="176"/>
      <c r="DF163" s="176"/>
      <c r="DG163" s="176"/>
      <c r="DH163" s="176"/>
      <c r="DI163" s="176"/>
      <c r="DJ163" s="176"/>
      <c r="DK163" s="176"/>
      <c r="DL163" s="176"/>
      <c r="DM163" s="176"/>
      <c r="DN163" s="176"/>
      <c r="DO163" s="176"/>
      <c r="DP163" s="176"/>
      <c r="DQ163" s="176"/>
      <c r="DR163" s="176"/>
      <c r="DS163" s="176"/>
      <c r="DT163" s="176"/>
      <c r="DU163" s="176"/>
      <c r="DV163" s="176"/>
      <c r="DW163" s="176"/>
      <c r="DX163" s="176"/>
      <c r="DY163" s="176"/>
      <c r="DZ163" s="176"/>
      <c r="EA163" s="176"/>
      <c r="EB163" s="176"/>
      <c r="EC163" s="176"/>
      <c r="ED163" s="176"/>
      <c r="EE163" s="176"/>
      <c r="EF163" s="176"/>
      <c r="EG163" s="176"/>
      <c r="EH163" s="176"/>
      <c r="EI163" s="176"/>
      <c r="EJ163" s="176"/>
      <c r="EK163" s="176"/>
      <c r="EL163" s="176"/>
      <c r="EM163" s="176"/>
      <c r="EN163" s="176"/>
      <c r="EO163" s="176"/>
      <c r="EP163" s="176"/>
      <c r="EQ163" s="176"/>
      <c r="ER163" s="176"/>
      <c r="ES163" s="176"/>
      <c r="ET163" s="176"/>
      <c r="EU163" s="176"/>
      <c r="EV163" s="176"/>
      <c r="EW163" s="176"/>
      <c r="EX163" s="176"/>
      <c r="EY163" s="176"/>
      <c r="EZ163" s="176"/>
      <c r="FA163" s="176"/>
      <c r="FB163" s="176"/>
      <c r="FC163" s="176"/>
      <c r="FD163" s="176"/>
      <c r="FE163" s="176"/>
      <c r="FF163" s="176"/>
      <c r="FG163" s="176"/>
      <c r="FH163" s="176"/>
      <c r="FI163" s="176"/>
      <c r="FJ163" s="176"/>
      <c r="FK163" s="176"/>
      <c r="FL163" s="176"/>
      <c r="FM163" s="176"/>
      <c r="FN163" s="176"/>
      <c r="FO163" s="176"/>
      <c r="FP163" s="176"/>
      <c r="FQ163" s="176"/>
      <c r="FR163" s="176"/>
      <c r="FS163" s="176"/>
      <c r="FT163" s="176"/>
      <c r="FU163" s="176"/>
      <c r="FV163" s="176"/>
      <c r="FW163" s="176"/>
      <c r="FX163" s="176"/>
      <c r="FY163" s="176"/>
      <c r="FZ163" s="176"/>
      <c r="GA163" s="176"/>
      <c r="GB163" s="176"/>
      <c r="GC163" s="176"/>
      <c r="GD163" s="176"/>
      <c r="GE163" s="176"/>
      <c r="GF163" s="176"/>
      <c r="GG163" s="176"/>
      <c r="GH163" s="176"/>
      <c r="GI163" s="176"/>
      <c r="GJ163" s="176"/>
      <c r="GK163" s="176"/>
      <c r="GL163" s="176"/>
      <c r="GM163" s="176"/>
      <c r="GN163" s="176"/>
      <c r="GO163" s="176"/>
      <c r="GP163" s="176"/>
      <c r="GQ163" s="176"/>
      <c r="GR163" s="176"/>
      <c r="GS163" s="176"/>
      <c r="GT163" s="176"/>
      <c r="GU163" s="176"/>
      <c r="GV163" s="176"/>
      <c r="GW163" s="176"/>
      <c r="GX163" s="176"/>
      <c r="GY163" s="176"/>
      <c r="GZ163" s="176"/>
      <c r="HA163" s="176"/>
      <c r="HB163" s="176"/>
      <c r="HC163" s="176"/>
      <c r="HD163" s="176"/>
      <c r="HE163" s="176"/>
      <c r="HF163" s="176"/>
      <c r="HG163" s="176"/>
      <c r="HH163" s="176"/>
      <c r="HI163" s="176"/>
      <c r="HJ163" s="176"/>
      <c r="HK163" s="176"/>
      <c r="HL163" s="176"/>
      <c r="HM163" s="176"/>
      <c r="HN163" s="176"/>
      <c r="HO163" s="176"/>
      <c r="HP163" s="176"/>
      <c r="HQ163" s="176"/>
      <c r="HR163" s="176"/>
      <c r="HS163" s="176"/>
      <c r="HT163" s="176"/>
      <c r="HU163" s="176"/>
      <c r="HV163" s="176"/>
      <c r="HW163" s="176"/>
      <c r="HX163" s="176"/>
      <c r="HY163" s="176"/>
      <c r="HZ163" s="176"/>
      <c r="IA163" s="176"/>
      <c r="IB163" s="176"/>
      <c r="IC163" s="176"/>
      <c r="ID163" s="176"/>
      <c r="IE163" s="176"/>
      <c r="IF163" s="176"/>
      <c r="IG163" s="176"/>
      <c r="IH163" s="176"/>
      <c r="II163" s="176"/>
      <c r="IJ163" s="176"/>
      <c r="IK163" s="176"/>
      <c r="IL163" s="176"/>
      <c r="IM163" s="176"/>
      <c r="IN163" s="176"/>
      <c r="IO163" s="176"/>
      <c r="IP163" s="176"/>
      <c r="IQ163" s="176"/>
      <c r="IR163" s="176"/>
      <c r="IS163" s="176"/>
      <c r="IT163" s="176"/>
      <c r="IU163" s="176"/>
    </row>
    <row r="164" spans="1:255" s="177" customFormat="1" ht="18" customHeight="1" x14ac:dyDescent="0.25">
      <c r="A164" s="832" t="s">
        <v>215</v>
      </c>
      <c r="B164" s="833"/>
      <c r="C164" s="99" t="s">
        <v>22</v>
      </c>
      <c r="D164" s="99" t="s">
        <v>216</v>
      </c>
      <c r="E164" s="834" t="s">
        <v>217</v>
      </c>
      <c r="F164" s="834"/>
      <c r="G164" s="834" t="s">
        <v>218</v>
      </c>
      <c r="H164" s="835"/>
      <c r="I164" s="175"/>
      <c r="J164" s="175"/>
      <c r="K164" s="175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76"/>
      <c r="DX164" s="176"/>
      <c r="DY164" s="176"/>
      <c r="DZ164" s="176"/>
      <c r="EA164" s="176"/>
      <c r="EB164" s="176"/>
      <c r="EC164" s="176"/>
      <c r="ED164" s="176"/>
      <c r="EE164" s="176"/>
      <c r="EF164" s="176"/>
      <c r="EG164" s="176"/>
      <c r="EH164" s="176"/>
      <c r="EI164" s="176"/>
      <c r="EJ164" s="176"/>
      <c r="EK164" s="176"/>
      <c r="EL164" s="176"/>
      <c r="EM164" s="176"/>
      <c r="EN164" s="176"/>
      <c r="EO164" s="176"/>
      <c r="EP164" s="176"/>
      <c r="EQ164" s="176"/>
      <c r="ER164" s="176"/>
      <c r="ES164" s="176"/>
      <c r="ET164" s="176"/>
      <c r="EU164" s="176"/>
      <c r="EV164" s="176"/>
      <c r="EW164" s="176"/>
      <c r="EX164" s="176"/>
      <c r="EY164" s="176"/>
      <c r="EZ164" s="176"/>
      <c r="FA164" s="176"/>
      <c r="FB164" s="176"/>
      <c r="FC164" s="176"/>
      <c r="FD164" s="176"/>
      <c r="FE164" s="176"/>
      <c r="FF164" s="176"/>
      <c r="FG164" s="176"/>
      <c r="FH164" s="176"/>
      <c r="FI164" s="176"/>
      <c r="FJ164" s="176"/>
      <c r="FK164" s="176"/>
      <c r="FL164" s="176"/>
      <c r="FM164" s="176"/>
      <c r="FN164" s="176"/>
      <c r="FO164" s="176"/>
      <c r="FP164" s="176"/>
      <c r="FQ164" s="176"/>
      <c r="FR164" s="176"/>
      <c r="FS164" s="176"/>
      <c r="FT164" s="176"/>
      <c r="FU164" s="176"/>
      <c r="FV164" s="176"/>
      <c r="FW164" s="176"/>
      <c r="FX164" s="176"/>
      <c r="FY164" s="176"/>
      <c r="FZ164" s="176"/>
      <c r="GA164" s="176"/>
      <c r="GB164" s="176"/>
      <c r="GC164" s="176"/>
      <c r="GD164" s="176"/>
      <c r="GE164" s="176"/>
      <c r="GF164" s="176"/>
      <c r="GG164" s="176"/>
      <c r="GH164" s="176"/>
      <c r="GI164" s="176"/>
      <c r="GJ164" s="176"/>
      <c r="GK164" s="176"/>
      <c r="GL164" s="176"/>
      <c r="GM164" s="176"/>
      <c r="GN164" s="176"/>
      <c r="GO164" s="176"/>
      <c r="GP164" s="176"/>
      <c r="GQ164" s="176"/>
      <c r="GR164" s="176"/>
      <c r="GS164" s="176"/>
      <c r="GT164" s="176"/>
      <c r="GU164" s="176"/>
      <c r="GV164" s="176"/>
      <c r="GW164" s="176"/>
      <c r="GX164" s="176"/>
      <c r="GY164" s="176"/>
      <c r="GZ164" s="176"/>
      <c r="HA164" s="176"/>
      <c r="HB164" s="176"/>
      <c r="HC164" s="176"/>
      <c r="HD164" s="176"/>
      <c r="HE164" s="176"/>
      <c r="HF164" s="176"/>
      <c r="HG164" s="176"/>
      <c r="HH164" s="176"/>
      <c r="HI164" s="176"/>
      <c r="HJ164" s="176"/>
      <c r="HK164" s="176"/>
      <c r="HL164" s="176"/>
      <c r="HM164" s="176"/>
      <c r="HN164" s="176"/>
      <c r="HO164" s="176"/>
      <c r="HP164" s="176"/>
      <c r="HQ164" s="176"/>
      <c r="HR164" s="176"/>
      <c r="HS164" s="176"/>
      <c r="HT164" s="176"/>
      <c r="HU164" s="176"/>
      <c r="HV164" s="176"/>
      <c r="HW164" s="176"/>
      <c r="HX164" s="176"/>
      <c r="HY164" s="176"/>
      <c r="HZ164" s="176"/>
      <c r="IA164" s="176"/>
      <c r="IB164" s="176"/>
      <c r="IC164" s="176"/>
      <c r="ID164" s="176"/>
      <c r="IE164" s="176"/>
      <c r="IF164" s="176"/>
      <c r="IG164" s="176"/>
      <c r="IH164" s="176"/>
      <c r="II164" s="176"/>
      <c r="IJ164" s="176"/>
      <c r="IK164" s="176"/>
      <c r="IL164" s="176"/>
      <c r="IM164" s="176"/>
      <c r="IN164" s="176"/>
      <c r="IO164" s="176"/>
      <c r="IP164" s="176"/>
      <c r="IQ164" s="176"/>
      <c r="IR164" s="176"/>
      <c r="IS164" s="176"/>
      <c r="IT164" s="176"/>
      <c r="IU164" s="176"/>
    </row>
    <row r="165" spans="1:255" s="177" customFormat="1" ht="51.75" customHeight="1" x14ac:dyDescent="0.25">
      <c r="A165" s="825" t="str">
        <f>'Anexo 2'!B16</f>
        <v>Fornecimento de evaporadora VRF 24.200 Btu/h, tipo cassete 1 via, marca de referência LG completa, inclusive painel e controle remoto sem fio</v>
      </c>
      <c r="B165" s="826"/>
      <c r="C165" s="100" t="s">
        <v>219</v>
      </c>
      <c r="D165" s="101" t="s">
        <v>220</v>
      </c>
      <c r="E165" s="836" t="s">
        <v>217</v>
      </c>
      <c r="F165" s="837"/>
      <c r="G165" s="805" t="str">
        <f>$G$8</f>
        <v>MAIO/2023</v>
      </c>
      <c r="H165" s="806"/>
      <c r="I165" s="178"/>
      <c r="J165" s="175"/>
      <c r="K165" s="175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176"/>
      <c r="HU165" s="176"/>
      <c r="HV165" s="176"/>
      <c r="HW165" s="176"/>
      <c r="HX165" s="176"/>
      <c r="HY165" s="176"/>
      <c r="HZ165" s="176"/>
      <c r="IA165" s="176"/>
      <c r="IB165" s="176"/>
      <c r="IC165" s="176"/>
      <c r="ID165" s="176"/>
      <c r="IE165" s="176"/>
      <c r="IF165" s="176"/>
      <c r="IG165" s="176"/>
      <c r="IH165" s="176"/>
      <c r="II165" s="176"/>
      <c r="IJ165" s="176"/>
      <c r="IK165" s="176"/>
      <c r="IL165" s="176"/>
      <c r="IM165" s="176"/>
      <c r="IN165" s="176"/>
      <c r="IO165" s="176"/>
      <c r="IP165" s="176"/>
      <c r="IQ165" s="176"/>
      <c r="IR165" s="176"/>
      <c r="IS165" s="176"/>
      <c r="IT165" s="176"/>
      <c r="IU165" s="176"/>
    </row>
    <row r="166" spans="1:255" s="177" customFormat="1" x14ac:dyDescent="0.25">
      <c r="A166" s="102"/>
      <c r="B166" s="103"/>
      <c r="C166" s="103"/>
      <c r="D166" s="103"/>
      <c r="E166" s="104"/>
      <c r="F166" s="105"/>
      <c r="G166" s="106"/>
      <c r="H166" s="107"/>
      <c r="I166" s="179"/>
      <c r="J166" s="175"/>
      <c r="K166" s="175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/>
      <c r="BH166" s="176"/>
      <c r="BI166" s="176"/>
      <c r="BJ166" s="176"/>
      <c r="BK166" s="176"/>
      <c r="BL166" s="176"/>
      <c r="BM166" s="176"/>
      <c r="BN166" s="176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  <c r="BY166" s="176"/>
      <c r="BZ166" s="176"/>
      <c r="CA166" s="176"/>
      <c r="CB166" s="176"/>
      <c r="CC166" s="176"/>
      <c r="CD166" s="176"/>
      <c r="CE166" s="176"/>
      <c r="CF166" s="176"/>
      <c r="CG166" s="176"/>
      <c r="CH166" s="176"/>
      <c r="CI166" s="176"/>
      <c r="CJ166" s="176"/>
      <c r="CK166" s="176"/>
      <c r="CL166" s="176"/>
      <c r="CM166" s="176"/>
      <c r="CN166" s="176"/>
      <c r="CO166" s="176"/>
      <c r="CP166" s="176"/>
      <c r="CQ166" s="176"/>
      <c r="CR166" s="176"/>
      <c r="CS166" s="176"/>
      <c r="CT166" s="176"/>
      <c r="CU166" s="176"/>
      <c r="CV166" s="176"/>
      <c r="CW166" s="176"/>
      <c r="CX166" s="176"/>
      <c r="CY166" s="176"/>
      <c r="CZ166" s="176"/>
      <c r="DA166" s="176"/>
      <c r="DB166" s="176"/>
      <c r="DC166" s="176"/>
      <c r="DD166" s="176"/>
      <c r="DE166" s="176"/>
      <c r="DF166" s="176"/>
      <c r="DG166" s="176"/>
      <c r="DH166" s="176"/>
      <c r="DI166" s="176"/>
      <c r="DJ166" s="176"/>
      <c r="DK166" s="176"/>
      <c r="DL166" s="176"/>
      <c r="DM166" s="176"/>
      <c r="DN166" s="176"/>
      <c r="DO166" s="176"/>
      <c r="DP166" s="176"/>
      <c r="DQ166" s="176"/>
      <c r="DR166" s="176"/>
      <c r="DS166" s="176"/>
      <c r="DT166" s="176"/>
      <c r="DU166" s="176"/>
      <c r="DV166" s="176"/>
      <c r="DW166" s="176"/>
      <c r="DX166" s="176"/>
      <c r="DY166" s="176"/>
      <c r="DZ166" s="176"/>
      <c r="EA166" s="176"/>
      <c r="EB166" s="176"/>
      <c r="EC166" s="176"/>
      <c r="ED166" s="176"/>
      <c r="EE166" s="176"/>
      <c r="EF166" s="176"/>
      <c r="EG166" s="176"/>
      <c r="EH166" s="176"/>
      <c r="EI166" s="176"/>
      <c r="EJ166" s="176"/>
      <c r="EK166" s="176"/>
      <c r="EL166" s="176"/>
      <c r="EM166" s="176"/>
      <c r="EN166" s="176"/>
      <c r="EO166" s="176"/>
      <c r="EP166" s="176"/>
      <c r="EQ166" s="176"/>
      <c r="ER166" s="176"/>
      <c r="ES166" s="176"/>
      <c r="ET166" s="176"/>
      <c r="EU166" s="176"/>
      <c r="EV166" s="176"/>
      <c r="EW166" s="176"/>
      <c r="EX166" s="176"/>
      <c r="EY166" s="176"/>
      <c r="EZ166" s="176"/>
      <c r="FA166" s="176"/>
      <c r="FB166" s="176"/>
      <c r="FC166" s="176"/>
      <c r="FD166" s="176"/>
      <c r="FE166" s="176"/>
      <c r="FF166" s="176"/>
      <c r="FG166" s="176"/>
      <c r="FH166" s="176"/>
      <c r="FI166" s="176"/>
      <c r="FJ166" s="176"/>
      <c r="FK166" s="176"/>
      <c r="FL166" s="176"/>
      <c r="FM166" s="176"/>
      <c r="FN166" s="176"/>
      <c r="FO166" s="176"/>
      <c r="FP166" s="176"/>
      <c r="FQ166" s="176"/>
      <c r="FR166" s="176"/>
      <c r="FS166" s="176"/>
      <c r="FT166" s="176"/>
      <c r="FU166" s="176"/>
      <c r="FV166" s="176"/>
      <c r="FW166" s="176"/>
      <c r="FX166" s="176"/>
      <c r="FY166" s="176"/>
      <c r="FZ166" s="176"/>
      <c r="GA166" s="176"/>
      <c r="GB166" s="176"/>
      <c r="GC166" s="176"/>
      <c r="GD166" s="176"/>
      <c r="GE166" s="176"/>
      <c r="GF166" s="176"/>
      <c r="GG166" s="176"/>
      <c r="GH166" s="176"/>
      <c r="GI166" s="176"/>
      <c r="GJ166" s="176"/>
      <c r="GK166" s="176"/>
      <c r="GL166" s="176"/>
      <c r="GM166" s="176"/>
      <c r="GN166" s="176"/>
      <c r="GO166" s="176"/>
      <c r="GP166" s="176"/>
      <c r="GQ166" s="176"/>
      <c r="GR166" s="176"/>
      <c r="GS166" s="176"/>
      <c r="GT166" s="176"/>
      <c r="GU166" s="176"/>
      <c r="GV166" s="176"/>
      <c r="GW166" s="176"/>
      <c r="GX166" s="176"/>
      <c r="GY166" s="176"/>
      <c r="GZ166" s="176"/>
      <c r="HA166" s="176"/>
      <c r="HB166" s="176"/>
      <c r="HC166" s="176"/>
      <c r="HD166" s="176"/>
      <c r="HE166" s="176"/>
      <c r="HF166" s="176"/>
      <c r="HG166" s="176"/>
      <c r="HH166" s="176"/>
      <c r="HI166" s="176"/>
      <c r="HJ166" s="176"/>
      <c r="HK166" s="176"/>
      <c r="HL166" s="176"/>
      <c r="HM166" s="176"/>
      <c r="HN166" s="176"/>
      <c r="HO166" s="176"/>
      <c r="HP166" s="176"/>
      <c r="HQ166" s="176"/>
      <c r="HR166" s="176"/>
      <c r="HS166" s="176"/>
      <c r="HT166" s="176"/>
      <c r="HU166" s="176"/>
      <c r="HV166" s="176"/>
      <c r="HW166" s="176"/>
      <c r="HX166" s="176"/>
      <c r="HY166" s="176"/>
      <c r="HZ166" s="176"/>
      <c r="IA166" s="176"/>
      <c r="IB166" s="176"/>
      <c r="IC166" s="176"/>
      <c r="ID166" s="176"/>
      <c r="IE166" s="176"/>
      <c r="IF166" s="176"/>
      <c r="IG166" s="176"/>
      <c r="IH166" s="176"/>
      <c r="II166" s="176"/>
      <c r="IJ166" s="176"/>
      <c r="IK166" s="176"/>
      <c r="IL166" s="176"/>
      <c r="IM166" s="176"/>
      <c r="IN166" s="176"/>
      <c r="IO166" s="176"/>
      <c r="IP166" s="176"/>
      <c r="IQ166" s="176"/>
      <c r="IR166" s="176"/>
      <c r="IS166" s="176"/>
      <c r="IT166" s="176"/>
      <c r="IU166" s="176"/>
    </row>
    <row r="167" spans="1:255" s="177" customFormat="1" x14ac:dyDescent="0.25">
      <c r="A167" s="779" t="s">
        <v>222</v>
      </c>
      <c r="B167" s="781" t="s">
        <v>22</v>
      </c>
      <c r="C167" s="781" t="s">
        <v>223</v>
      </c>
      <c r="D167" s="781" t="s">
        <v>17</v>
      </c>
      <c r="E167" s="783" t="s">
        <v>224</v>
      </c>
      <c r="F167" s="772" t="s">
        <v>225</v>
      </c>
      <c r="G167" s="773"/>
      <c r="H167" s="774" t="s">
        <v>226</v>
      </c>
      <c r="I167" s="179"/>
      <c r="J167" s="175"/>
      <c r="K167" s="175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176"/>
      <c r="HU167" s="176"/>
      <c r="HV167" s="176"/>
      <c r="HW167" s="176"/>
      <c r="HX167" s="176"/>
      <c r="HY167" s="176"/>
      <c r="HZ167" s="176"/>
      <c r="IA167" s="176"/>
      <c r="IB167" s="176"/>
      <c r="IC167" s="176"/>
      <c r="ID167" s="176"/>
      <c r="IE167" s="176"/>
      <c r="IF167" s="176"/>
      <c r="IG167" s="176"/>
      <c r="IH167" s="176"/>
      <c r="II167" s="176"/>
      <c r="IJ167" s="176"/>
      <c r="IK167" s="176"/>
      <c r="IL167" s="176"/>
      <c r="IM167" s="176"/>
      <c r="IN167" s="176"/>
      <c r="IO167" s="176"/>
      <c r="IP167" s="176"/>
      <c r="IQ167" s="176"/>
      <c r="IR167" s="176"/>
      <c r="IS167" s="176"/>
      <c r="IT167" s="176"/>
      <c r="IU167" s="176"/>
    </row>
    <row r="168" spans="1:255" s="177" customFormat="1" x14ac:dyDescent="0.25">
      <c r="A168" s="807"/>
      <c r="B168" s="782"/>
      <c r="C168" s="782"/>
      <c r="D168" s="785"/>
      <c r="E168" s="786"/>
      <c r="F168" s="42" t="s">
        <v>227</v>
      </c>
      <c r="G168" s="42" t="s">
        <v>228</v>
      </c>
      <c r="H168" s="775"/>
      <c r="I168" s="179"/>
      <c r="J168" s="175"/>
      <c r="K168" s="175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  <c r="IM168" s="176"/>
      <c r="IN168" s="176"/>
      <c r="IO168" s="176"/>
      <c r="IP168" s="176"/>
      <c r="IQ168" s="176"/>
      <c r="IR168" s="176"/>
      <c r="IS168" s="176"/>
      <c r="IT168" s="176"/>
      <c r="IU168" s="176"/>
    </row>
    <row r="169" spans="1:255" s="177" customFormat="1" ht="24.75" customHeight="1" x14ac:dyDescent="0.25">
      <c r="A169" s="553"/>
      <c r="B169" s="549"/>
      <c r="C169" s="549"/>
      <c r="D169" s="551"/>
      <c r="E169" s="552"/>
      <c r="F169" s="42"/>
      <c r="G169" s="42"/>
      <c r="H169" s="546"/>
      <c r="I169" s="179"/>
      <c r="J169" s="175"/>
      <c r="K169" s="175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6"/>
      <c r="BV169" s="176"/>
      <c r="BW169" s="176"/>
      <c r="BX169" s="176"/>
      <c r="BY169" s="176"/>
      <c r="BZ169" s="176"/>
      <c r="CA169" s="176"/>
      <c r="CB169" s="176"/>
      <c r="CC169" s="176"/>
      <c r="CD169" s="176"/>
      <c r="CE169" s="176"/>
      <c r="CF169" s="176"/>
      <c r="CG169" s="176"/>
      <c r="CH169" s="176"/>
      <c r="CI169" s="176"/>
      <c r="CJ169" s="176"/>
      <c r="CK169" s="176"/>
      <c r="CL169" s="176"/>
      <c r="CM169" s="176"/>
      <c r="CN169" s="176"/>
      <c r="CO169" s="176"/>
      <c r="CP169" s="176"/>
      <c r="CQ169" s="176"/>
      <c r="CR169" s="176"/>
      <c r="CS169" s="176"/>
      <c r="CT169" s="176"/>
      <c r="CU169" s="176"/>
      <c r="CV169" s="176"/>
      <c r="CW169" s="176"/>
      <c r="CX169" s="176"/>
      <c r="CY169" s="176"/>
      <c r="CZ169" s="176"/>
      <c r="DA169" s="176"/>
      <c r="DB169" s="176"/>
      <c r="DC169" s="176"/>
      <c r="DD169" s="176"/>
      <c r="DE169" s="176"/>
      <c r="DF169" s="176"/>
      <c r="DG169" s="176"/>
      <c r="DH169" s="176"/>
      <c r="DI169" s="176"/>
      <c r="DJ169" s="176"/>
      <c r="DK169" s="176"/>
      <c r="DL169" s="176"/>
      <c r="DM169" s="176"/>
      <c r="DN169" s="176"/>
      <c r="DO169" s="176"/>
      <c r="DP169" s="176"/>
      <c r="DQ169" s="176"/>
      <c r="DR169" s="176"/>
      <c r="DS169" s="176"/>
      <c r="DT169" s="176"/>
      <c r="DU169" s="176"/>
      <c r="DV169" s="176"/>
      <c r="DW169" s="176"/>
      <c r="DX169" s="176"/>
      <c r="DY169" s="176"/>
      <c r="DZ169" s="176"/>
      <c r="EA169" s="176"/>
      <c r="EB169" s="176"/>
      <c r="EC169" s="176"/>
      <c r="ED169" s="176"/>
      <c r="EE169" s="176"/>
      <c r="EF169" s="176"/>
      <c r="EG169" s="176"/>
      <c r="EH169" s="176"/>
      <c r="EI169" s="176"/>
      <c r="EJ169" s="176"/>
      <c r="EK169" s="176"/>
      <c r="EL169" s="176"/>
      <c r="EM169" s="176"/>
      <c r="EN169" s="176"/>
      <c r="EO169" s="176"/>
      <c r="EP169" s="176"/>
      <c r="EQ169" s="176"/>
      <c r="ER169" s="176"/>
      <c r="ES169" s="176"/>
      <c r="ET169" s="176"/>
      <c r="EU169" s="176"/>
      <c r="EV169" s="176"/>
      <c r="EW169" s="176"/>
      <c r="EX169" s="176"/>
      <c r="EY169" s="176"/>
      <c r="EZ169" s="176"/>
      <c r="FA169" s="176"/>
      <c r="FB169" s="176"/>
      <c r="FC169" s="176"/>
      <c r="FD169" s="176"/>
      <c r="FE169" s="176"/>
      <c r="FF169" s="176"/>
      <c r="FG169" s="176"/>
      <c r="FH169" s="176"/>
      <c r="FI169" s="176"/>
      <c r="FJ169" s="176"/>
      <c r="FK169" s="176"/>
      <c r="FL169" s="176"/>
      <c r="FM169" s="176"/>
      <c r="FN169" s="176"/>
      <c r="FO169" s="176"/>
      <c r="FP169" s="176"/>
      <c r="FQ169" s="176"/>
      <c r="FR169" s="176"/>
      <c r="FS169" s="176"/>
      <c r="FT169" s="176"/>
      <c r="FU169" s="176"/>
      <c r="FV169" s="176"/>
      <c r="FW169" s="176"/>
      <c r="FX169" s="176"/>
      <c r="FY169" s="176"/>
      <c r="FZ169" s="176"/>
      <c r="GA169" s="176"/>
      <c r="GB169" s="176"/>
      <c r="GC169" s="176"/>
      <c r="GD169" s="176"/>
      <c r="GE169" s="176"/>
      <c r="GF169" s="176"/>
      <c r="GG169" s="176"/>
      <c r="GH169" s="176"/>
      <c r="GI169" s="176"/>
      <c r="GJ169" s="176"/>
      <c r="GK169" s="176"/>
      <c r="GL169" s="176"/>
      <c r="GM169" s="176"/>
      <c r="GN169" s="176"/>
      <c r="GO169" s="176"/>
      <c r="GP169" s="176"/>
      <c r="GQ169" s="176"/>
      <c r="GR169" s="176"/>
      <c r="GS169" s="176"/>
      <c r="GT169" s="176"/>
      <c r="GU169" s="176"/>
      <c r="GV169" s="176"/>
      <c r="GW169" s="176"/>
      <c r="GX169" s="176"/>
      <c r="GY169" s="176"/>
      <c r="GZ169" s="176"/>
      <c r="HA169" s="176"/>
      <c r="HB169" s="176"/>
      <c r="HC169" s="176"/>
      <c r="HD169" s="176"/>
      <c r="HE169" s="176"/>
      <c r="HF169" s="176"/>
      <c r="HG169" s="176"/>
      <c r="HH169" s="176"/>
      <c r="HI169" s="176"/>
      <c r="HJ169" s="176"/>
      <c r="HK169" s="176"/>
      <c r="HL169" s="176"/>
      <c r="HM169" s="176"/>
      <c r="HN169" s="176"/>
      <c r="HO169" s="176"/>
      <c r="HP169" s="176"/>
      <c r="HQ169" s="176"/>
      <c r="HR169" s="176"/>
      <c r="HS169" s="176"/>
      <c r="HT169" s="176"/>
      <c r="HU169" s="176"/>
      <c r="HV169" s="176"/>
      <c r="HW169" s="176"/>
      <c r="HX169" s="176"/>
      <c r="HY169" s="176"/>
      <c r="HZ169" s="176"/>
      <c r="IA169" s="176"/>
      <c r="IB169" s="176"/>
      <c r="IC169" s="176"/>
      <c r="ID169" s="176"/>
      <c r="IE169" s="176"/>
      <c r="IF169" s="176"/>
      <c r="IG169" s="176"/>
      <c r="IH169" s="176"/>
      <c r="II169" s="176"/>
      <c r="IJ169" s="176"/>
      <c r="IK169" s="176"/>
      <c r="IL169" s="176"/>
      <c r="IM169" s="176"/>
      <c r="IN169" s="176"/>
      <c r="IO169" s="176"/>
      <c r="IP169" s="176"/>
      <c r="IQ169" s="176"/>
      <c r="IR169" s="176"/>
      <c r="IS169" s="176"/>
      <c r="IT169" s="176"/>
      <c r="IU169" s="176"/>
    </row>
    <row r="170" spans="1:255" s="177" customFormat="1" ht="28.5" customHeight="1" x14ac:dyDescent="0.25">
      <c r="A170" s="180"/>
      <c r="B170" s="110"/>
      <c r="C170" s="78"/>
      <c r="D170" s="111"/>
      <c r="E170" s="112"/>
      <c r="F170" s="113"/>
      <c r="G170" s="114">
        <f>ROUND(E170*F170,2)</f>
        <v>0</v>
      </c>
      <c r="H170" s="115"/>
      <c r="I170" s="179"/>
      <c r="J170" s="175"/>
      <c r="K170" s="175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  <c r="CR170" s="176"/>
      <c r="CS170" s="176"/>
      <c r="CT170" s="176"/>
      <c r="CU170" s="176"/>
      <c r="CV170" s="176"/>
      <c r="CW170" s="176"/>
      <c r="CX170" s="176"/>
      <c r="CY170" s="176"/>
      <c r="CZ170" s="176"/>
      <c r="DA170" s="176"/>
      <c r="DB170" s="176"/>
      <c r="DC170" s="176"/>
      <c r="DD170" s="176"/>
      <c r="DE170" s="176"/>
      <c r="DF170" s="176"/>
      <c r="DG170" s="176"/>
      <c r="DH170" s="176"/>
      <c r="DI170" s="176"/>
      <c r="DJ170" s="176"/>
      <c r="DK170" s="176"/>
      <c r="DL170" s="176"/>
      <c r="DM170" s="176"/>
      <c r="DN170" s="176"/>
      <c r="DO170" s="176"/>
      <c r="DP170" s="176"/>
      <c r="DQ170" s="176"/>
      <c r="DR170" s="176"/>
      <c r="DS170" s="176"/>
      <c r="DT170" s="176"/>
      <c r="DU170" s="176"/>
      <c r="DV170" s="176"/>
      <c r="DW170" s="176"/>
      <c r="DX170" s="176"/>
      <c r="DY170" s="176"/>
      <c r="DZ170" s="176"/>
      <c r="EA170" s="176"/>
      <c r="EB170" s="176"/>
      <c r="EC170" s="176"/>
      <c r="ED170" s="176"/>
      <c r="EE170" s="176"/>
      <c r="EF170" s="176"/>
      <c r="EG170" s="176"/>
      <c r="EH170" s="176"/>
      <c r="EI170" s="176"/>
      <c r="EJ170" s="176"/>
      <c r="EK170" s="176"/>
      <c r="EL170" s="176"/>
      <c r="EM170" s="176"/>
      <c r="EN170" s="176"/>
      <c r="EO170" s="176"/>
      <c r="EP170" s="176"/>
      <c r="EQ170" s="176"/>
      <c r="ER170" s="176"/>
      <c r="ES170" s="176"/>
      <c r="ET170" s="176"/>
      <c r="EU170" s="176"/>
      <c r="EV170" s="176"/>
      <c r="EW170" s="176"/>
      <c r="EX170" s="176"/>
      <c r="EY170" s="176"/>
      <c r="EZ170" s="176"/>
      <c r="FA170" s="176"/>
      <c r="FB170" s="176"/>
      <c r="FC170" s="176"/>
      <c r="FD170" s="176"/>
      <c r="FE170" s="176"/>
      <c r="FF170" s="176"/>
      <c r="FG170" s="176"/>
      <c r="FH170" s="176"/>
      <c r="FI170" s="176"/>
      <c r="FJ170" s="176"/>
      <c r="FK170" s="176"/>
      <c r="FL170" s="176"/>
      <c r="FM170" s="176"/>
      <c r="FN170" s="176"/>
      <c r="FO170" s="176"/>
      <c r="FP170" s="176"/>
      <c r="FQ170" s="176"/>
      <c r="FR170" s="176"/>
      <c r="FS170" s="176"/>
      <c r="FT170" s="176"/>
      <c r="FU170" s="176"/>
      <c r="FV170" s="176"/>
      <c r="FW170" s="176"/>
      <c r="FX170" s="176"/>
      <c r="FY170" s="176"/>
      <c r="FZ170" s="176"/>
      <c r="GA170" s="176"/>
      <c r="GB170" s="176"/>
      <c r="GC170" s="176"/>
      <c r="GD170" s="176"/>
      <c r="GE170" s="176"/>
      <c r="GF170" s="176"/>
      <c r="GG170" s="176"/>
      <c r="GH170" s="176"/>
      <c r="GI170" s="176"/>
      <c r="GJ170" s="176"/>
      <c r="GK170" s="176"/>
      <c r="GL170" s="176"/>
      <c r="GM170" s="176"/>
      <c r="GN170" s="176"/>
      <c r="GO170" s="176"/>
      <c r="GP170" s="176"/>
      <c r="GQ170" s="176"/>
      <c r="GR170" s="176"/>
      <c r="GS170" s="176"/>
      <c r="GT170" s="176"/>
      <c r="GU170" s="176"/>
      <c r="GV170" s="176"/>
      <c r="GW170" s="176"/>
      <c r="GX170" s="176"/>
      <c r="GY170" s="176"/>
      <c r="GZ170" s="176"/>
      <c r="HA170" s="176"/>
      <c r="HB170" s="176"/>
      <c r="HC170" s="176"/>
      <c r="HD170" s="176"/>
      <c r="HE170" s="176"/>
      <c r="HF170" s="176"/>
      <c r="HG170" s="176"/>
      <c r="HH170" s="176"/>
      <c r="HI170" s="176"/>
      <c r="HJ170" s="176"/>
      <c r="HK170" s="176"/>
      <c r="HL170" s="176"/>
      <c r="HM170" s="176"/>
      <c r="HN170" s="176"/>
      <c r="HO170" s="176"/>
      <c r="HP170" s="176"/>
      <c r="HQ170" s="176"/>
      <c r="HR170" s="176"/>
      <c r="HS170" s="176"/>
      <c r="HT170" s="176"/>
      <c r="HU170" s="176"/>
      <c r="HV170" s="176"/>
      <c r="HW170" s="176"/>
      <c r="HX170" s="176"/>
      <c r="HY170" s="176"/>
      <c r="HZ170" s="176"/>
      <c r="IA170" s="176"/>
      <c r="IB170" s="176"/>
      <c r="IC170" s="176"/>
      <c r="ID170" s="176"/>
      <c r="IE170" s="176"/>
      <c r="IF170" s="176"/>
      <c r="IG170" s="176"/>
      <c r="IH170" s="176"/>
      <c r="II170" s="176"/>
      <c r="IJ170" s="176"/>
      <c r="IK170" s="176"/>
      <c r="IL170" s="176"/>
      <c r="IM170" s="176"/>
      <c r="IN170" s="176"/>
      <c r="IO170" s="176"/>
      <c r="IP170" s="176"/>
      <c r="IQ170" s="176"/>
      <c r="IR170" s="176"/>
      <c r="IS170" s="176"/>
      <c r="IT170" s="176"/>
      <c r="IU170" s="176"/>
    </row>
    <row r="171" spans="1:255" s="177" customFormat="1" ht="18.75" customHeight="1" x14ac:dyDescent="0.25">
      <c r="A171" s="116" t="s">
        <v>226</v>
      </c>
      <c r="B171" s="808"/>
      <c r="C171" s="809"/>
      <c r="D171" s="809"/>
      <c r="E171" s="809"/>
      <c r="F171" s="809"/>
      <c r="G171" s="810"/>
      <c r="H171" s="117">
        <f>SUM(G170:G170)</f>
        <v>0</v>
      </c>
      <c r="I171" s="179"/>
      <c r="J171" s="175"/>
      <c r="K171" s="175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76"/>
      <c r="DX171" s="176"/>
      <c r="DY171" s="176"/>
      <c r="DZ171" s="176"/>
      <c r="EA171" s="176"/>
      <c r="EB171" s="176"/>
      <c r="EC171" s="176"/>
      <c r="ED171" s="176"/>
      <c r="EE171" s="176"/>
      <c r="EF171" s="176"/>
      <c r="EG171" s="176"/>
      <c r="EH171" s="176"/>
      <c r="EI171" s="176"/>
      <c r="EJ171" s="176"/>
      <c r="EK171" s="176"/>
      <c r="EL171" s="176"/>
      <c r="EM171" s="176"/>
      <c r="EN171" s="176"/>
      <c r="EO171" s="176"/>
      <c r="EP171" s="176"/>
      <c r="EQ171" s="176"/>
      <c r="ER171" s="176"/>
      <c r="ES171" s="176"/>
      <c r="ET171" s="176"/>
      <c r="EU171" s="176"/>
      <c r="EV171" s="176"/>
      <c r="EW171" s="176"/>
      <c r="EX171" s="176"/>
      <c r="EY171" s="176"/>
      <c r="EZ171" s="176"/>
      <c r="FA171" s="176"/>
      <c r="FB171" s="176"/>
      <c r="FC171" s="176"/>
      <c r="FD171" s="176"/>
      <c r="FE171" s="176"/>
      <c r="FF171" s="176"/>
      <c r="FG171" s="176"/>
      <c r="FH171" s="176"/>
      <c r="FI171" s="176"/>
      <c r="FJ171" s="176"/>
      <c r="FK171" s="176"/>
      <c r="FL171" s="176"/>
      <c r="FM171" s="176"/>
      <c r="FN171" s="176"/>
      <c r="FO171" s="176"/>
      <c r="FP171" s="176"/>
      <c r="FQ171" s="176"/>
      <c r="FR171" s="176"/>
      <c r="FS171" s="176"/>
      <c r="FT171" s="176"/>
      <c r="FU171" s="176"/>
      <c r="FV171" s="176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</row>
    <row r="172" spans="1:255" s="177" customFormat="1" x14ac:dyDescent="0.25">
      <c r="A172" s="118"/>
      <c r="B172" s="119"/>
      <c r="C172" s="119"/>
      <c r="D172" s="119"/>
      <c r="E172" s="120"/>
      <c r="F172" s="121"/>
      <c r="G172" s="122"/>
      <c r="H172" s="123"/>
      <c r="I172" s="179"/>
      <c r="J172" s="175"/>
      <c r="K172" s="175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76"/>
      <c r="DX172" s="176"/>
      <c r="DY172" s="176"/>
      <c r="DZ172" s="176"/>
      <c r="EA172" s="176"/>
      <c r="EB172" s="176"/>
      <c r="EC172" s="176"/>
      <c r="ED172" s="176"/>
      <c r="EE172" s="176"/>
      <c r="EF172" s="176"/>
      <c r="EG172" s="176"/>
      <c r="EH172" s="176"/>
      <c r="EI172" s="176"/>
      <c r="EJ172" s="176"/>
      <c r="EK172" s="176"/>
      <c r="EL172" s="176"/>
      <c r="EM172" s="176"/>
      <c r="EN172" s="176"/>
      <c r="EO172" s="176"/>
      <c r="EP172" s="176"/>
      <c r="EQ172" s="176"/>
      <c r="ER172" s="176"/>
      <c r="ES172" s="176"/>
      <c r="ET172" s="176"/>
      <c r="EU172" s="176"/>
      <c r="EV172" s="176"/>
      <c r="EW172" s="176"/>
      <c r="EX172" s="176"/>
      <c r="EY172" s="176"/>
      <c r="EZ172" s="176"/>
      <c r="FA172" s="176"/>
      <c r="FB172" s="176"/>
      <c r="FC172" s="176"/>
      <c r="FD172" s="176"/>
      <c r="FE172" s="176"/>
      <c r="FF172" s="176"/>
      <c r="FG172" s="176"/>
      <c r="FH172" s="176"/>
      <c r="FI172" s="176"/>
      <c r="FJ172" s="176"/>
      <c r="FK172" s="176"/>
      <c r="FL172" s="176"/>
      <c r="FM172" s="176"/>
      <c r="FN172" s="176"/>
      <c r="FO172" s="176"/>
      <c r="FP172" s="176"/>
      <c r="FQ172" s="176"/>
      <c r="FR172" s="176"/>
      <c r="FS172" s="176"/>
      <c r="FT172" s="176"/>
      <c r="FU172" s="176"/>
      <c r="FV172" s="176"/>
      <c r="FW172" s="176"/>
      <c r="FX172" s="176"/>
      <c r="FY172" s="176"/>
      <c r="FZ172" s="176"/>
      <c r="GA172" s="176"/>
      <c r="GB172" s="176"/>
      <c r="GC172" s="176"/>
      <c r="GD172" s="176"/>
      <c r="GE172" s="176"/>
      <c r="GF172" s="176"/>
      <c r="GG172" s="176"/>
      <c r="GH172" s="176"/>
      <c r="GI172" s="176"/>
      <c r="GJ172" s="176"/>
      <c r="GK172" s="176"/>
      <c r="GL172" s="176"/>
      <c r="GM172" s="176"/>
      <c r="GN172" s="176"/>
      <c r="GO172" s="176"/>
      <c r="GP172" s="176"/>
      <c r="GQ172" s="176"/>
      <c r="GR172" s="176"/>
      <c r="GS172" s="176"/>
      <c r="GT172" s="176"/>
      <c r="GU172" s="176"/>
      <c r="GV172" s="176"/>
      <c r="GW172" s="176"/>
      <c r="GX172" s="176"/>
      <c r="GY172" s="176"/>
      <c r="GZ172" s="176"/>
      <c r="HA172" s="176"/>
      <c r="HB172" s="176"/>
      <c r="HC172" s="176"/>
      <c r="HD172" s="176"/>
      <c r="HE172" s="176"/>
      <c r="HF172" s="176"/>
      <c r="HG172" s="176"/>
      <c r="HH172" s="176"/>
      <c r="HI172" s="176"/>
      <c r="HJ172" s="176"/>
      <c r="HK172" s="176"/>
      <c r="HL172" s="176"/>
      <c r="HM172" s="176"/>
      <c r="HN172" s="176"/>
      <c r="HO172" s="176"/>
      <c r="HP172" s="176"/>
      <c r="HQ172" s="176"/>
      <c r="HR172" s="176"/>
      <c r="HS172" s="176"/>
      <c r="HT172" s="176"/>
      <c r="HU172" s="176"/>
      <c r="HV172" s="176"/>
      <c r="HW172" s="176"/>
      <c r="HX172" s="176"/>
      <c r="HY172" s="176"/>
      <c r="HZ172" s="176"/>
      <c r="IA172" s="176"/>
      <c r="IB172" s="176"/>
      <c r="IC172" s="176"/>
      <c r="ID172" s="176"/>
      <c r="IE172" s="176"/>
      <c r="IF172" s="176"/>
      <c r="IG172" s="176"/>
      <c r="IH172" s="176"/>
      <c r="II172" s="176"/>
      <c r="IJ172" s="176"/>
      <c r="IK172" s="176"/>
      <c r="IL172" s="176"/>
      <c r="IM172" s="176"/>
      <c r="IN172" s="176"/>
      <c r="IO172" s="176"/>
      <c r="IP172" s="176"/>
      <c r="IQ172" s="176"/>
      <c r="IR172" s="176"/>
      <c r="IS172" s="176"/>
      <c r="IT172" s="176"/>
      <c r="IU172" s="176"/>
    </row>
    <row r="173" spans="1:255" s="177" customFormat="1" x14ac:dyDescent="0.25">
      <c r="A173" s="779" t="s">
        <v>229</v>
      </c>
      <c r="B173" s="781" t="s">
        <v>22</v>
      </c>
      <c r="C173" s="781" t="s">
        <v>223</v>
      </c>
      <c r="D173" s="781" t="s">
        <v>17</v>
      </c>
      <c r="E173" s="783" t="s">
        <v>224</v>
      </c>
      <c r="F173" s="772" t="s">
        <v>225</v>
      </c>
      <c r="G173" s="773"/>
      <c r="H173" s="774" t="s">
        <v>230</v>
      </c>
      <c r="I173" s="179"/>
      <c r="J173" s="175"/>
      <c r="K173" s="181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76"/>
      <c r="DX173" s="176"/>
      <c r="DY173" s="176"/>
      <c r="DZ173" s="176"/>
      <c r="EA173" s="176"/>
      <c r="EB173" s="176"/>
      <c r="EC173" s="176"/>
      <c r="ED173" s="176"/>
      <c r="EE173" s="176"/>
      <c r="EF173" s="176"/>
      <c r="EG173" s="176"/>
      <c r="EH173" s="176"/>
      <c r="EI173" s="176"/>
      <c r="EJ173" s="176"/>
      <c r="EK173" s="176"/>
      <c r="EL173" s="176"/>
      <c r="EM173" s="176"/>
      <c r="EN173" s="176"/>
      <c r="EO173" s="176"/>
      <c r="EP173" s="176"/>
      <c r="EQ173" s="176"/>
      <c r="ER173" s="176"/>
      <c r="ES173" s="176"/>
      <c r="ET173" s="176"/>
      <c r="EU173" s="176"/>
      <c r="EV173" s="176"/>
      <c r="EW173" s="176"/>
      <c r="EX173" s="176"/>
      <c r="EY173" s="176"/>
      <c r="EZ173" s="176"/>
      <c r="FA173" s="176"/>
      <c r="FB173" s="176"/>
      <c r="FC173" s="176"/>
      <c r="FD173" s="176"/>
      <c r="FE173" s="176"/>
      <c r="FF173" s="176"/>
      <c r="FG173" s="176"/>
      <c r="FH173" s="176"/>
      <c r="FI173" s="176"/>
      <c r="FJ173" s="176"/>
      <c r="FK173" s="176"/>
      <c r="FL173" s="176"/>
      <c r="FM173" s="176"/>
      <c r="FN173" s="176"/>
      <c r="FO173" s="176"/>
      <c r="FP173" s="176"/>
      <c r="FQ173" s="176"/>
      <c r="FR173" s="176"/>
      <c r="FS173" s="176"/>
      <c r="FT173" s="176"/>
      <c r="FU173" s="176"/>
      <c r="FV173" s="176"/>
      <c r="FW173" s="176"/>
      <c r="FX173" s="176"/>
      <c r="FY173" s="176"/>
      <c r="FZ173" s="176"/>
      <c r="GA173" s="176"/>
      <c r="GB173" s="176"/>
      <c r="GC173" s="176"/>
      <c r="GD173" s="176"/>
      <c r="GE173" s="176"/>
      <c r="GF173" s="176"/>
      <c r="GG173" s="176"/>
      <c r="GH173" s="176"/>
      <c r="GI173" s="176"/>
      <c r="GJ173" s="176"/>
      <c r="GK173" s="176"/>
      <c r="GL173" s="176"/>
      <c r="GM173" s="176"/>
      <c r="GN173" s="176"/>
      <c r="GO173" s="176"/>
      <c r="GP173" s="176"/>
      <c r="GQ173" s="176"/>
      <c r="GR173" s="176"/>
      <c r="GS173" s="176"/>
      <c r="GT173" s="176"/>
      <c r="GU173" s="176"/>
      <c r="GV173" s="176"/>
      <c r="GW173" s="176"/>
      <c r="GX173" s="176"/>
      <c r="GY173" s="176"/>
      <c r="GZ173" s="176"/>
      <c r="HA173" s="176"/>
      <c r="HB173" s="176"/>
      <c r="HC173" s="176"/>
      <c r="HD173" s="176"/>
      <c r="HE173" s="176"/>
      <c r="HF173" s="176"/>
      <c r="HG173" s="176"/>
      <c r="HH173" s="176"/>
      <c r="HI173" s="176"/>
      <c r="HJ173" s="176"/>
      <c r="HK173" s="176"/>
      <c r="HL173" s="176"/>
      <c r="HM173" s="176"/>
      <c r="HN173" s="176"/>
      <c r="HO173" s="176"/>
      <c r="HP173" s="176"/>
      <c r="HQ173" s="176"/>
      <c r="HR173" s="176"/>
      <c r="HS173" s="176"/>
      <c r="HT173" s="176"/>
      <c r="HU173" s="176"/>
      <c r="HV173" s="176"/>
      <c r="HW173" s="176"/>
      <c r="HX173" s="176"/>
      <c r="HY173" s="176"/>
      <c r="HZ173" s="176"/>
      <c r="IA173" s="176"/>
      <c r="IB173" s="176"/>
      <c r="IC173" s="176"/>
      <c r="ID173" s="176"/>
      <c r="IE173" s="176"/>
      <c r="IF173" s="176"/>
      <c r="IG173" s="176"/>
      <c r="IH173" s="176"/>
      <c r="II173" s="176"/>
      <c r="IJ173" s="176"/>
      <c r="IK173" s="176"/>
      <c r="IL173" s="176"/>
      <c r="IM173" s="176"/>
      <c r="IN173" s="176"/>
      <c r="IO173" s="176"/>
      <c r="IP173" s="176"/>
      <c r="IQ173" s="176"/>
      <c r="IR173" s="176"/>
      <c r="IS173" s="176"/>
      <c r="IT173" s="176"/>
      <c r="IU173" s="176"/>
    </row>
    <row r="174" spans="1:255" s="177" customFormat="1" x14ac:dyDescent="0.25">
      <c r="A174" s="807"/>
      <c r="B174" s="782"/>
      <c r="C174" s="782"/>
      <c r="D174" s="785"/>
      <c r="E174" s="786"/>
      <c r="F174" s="42" t="s">
        <v>227</v>
      </c>
      <c r="G174" s="42" t="s">
        <v>228</v>
      </c>
      <c r="H174" s="775"/>
      <c r="I174" s="182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76"/>
      <c r="DX174" s="176"/>
      <c r="DY174" s="176"/>
      <c r="DZ174" s="176"/>
      <c r="EA174" s="176"/>
      <c r="EB174" s="176"/>
      <c r="EC174" s="176"/>
      <c r="ED174" s="176"/>
      <c r="EE174" s="176"/>
      <c r="EF174" s="176"/>
      <c r="EG174" s="176"/>
      <c r="EH174" s="176"/>
      <c r="EI174" s="176"/>
      <c r="EJ174" s="176"/>
      <c r="EK174" s="176"/>
      <c r="EL174" s="176"/>
      <c r="EM174" s="176"/>
      <c r="EN174" s="176"/>
      <c r="EO174" s="176"/>
      <c r="EP174" s="176"/>
      <c r="EQ174" s="176"/>
      <c r="ER174" s="176"/>
      <c r="ES174" s="176"/>
      <c r="ET174" s="176"/>
      <c r="EU174" s="176"/>
      <c r="EV174" s="176"/>
      <c r="EW174" s="176"/>
      <c r="EX174" s="176"/>
      <c r="EY174" s="176"/>
      <c r="EZ174" s="176"/>
      <c r="FA174" s="176"/>
      <c r="FB174" s="176"/>
      <c r="FC174" s="176"/>
      <c r="FD174" s="176"/>
      <c r="FE174" s="176"/>
      <c r="FF174" s="176"/>
      <c r="FG174" s="176"/>
      <c r="FH174" s="176"/>
      <c r="FI174" s="176"/>
      <c r="FJ174" s="176"/>
      <c r="FK174" s="176"/>
      <c r="FL174" s="176"/>
      <c r="FM174" s="176"/>
      <c r="FN174" s="176"/>
      <c r="FO174" s="176"/>
      <c r="FP174" s="176"/>
      <c r="FQ174" s="176"/>
      <c r="FR174" s="176"/>
      <c r="FS174" s="176"/>
      <c r="FT174" s="176"/>
      <c r="FU174" s="176"/>
      <c r="FV174" s="176"/>
      <c r="FW174" s="176"/>
      <c r="FX174" s="176"/>
      <c r="FY174" s="176"/>
      <c r="FZ174" s="176"/>
      <c r="GA174" s="176"/>
      <c r="GB174" s="176"/>
      <c r="GC174" s="176"/>
      <c r="GD174" s="176"/>
      <c r="GE174" s="176"/>
      <c r="GF174" s="176"/>
      <c r="GG174" s="176"/>
      <c r="GH174" s="176"/>
      <c r="GI174" s="176"/>
      <c r="GJ174" s="176"/>
      <c r="GK174" s="176"/>
      <c r="GL174" s="176"/>
      <c r="GM174" s="176"/>
      <c r="GN174" s="176"/>
      <c r="GO174" s="176"/>
      <c r="GP174" s="176"/>
      <c r="GQ174" s="176"/>
      <c r="GR174" s="176"/>
      <c r="GS174" s="176"/>
      <c r="GT174" s="176"/>
      <c r="GU174" s="176"/>
      <c r="GV174" s="176"/>
      <c r="GW174" s="176"/>
      <c r="GX174" s="176"/>
      <c r="GY174" s="176"/>
      <c r="GZ174" s="176"/>
      <c r="HA174" s="176"/>
      <c r="HB174" s="176"/>
      <c r="HC174" s="176"/>
      <c r="HD174" s="176"/>
      <c r="HE174" s="176"/>
      <c r="HF174" s="176"/>
      <c r="HG174" s="176"/>
      <c r="HH174" s="176"/>
      <c r="HI174" s="176"/>
      <c r="HJ174" s="176"/>
      <c r="HK174" s="176"/>
      <c r="HL174" s="176"/>
      <c r="HM174" s="176"/>
      <c r="HN174" s="176"/>
      <c r="HO174" s="176"/>
      <c r="HP174" s="176"/>
      <c r="HQ174" s="176"/>
      <c r="HR174" s="176"/>
      <c r="HS174" s="176"/>
      <c r="HT174" s="176"/>
      <c r="HU174" s="176"/>
      <c r="HV174" s="176"/>
      <c r="HW174" s="176"/>
      <c r="HX174" s="176"/>
      <c r="HY174" s="176"/>
      <c r="HZ174" s="176"/>
      <c r="IA174" s="176"/>
      <c r="IB174" s="176"/>
      <c r="IC174" s="176"/>
      <c r="ID174" s="176"/>
      <c r="IE174" s="176"/>
      <c r="IF174" s="176"/>
      <c r="IG174" s="176"/>
      <c r="IH174" s="176"/>
      <c r="II174" s="176"/>
      <c r="IJ174" s="176"/>
      <c r="IK174" s="176"/>
      <c r="IL174" s="176"/>
      <c r="IM174" s="176"/>
      <c r="IN174" s="176"/>
      <c r="IO174" s="176"/>
      <c r="IP174" s="176"/>
      <c r="IQ174" s="176"/>
      <c r="IR174" s="176"/>
      <c r="IS174" s="176"/>
      <c r="IT174" s="176"/>
      <c r="IU174" s="176"/>
    </row>
    <row r="175" spans="1:255" s="177" customFormat="1" x14ac:dyDescent="0.25">
      <c r="A175" s="132"/>
      <c r="B175" s="77"/>
      <c r="C175" s="77"/>
      <c r="D175" s="92"/>
      <c r="E175" s="172"/>
      <c r="F175" s="124"/>
      <c r="G175" s="114"/>
      <c r="H175" s="173"/>
      <c r="I175" s="182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76"/>
      <c r="DX175" s="176"/>
      <c r="DY175" s="176"/>
      <c r="DZ175" s="176"/>
      <c r="EA175" s="176"/>
      <c r="EB175" s="176"/>
      <c r="EC175" s="176"/>
      <c r="ED175" s="176"/>
      <c r="EE175" s="176"/>
      <c r="EF175" s="176"/>
      <c r="EG175" s="176"/>
      <c r="EH175" s="176"/>
      <c r="EI175" s="176"/>
      <c r="EJ175" s="176"/>
      <c r="EK175" s="176"/>
      <c r="EL175" s="176"/>
      <c r="EM175" s="176"/>
      <c r="EN175" s="176"/>
      <c r="EO175" s="176"/>
      <c r="EP175" s="176"/>
      <c r="EQ175" s="176"/>
      <c r="ER175" s="176"/>
      <c r="ES175" s="176"/>
      <c r="ET175" s="176"/>
      <c r="EU175" s="176"/>
      <c r="EV175" s="176"/>
      <c r="EW175" s="176"/>
      <c r="EX175" s="176"/>
      <c r="EY175" s="176"/>
      <c r="EZ175" s="176"/>
      <c r="FA175" s="176"/>
      <c r="FB175" s="176"/>
      <c r="FC175" s="176"/>
      <c r="FD175" s="176"/>
      <c r="FE175" s="176"/>
      <c r="FF175" s="176"/>
      <c r="FG175" s="176"/>
      <c r="FH175" s="176"/>
      <c r="FI175" s="176"/>
      <c r="FJ175" s="176"/>
      <c r="FK175" s="176"/>
      <c r="FL175" s="176"/>
      <c r="FM175" s="176"/>
      <c r="FN175" s="176"/>
      <c r="FO175" s="176"/>
      <c r="FP175" s="176"/>
      <c r="FQ175" s="176"/>
      <c r="FR175" s="176"/>
      <c r="FS175" s="176"/>
      <c r="FT175" s="176"/>
      <c r="FU175" s="176"/>
      <c r="FV175" s="176"/>
      <c r="FW175" s="176"/>
      <c r="FX175" s="176"/>
      <c r="FY175" s="176"/>
      <c r="FZ175" s="176"/>
      <c r="GA175" s="176"/>
      <c r="GB175" s="176"/>
      <c r="GC175" s="176"/>
      <c r="GD175" s="176"/>
      <c r="GE175" s="176"/>
      <c r="GF175" s="176"/>
      <c r="GG175" s="176"/>
      <c r="GH175" s="176"/>
      <c r="GI175" s="176"/>
      <c r="GJ175" s="176"/>
      <c r="GK175" s="176"/>
      <c r="GL175" s="176"/>
      <c r="GM175" s="176"/>
      <c r="GN175" s="176"/>
      <c r="GO175" s="176"/>
      <c r="GP175" s="176"/>
      <c r="GQ175" s="176"/>
      <c r="GR175" s="176"/>
      <c r="GS175" s="176"/>
      <c r="GT175" s="176"/>
      <c r="GU175" s="176"/>
      <c r="GV175" s="176"/>
      <c r="GW175" s="176"/>
      <c r="GX175" s="176"/>
      <c r="GY175" s="176"/>
      <c r="GZ175" s="176"/>
      <c r="HA175" s="176"/>
      <c r="HB175" s="176"/>
      <c r="HC175" s="176"/>
      <c r="HD175" s="176"/>
      <c r="HE175" s="176"/>
      <c r="HF175" s="176"/>
      <c r="HG175" s="176"/>
      <c r="HH175" s="176"/>
      <c r="HI175" s="176"/>
      <c r="HJ175" s="176"/>
      <c r="HK175" s="176"/>
      <c r="HL175" s="176"/>
      <c r="HM175" s="176"/>
      <c r="HN175" s="176"/>
      <c r="HO175" s="176"/>
      <c r="HP175" s="176"/>
      <c r="HQ175" s="176"/>
      <c r="HR175" s="176"/>
      <c r="HS175" s="176"/>
      <c r="HT175" s="176"/>
      <c r="HU175" s="176"/>
      <c r="HV175" s="176"/>
      <c r="HW175" s="176"/>
      <c r="HX175" s="176"/>
      <c r="HY175" s="176"/>
      <c r="HZ175" s="176"/>
      <c r="IA175" s="176"/>
      <c r="IB175" s="176"/>
      <c r="IC175" s="176"/>
      <c r="ID175" s="176"/>
      <c r="IE175" s="176"/>
      <c r="IF175" s="176"/>
      <c r="IG175" s="176"/>
      <c r="IH175" s="176"/>
      <c r="II175" s="176"/>
      <c r="IJ175" s="176"/>
      <c r="IK175" s="176"/>
      <c r="IL175" s="176"/>
      <c r="IM175" s="176"/>
      <c r="IN175" s="176"/>
      <c r="IO175" s="176"/>
      <c r="IP175" s="176"/>
      <c r="IQ175" s="176"/>
      <c r="IR175" s="176"/>
      <c r="IS175" s="176"/>
      <c r="IT175" s="176"/>
      <c r="IU175" s="176"/>
    </row>
    <row r="176" spans="1:255" s="177" customFormat="1" x14ac:dyDescent="0.25">
      <c r="A176" s="132"/>
      <c r="B176" s="77"/>
      <c r="C176" s="77"/>
      <c r="D176" s="92"/>
      <c r="E176" s="172"/>
      <c r="F176" s="124"/>
      <c r="G176" s="114"/>
      <c r="H176" s="173"/>
      <c r="I176" s="182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76"/>
      <c r="DX176" s="176"/>
      <c r="DY176" s="176"/>
      <c r="DZ176" s="176"/>
      <c r="EA176" s="176"/>
      <c r="EB176" s="176"/>
      <c r="EC176" s="176"/>
      <c r="ED176" s="176"/>
      <c r="EE176" s="176"/>
      <c r="EF176" s="176"/>
      <c r="EG176" s="176"/>
      <c r="EH176" s="176"/>
      <c r="EI176" s="176"/>
      <c r="EJ176" s="176"/>
      <c r="EK176" s="176"/>
      <c r="EL176" s="176"/>
      <c r="EM176" s="176"/>
      <c r="EN176" s="176"/>
      <c r="EO176" s="176"/>
      <c r="EP176" s="176"/>
      <c r="EQ176" s="176"/>
      <c r="ER176" s="176"/>
      <c r="ES176" s="176"/>
      <c r="ET176" s="176"/>
      <c r="EU176" s="176"/>
      <c r="EV176" s="176"/>
      <c r="EW176" s="176"/>
      <c r="EX176" s="176"/>
      <c r="EY176" s="176"/>
      <c r="EZ176" s="176"/>
      <c r="FA176" s="176"/>
      <c r="FB176" s="176"/>
      <c r="FC176" s="176"/>
      <c r="FD176" s="176"/>
      <c r="FE176" s="176"/>
      <c r="FF176" s="176"/>
      <c r="FG176" s="176"/>
      <c r="FH176" s="176"/>
      <c r="FI176" s="176"/>
      <c r="FJ176" s="176"/>
      <c r="FK176" s="176"/>
      <c r="FL176" s="176"/>
      <c r="FM176" s="176"/>
      <c r="FN176" s="176"/>
      <c r="FO176" s="176"/>
      <c r="FP176" s="176"/>
      <c r="FQ176" s="176"/>
      <c r="FR176" s="176"/>
      <c r="FS176" s="176"/>
      <c r="FT176" s="176"/>
      <c r="FU176" s="176"/>
      <c r="FV176" s="176"/>
      <c r="FW176" s="176"/>
      <c r="FX176" s="176"/>
      <c r="FY176" s="176"/>
      <c r="FZ176" s="176"/>
      <c r="GA176" s="176"/>
      <c r="GB176" s="176"/>
      <c r="GC176" s="176"/>
      <c r="GD176" s="176"/>
      <c r="GE176" s="176"/>
      <c r="GF176" s="176"/>
      <c r="GG176" s="176"/>
      <c r="GH176" s="176"/>
      <c r="GI176" s="176"/>
      <c r="GJ176" s="176"/>
      <c r="GK176" s="176"/>
      <c r="GL176" s="176"/>
      <c r="GM176" s="176"/>
      <c r="GN176" s="176"/>
      <c r="GO176" s="176"/>
      <c r="GP176" s="176"/>
      <c r="GQ176" s="176"/>
      <c r="GR176" s="176"/>
      <c r="GS176" s="176"/>
      <c r="GT176" s="176"/>
      <c r="GU176" s="176"/>
      <c r="GV176" s="176"/>
      <c r="GW176" s="176"/>
      <c r="GX176" s="176"/>
      <c r="GY176" s="176"/>
      <c r="GZ176" s="176"/>
      <c r="HA176" s="176"/>
      <c r="HB176" s="176"/>
      <c r="HC176" s="176"/>
      <c r="HD176" s="176"/>
      <c r="HE176" s="176"/>
      <c r="HF176" s="176"/>
      <c r="HG176" s="176"/>
      <c r="HH176" s="176"/>
      <c r="HI176" s="176"/>
      <c r="HJ176" s="176"/>
      <c r="HK176" s="176"/>
      <c r="HL176" s="176"/>
      <c r="HM176" s="176"/>
      <c r="HN176" s="176"/>
      <c r="HO176" s="176"/>
      <c r="HP176" s="176"/>
      <c r="HQ176" s="176"/>
      <c r="HR176" s="176"/>
      <c r="HS176" s="176"/>
      <c r="HT176" s="176"/>
      <c r="HU176" s="176"/>
      <c r="HV176" s="176"/>
      <c r="HW176" s="176"/>
      <c r="HX176" s="176"/>
      <c r="HY176" s="176"/>
      <c r="HZ176" s="176"/>
      <c r="IA176" s="176"/>
      <c r="IB176" s="176"/>
      <c r="IC176" s="176"/>
      <c r="ID176" s="176"/>
      <c r="IE176" s="176"/>
      <c r="IF176" s="176"/>
      <c r="IG176" s="176"/>
      <c r="IH176" s="176"/>
      <c r="II176" s="176"/>
      <c r="IJ176" s="176"/>
      <c r="IK176" s="176"/>
      <c r="IL176" s="176"/>
      <c r="IM176" s="176"/>
      <c r="IN176" s="176"/>
      <c r="IO176" s="176"/>
      <c r="IP176" s="176"/>
      <c r="IQ176" s="176"/>
      <c r="IR176" s="176"/>
      <c r="IS176" s="176"/>
      <c r="IT176" s="176"/>
      <c r="IU176" s="176"/>
    </row>
    <row r="177" spans="1:255" s="177" customFormat="1" x14ac:dyDescent="0.25">
      <c r="A177" s="116" t="s">
        <v>230</v>
      </c>
      <c r="B177" s="808"/>
      <c r="C177" s="809"/>
      <c r="D177" s="809"/>
      <c r="E177" s="809"/>
      <c r="F177" s="809"/>
      <c r="G177" s="810"/>
      <c r="H177" s="117">
        <f>SUM(G175:G176)</f>
        <v>0</v>
      </c>
      <c r="I177" s="182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76"/>
      <c r="DX177" s="176"/>
      <c r="DY177" s="176"/>
      <c r="DZ177" s="176"/>
      <c r="EA177" s="176"/>
      <c r="EB177" s="176"/>
      <c r="EC177" s="176"/>
      <c r="ED177" s="176"/>
      <c r="EE177" s="176"/>
      <c r="EF177" s="176"/>
      <c r="EG177" s="176"/>
      <c r="EH177" s="176"/>
      <c r="EI177" s="176"/>
      <c r="EJ177" s="176"/>
      <c r="EK177" s="176"/>
      <c r="EL177" s="176"/>
      <c r="EM177" s="176"/>
      <c r="EN177" s="176"/>
      <c r="EO177" s="176"/>
      <c r="EP177" s="176"/>
      <c r="EQ177" s="176"/>
      <c r="ER177" s="176"/>
      <c r="ES177" s="176"/>
      <c r="ET177" s="176"/>
      <c r="EU177" s="176"/>
      <c r="EV177" s="176"/>
      <c r="EW177" s="176"/>
      <c r="EX177" s="176"/>
      <c r="EY177" s="176"/>
      <c r="EZ177" s="176"/>
      <c r="FA177" s="176"/>
      <c r="FB177" s="176"/>
      <c r="FC177" s="176"/>
      <c r="FD177" s="176"/>
      <c r="FE177" s="176"/>
      <c r="FF177" s="176"/>
      <c r="FG177" s="176"/>
      <c r="FH177" s="176"/>
      <c r="FI177" s="176"/>
      <c r="FJ177" s="176"/>
      <c r="FK177" s="176"/>
      <c r="FL177" s="176"/>
      <c r="FM177" s="176"/>
      <c r="FN177" s="176"/>
      <c r="FO177" s="176"/>
      <c r="FP177" s="176"/>
      <c r="FQ177" s="176"/>
      <c r="FR177" s="176"/>
      <c r="FS177" s="176"/>
      <c r="FT177" s="176"/>
      <c r="FU177" s="176"/>
      <c r="FV177" s="176"/>
      <c r="FW177" s="176"/>
      <c r="FX177" s="176"/>
      <c r="FY177" s="176"/>
      <c r="FZ177" s="176"/>
      <c r="GA177" s="176"/>
      <c r="GB177" s="176"/>
      <c r="GC177" s="176"/>
      <c r="GD177" s="176"/>
      <c r="GE177" s="176"/>
      <c r="GF177" s="176"/>
      <c r="GG177" s="176"/>
      <c r="GH177" s="176"/>
      <c r="GI177" s="176"/>
      <c r="GJ177" s="176"/>
      <c r="GK177" s="176"/>
      <c r="GL177" s="176"/>
      <c r="GM177" s="176"/>
      <c r="GN177" s="176"/>
      <c r="GO177" s="176"/>
      <c r="GP177" s="176"/>
      <c r="GQ177" s="176"/>
      <c r="GR177" s="176"/>
      <c r="GS177" s="176"/>
      <c r="GT177" s="176"/>
      <c r="GU177" s="176"/>
      <c r="GV177" s="176"/>
      <c r="GW177" s="176"/>
      <c r="GX177" s="176"/>
      <c r="GY177" s="176"/>
      <c r="GZ177" s="176"/>
      <c r="HA177" s="176"/>
      <c r="HB177" s="176"/>
      <c r="HC177" s="176"/>
      <c r="HD177" s="176"/>
      <c r="HE177" s="176"/>
      <c r="HF177" s="176"/>
      <c r="HG177" s="176"/>
      <c r="HH177" s="176"/>
      <c r="HI177" s="176"/>
      <c r="HJ177" s="176"/>
      <c r="HK177" s="176"/>
      <c r="HL177" s="176"/>
      <c r="HM177" s="176"/>
      <c r="HN177" s="176"/>
      <c r="HO177" s="176"/>
      <c r="HP177" s="176"/>
      <c r="HQ177" s="176"/>
      <c r="HR177" s="176"/>
      <c r="HS177" s="176"/>
      <c r="HT177" s="176"/>
      <c r="HU177" s="176"/>
      <c r="HV177" s="176"/>
      <c r="HW177" s="176"/>
      <c r="HX177" s="176"/>
      <c r="HY177" s="176"/>
      <c r="HZ177" s="176"/>
      <c r="IA177" s="176"/>
      <c r="IB177" s="176"/>
      <c r="IC177" s="176"/>
      <c r="ID177" s="176"/>
      <c r="IE177" s="176"/>
      <c r="IF177" s="176"/>
      <c r="IG177" s="176"/>
      <c r="IH177" s="176"/>
      <c r="II177" s="176"/>
      <c r="IJ177" s="176"/>
      <c r="IK177" s="176"/>
      <c r="IL177" s="176"/>
      <c r="IM177" s="176"/>
      <c r="IN177" s="176"/>
      <c r="IO177" s="176"/>
      <c r="IP177" s="176"/>
      <c r="IQ177" s="176"/>
      <c r="IR177" s="176"/>
      <c r="IS177" s="176"/>
      <c r="IT177" s="176"/>
      <c r="IU177" s="176"/>
    </row>
    <row r="178" spans="1:255" s="177" customFormat="1" x14ac:dyDescent="0.25">
      <c r="A178" s="126"/>
      <c r="B178" s="127"/>
      <c r="C178" s="127"/>
      <c r="D178" s="128"/>
      <c r="E178" s="88"/>
      <c r="F178" s="129"/>
      <c r="G178" s="130"/>
      <c r="H178" s="131"/>
      <c r="I178" s="182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76"/>
      <c r="DX178" s="176"/>
      <c r="DY178" s="176"/>
      <c r="DZ178" s="176"/>
      <c r="EA178" s="176"/>
      <c r="EB178" s="176"/>
      <c r="EC178" s="176"/>
      <c r="ED178" s="176"/>
      <c r="EE178" s="176"/>
      <c r="EF178" s="176"/>
      <c r="EG178" s="176"/>
      <c r="EH178" s="176"/>
      <c r="EI178" s="176"/>
      <c r="EJ178" s="176"/>
      <c r="EK178" s="176"/>
      <c r="EL178" s="176"/>
      <c r="EM178" s="176"/>
      <c r="EN178" s="176"/>
      <c r="EO178" s="176"/>
      <c r="EP178" s="176"/>
      <c r="EQ178" s="176"/>
      <c r="ER178" s="176"/>
      <c r="ES178" s="176"/>
      <c r="ET178" s="176"/>
      <c r="EU178" s="176"/>
      <c r="EV178" s="176"/>
      <c r="EW178" s="176"/>
      <c r="EX178" s="176"/>
      <c r="EY178" s="176"/>
      <c r="EZ178" s="176"/>
      <c r="FA178" s="176"/>
      <c r="FB178" s="176"/>
      <c r="FC178" s="176"/>
      <c r="FD178" s="176"/>
      <c r="FE178" s="176"/>
      <c r="FF178" s="176"/>
      <c r="FG178" s="176"/>
      <c r="FH178" s="176"/>
      <c r="FI178" s="176"/>
      <c r="FJ178" s="176"/>
      <c r="FK178" s="176"/>
      <c r="FL178" s="176"/>
      <c r="FM178" s="176"/>
      <c r="FN178" s="176"/>
      <c r="FO178" s="176"/>
      <c r="FP178" s="176"/>
      <c r="FQ178" s="176"/>
      <c r="FR178" s="176"/>
      <c r="FS178" s="176"/>
      <c r="FT178" s="176"/>
      <c r="FU178" s="176"/>
      <c r="FV178" s="176"/>
      <c r="FW178" s="176"/>
      <c r="FX178" s="176"/>
      <c r="FY178" s="176"/>
      <c r="FZ178" s="176"/>
      <c r="GA178" s="176"/>
      <c r="GB178" s="176"/>
      <c r="GC178" s="176"/>
      <c r="GD178" s="176"/>
      <c r="GE178" s="176"/>
      <c r="GF178" s="176"/>
      <c r="GG178" s="176"/>
      <c r="GH178" s="176"/>
      <c r="GI178" s="176"/>
      <c r="GJ178" s="176"/>
      <c r="GK178" s="176"/>
      <c r="GL178" s="176"/>
      <c r="GM178" s="176"/>
      <c r="GN178" s="176"/>
      <c r="GO178" s="176"/>
      <c r="GP178" s="176"/>
      <c r="GQ178" s="176"/>
      <c r="GR178" s="176"/>
      <c r="GS178" s="176"/>
      <c r="GT178" s="176"/>
      <c r="GU178" s="176"/>
      <c r="GV178" s="176"/>
      <c r="GW178" s="176"/>
      <c r="GX178" s="176"/>
      <c r="GY178" s="176"/>
      <c r="GZ178" s="176"/>
      <c r="HA178" s="176"/>
      <c r="HB178" s="176"/>
      <c r="HC178" s="176"/>
      <c r="HD178" s="176"/>
      <c r="HE178" s="176"/>
      <c r="HF178" s="176"/>
      <c r="HG178" s="176"/>
      <c r="HH178" s="176"/>
      <c r="HI178" s="176"/>
      <c r="HJ178" s="176"/>
      <c r="HK178" s="176"/>
      <c r="HL178" s="176"/>
      <c r="HM178" s="176"/>
      <c r="HN178" s="176"/>
      <c r="HO178" s="176"/>
      <c r="HP178" s="176"/>
      <c r="HQ178" s="176"/>
      <c r="HR178" s="176"/>
      <c r="HS178" s="176"/>
      <c r="HT178" s="176"/>
      <c r="HU178" s="176"/>
      <c r="HV178" s="176"/>
      <c r="HW178" s="176"/>
      <c r="HX178" s="176"/>
      <c r="HY178" s="176"/>
      <c r="HZ178" s="176"/>
      <c r="IA178" s="176"/>
      <c r="IB178" s="176"/>
      <c r="IC178" s="176"/>
      <c r="ID178" s="176"/>
      <c r="IE178" s="176"/>
      <c r="IF178" s="176"/>
      <c r="IG178" s="176"/>
      <c r="IH178" s="176"/>
      <c r="II178" s="176"/>
      <c r="IJ178" s="176"/>
      <c r="IK178" s="176"/>
      <c r="IL178" s="176"/>
      <c r="IM178" s="176"/>
      <c r="IN178" s="176"/>
      <c r="IO178" s="176"/>
      <c r="IP178" s="176"/>
      <c r="IQ178" s="176"/>
      <c r="IR178" s="176"/>
      <c r="IS178" s="176"/>
      <c r="IT178" s="176"/>
      <c r="IU178" s="176"/>
    </row>
    <row r="179" spans="1:255" s="177" customFormat="1" x14ac:dyDescent="0.25">
      <c r="A179" s="779" t="s">
        <v>231</v>
      </c>
      <c r="B179" s="781" t="s">
        <v>22</v>
      </c>
      <c r="C179" s="781" t="s">
        <v>223</v>
      </c>
      <c r="D179" s="781" t="s">
        <v>17</v>
      </c>
      <c r="E179" s="783" t="s">
        <v>224</v>
      </c>
      <c r="F179" s="772" t="s">
        <v>225</v>
      </c>
      <c r="G179" s="773"/>
      <c r="H179" s="774" t="s">
        <v>232</v>
      </c>
      <c r="I179" s="182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/>
      <c r="EK179" s="176"/>
      <c r="EL179" s="176"/>
      <c r="EM179" s="176"/>
      <c r="EN179" s="176"/>
      <c r="EO179" s="176"/>
      <c r="EP179" s="176"/>
      <c r="EQ179" s="176"/>
      <c r="ER179" s="176"/>
      <c r="ES179" s="176"/>
      <c r="ET179" s="176"/>
      <c r="EU179" s="176"/>
      <c r="EV179" s="176"/>
      <c r="EW179" s="176"/>
      <c r="EX179" s="176"/>
      <c r="EY179" s="176"/>
      <c r="EZ179" s="176"/>
      <c r="FA179" s="176"/>
      <c r="FB179" s="176"/>
      <c r="FC179" s="176"/>
      <c r="FD179" s="176"/>
      <c r="FE179" s="176"/>
      <c r="FF179" s="176"/>
      <c r="FG179" s="176"/>
      <c r="FH179" s="176"/>
      <c r="FI179" s="176"/>
      <c r="FJ179" s="176"/>
      <c r="FK179" s="176"/>
      <c r="FL179" s="176"/>
      <c r="FM179" s="176"/>
      <c r="FN179" s="176"/>
      <c r="FO179" s="176"/>
      <c r="FP179" s="176"/>
      <c r="FQ179" s="176"/>
      <c r="FR179" s="176"/>
      <c r="FS179" s="176"/>
      <c r="FT179" s="176"/>
      <c r="FU179" s="176"/>
      <c r="FV179" s="176"/>
      <c r="FW179" s="176"/>
      <c r="FX179" s="176"/>
      <c r="FY179" s="176"/>
      <c r="FZ179" s="176"/>
      <c r="GA179" s="176"/>
      <c r="GB179" s="176"/>
      <c r="GC179" s="176"/>
      <c r="GD179" s="176"/>
      <c r="GE179" s="176"/>
      <c r="GF179" s="176"/>
      <c r="GG179" s="176"/>
      <c r="GH179" s="176"/>
      <c r="GI179" s="176"/>
      <c r="GJ179" s="176"/>
      <c r="GK179" s="176"/>
      <c r="GL179" s="176"/>
      <c r="GM179" s="176"/>
      <c r="GN179" s="176"/>
      <c r="GO179" s="176"/>
      <c r="GP179" s="176"/>
      <c r="GQ179" s="176"/>
      <c r="GR179" s="176"/>
      <c r="GS179" s="176"/>
      <c r="GT179" s="176"/>
      <c r="GU179" s="176"/>
      <c r="GV179" s="176"/>
      <c r="GW179" s="176"/>
      <c r="GX179" s="176"/>
      <c r="GY179" s="176"/>
      <c r="GZ179" s="176"/>
      <c r="HA179" s="176"/>
      <c r="HB179" s="176"/>
      <c r="HC179" s="176"/>
      <c r="HD179" s="176"/>
      <c r="HE179" s="176"/>
      <c r="HF179" s="176"/>
      <c r="HG179" s="176"/>
      <c r="HH179" s="176"/>
      <c r="HI179" s="176"/>
      <c r="HJ179" s="176"/>
      <c r="HK179" s="176"/>
      <c r="HL179" s="176"/>
      <c r="HM179" s="176"/>
      <c r="HN179" s="176"/>
      <c r="HO179" s="176"/>
      <c r="HP179" s="176"/>
      <c r="HQ179" s="176"/>
      <c r="HR179" s="176"/>
      <c r="HS179" s="176"/>
      <c r="HT179" s="176"/>
      <c r="HU179" s="176"/>
      <c r="HV179" s="176"/>
      <c r="HW179" s="176"/>
      <c r="HX179" s="176"/>
      <c r="HY179" s="176"/>
      <c r="HZ179" s="176"/>
      <c r="IA179" s="176"/>
      <c r="IB179" s="176"/>
      <c r="IC179" s="176"/>
      <c r="ID179" s="176"/>
      <c r="IE179" s="176"/>
      <c r="IF179" s="176"/>
      <c r="IG179" s="176"/>
      <c r="IH179" s="176"/>
      <c r="II179" s="176"/>
      <c r="IJ179" s="176"/>
      <c r="IK179" s="176"/>
      <c r="IL179" s="176"/>
      <c r="IM179" s="176"/>
      <c r="IN179" s="176"/>
      <c r="IO179" s="176"/>
      <c r="IP179" s="176"/>
      <c r="IQ179" s="176"/>
      <c r="IR179" s="176"/>
      <c r="IS179" s="176"/>
      <c r="IT179" s="176"/>
      <c r="IU179" s="176"/>
    </row>
    <row r="180" spans="1:255" s="177" customFormat="1" x14ac:dyDescent="0.25">
      <c r="A180" s="807"/>
      <c r="B180" s="782"/>
      <c r="C180" s="782"/>
      <c r="D180" s="785"/>
      <c r="E180" s="786"/>
      <c r="F180" s="42" t="s">
        <v>227</v>
      </c>
      <c r="G180" s="42" t="s">
        <v>228</v>
      </c>
      <c r="H180" s="775"/>
      <c r="I180" s="182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/>
      <c r="EK180" s="176"/>
      <c r="EL180" s="176"/>
      <c r="EM180" s="176"/>
      <c r="EN180" s="176"/>
      <c r="EO180" s="176"/>
      <c r="EP180" s="176"/>
      <c r="EQ180" s="176"/>
      <c r="ER180" s="176"/>
      <c r="ES180" s="176"/>
      <c r="ET180" s="176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76"/>
      <c r="FJ180" s="176"/>
      <c r="FK180" s="176"/>
      <c r="FL180" s="176"/>
      <c r="FM180" s="176"/>
      <c r="FN180" s="176"/>
      <c r="FO180" s="176"/>
      <c r="FP180" s="176"/>
      <c r="FQ180" s="176"/>
      <c r="FR180" s="176"/>
      <c r="FS180" s="176"/>
      <c r="FT180" s="176"/>
      <c r="FU180" s="176"/>
      <c r="FV180" s="176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</row>
    <row r="181" spans="1:255" s="177" customFormat="1" ht="48" customHeight="1" x14ac:dyDescent="0.25">
      <c r="A181" s="132" t="s">
        <v>40</v>
      </c>
      <c r="B181" s="77" t="s">
        <v>233</v>
      </c>
      <c r="C181" s="77" t="s">
        <v>234</v>
      </c>
      <c r="D181" s="92" t="s">
        <v>235</v>
      </c>
      <c r="E181" s="172">
        <v>1</v>
      </c>
      <c r="F181" s="306">
        <f>'mediana preços equipamentos'!J9</f>
        <v>4693</v>
      </c>
      <c r="G181" s="114">
        <f t="shared" ref="G181" si="3">TRUNC(E181*F181,2)</f>
        <v>4693</v>
      </c>
      <c r="H181" s="249"/>
      <c r="I181" s="182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/>
      <c r="EK181" s="176"/>
      <c r="EL181" s="176"/>
      <c r="EM181" s="176"/>
      <c r="EN181" s="176"/>
      <c r="EO181" s="176"/>
      <c r="EP181" s="176"/>
      <c r="EQ181" s="176"/>
      <c r="ER181" s="176"/>
      <c r="ES181" s="176"/>
      <c r="ET181" s="176"/>
      <c r="EU181" s="176"/>
      <c r="EV181" s="176"/>
      <c r="EW181" s="176"/>
      <c r="EX181" s="176"/>
      <c r="EY181" s="176"/>
      <c r="EZ181" s="176"/>
      <c r="FA181" s="176"/>
      <c r="FB181" s="176"/>
      <c r="FC181" s="176"/>
      <c r="FD181" s="176"/>
      <c r="FE181" s="176"/>
      <c r="FF181" s="176"/>
      <c r="FG181" s="176"/>
      <c r="FH181" s="176"/>
      <c r="FI181" s="176"/>
      <c r="FJ181" s="176"/>
      <c r="FK181" s="176"/>
      <c r="FL181" s="176"/>
      <c r="FM181" s="176"/>
      <c r="FN181" s="176"/>
      <c r="FO181" s="176"/>
      <c r="FP181" s="176"/>
      <c r="FQ181" s="176"/>
      <c r="FR181" s="176"/>
      <c r="FS181" s="176"/>
      <c r="FT181" s="176"/>
      <c r="FU181" s="176"/>
      <c r="FV181" s="176"/>
      <c r="FW181" s="176"/>
      <c r="FX181" s="176"/>
      <c r="FY181" s="176"/>
      <c r="FZ181" s="176"/>
      <c r="GA181" s="176"/>
      <c r="GB181" s="176"/>
      <c r="GC181" s="176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</row>
    <row r="182" spans="1:255" s="177" customFormat="1" ht="48" customHeight="1" x14ac:dyDescent="0.25">
      <c r="A182" s="671"/>
      <c r="B182" s="555"/>
      <c r="C182" s="77"/>
      <c r="D182" s="92"/>
      <c r="E182" s="172"/>
      <c r="F182" s="306"/>
      <c r="G182" s="114"/>
      <c r="H182" s="249"/>
      <c r="I182" s="182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/>
      <c r="EK182" s="176"/>
      <c r="EL182" s="176"/>
      <c r="EM182" s="176"/>
      <c r="EN182" s="176"/>
      <c r="EO182" s="176"/>
      <c r="EP182" s="176"/>
      <c r="EQ182" s="176"/>
      <c r="ER182" s="176"/>
      <c r="ES182" s="176"/>
      <c r="ET182" s="176"/>
      <c r="EU182" s="176"/>
      <c r="EV182" s="176"/>
      <c r="EW182" s="176"/>
      <c r="EX182" s="176"/>
      <c r="EY182" s="176"/>
      <c r="EZ182" s="176"/>
      <c r="FA182" s="176"/>
      <c r="FB182" s="176"/>
      <c r="FC182" s="176"/>
      <c r="FD182" s="176"/>
      <c r="FE182" s="176"/>
      <c r="FF182" s="176"/>
      <c r="FG182" s="176"/>
      <c r="FH182" s="176"/>
      <c r="FI182" s="176"/>
      <c r="FJ182" s="176"/>
      <c r="FK182" s="176"/>
      <c r="FL182" s="176"/>
      <c r="FM182" s="176"/>
      <c r="FN182" s="176"/>
      <c r="FO182" s="176"/>
      <c r="FP182" s="176"/>
      <c r="FQ182" s="176"/>
      <c r="FR182" s="176"/>
      <c r="FS182" s="176"/>
      <c r="FT182" s="176"/>
      <c r="FU182" s="176"/>
      <c r="FV182" s="176"/>
      <c r="FW182" s="176"/>
      <c r="FX182" s="176"/>
      <c r="FY182" s="176"/>
      <c r="FZ182" s="176"/>
      <c r="GA182" s="176"/>
      <c r="GB182" s="176"/>
      <c r="GC182" s="176"/>
      <c r="GD182" s="176"/>
      <c r="GE182" s="176"/>
      <c r="GF182" s="176"/>
      <c r="GG182" s="176"/>
      <c r="GH182" s="176"/>
      <c r="GI182" s="176"/>
      <c r="GJ182" s="176"/>
      <c r="GK182" s="176"/>
      <c r="GL182" s="176"/>
      <c r="GM182" s="176"/>
      <c r="GN182" s="176"/>
      <c r="GO182" s="176"/>
      <c r="GP182" s="176"/>
      <c r="GQ182" s="176"/>
      <c r="GR182" s="176"/>
      <c r="GS182" s="176"/>
      <c r="GT182" s="176"/>
      <c r="GU182" s="176"/>
      <c r="GV182" s="176"/>
      <c r="GW182" s="176"/>
      <c r="GX182" s="176"/>
      <c r="GY182" s="176"/>
      <c r="GZ182" s="176"/>
      <c r="HA182" s="176"/>
      <c r="HB182" s="176"/>
      <c r="HC182" s="176"/>
      <c r="HD182" s="176"/>
      <c r="HE182" s="176"/>
      <c r="HF182" s="176"/>
      <c r="HG182" s="176"/>
      <c r="HH182" s="176"/>
      <c r="HI182" s="176"/>
      <c r="HJ182" s="176"/>
      <c r="HK182" s="176"/>
      <c r="HL182" s="176"/>
      <c r="HM182" s="176"/>
      <c r="HN182" s="176"/>
      <c r="HO182" s="176"/>
      <c r="HP182" s="176"/>
      <c r="HQ182" s="176"/>
      <c r="HR182" s="176"/>
      <c r="HS182" s="176"/>
      <c r="HT182" s="176"/>
      <c r="HU182" s="176"/>
      <c r="HV182" s="176"/>
      <c r="HW182" s="176"/>
      <c r="HX182" s="176"/>
      <c r="HY182" s="176"/>
      <c r="HZ182" s="176"/>
      <c r="IA182" s="176"/>
      <c r="IB182" s="176"/>
      <c r="IC182" s="176"/>
      <c r="ID182" s="176"/>
      <c r="IE182" s="176"/>
      <c r="IF182" s="176"/>
      <c r="IG182" s="176"/>
      <c r="IH182" s="176"/>
      <c r="II182" s="176"/>
      <c r="IJ182" s="176"/>
      <c r="IK182" s="176"/>
      <c r="IL182" s="176"/>
      <c r="IM182" s="176"/>
      <c r="IN182" s="176"/>
      <c r="IO182" s="176"/>
      <c r="IP182" s="176"/>
      <c r="IQ182" s="176"/>
      <c r="IR182" s="176"/>
      <c r="IS182" s="176"/>
      <c r="IT182" s="176"/>
      <c r="IU182" s="176"/>
    </row>
    <row r="183" spans="1:255" s="177" customFormat="1" ht="48" customHeight="1" x14ac:dyDescent="0.25">
      <c r="A183" s="671"/>
      <c r="B183" s="555"/>
      <c r="C183" s="77"/>
      <c r="D183" s="92"/>
      <c r="E183" s="172"/>
      <c r="F183" s="306"/>
      <c r="G183" s="114"/>
      <c r="H183" s="249"/>
      <c r="I183" s="182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76"/>
      <c r="DX183" s="176"/>
      <c r="DY183" s="176"/>
      <c r="DZ183" s="176"/>
      <c r="EA183" s="176"/>
      <c r="EB183" s="176"/>
      <c r="EC183" s="176"/>
      <c r="ED183" s="176"/>
      <c r="EE183" s="176"/>
      <c r="EF183" s="176"/>
      <c r="EG183" s="176"/>
      <c r="EH183" s="176"/>
      <c r="EI183" s="176"/>
      <c r="EJ183" s="176"/>
      <c r="EK183" s="176"/>
      <c r="EL183" s="176"/>
      <c r="EM183" s="176"/>
      <c r="EN183" s="176"/>
      <c r="EO183" s="176"/>
      <c r="EP183" s="176"/>
      <c r="EQ183" s="176"/>
      <c r="ER183" s="176"/>
      <c r="ES183" s="176"/>
      <c r="ET183" s="176"/>
      <c r="EU183" s="176"/>
      <c r="EV183" s="176"/>
      <c r="EW183" s="176"/>
      <c r="EX183" s="176"/>
      <c r="EY183" s="176"/>
      <c r="EZ183" s="176"/>
      <c r="FA183" s="176"/>
      <c r="FB183" s="176"/>
      <c r="FC183" s="176"/>
      <c r="FD183" s="176"/>
      <c r="FE183" s="176"/>
      <c r="FF183" s="176"/>
      <c r="FG183" s="176"/>
      <c r="FH183" s="176"/>
      <c r="FI183" s="176"/>
      <c r="FJ183" s="176"/>
      <c r="FK183" s="176"/>
      <c r="FL183" s="176"/>
      <c r="FM183" s="176"/>
      <c r="FN183" s="176"/>
      <c r="FO183" s="176"/>
      <c r="FP183" s="176"/>
      <c r="FQ183" s="176"/>
      <c r="FR183" s="176"/>
      <c r="FS183" s="176"/>
      <c r="FT183" s="176"/>
      <c r="FU183" s="176"/>
      <c r="FV183" s="176"/>
      <c r="FW183" s="176"/>
      <c r="FX183" s="176"/>
      <c r="FY183" s="176"/>
      <c r="FZ183" s="176"/>
      <c r="GA183" s="176"/>
      <c r="GB183" s="176"/>
      <c r="GC183" s="176"/>
      <c r="GD183" s="176"/>
      <c r="GE183" s="176"/>
      <c r="GF183" s="176"/>
      <c r="GG183" s="176"/>
      <c r="GH183" s="176"/>
      <c r="GI183" s="176"/>
      <c r="GJ183" s="176"/>
      <c r="GK183" s="176"/>
      <c r="GL183" s="176"/>
      <c r="GM183" s="176"/>
      <c r="GN183" s="176"/>
      <c r="GO183" s="176"/>
      <c r="GP183" s="176"/>
      <c r="GQ183" s="176"/>
      <c r="GR183" s="176"/>
      <c r="GS183" s="176"/>
      <c r="GT183" s="176"/>
      <c r="GU183" s="176"/>
      <c r="GV183" s="176"/>
      <c r="GW183" s="176"/>
      <c r="GX183" s="176"/>
      <c r="GY183" s="176"/>
      <c r="GZ183" s="176"/>
      <c r="HA183" s="176"/>
      <c r="HB183" s="176"/>
      <c r="HC183" s="176"/>
      <c r="HD183" s="176"/>
      <c r="HE183" s="176"/>
      <c r="HF183" s="176"/>
      <c r="HG183" s="176"/>
      <c r="HH183" s="176"/>
      <c r="HI183" s="176"/>
      <c r="HJ183" s="176"/>
      <c r="HK183" s="176"/>
      <c r="HL183" s="176"/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</row>
    <row r="184" spans="1:255" s="177" customFormat="1" ht="48" customHeight="1" x14ac:dyDescent="0.25">
      <c r="A184" s="671"/>
      <c r="B184" s="555"/>
      <c r="C184" s="77"/>
      <c r="D184" s="92"/>
      <c r="E184" s="172"/>
      <c r="F184" s="306"/>
      <c r="G184" s="114"/>
      <c r="H184" s="249"/>
      <c r="I184" s="182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76"/>
      <c r="DX184" s="176"/>
      <c r="DY184" s="176"/>
      <c r="DZ184" s="176"/>
      <c r="EA184" s="176"/>
      <c r="EB184" s="176"/>
      <c r="EC184" s="176"/>
      <c r="ED184" s="176"/>
      <c r="EE184" s="176"/>
      <c r="EF184" s="176"/>
      <c r="EG184" s="176"/>
      <c r="EH184" s="176"/>
      <c r="EI184" s="176"/>
      <c r="EJ184" s="176"/>
      <c r="EK184" s="176"/>
      <c r="EL184" s="176"/>
      <c r="EM184" s="176"/>
      <c r="EN184" s="176"/>
      <c r="EO184" s="176"/>
      <c r="EP184" s="176"/>
      <c r="EQ184" s="176"/>
      <c r="ER184" s="176"/>
      <c r="ES184" s="176"/>
      <c r="ET184" s="176"/>
      <c r="EU184" s="176"/>
      <c r="EV184" s="176"/>
      <c r="EW184" s="176"/>
      <c r="EX184" s="176"/>
      <c r="EY184" s="176"/>
      <c r="EZ184" s="176"/>
      <c r="FA184" s="176"/>
      <c r="FB184" s="176"/>
      <c r="FC184" s="176"/>
      <c r="FD184" s="176"/>
      <c r="FE184" s="176"/>
      <c r="FF184" s="176"/>
      <c r="FG184" s="176"/>
      <c r="FH184" s="176"/>
      <c r="FI184" s="176"/>
      <c r="FJ184" s="176"/>
      <c r="FK184" s="176"/>
      <c r="FL184" s="176"/>
      <c r="FM184" s="176"/>
      <c r="FN184" s="176"/>
      <c r="FO184" s="176"/>
      <c r="FP184" s="176"/>
      <c r="FQ184" s="176"/>
      <c r="FR184" s="176"/>
      <c r="FS184" s="176"/>
      <c r="FT184" s="176"/>
      <c r="FU184" s="176"/>
      <c r="FV184" s="176"/>
      <c r="FW184" s="176"/>
      <c r="FX184" s="176"/>
      <c r="FY184" s="176"/>
      <c r="FZ184" s="176"/>
      <c r="GA184" s="176"/>
      <c r="GB184" s="176"/>
      <c r="GC184" s="176"/>
      <c r="GD184" s="176"/>
      <c r="GE184" s="176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</row>
    <row r="185" spans="1:255" s="177" customFormat="1" ht="24" customHeight="1" x14ac:dyDescent="0.2">
      <c r="A185" s="317"/>
      <c r="B185" s="92"/>
      <c r="C185" s="77"/>
      <c r="D185" s="186"/>
      <c r="E185" s="172"/>
      <c r="F185" s="152"/>
      <c r="G185" s="114"/>
      <c r="H185" s="184"/>
      <c r="J185" s="187" t="s">
        <v>236</v>
      </c>
      <c r="K185" s="190" t="s">
        <v>17</v>
      </c>
      <c r="L185" s="191">
        <v>11</v>
      </c>
    </row>
    <row r="186" spans="1:255" s="177" customFormat="1" x14ac:dyDescent="0.25">
      <c r="A186" s="116" t="s">
        <v>232</v>
      </c>
      <c r="B186" s="133"/>
      <c r="C186" s="133"/>
      <c r="D186" s="134"/>
      <c r="E186" s="135"/>
      <c r="F186" s="136"/>
      <c r="G186" s="137"/>
      <c r="H186" s="117">
        <f>SUM(G181:G185)</f>
        <v>4693</v>
      </c>
      <c r="I186" s="182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/>
      <c r="ED186" s="176"/>
      <c r="EE186" s="176"/>
      <c r="EF186" s="176"/>
      <c r="EG186" s="176"/>
      <c r="EH186" s="176"/>
      <c r="EI186" s="176"/>
      <c r="EJ186" s="176"/>
      <c r="EK186" s="176"/>
      <c r="EL186" s="176"/>
      <c r="EM186" s="176"/>
      <c r="EN186" s="176"/>
      <c r="EO186" s="176"/>
      <c r="EP186" s="176"/>
      <c r="EQ186" s="176"/>
      <c r="ER186" s="176"/>
      <c r="ES186" s="176"/>
      <c r="ET186" s="176"/>
      <c r="EU186" s="176"/>
      <c r="EV186" s="176"/>
      <c r="EW186" s="176"/>
      <c r="EX186" s="176"/>
      <c r="EY186" s="176"/>
      <c r="EZ186" s="176"/>
      <c r="FA186" s="176"/>
      <c r="FB186" s="176"/>
      <c r="FC186" s="176"/>
      <c r="FD186" s="176"/>
      <c r="FE186" s="176"/>
      <c r="FF186" s="176"/>
      <c r="FG186" s="176"/>
      <c r="FH186" s="176"/>
      <c r="FI186" s="176"/>
      <c r="FJ186" s="176"/>
      <c r="FK186" s="176"/>
      <c r="FL186" s="176"/>
      <c r="FM186" s="176"/>
      <c r="FN186" s="176"/>
      <c r="FO186" s="176"/>
      <c r="FP186" s="176"/>
      <c r="FQ186" s="176"/>
      <c r="FR186" s="176"/>
      <c r="FS186" s="176"/>
      <c r="FT186" s="176"/>
      <c r="FU186" s="176"/>
      <c r="FV186" s="176"/>
      <c r="FW186" s="176"/>
      <c r="FX186" s="176"/>
      <c r="FY186" s="176"/>
      <c r="FZ186" s="176"/>
      <c r="GA186" s="176"/>
      <c r="GB186" s="176"/>
      <c r="GC186" s="176"/>
      <c r="GD186" s="176"/>
      <c r="GE186" s="176"/>
      <c r="GF186" s="176"/>
      <c r="GG186" s="176"/>
      <c r="GH186" s="176"/>
      <c r="GI186" s="176"/>
      <c r="GJ186" s="176"/>
      <c r="GK186" s="176"/>
      <c r="GL186" s="176"/>
      <c r="GM186" s="176"/>
      <c r="GN186" s="176"/>
      <c r="GO186" s="176"/>
      <c r="GP186" s="176"/>
      <c r="GQ186" s="176"/>
      <c r="GR186" s="176"/>
      <c r="GS186" s="176"/>
      <c r="GT186" s="176"/>
      <c r="GU186" s="176"/>
      <c r="GV186" s="176"/>
      <c r="GW186" s="176"/>
      <c r="GX186" s="176"/>
      <c r="GY186" s="176"/>
      <c r="GZ186" s="176"/>
      <c r="HA186" s="176"/>
      <c r="HB186" s="176"/>
      <c r="HC186" s="176"/>
      <c r="HD186" s="176"/>
      <c r="HE186" s="176"/>
      <c r="HF186" s="176"/>
      <c r="HG186" s="176"/>
      <c r="HH186" s="176"/>
      <c r="HI186" s="176"/>
      <c r="HJ186" s="176"/>
      <c r="HK186" s="176"/>
      <c r="HL186" s="176"/>
      <c r="HM186" s="176"/>
      <c r="HN186" s="176"/>
      <c r="HO186" s="176"/>
      <c r="HP186" s="176"/>
      <c r="HQ186" s="176"/>
      <c r="HR186" s="176"/>
      <c r="HS186" s="176"/>
      <c r="HT186" s="176"/>
      <c r="HU186" s="176"/>
      <c r="HV186" s="176"/>
      <c r="HW186" s="176"/>
      <c r="HX186" s="176"/>
      <c r="HY186" s="176"/>
      <c r="HZ186" s="176"/>
      <c r="IA186" s="176"/>
      <c r="IB186" s="176"/>
      <c r="IC186" s="176"/>
      <c r="ID186" s="176"/>
      <c r="IE186" s="176"/>
      <c r="IF186" s="176"/>
      <c r="IG186" s="176"/>
      <c r="IH186" s="176"/>
      <c r="II186" s="176"/>
      <c r="IJ186" s="176"/>
      <c r="IK186" s="176"/>
      <c r="IL186" s="176"/>
      <c r="IM186" s="176"/>
      <c r="IN186" s="176"/>
      <c r="IO186" s="176"/>
      <c r="IP186" s="176"/>
      <c r="IQ186" s="176"/>
      <c r="IR186" s="176"/>
      <c r="IS186" s="176"/>
      <c r="IT186" s="176"/>
      <c r="IU186" s="176"/>
    </row>
    <row r="187" spans="1:255" s="177" customFormat="1" x14ac:dyDescent="0.25">
      <c r="A187" s="132"/>
      <c r="B187" s="110"/>
      <c r="C187" s="78"/>
      <c r="D187" s="111"/>
      <c r="E187" s="112"/>
      <c r="F187" s="113"/>
      <c r="G187" s="114"/>
      <c r="H187" s="138"/>
      <c r="I187" s="182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6"/>
      <c r="BN187" s="176"/>
      <c r="BO187" s="176"/>
      <c r="BP187" s="176"/>
      <c r="BQ187" s="176"/>
      <c r="BR187" s="176"/>
      <c r="BS187" s="176"/>
      <c r="BT187" s="176"/>
      <c r="BU187" s="176"/>
      <c r="BV187" s="176"/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/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76"/>
      <c r="DX187" s="176"/>
      <c r="DY187" s="176"/>
      <c r="DZ187" s="176"/>
      <c r="EA187" s="176"/>
      <c r="EB187" s="176"/>
      <c r="EC187" s="176"/>
      <c r="ED187" s="176"/>
      <c r="EE187" s="176"/>
      <c r="EF187" s="176"/>
      <c r="EG187" s="176"/>
      <c r="EH187" s="176"/>
      <c r="EI187" s="176"/>
      <c r="EJ187" s="176"/>
      <c r="EK187" s="176"/>
      <c r="EL187" s="176"/>
      <c r="EM187" s="176"/>
      <c r="EN187" s="176"/>
      <c r="EO187" s="176"/>
      <c r="EP187" s="176"/>
      <c r="EQ187" s="176"/>
      <c r="ER187" s="176"/>
      <c r="ES187" s="176"/>
      <c r="ET187" s="176"/>
      <c r="EU187" s="176"/>
      <c r="EV187" s="176"/>
      <c r="EW187" s="176"/>
      <c r="EX187" s="176"/>
      <c r="EY187" s="176"/>
      <c r="EZ187" s="176"/>
      <c r="FA187" s="176"/>
      <c r="FB187" s="176"/>
      <c r="FC187" s="176"/>
      <c r="FD187" s="176"/>
      <c r="FE187" s="176"/>
      <c r="FF187" s="176"/>
      <c r="FG187" s="176"/>
      <c r="FH187" s="176"/>
      <c r="FI187" s="176"/>
      <c r="FJ187" s="176"/>
      <c r="FK187" s="176"/>
      <c r="FL187" s="176"/>
      <c r="FM187" s="176"/>
      <c r="FN187" s="176"/>
      <c r="FO187" s="176"/>
      <c r="FP187" s="176"/>
      <c r="FQ187" s="176"/>
      <c r="FR187" s="176"/>
      <c r="FS187" s="176"/>
      <c r="FT187" s="176"/>
      <c r="FU187" s="176"/>
      <c r="FV187" s="176"/>
      <c r="FW187" s="176"/>
      <c r="FX187" s="176"/>
      <c r="FY187" s="176"/>
      <c r="FZ187" s="176"/>
      <c r="GA187" s="176"/>
      <c r="GB187" s="176"/>
      <c r="GC187" s="176"/>
      <c r="GD187" s="176"/>
      <c r="GE187" s="176"/>
      <c r="GF187" s="176"/>
      <c r="GG187" s="176"/>
      <c r="GH187" s="176"/>
      <c r="GI187" s="176"/>
      <c r="GJ187" s="176"/>
      <c r="GK187" s="176"/>
      <c r="GL187" s="176"/>
      <c r="GM187" s="176"/>
      <c r="GN187" s="176"/>
      <c r="GO187" s="176"/>
      <c r="GP187" s="176"/>
      <c r="GQ187" s="176"/>
      <c r="GR187" s="176"/>
      <c r="GS187" s="176"/>
      <c r="GT187" s="176"/>
      <c r="GU187" s="176"/>
      <c r="GV187" s="176"/>
      <c r="GW187" s="176"/>
      <c r="GX187" s="176"/>
      <c r="GY187" s="176"/>
      <c r="GZ187" s="176"/>
      <c r="HA187" s="176"/>
      <c r="HB187" s="176"/>
      <c r="HC187" s="176"/>
      <c r="HD187" s="176"/>
      <c r="HE187" s="176"/>
      <c r="HF187" s="176"/>
      <c r="HG187" s="176"/>
      <c r="HH187" s="176"/>
      <c r="HI187" s="176"/>
      <c r="HJ187" s="176"/>
      <c r="HK187" s="176"/>
      <c r="HL187" s="176"/>
      <c r="HM187" s="176"/>
      <c r="HN187" s="176"/>
      <c r="HO187" s="176"/>
      <c r="HP187" s="176"/>
      <c r="HQ187" s="176"/>
      <c r="HR187" s="176"/>
      <c r="HS187" s="176"/>
      <c r="HT187" s="176"/>
      <c r="HU187" s="176"/>
      <c r="HV187" s="176"/>
      <c r="HW187" s="176"/>
      <c r="HX187" s="176"/>
      <c r="HY187" s="176"/>
      <c r="HZ187" s="176"/>
      <c r="IA187" s="176"/>
      <c r="IB187" s="176"/>
      <c r="IC187" s="176"/>
      <c r="ID187" s="176"/>
      <c r="IE187" s="176"/>
      <c r="IF187" s="176"/>
      <c r="IG187" s="176"/>
      <c r="IH187" s="176"/>
      <c r="II187" s="176"/>
      <c r="IJ187" s="176"/>
      <c r="IK187" s="176"/>
      <c r="IL187" s="176"/>
      <c r="IM187" s="176"/>
      <c r="IN187" s="176"/>
      <c r="IO187" s="176"/>
      <c r="IP187" s="176"/>
      <c r="IQ187" s="176"/>
      <c r="IR187" s="176"/>
      <c r="IS187" s="176"/>
      <c r="IT187" s="176"/>
      <c r="IU187" s="176"/>
    </row>
    <row r="188" spans="1:255" s="177" customFormat="1" x14ac:dyDescent="0.25">
      <c r="A188" s="118"/>
      <c r="B188" s="119"/>
      <c r="C188" s="119"/>
      <c r="D188" s="119"/>
      <c r="E188" s="120"/>
      <c r="F188" s="121"/>
      <c r="G188" s="122"/>
      <c r="H188" s="123"/>
      <c r="I188" s="182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76"/>
      <c r="DX188" s="176"/>
      <c r="DY188" s="176"/>
      <c r="DZ188" s="176"/>
      <c r="EA188" s="176"/>
      <c r="EB188" s="176"/>
      <c r="EC188" s="176"/>
      <c r="ED188" s="176"/>
      <c r="EE188" s="176"/>
      <c r="EF188" s="176"/>
      <c r="EG188" s="176"/>
      <c r="EH188" s="176"/>
      <c r="EI188" s="176"/>
      <c r="EJ188" s="176"/>
      <c r="EK188" s="176"/>
      <c r="EL188" s="176"/>
      <c r="EM188" s="176"/>
      <c r="EN188" s="176"/>
      <c r="EO188" s="176"/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76"/>
      <c r="FL188" s="176"/>
      <c r="FM188" s="176"/>
      <c r="FN188" s="176"/>
      <c r="FO188" s="176"/>
      <c r="FP188" s="176"/>
      <c r="FQ188" s="176"/>
      <c r="FR188" s="176"/>
      <c r="FS188" s="176"/>
      <c r="FT188" s="176"/>
      <c r="FU188" s="176"/>
      <c r="FV188" s="176"/>
      <c r="FW188" s="176"/>
      <c r="FX188" s="176"/>
      <c r="FY188" s="176"/>
      <c r="FZ188" s="176"/>
      <c r="GA188" s="176"/>
      <c r="GB188" s="176"/>
      <c r="GC188" s="176"/>
      <c r="GD188" s="176"/>
      <c r="GE188" s="176"/>
      <c r="GF188" s="176"/>
      <c r="GG188" s="176"/>
      <c r="GH188" s="176"/>
      <c r="GI188" s="176"/>
      <c r="GJ188" s="176"/>
      <c r="GK188" s="176"/>
      <c r="GL188" s="176"/>
      <c r="GM188" s="176"/>
      <c r="GN188" s="176"/>
      <c r="GO188" s="176"/>
      <c r="GP188" s="176"/>
      <c r="GQ188" s="176"/>
      <c r="GR188" s="176"/>
      <c r="GS188" s="176"/>
      <c r="GT188" s="176"/>
      <c r="GU188" s="176"/>
      <c r="GV188" s="176"/>
      <c r="GW188" s="176"/>
      <c r="GX188" s="176"/>
      <c r="GY188" s="176"/>
      <c r="GZ188" s="176"/>
      <c r="HA188" s="176"/>
      <c r="HB188" s="176"/>
      <c r="HC188" s="176"/>
      <c r="HD188" s="176"/>
      <c r="HE188" s="176"/>
      <c r="HF188" s="176"/>
      <c r="HG188" s="176"/>
      <c r="HH188" s="176"/>
      <c r="HI188" s="176"/>
      <c r="HJ188" s="176"/>
      <c r="HK188" s="176"/>
      <c r="HL188" s="176"/>
      <c r="HM188" s="176"/>
      <c r="HN188" s="176"/>
      <c r="HO188" s="176"/>
      <c r="HP188" s="176"/>
      <c r="HQ188" s="176"/>
      <c r="HR188" s="176"/>
      <c r="HS188" s="176"/>
      <c r="HT188" s="176"/>
      <c r="HU188" s="176"/>
      <c r="HV188" s="176"/>
      <c r="HW188" s="176"/>
      <c r="HX188" s="176"/>
      <c r="HY188" s="176"/>
      <c r="HZ188" s="176"/>
      <c r="IA188" s="176"/>
      <c r="IB188" s="176"/>
      <c r="IC188" s="176"/>
      <c r="ID188" s="176"/>
      <c r="IE188" s="176"/>
      <c r="IF188" s="176"/>
      <c r="IG188" s="176"/>
      <c r="IH188" s="176"/>
      <c r="II188" s="176"/>
      <c r="IJ188" s="176"/>
      <c r="IK188" s="176"/>
      <c r="IL188" s="176"/>
      <c r="IM188" s="176"/>
      <c r="IN188" s="176"/>
      <c r="IO188" s="176"/>
      <c r="IP188" s="176"/>
      <c r="IQ188" s="176"/>
      <c r="IR188" s="176"/>
      <c r="IS188" s="176"/>
      <c r="IT188" s="176"/>
      <c r="IU188" s="176"/>
    </row>
    <row r="189" spans="1:255" s="177" customFormat="1" ht="20.25" customHeight="1" x14ac:dyDescent="0.25">
      <c r="A189" s="139" t="s">
        <v>237</v>
      </c>
      <c r="B189" s="140"/>
      <c r="C189" s="140"/>
      <c r="D189" s="141"/>
      <c r="E189" s="142"/>
      <c r="F189" s="108"/>
      <c r="G189" s="109"/>
      <c r="H189" s="298" t="s">
        <v>210</v>
      </c>
      <c r="I189" s="182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6"/>
      <c r="BU189" s="176"/>
      <c r="BV189" s="176"/>
      <c r="BW189" s="176"/>
      <c r="BX189" s="176"/>
      <c r="BY189" s="176"/>
      <c r="BZ189" s="176"/>
      <c r="CA189" s="176"/>
      <c r="CB189" s="176"/>
      <c r="CC189" s="176"/>
      <c r="CD189" s="176"/>
      <c r="CE189" s="176"/>
      <c r="CF189" s="176"/>
      <c r="CG189" s="176"/>
      <c r="CH189" s="176"/>
      <c r="CI189" s="176"/>
      <c r="CJ189" s="176"/>
      <c r="CK189" s="176"/>
      <c r="CL189" s="176"/>
      <c r="CM189" s="176"/>
      <c r="CN189" s="176"/>
      <c r="CO189" s="176"/>
      <c r="CP189" s="176"/>
      <c r="CQ189" s="176"/>
      <c r="CR189" s="176"/>
      <c r="CS189" s="176"/>
      <c r="CT189" s="176"/>
      <c r="CU189" s="176"/>
      <c r="CV189" s="176"/>
      <c r="CW189" s="176"/>
      <c r="CX189" s="176"/>
      <c r="CY189" s="176"/>
      <c r="CZ189" s="176"/>
      <c r="DA189" s="176"/>
      <c r="DB189" s="176"/>
      <c r="DC189" s="176"/>
      <c r="DD189" s="176"/>
      <c r="DE189" s="176"/>
      <c r="DF189" s="176"/>
      <c r="DG189" s="176"/>
      <c r="DH189" s="176"/>
      <c r="DI189" s="176"/>
      <c r="DJ189" s="176"/>
      <c r="DK189" s="176"/>
      <c r="DL189" s="176"/>
      <c r="DM189" s="176"/>
      <c r="DN189" s="176"/>
      <c r="DO189" s="176"/>
      <c r="DP189" s="176"/>
      <c r="DQ189" s="176"/>
      <c r="DR189" s="176"/>
      <c r="DS189" s="176"/>
      <c r="DT189" s="176"/>
      <c r="DU189" s="176"/>
      <c r="DV189" s="176"/>
      <c r="DW189" s="176"/>
      <c r="DX189" s="176"/>
      <c r="DY189" s="176"/>
      <c r="DZ189" s="176"/>
      <c r="EA189" s="176"/>
      <c r="EB189" s="176"/>
      <c r="EC189" s="176"/>
      <c r="ED189" s="176"/>
      <c r="EE189" s="176"/>
      <c r="EF189" s="176"/>
      <c r="EG189" s="176"/>
      <c r="EH189" s="176"/>
      <c r="EI189" s="176"/>
      <c r="EJ189" s="176"/>
      <c r="EK189" s="176"/>
      <c r="EL189" s="176"/>
      <c r="EM189" s="176"/>
      <c r="EN189" s="176"/>
      <c r="EO189" s="176"/>
      <c r="EP189" s="176"/>
      <c r="EQ189" s="176"/>
      <c r="ER189" s="176"/>
      <c r="ES189" s="176"/>
      <c r="ET189" s="176"/>
      <c r="EU189" s="176"/>
      <c r="EV189" s="176"/>
      <c r="EW189" s="176"/>
      <c r="EX189" s="176"/>
      <c r="EY189" s="176"/>
      <c r="EZ189" s="176"/>
      <c r="FA189" s="176"/>
      <c r="FB189" s="176"/>
      <c r="FC189" s="176"/>
      <c r="FD189" s="176"/>
      <c r="FE189" s="176"/>
      <c r="FF189" s="176"/>
      <c r="FG189" s="176"/>
      <c r="FH189" s="176"/>
      <c r="FI189" s="176"/>
      <c r="FJ189" s="176"/>
      <c r="FK189" s="176"/>
      <c r="FL189" s="176"/>
      <c r="FM189" s="176"/>
      <c r="FN189" s="176"/>
      <c r="FO189" s="176"/>
      <c r="FP189" s="176"/>
      <c r="FQ189" s="176"/>
      <c r="FR189" s="176"/>
      <c r="FS189" s="176"/>
      <c r="FT189" s="176"/>
      <c r="FU189" s="176"/>
      <c r="FV189" s="176"/>
      <c r="FW189" s="176"/>
      <c r="FX189" s="176"/>
      <c r="FY189" s="176"/>
      <c r="FZ189" s="176"/>
      <c r="GA189" s="176"/>
      <c r="GB189" s="176"/>
      <c r="GC189" s="176"/>
      <c r="GD189" s="176"/>
      <c r="GE189" s="176"/>
      <c r="GF189" s="176"/>
      <c r="GG189" s="176"/>
      <c r="GH189" s="176"/>
      <c r="GI189" s="176"/>
      <c r="GJ189" s="176"/>
      <c r="GK189" s="176"/>
      <c r="GL189" s="176"/>
      <c r="GM189" s="176"/>
      <c r="GN189" s="176"/>
      <c r="GO189" s="176"/>
      <c r="GP189" s="176"/>
      <c r="GQ189" s="176"/>
      <c r="GR189" s="176"/>
      <c r="GS189" s="176"/>
      <c r="GT189" s="176"/>
      <c r="GU189" s="176"/>
      <c r="GV189" s="176"/>
      <c r="GW189" s="176"/>
      <c r="GX189" s="176"/>
      <c r="GY189" s="176"/>
      <c r="GZ189" s="176"/>
      <c r="HA189" s="176"/>
      <c r="HB189" s="176"/>
      <c r="HC189" s="176"/>
      <c r="HD189" s="176"/>
      <c r="HE189" s="176"/>
      <c r="HF189" s="176"/>
      <c r="HG189" s="176"/>
      <c r="HH189" s="176"/>
      <c r="HI189" s="176"/>
      <c r="HJ189" s="176"/>
      <c r="HK189" s="176"/>
      <c r="HL189" s="176"/>
      <c r="HM189" s="176"/>
      <c r="HN189" s="176"/>
      <c r="HO189" s="176"/>
      <c r="HP189" s="176"/>
      <c r="HQ189" s="176"/>
      <c r="HR189" s="176"/>
      <c r="HS189" s="176"/>
      <c r="HT189" s="176"/>
      <c r="HU189" s="176"/>
      <c r="HV189" s="176"/>
      <c r="HW189" s="176"/>
      <c r="HX189" s="176"/>
      <c r="HY189" s="176"/>
      <c r="HZ189" s="176"/>
      <c r="IA189" s="176"/>
      <c r="IB189" s="176"/>
      <c r="IC189" s="176"/>
      <c r="ID189" s="176"/>
      <c r="IE189" s="176"/>
      <c r="IF189" s="176"/>
      <c r="IG189" s="176"/>
      <c r="IH189" s="176"/>
      <c r="II189" s="176"/>
      <c r="IJ189" s="176"/>
      <c r="IK189" s="176"/>
      <c r="IL189" s="176"/>
      <c r="IM189" s="176"/>
      <c r="IN189" s="176"/>
      <c r="IO189" s="176"/>
      <c r="IP189" s="176"/>
      <c r="IQ189" s="176"/>
      <c r="IR189" s="176"/>
      <c r="IS189" s="176"/>
      <c r="IT189" s="176"/>
      <c r="IU189" s="176"/>
    </row>
    <row r="190" spans="1:255" s="177" customFormat="1" ht="20.25" customHeight="1" x14ac:dyDescent="0.25">
      <c r="A190" s="143" t="s">
        <v>238</v>
      </c>
      <c r="B190" s="144"/>
      <c r="C190" s="144"/>
      <c r="D190" s="145"/>
      <c r="E190" s="146"/>
      <c r="F190" s="147">
        <f>H171</f>
        <v>0</v>
      </c>
      <c r="G190" s="148"/>
      <c r="H190" s="149"/>
      <c r="I190" s="182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6"/>
      <c r="BN190" s="176"/>
      <c r="BO190" s="176"/>
      <c r="BP190" s="176"/>
      <c r="BQ190" s="176"/>
      <c r="BR190" s="176"/>
      <c r="BS190" s="176"/>
      <c r="BT190" s="176"/>
      <c r="BU190" s="176"/>
      <c r="BV190" s="176"/>
      <c r="BW190" s="176"/>
      <c r="BX190" s="176"/>
      <c r="BY190" s="176"/>
      <c r="BZ190" s="176"/>
      <c r="CA190" s="176"/>
      <c r="CB190" s="176"/>
      <c r="CC190" s="176"/>
      <c r="CD190" s="176"/>
      <c r="CE190" s="176"/>
      <c r="CF190" s="176"/>
      <c r="CG190" s="176"/>
      <c r="CH190" s="176"/>
      <c r="CI190" s="176"/>
      <c r="CJ190" s="176"/>
      <c r="CK190" s="176"/>
      <c r="CL190" s="176"/>
      <c r="CM190" s="176"/>
      <c r="CN190" s="176"/>
      <c r="CO190" s="176"/>
      <c r="CP190" s="176"/>
      <c r="CQ190" s="176"/>
      <c r="CR190" s="176"/>
      <c r="CS190" s="176"/>
      <c r="CT190" s="176"/>
      <c r="CU190" s="176"/>
      <c r="CV190" s="176"/>
      <c r="CW190" s="176"/>
      <c r="CX190" s="176"/>
      <c r="CY190" s="176"/>
      <c r="CZ190" s="176"/>
      <c r="DA190" s="176"/>
      <c r="DB190" s="176"/>
      <c r="DC190" s="176"/>
      <c r="DD190" s="176"/>
      <c r="DE190" s="176"/>
      <c r="DF190" s="176"/>
      <c r="DG190" s="176"/>
      <c r="DH190" s="176"/>
      <c r="DI190" s="176"/>
      <c r="DJ190" s="176"/>
      <c r="DK190" s="176"/>
      <c r="DL190" s="176"/>
      <c r="DM190" s="176"/>
      <c r="DN190" s="176"/>
      <c r="DO190" s="176"/>
      <c r="DP190" s="176"/>
      <c r="DQ190" s="176"/>
      <c r="DR190" s="176"/>
      <c r="DS190" s="176"/>
      <c r="DT190" s="176"/>
      <c r="DU190" s="176"/>
      <c r="DV190" s="176"/>
      <c r="DW190" s="176"/>
      <c r="DX190" s="176"/>
      <c r="DY190" s="176"/>
      <c r="DZ190" s="176"/>
      <c r="EA190" s="176"/>
      <c r="EB190" s="176"/>
      <c r="EC190" s="176"/>
      <c r="ED190" s="176"/>
      <c r="EE190" s="176"/>
      <c r="EF190" s="176"/>
      <c r="EG190" s="176"/>
      <c r="EH190" s="176"/>
      <c r="EI190" s="176"/>
      <c r="EJ190" s="176"/>
      <c r="EK190" s="176"/>
      <c r="EL190" s="176"/>
      <c r="EM190" s="176"/>
      <c r="EN190" s="176"/>
      <c r="EO190" s="176"/>
      <c r="EP190" s="176"/>
      <c r="EQ190" s="176"/>
      <c r="ER190" s="176"/>
      <c r="ES190" s="176"/>
      <c r="ET190" s="176"/>
      <c r="EU190" s="176"/>
      <c r="EV190" s="176"/>
      <c r="EW190" s="176"/>
      <c r="EX190" s="176"/>
      <c r="EY190" s="176"/>
      <c r="EZ190" s="176"/>
      <c r="FA190" s="176"/>
      <c r="FB190" s="176"/>
      <c r="FC190" s="176"/>
      <c r="FD190" s="176"/>
      <c r="FE190" s="176"/>
      <c r="FF190" s="176"/>
      <c r="FG190" s="176"/>
      <c r="FH190" s="176"/>
      <c r="FI190" s="176"/>
      <c r="FJ190" s="176"/>
      <c r="FK190" s="176"/>
      <c r="FL190" s="176"/>
      <c r="FM190" s="176"/>
      <c r="FN190" s="176"/>
      <c r="FO190" s="176"/>
      <c r="FP190" s="176"/>
      <c r="FQ190" s="176"/>
      <c r="FR190" s="176"/>
      <c r="FS190" s="176"/>
      <c r="FT190" s="176"/>
      <c r="FU190" s="176"/>
      <c r="FV190" s="176"/>
      <c r="FW190" s="176"/>
      <c r="FX190" s="176"/>
      <c r="FY190" s="176"/>
      <c r="FZ190" s="176"/>
      <c r="GA190" s="176"/>
      <c r="GB190" s="176"/>
      <c r="GC190" s="176"/>
      <c r="GD190" s="176"/>
      <c r="GE190" s="176"/>
      <c r="GF190" s="176"/>
      <c r="GG190" s="176"/>
      <c r="GH190" s="176"/>
      <c r="GI190" s="176"/>
      <c r="GJ190" s="176"/>
      <c r="GK190" s="176"/>
      <c r="GL190" s="176"/>
      <c r="GM190" s="176"/>
      <c r="GN190" s="176"/>
      <c r="GO190" s="176"/>
      <c r="GP190" s="176"/>
      <c r="GQ190" s="176"/>
      <c r="GR190" s="176"/>
      <c r="GS190" s="176"/>
      <c r="GT190" s="176"/>
      <c r="GU190" s="176"/>
      <c r="GV190" s="176"/>
      <c r="GW190" s="176"/>
      <c r="GX190" s="176"/>
      <c r="GY190" s="176"/>
      <c r="GZ190" s="176"/>
      <c r="HA190" s="176"/>
      <c r="HB190" s="176"/>
      <c r="HC190" s="176"/>
      <c r="HD190" s="176"/>
      <c r="HE190" s="176"/>
      <c r="HF190" s="176"/>
      <c r="HG190" s="176"/>
      <c r="HH190" s="176"/>
      <c r="HI190" s="176"/>
      <c r="HJ190" s="176"/>
      <c r="HK190" s="176"/>
      <c r="HL190" s="176"/>
      <c r="HM190" s="176"/>
      <c r="HN190" s="176"/>
      <c r="HO190" s="176"/>
      <c r="HP190" s="176"/>
      <c r="HQ190" s="176"/>
      <c r="HR190" s="176"/>
      <c r="HS190" s="176"/>
      <c r="HT190" s="176"/>
      <c r="HU190" s="176"/>
      <c r="HV190" s="176"/>
      <c r="HW190" s="176"/>
      <c r="HX190" s="176"/>
      <c r="HY190" s="176"/>
      <c r="HZ190" s="176"/>
      <c r="IA190" s="176"/>
      <c r="IB190" s="176"/>
      <c r="IC190" s="176"/>
      <c r="ID190" s="176"/>
      <c r="IE190" s="176"/>
      <c r="IF190" s="176"/>
      <c r="IG190" s="176"/>
      <c r="IH190" s="176"/>
      <c r="II190" s="176"/>
      <c r="IJ190" s="176"/>
      <c r="IK190" s="176"/>
      <c r="IL190" s="176"/>
      <c r="IM190" s="176"/>
      <c r="IN190" s="176"/>
      <c r="IO190" s="176"/>
      <c r="IP190" s="176"/>
      <c r="IQ190" s="176"/>
      <c r="IR190" s="176"/>
      <c r="IS190" s="176"/>
      <c r="IT190" s="176"/>
      <c r="IU190" s="176"/>
    </row>
    <row r="191" spans="1:255" s="177" customFormat="1" ht="20.25" customHeight="1" x14ac:dyDescent="0.25">
      <c r="A191" s="296" t="s">
        <v>239</v>
      </c>
      <c r="B191" s="119"/>
      <c r="C191" s="119"/>
      <c r="D191" s="150"/>
      <c r="E191" s="151"/>
      <c r="F191" s="152">
        <v>0</v>
      </c>
      <c r="G191" s="161"/>
      <c r="H191" s="153"/>
      <c r="I191" s="182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76"/>
      <c r="DX191" s="176"/>
      <c r="DY191" s="176"/>
      <c r="DZ191" s="176"/>
      <c r="EA191" s="176"/>
      <c r="EB191" s="176"/>
      <c r="EC191" s="176"/>
      <c r="ED191" s="176"/>
      <c r="EE191" s="176"/>
      <c r="EF191" s="176"/>
      <c r="EG191" s="176"/>
      <c r="EH191" s="176"/>
      <c r="EI191" s="176"/>
      <c r="EJ191" s="176"/>
      <c r="EK191" s="176"/>
      <c r="EL191" s="176"/>
      <c r="EM191" s="176"/>
      <c r="EN191" s="176"/>
      <c r="EO191" s="176"/>
      <c r="EP191" s="176"/>
      <c r="EQ191" s="176"/>
      <c r="ER191" s="176"/>
      <c r="ES191" s="176"/>
      <c r="ET191" s="176"/>
      <c r="EU191" s="176"/>
      <c r="EV191" s="176"/>
      <c r="EW191" s="176"/>
      <c r="EX191" s="176"/>
      <c r="EY191" s="176"/>
      <c r="EZ191" s="176"/>
      <c r="FA191" s="176"/>
      <c r="FB191" s="176"/>
      <c r="FC191" s="176"/>
      <c r="FD191" s="176"/>
      <c r="FE191" s="176"/>
      <c r="FF191" s="176"/>
      <c r="FG191" s="176"/>
      <c r="FH191" s="176"/>
      <c r="FI191" s="176"/>
      <c r="FJ191" s="176"/>
      <c r="FK191" s="176"/>
      <c r="FL191" s="176"/>
      <c r="FM191" s="176"/>
      <c r="FN191" s="176"/>
      <c r="FO191" s="176"/>
      <c r="FP191" s="176"/>
      <c r="FQ191" s="176"/>
      <c r="FR191" s="176"/>
      <c r="FS191" s="176"/>
      <c r="FT191" s="176"/>
      <c r="FU191" s="176"/>
      <c r="FV191" s="176"/>
      <c r="FW191" s="176"/>
      <c r="FX191" s="176"/>
      <c r="FY191" s="176"/>
      <c r="FZ191" s="176"/>
      <c r="GA191" s="176"/>
      <c r="GB191" s="176"/>
      <c r="GC191" s="176"/>
      <c r="GD191" s="176"/>
      <c r="GE191" s="176"/>
      <c r="GF191" s="176"/>
      <c r="GG191" s="176"/>
      <c r="GH191" s="176"/>
      <c r="GI191" s="176"/>
      <c r="GJ191" s="176"/>
      <c r="GK191" s="176"/>
      <c r="GL191" s="176"/>
      <c r="GM191" s="176"/>
      <c r="GN191" s="176"/>
      <c r="GO191" s="176"/>
      <c r="GP191" s="176"/>
      <c r="GQ191" s="176"/>
      <c r="GR191" s="176"/>
      <c r="GS191" s="176"/>
      <c r="GT191" s="176"/>
      <c r="GU191" s="176"/>
      <c r="GV191" s="176"/>
      <c r="GW191" s="176"/>
      <c r="GX191" s="176"/>
      <c r="GY191" s="176"/>
      <c r="GZ191" s="176"/>
      <c r="HA191" s="176"/>
      <c r="HB191" s="176"/>
      <c r="HC191" s="176"/>
      <c r="HD191" s="176"/>
      <c r="HE191" s="176"/>
      <c r="HF191" s="176"/>
      <c r="HG191" s="176"/>
      <c r="HH191" s="176"/>
      <c r="HI191" s="176"/>
      <c r="HJ191" s="176"/>
      <c r="HK191" s="176"/>
      <c r="HL191" s="176"/>
      <c r="HM191" s="176"/>
      <c r="HN191" s="176"/>
      <c r="HO191" s="176"/>
      <c r="HP191" s="176"/>
      <c r="HQ191" s="176"/>
      <c r="HR191" s="176"/>
      <c r="HS191" s="176"/>
      <c r="HT191" s="176"/>
      <c r="HU191" s="176"/>
      <c r="HV191" s="176"/>
      <c r="HW191" s="176"/>
      <c r="HX191" s="176"/>
      <c r="HY191" s="176"/>
      <c r="HZ191" s="176"/>
      <c r="IA191" s="176"/>
      <c r="IB191" s="176"/>
      <c r="IC191" s="176"/>
      <c r="ID191" s="176"/>
      <c r="IE191" s="176"/>
      <c r="IF191" s="176"/>
      <c r="IG191" s="176"/>
      <c r="IH191" s="176"/>
      <c r="II191" s="176"/>
      <c r="IJ191" s="176"/>
      <c r="IK191" s="176"/>
      <c r="IL191" s="176"/>
      <c r="IM191" s="176"/>
      <c r="IN191" s="176"/>
      <c r="IO191" s="176"/>
      <c r="IP191" s="176"/>
      <c r="IQ191" s="176"/>
      <c r="IR191" s="176"/>
      <c r="IS191" s="176"/>
      <c r="IT191" s="176"/>
      <c r="IU191" s="176"/>
    </row>
    <row r="192" spans="1:255" s="177" customFormat="1" ht="20.25" customHeight="1" x14ac:dyDescent="0.25">
      <c r="A192" s="154" t="s">
        <v>240</v>
      </c>
      <c r="B192" s="155"/>
      <c r="C192" s="155"/>
      <c r="D192" s="156"/>
      <c r="E192" s="157"/>
      <c r="F192" s="158"/>
      <c r="G192" s="297"/>
      <c r="H192" s="159">
        <f>F190+F191</f>
        <v>0</v>
      </c>
      <c r="I192" s="182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76"/>
      <c r="DX192" s="176"/>
      <c r="DY192" s="176"/>
      <c r="DZ192" s="176"/>
      <c r="EA192" s="176"/>
      <c r="EB192" s="176"/>
      <c r="EC192" s="176"/>
      <c r="ED192" s="176"/>
      <c r="EE192" s="176"/>
      <c r="EF192" s="176"/>
      <c r="EG192" s="176"/>
      <c r="EH192" s="176"/>
      <c r="EI192" s="176"/>
      <c r="EJ192" s="176"/>
      <c r="EK192" s="176"/>
      <c r="EL192" s="176"/>
      <c r="EM192" s="176"/>
      <c r="EN192" s="176"/>
      <c r="EO192" s="176"/>
      <c r="EP192" s="176"/>
      <c r="EQ192" s="176"/>
      <c r="ER192" s="176"/>
      <c r="ES192" s="176"/>
      <c r="ET192" s="176"/>
      <c r="EU192" s="176"/>
      <c r="EV192" s="176"/>
      <c r="EW192" s="176"/>
      <c r="EX192" s="176"/>
      <c r="EY192" s="176"/>
      <c r="EZ192" s="176"/>
      <c r="FA192" s="176"/>
      <c r="FB192" s="176"/>
      <c r="FC192" s="176"/>
      <c r="FD192" s="176"/>
      <c r="FE192" s="176"/>
      <c r="FF192" s="176"/>
      <c r="FG192" s="176"/>
      <c r="FH192" s="176"/>
      <c r="FI192" s="176"/>
      <c r="FJ192" s="176"/>
      <c r="FK192" s="176"/>
      <c r="FL192" s="176"/>
      <c r="FM192" s="176"/>
      <c r="FN192" s="176"/>
      <c r="FO192" s="176"/>
      <c r="FP192" s="176"/>
      <c r="FQ192" s="176"/>
      <c r="FR192" s="176"/>
      <c r="FS192" s="176"/>
      <c r="FT192" s="176"/>
      <c r="FU192" s="176"/>
      <c r="FV192" s="176"/>
      <c r="FW192" s="176"/>
      <c r="FX192" s="176"/>
      <c r="FY192" s="176"/>
      <c r="FZ192" s="176"/>
      <c r="GA192" s="176"/>
      <c r="GB192" s="176"/>
      <c r="GC192" s="176"/>
      <c r="GD192" s="176"/>
      <c r="GE192" s="176"/>
      <c r="GF192" s="176"/>
      <c r="GG192" s="176"/>
      <c r="GH192" s="176"/>
      <c r="GI192" s="176"/>
      <c r="GJ192" s="176"/>
      <c r="GK192" s="176"/>
      <c r="GL192" s="176"/>
      <c r="GM192" s="176"/>
      <c r="GN192" s="176"/>
      <c r="GO192" s="176"/>
      <c r="GP192" s="176"/>
      <c r="GQ192" s="176"/>
      <c r="GR192" s="176"/>
      <c r="GS192" s="176"/>
      <c r="GT192" s="176"/>
      <c r="GU192" s="176"/>
      <c r="GV192" s="176"/>
      <c r="GW192" s="176"/>
      <c r="GX192" s="176"/>
      <c r="GY192" s="176"/>
      <c r="GZ192" s="176"/>
      <c r="HA192" s="176"/>
      <c r="HB192" s="176"/>
      <c r="HC192" s="176"/>
      <c r="HD192" s="176"/>
      <c r="HE192" s="176"/>
      <c r="HF192" s="176"/>
      <c r="HG192" s="176"/>
      <c r="HH192" s="176"/>
      <c r="HI192" s="176"/>
      <c r="HJ192" s="176"/>
      <c r="HK192" s="176"/>
      <c r="HL192" s="176"/>
      <c r="HM192" s="176"/>
      <c r="HN192" s="176"/>
      <c r="HO192" s="176"/>
      <c r="HP192" s="176"/>
      <c r="HQ192" s="176"/>
      <c r="HR192" s="176"/>
      <c r="HS192" s="176"/>
      <c r="HT192" s="176"/>
      <c r="HU192" s="176"/>
      <c r="HV192" s="176"/>
      <c r="HW192" s="176"/>
      <c r="HX192" s="176"/>
      <c r="HY192" s="176"/>
      <c r="HZ192" s="176"/>
      <c r="IA192" s="176"/>
      <c r="IB192" s="176"/>
      <c r="IC192" s="176"/>
      <c r="ID192" s="176"/>
      <c r="IE192" s="176"/>
      <c r="IF192" s="176"/>
      <c r="IG192" s="176"/>
      <c r="IH192" s="176"/>
      <c r="II192" s="176"/>
      <c r="IJ192" s="176"/>
      <c r="IK192" s="176"/>
      <c r="IL192" s="176"/>
      <c r="IM192" s="176"/>
      <c r="IN192" s="176"/>
      <c r="IO192" s="176"/>
      <c r="IP192" s="176"/>
      <c r="IQ192" s="176"/>
      <c r="IR192" s="176"/>
      <c r="IS192" s="176"/>
      <c r="IT192" s="176"/>
      <c r="IU192" s="176"/>
    </row>
    <row r="193" spans="1:255" s="177" customFormat="1" ht="20.25" customHeight="1" x14ac:dyDescent="0.25">
      <c r="A193" s="143" t="s">
        <v>241</v>
      </c>
      <c r="B193" s="144"/>
      <c r="C193" s="144"/>
      <c r="D193" s="145"/>
      <c r="E193" s="146"/>
      <c r="F193" s="160">
        <f>H177</f>
        <v>0</v>
      </c>
      <c r="G193" s="161"/>
      <c r="H193" s="162"/>
      <c r="I193" s="182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76"/>
      <c r="DX193" s="176"/>
      <c r="DY193" s="176"/>
      <c r="DZ193" s="176"/>
      <c r="EA193" s="176"/>
      <c r="EB193" s="176"/>
      <c r="EC193" s="176"/>
      <c r="ED193" s="176"/>
      <c r="EE193" s="176"/>
      <c r="EF193" s="176"/>
      <c r="EG193" s="176"/>
      <c r="EH193" s="176"/>
      <c r="EI193" s="176"/>
      <c r="EJ193" s="176"/>
      <c r="EK193" s="176"/>
      <c r="EL193" s="176"/>
      <c r="EM193" s="176"/>
      <c r="EN193" s="176"/>
      <c r="EO193" s="176"/>
      <c r="EP193" s="176"/>
      <c r="EQ193" s="176"/>
      <c r="ER193" s="176"/>
      <c r="ES193" s="176"/>
      <c r="ET193" s="176"/>
      <c r="EU193" s="176"/>
      <c r="EV193" s="176"/>
      <c r="EW193" s="176"/>
      <c r="EX193" s="176"/>
      <c r="EY193" s="176"/>
      <c r="EZ193" s="176"/>
      <c r="FA193" s="176"/>
      <c r="FB193" s="176"/>
      <c r="FC193" s="176"/>
      <c r="FD193" s="176"/>
      <c r="FE193" s="176"/>
      <c r="FF193" s="176"/>
      <c r="FG193" s="176"/>
      <c r="FH193" s="176"/>
      <c r="FI193" s="176"/>
      <c r="FJ193" s="176"/>
      <c r="FK193" s="176"/>
      <c r="FL193" s="176"/>
      <c r="FM193" s="176"/>
      <c r="FN193" s="176"/>
      <c r="FO193" s="176"/>
      <c r="FP193" s="176"/>
      <c r="FQ193" s="176"/>
      <c r="FR193" s="176"/>
      <c r="FS193" s="176"/>
      <c r="FT193" s="176"/>
      <c r="FU193" s="176"/>
      <c r="FV193" s="176"/>
      <c r="FW193" s="176"/>
      <c r="FX193" s="176"/>
      <c r="FY193" s="176"/>
      <c r="FZ193" s="176"/>
      <c r="GA193" s="176"/>
      <c r="GB193" s="176"/>
      <c r="GC193" s="176"/>
      <c r="GD193" s="176"/>
      <c r="GE193" s="176"/>
      <c r="GF193" s="176"/>
      <c r="GG193" s="176"/>
      <c r="GH193" s="176"/>
      <c r="GI193" s="176"/>
      <c r="GJ193" s="176"/>
      <c r="GK193" s="176"/>
      <c r="GL193" s="176"/>
      <c r="GM193" s="176"/>
      <c r="GN193" s="176"/>
      <c r="GO193" s="176"/>
      <c r="GP193" s="176"/>
      <c r="GQ193" s="176"/>
      <c r="GR193" s="176"/>
      <c r="GS193" s="176"/>
      <c r="GT193" s="176"/>
      <c r="GU193" s="176"/>
      <c r="GV193" s="176"/>
      <c r="GW193" s="176"/>
      <c r="GX193" s="176"/>
      <c r="GY193" s="176"/>
      <c r="GZ193" s="176"/>
      <c r="HA193" s="176"/>
      <c r="HB193" s="176"/>
      <c r="HC193" s="176"/>
      <c r="HD193" s="176"/>
      <c r="HE193" s="176"/>
      <c r="HF193" s="176"/>
      <c r="HG193" s="176"/>
      <c r="HH193" s="176"/>
      <c r="HI193" s="176"/>
      <c r="HJ193" s="176"/>
      <c r="HK193" s="176"/>
      <c r="HL193" s="176"/>
      <c r="HM193" s="176"/>
      <c r="HN193" s="176"/>
      <c r="HO193" s="176"/>
      <c r="HP193" s="176"/>
      <c r="HQ193" s="176"/>
      <c r="HR193" s="176"/>
      <c r="HS193" s="176"/>
      <c r="HT193" s="176"/>
      <c r="HU193" s="176"/>
      <c r="HV193" s="176"/>
      <c r="HW193" s="176"/>
      <c r="HX193" s="176"/>
      <c r="HY193" s="176"/>
      <c r="HZ193" s="176"/>
      <c r="IA193" s="176"/>
      <c r="IB193" s="176"/>
      <c r="IC193" s="176"/>
      <c r="ID193" s="176"/>
      <c r="IE193" s="176"/>
      <c r="IF193" s="176"/>
      <c r="IG193" s="176"/>
      <c r="IH193" s="176"/>
      <c r="II193" s="176"/>
      <c r="IJ193" s="176"/>
      <c r="IK193" s="176"/>
      <c r="IL193" s="176"/>
      <c r="IM193" s="176"/>
      <c r="IN193" s="176"/>
      <c r="IO193" s="176"/>
      <c r="IP193" s="176"/>
      <c r="IQ193" s="176"/>
      <c r="IR193" s="176"/>
      <c r="IS193" s="176"/>
      <c r="IT193" s="176"/>
      <c r="IU193" s="176"/>
    </row>
    <row r="194" spans="1:255" s="177" customFormat="1" ht="20.25" customHeight="1" x14ac:dyDescent="0.25">
      <c r="A194" s="118" t="s">
        <v>242</v>
      </c>
      <c r="B194" s="119"/>
      <c r="C194" s="119"/>
      <c r="D194" s="150"/>
      <c r="E194" s="151"/>
      <c r="F194" s="152">
        <f>H186</f>
        <v>4693</v>
      </c>
      <c r="G194" s="161"/>
      <c r="H194" s="153"/>
      <c r="I194" s="182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76"/>
      <c r="BN194" s="176"/>
      <c r="BO194" s="176"/>
      <c r="BP194" s="176"/>
      <c r="BQ194" s="176"/>
      <c r="BR194" s="176"/>
      <c r="BS194" s="176"/>
      <c r="BT194" s="176"/>
      <c r="BU194" s="176"/>
      <c r="BV194" s="176"/>
      <c r="BW194" s="176"/>
      <c r="BX194" s="176"/>
      <c r="BY194" s="176"/>
      <c r="BZ194" s="176"/>
      <c r="CA194" s="176"/>
      <c r="CB194" s="176"/>
      <c r="CC194" s="176"/>
      <c r="CD194" s="176"/>
      <c r="CE194" s="176"/>
      <c r="CF194" s="176"/>
      <c r="CG194" s="176"/>
      <c r="CH194" s="176"/>
      <c r="CI194" s="176"/>
      <c r="CJ194" s="176"/>
      <c r="CK194" s="176"/>
      <c r="CL194" s="176"/>
      <c r="CM194" s="176"/>
      <c r="CN194" s="176"/>
      <c r="CO194" s="176"/>
      <c r="CP194" s="176"/>
      <c r="CQ194" s="176"/>
      <c r="CR194" s="176"/>
      <c r="CS194" s="176"/>
      <c r="CT194" s="176"/>
      <c r="CU194" s="176"/>
      <c r="CV194" s="176"/>
      <c r="CW194" s="176"/>
      <c r="CX194" s="176"/>
      <c r="CY194" s="176"/>
      <c r="CZ194" s="176"/>
      <c r="DA194" s="176"/>
      <c r="DB194" s="176"/>
      <c r="DC194" s="176"/>
      <c r="DD194" s="176"/>
      <c r="DE194" s="176"/>
      <c r="DF194" s="176"/>
      <c r="DG194" s="176"/>
      <c r="DH194" s="176"/>
      <c r="DI194" s="176"/>
      <c r="DJ194" s="176"/>
      <c r="DK194" s="176"/>
      <c r="DL194" s="176"/>
      <c r="DM194" s="176"/>
      <c r="DN194" s="176"/>
      <c r="DO194" s="176"/>
      <c r="DP194" s="176"/>
      <c r="DQ194" s="176"/>
      <c r="DR194" s="176"/>
      <c r="DS194" s="176"/>
      <c r="DT194" s="176"/>
      <c r="DU194" s="176"/>
      <c r="DV194" s="176"/>
      <c r="DW194" s="176"/>
      <c r="DX194" s="176"/>
      <c r="DY194" s="176"/>
      <c r="DZ194" s="176"/>
      <c r="EA194" s="176"/>
      <c r="EB194" s="176"/>
      <c r="EC194" s="176"/>
      <c r="ED194" s="176"/>
      <c r="EE194" s="176"/>
      <c r="EF194" s="176"/>
      <c r="EG194" s="176"/>
      <c r="EH194" s="176"/>
      <c r="EI194" s="176"/>
      <c r="EJ194" s="176"/>
      <c r="EK194" s="176"/>
      <c r="EL194" s="176"/>
      <c r="EM194" s="176"/>
      <c r="EN194" s="176"/>
      <c r="EO194" s="176"/>
      <c r="EP194" s="176"/>
      <c r="EQ194" s="176"/>
      <c r="ER194" s="176"/>
      <c r="ES194" s="176"/>
      <c r="ET194" s="176"/>
      <c r="EU194" s="176"/>
      <c r="EV194" s="176"/>
      <c r="EW194" s="176"/>
      <c r="EX194" s="176"/>
      <c r="EY194" s="176"/>
      <c r="EZ194" s="176"/>
      <c r="FA194" s="176"/>
      <c r="FB194" s="176"/>
      <c r="FC194" s="176"/>
      <c r="FD194" s="176"/>
      <c r="FE194" s="176"/>
      <c r="FF194" s="176"/>
      <c r="FG194" s="176"/>
      <c r="FH194" s="176"/>
      <c r="FI194" s="176"/>
      <c r="FJ194" s="176"/>
      <c r="FK194" s="176"/>
      <c r="FL194" s="176"/>
      <c r="FM194" s="176"/>
      <c r="FN194" s="176"/>
      <c r="FO194" s="176"/>
      <c r="FP194" s="176"/>
      <c r="FQ194" s="176"/>
      <c r="FR194" s="176"/>
      <c r="FS194" s="176"/>
      <c r="FT194" s="176"/>
      <c r="FU194" s="176"/>
      <c r="FV194" s="176"/>
      <c r="FW194" s="176"/>
      <c r="FX194" s="176"/>
      <c r="FY194" s="176"/>
      <c r="FZ194" s="176"/>
      <c r="GA194" s="176"/>
      <c r="GB194" s="176"/>
      <c r="GC194" s="176"/>
      <c r="GD194" s="176"/>
      <c r="GE194" s="176"/>
      <c r="GF194" s="176"/>
      <c r="GG194" s="176"/>
      <c r="GH194" s="176"/>
      <c r="GI194" s="176"/>
      <c r="GJ194" s="176"/>
      <c r="GK194" s="176"/>
      <c r="GL194" s="176"/>
      <c r="GM194" s="176"/>
      <c r="GN194" s="176"/>
      <c r="GO194" s="176"/>
      <c r="GP194" s="176"/>
      <c r="GQ194" s="176"/>
      <c r="GR194" s="176"/>
      <c r="GS194" s="176"/>
      <c r="GT194" s="176"/>
      <c r="GU194" s="176"/>
      <c r="GV194" s="176"/>
      <c r="GW194" s="176"/>
      <c r="GX194" s="176"/>
      <c r="GY194" s="176"/>
      <c r="GZ194" s="176"/>
      <c r="HA194" s="176"/>
      <c r="HB194" s="176"/>
      <c r="HC194" s="176"/>
      <c r="HD194" s="176"/>
      <c r="HE194" s="176"/>
      <c r="HF194" s="176"/>
      <c r="HG194" s="176"/>
      <c r="HH194" s="176"/>
      <c r="HI194" s="176"/>
      <c r="HJ194" s="176"/>
      <c r="HK194" s="176"/>
      <c r="HL194" s="176"/>
      <c r="HM194" s="176"/>
      <c r="HN194" s="176"/>
      <c r="HO194" s="176"/>
      <c r="HP194" s="176"/>
      <c r="HQ194" s="176"/>
      <c r="HR194" s="176"/>
      <c r="HS194" s="176"/>
      <c r="HT194" s="176"/>
      <c r="HU194" s="176"/>
      <c r="HV194" s="176"/>
      <c r="HW194" s="176"/>
      <c r="HX194" s="176"/>
      <c r="HY194" s="176"/>
      <c r="HZ194" s="176"/>
      <c r="IA194" s="176"/>
      <c r="IB194" s="176"/>
      <c r="IC194" s="176"/>
      <c r="ID194" s="176"/>
      <c r="IE194" s="176"/>
      <c r="IF194" s="176"/>
      <c r="IG194" s="176"/>
      <c r="IH194" s="176"/>
      <c r="II194" s="176"/>
      <c r="IJ194" s="176"/>
      <c r="IK194" s="176"/>
      <c r="IL194" s="176"/>
      <c r="IM194" s="176"/>
      <c r="IN194" s="176"/>
      <c r="IO194" s="176"/>
      <c r="IP194" s="176"/>
      <c r="IQ194" s="176"/>
      <c r="IR194" s="176"/>
      <c r="IS194" s="176"/>
      <c r="IT194" s="176"/>
      <c r="IU194" s="176"/>
    </row>
    <row r="195" spans="1:255" s="177" customFormat="1" ht="20.25" customHeight="1" x14ac:dyDescent="0.25">
      <c r="A195" s="154" t="s">
        <v>243</v>
      </c>
      <c r="B195" s="155"/>
      <c r="C195" s="155"/>
      <c r="D195" s="156"/>
      <c r="E195" s="163"/>
      <c r="F195" s="158"/>
      <c r="G195" s="297"/>
      <c r="H195" s="159">
        <f>F193+F194</f>
        <v>4693</v>
      </c>
      <c r="I195" s="179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  <c r="BY195" s="176"/>
      <c r="BZ195" s="176"/>
      <c r="CA195" s="176"/>
      <c r="CB195" s="176"/>
      <c r="CC195" s="176"/>
      <c r="CD195" s="176"/>
      <c r="CE195" s="176"/>
      <c r="CF195" s="176"/>
      <c r="CG195" s="176"/>
      <c r="CH195" s="176"/>
      <c r="CI195" s="176"/>
      <c r="CJ195" s="176"/>
      <c r="CK195" s="176"/>
      <c r="CL195" s="176"/>
      <c r="CM195" s="176"/>
      <c r="CN195" s="176"/>
      <c r="CO195" s="176"/>
      <c r="CP195" s="176"/>
      <c r="CQ195" s="176"/>
      <c r="CR195" s="176"/>
      <c r="CS195" s="176"/>
      <c r="CT195" s="176"/>
      <c r="CU195" s="176"/>
      <c r="CV195" s="176"/>
      <c r="CW195" s="176"/>
      <c r="CX195" s="176"/>
      <c r="CY195" s="176"/>
      <c r="CZ195" s="176"/>
      <c r="DA195" s="176"/>
      <c r="DB195" s="176"/>
      <c r="DC195" s="176"/>
      <c r="DD195" s="176"/>
      <c r="DE195" s="176"/>
      <c r="DF195" s="176"/>
      <c r="DG195" s="176"/>
      <c r="DH195" s="176"/>
      <c r="DI195" s="176"/>
      <c r="DJ195" s="176"/>
      <c r="DK195" s="176"/>
      <c r="DL195" s="176"/>
      <c r="DM195" s="176"/>
      <c r="DN195" s="176"/>
      <c r="DO195" s="176"/>
      <c r="DP195" s="176"/>
      <c r="DQ195" s="176"/>
      <c r="DR195" s="176"/>
      <c r="DS195" s="176"/>
      <c r="DT195" s="176"/>
      <c r="DU195" s="176"/>
      <c r="DV195" s="176"/>
      <c r="DW195" s="176"/>
      <c r="DX195" s="176"/>
      <c r="DY195" s="176"/>
      <c r="DZ195" s="176"/>
      <c r="EA195" s="176"/>
      <c r="EB195" s="176"/>
      <c r="EC195" s="176"/>
      <c r="ED195" s="176"/>
      <c r="EE195" s="176"/>
      <c r="EF195" s="176"/>
      <c r="EG195" s="176"/>
      <c r="EH195" s="176"/>
      <c r="EI195" s="176"/>
      <c r="EJ195" s="176"/>
      <c r="EK195" s="176"/>
      <c r="EL195" s="176"/>
      <c r="EM195" s="176"/>
      <c r="EN195" s="176"/>
      <c r="EO195" s="176"/>
      <c r="EP195" s="176"/>
      <c r="EQ195" s="176"/>
      <c r="ER195" s="176"/>
      <c r="ES195" s="176"/>
      <c r="ET195" s="176"/>
      <c r="EU195" s="176"/>
      <c r="EV195" s="176"/>
      <c r="EW195" s="176"/>
      <c r="EX195" s="176"/>
      <c r="EY195" s="176"/>
      <c r="EZ195" s="176"/>
      <c r="FA195" s="176"/>
      <c r="FB195" s="176"/>
      <c r="FC195" s="176"/>
      <c r="FD195" s="176"/>
      <c r="FE195" s="176"/>
      <c r="FF195" s="176"/>
      <c r="FG195" s="176"/>
      <c r="FH195" s="176"/>
      <c r="FI195" s="176"/>
      <c r="FJ195" s="176"/>
      <c r="FK195" s="176"/>
      <c r="FL195" s="176"/>
      <c r="FM195" s="176"/>
      <c r="FN195" s="176"/>
      <c r="FO195" s="176"/>
      <c r="FP195" s="176"/>
      <c r="FQ195" s="176"/>
      <c r="FR195" s="176"/>
      <c r="FS195" s="176"/>
      <c r="FT195" s="176"/>
      <c r="FU195" s="176"/>
      <c r="FV195" s="176"/>
      <c r="FW195" s="176"/>
      <c r="FX195" s="176"/>
      <c r="FY195" s="176"/>
      <c r="FZ195" s="176"/>
      <c r="GA195" s="176"/>
      <c r="GB195" s="176"/>
      <c r="GC195" s="176"/>
      <c r="GD195" s="176"/>
      <c r="GE195" s="176"/>
      <c r="GF195" s="176"/>
      <c r="GG195" s="176"/>
      <c r="GH195" s="176"/>
      <c r="GI195" s="176"/>
      <c r="GJ195" s="176"/>
      <c r="GK195" s="176"/>
      <c r="GL195" s="176"/>
      <c r="GM195" s="176"/>
      <c r="GN195" s="176"/>
      <c r="GO195" s="176"/>
      <c r="GP195" s="176"/>
      <c r="GQ195" s="176"/>
      <c r="GR195" s="176"/>
      <c r="GS195" s="176"/>
      <c r="GT195" s="176"/>
      <c r="GU195" s="176"/>
      <c r="GV195" s="176"/>
      <c r="GW195" s="176"/>
      <c r="GX195" s="176"/>
      <c r="GY195" s="176"/>
      <c r="GZ195" s="176"/>
      <c r="HA195" s="176"/>
      <c r="HB195" s="176"/>
      <c r="HC195" s="176"/>
      <c r="HD195" s="176"/>
      <c r="HE195" s="176"/>
      <c r="HF195" s="176"/>
      <c r="HG195" s="176"/>
      <c r="HH195" s="176"/>
      <c r="HI195" s="176"/>
      <c r="HJ195" s="176"/>
      <c r="HK195" s="176"/>
      <c r="HL195" s="176"/>
      <c r="HM195" s="176"/>
      <c r="HN195" s="176"/>
      <c r="HO195" s="176"/>
      <c r="HP195" s="176"/>
      <c r="HQ195" s="176"/>
      <c r="HR195" s="176"/>
      <c r="HS195" s="176"/>
      <c r="HT195" s="176"/>
      <c r="HU195" s="176"/>
      <c r="HV195" s="176"/>
      <c r="HW195" s="176"/>
      <c r="HX195" s="176"/>
      <c r="HY195" s="176"/>
      <c r="HZ195" s="176"/>
      <c r="IA195" s="176"/>
      <c r="IB195" s="176"/>
      <c r="IC195" s="176"/>
      <c r="ID195" s="176"/>
      <c r="IE195" s="176"/>
      <c r="IF195" s="176"/>
      <c r="IG195" s="176"/>
      <c r="IH195" s="176"/>
      <c r="II195" s="176"/>
      <c r="IJ195" s="176"/>
      <c r="IK195" s="176"/>
      <c r="IL195" s="176"/>
      <c r="IM195" s="176"/>
      <c r="IN195" s="176"/>
      <c r="IO195" s="176"/>
      <c r="IP195" s="176"/>
      <c r="IQ195" s="176"/>
      <c r="IR195" s="176"/>
      <c r="IS195" s="176"/>
      <c r="IT195" s="176"/>
      <c r="IU195" s="176"/>
    </row>
    <row r="196" spans="1:255" s="177" customFormat="1" ht="20.25" customHeight="1" thickBot="1" x14ac:dyDescent="0.3">
      <c r="A196" s="318" t="s">
        <v>244</v>
      </c>
      <c r="B196" s="319"/>
      <c r="C196" s="319"/>
      <c r="D196" s="319"/>
      <c r="E196" s="320"/>
      <c r="F196" s="321"/>
      <c r="G196" s="322"/>
      <c r="H196" s="323">
        <f>H192+H195</f>
        <v>4693</v>
      </c>
      <c r="I196" s="179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  <c r="BY196" s="176"/>
      <c r="BZ196" s="176"/>
      <c r="CA196" s="176"/>
      <c r="CB196" s="176"/>
      <c r="CC196" s="176"/>
      <c r="CD196" s="176"/>
      <c r="CE196" s="176"/>
      <c r="CF196" s="176"/>
      <c r="CG196" s="176"/>
      <c r="CH196" s="176"/>
      <c r="CI196" s="176"/>
      <c r="CJ196" s="176"/>
      <c r="CK196" s="176"/>
      <c r="CL196" s="176"/>
      <c r="CM196" s="176"/>
      <c r="CN196" s="176"/>
      <c r="CO196" s="176"/>
      <c r="CP196" s="176"/>
      <c r="CQ196" s="176"/>
      <c r="CR196" s="176"/>
      <c r="CS196" s="176"/>
      <c r="CT196" s="176"/>
      <c r="CU196" s="176"/>
      <c r="CV196" s="176"/>
      <c r="CW196" s="176"/>
      <c r="CX196" s="176"/>
      <c r="CY196" s="176"/>
      <c r="CZ196" s="176"/>
      <c r="DA196" s="176"/>
      <c r="DB196" s="176"/>
      <c r="DC196" s="176"/>
      <c r="DD196" s="176"/>
      <c r="DE196" s="176"/>
      <c r="DF196" s="176"/>
      <c r="DG196" s="176"/>
      <c r="DH196" s="176"/>
      <c r="DI196" s="176"/>
      <c r="DJ196" s="176"/>
      <c r="DK196" s="176"/>
      <c r="DL196" s="176"/>
      <c r="DM196" s="176"/>
      <c r="DN196" s="176"/>
      <c r="DO196" s="176"/>
      <c r="DP196" s="176"/>
      <c r="DQ196" s="176"/>
      <c r="DR196" s="176"/>
      <c r="DS196" s="176"/>
      <c r="DT196" s="176"/>
      <c r="DU196" s="176"/>
      <c r="DV196" s="176"/>
      <c r="DW196" s="176"/>
      <c r="DX196" s="176"/>
      <c r="DY196" s="176"/>
      <c r="DZ196" s="176"/>
      <c r="EA196" s="176"/>
      <c r="EB196" s="176"/>
      <c r="EC196" s="176"/>
      <c r="ED196" s="176"/>
      <c r="EE196" s="176"/>
      <c r="EF196" s="176"/>
      <c r="EG196" s="176"/>
      <c r="EH196" s="176"/>
      <c r="EI196" s="176"/>
      <c r="EJ196" s="176"/>
      <c r="EK196" s="176"/>
      <c r="EL196" s="176"/>
      <c r="EM196" s="176"/>
      <c r="EN196" s="176"/>
      <c r="EO196" s="176"/>
      <c r="EP196" s="176"/>
      <c r="EQ196" s="176"/>
      <c r="ER196" s="176"/>
      <c r="ES196" s="176"/>
      <c r="ET196" s="176"/>
      <c r="EU196" s="176"/>
      <c r="EV196" s="176"/>
      <c r="EW196" s="176"/>
      <c r="EX196" s="176"/>
      <c r="EY196" s="176"/>
      <c r="EZ196" s="176"/>
      <c r="FA196" s="176"/>
      <c r="FB196" s="176"/>
      <c r="FC196" s="176"/>
      <c r="FD196" s="176"/>
      <c r="FE196" s="176"/>
      <c r="FF196" s="176"/>
      <c r="FG196" s="176"/>
      <c r="FH196" s="176"/>
      <c r="FI196" s="176"/>
      <c r="FJ196" s="176"/>
      <c r="FK196" s="176"/>
      <c r="FL196" s="176"/>
      <c r="FM196" s="176"/>
      <c r="FN196" s="176"/>
      <c r="FO196" s="176"/>
      <c r="FP196" s="176"/>
      <c r="FQ196" s="176"/>
      <c r="FR196" s="176"/>
      <c r="FS196" s="176"/>
      <c r="FT196" s="176"/>
      <c r="FU196" s="176"/>
      <c r="FV196" s="176"/>
      <c r="FW196" s="176"/>
      <c r="FX196" s="176"/>
      <c r="FY196" s="176"/>
      <c r="FZ196" s="176"/>
      <c r="GA196" s="176"/>
      <c r="GB196" s="176"/>
      <c r="GC196" s="176"/>
      <c r="GD196" s="176"/>
      <c r="GE196" s="176"/>
      <c r="GF196" s="176"/>
      <c r="GG196" s="176"/>
      <c r="GH196" s="176"/>
      <c r="GI196" s="176"/>
      <c r="GJ196" s="176"/>
      <c r="GK196" s="176"/>
      <c r="GL196" s="176"/>
      <c r="GM196" s="176"/>
      <c r="GN196" s="176"/>
      <c r="GO196" s="176"/>
      <c r="GP196" s="176"/>
      <c r="GQ196" s="176"/>
      <c r="GR196" s="176"/>
      <c r="GS196" s="176"/>
      <c r="GT196" s="176"/>
      <c r="GU196" s="176"/>
      <c r="GV196" s="176"/>
      <c r="GW196" s="176"/>
      <c r="GX196" s="176"/>
      <c r="GY196" s="176"/>
      <c r="GZ196" s="176"/>
      <c r="HA196" s="176"/>
      <c r="HB196" s="176"/>
      <c r="HC196" s="176"/>
      <c r="HD196" s="176"/>
      <c r="HE196" s="176"/>
      <c r="HF196" s="176"/>
      <c r="HG196" s="176"/>
      <c r="HH196" s="176"/>
      <c r="HI196" s="176"/>
      <c r="HJ196" s="176"/>
      <c r="HK196" s="176"/>
      <c r="HL196" s="176"/>
      <c r="HM196" s="176"/>
      <c r="HN196" s="176"/>
      <c r="HO196" s="176"/>
      <c r="HP196" s="176"/>
      <c r="HQ196" s="176"/>
      <c r="HR196" s="176"/>
      <c r="HS196" s="176"/>
      <c r="HT196" s="176"/>
      <c r="HU196" s="176"/>
      <c r="HV196" s="176"/>
      <c r="HW196" s="176"/>
      <c r="HX196" s="176"/>
      <c r="HY196" s="176"/>
      <c r="HZ196" s="176"/>
      <c r="IA196" s="176"/>
      <c r="IB196" s="176"/>
      <c r="IC196" s="176"/>
      <c r="ID196" s="176"/>
      <c r="IE196" s="176"/>
      <c r="IF196" s="176"/>
      <c r="IG196" s="176"/>
      <c r="IH196" s="176"/>
      <c r="II196" s="176"/>
      <c r="IJ196" s="176"/>
      <c r="IK196" s="176"/>
      <c r="IL196" s="176"/>
      <c r="IM196" s="176"/>
      <c r="IN196" s="176"/>
      <c r="IO196" s="176"/>
      <c r="IP196" s="176"/>
      <c r="IQ196" s="176"/>
      <c r="IR196" s="176"/>
      <c r="IS196" s="176"/>
      <c r="IT196" s="176"/>
      <c r="IU196" s="176"/>
    </row>
    <row r="197" spans="1:255" x14ac:dyDescent="0.2">
      <c r="A197" s="27"/>
      <c r="B197" s="28"/>
      <c r="C197" s="28"/>
      <c r="D197" s="29"/>
      <c r="E197" s="30"/>
      <c r="F197" s="29"/>
      <c r="G197" s="29"/>
      <c r="H197" s="31"/>
    </row>
    <row r="198" spans="1:255" x14ac:dyDescent="0.2">
      <c r="A198" s="787" t="s">
        <v>211</v>
      </c>
      <c r="B198" s="870"/>
      <c r="C198" s="870"/>
      <c r="D198" s="870"/>
      <c r="E198" s="870"/>
      <c r="F198" s="870"/>
      <c r="G198" s="870"/>
      <c r="H198" s="789"/>
    </row>
    <row r="199" spans="1:255" x14ac:dyDescent="0.2">
      <c r="A199" s="787" t="s">
        <v>212</v>
      </c>
      <c r="B199" s="870"/>
      <c r="C199" s="870"/>
      <c r="D199" s="870"/>
      <c r="E199" s="870"/>
      <c r="F199" s="870"/>
      <c r="G199" s="870"/>
      <c r="H199" s="789"/>
    </row>
    <row r="200" spans="1:255" x14ac:dyDescent="0.2">
      <c r="A200" s="790" t="str">
        <f>A4</f>
        <v>Substituição dos sistemas de climatização dos cartórios do Edifício Sede por VRF</v>
      </c>
      <c r="B200" s="871"/>
      <c r="C200" s="871"/>
      <c r="D200" s="871"/>
      <c r="E200" s="871"/>
      <c r="F200" s="871"/>
      <c r="G200" s="871"/>
      <c r="H200" s="792"/>
    </row>
    <row r="201" spans="1:255" x14ac:dyDescent="0.2">
      <c r="A201" s="790"/>
      <c r="B201" s="871"/>
      <c r="C201" s="871"/>
      <c r="D201" s="871"/>
      <c r="E201" s="871"/>
      <c r="F201" s="871"/>
      <c r="G201" s="871"/>
      <c r="H201" s="33"/>
    </row>
    <row r="202" spans="1:255" s="177" customFormat="1" ht="18" customHeight="1" x14ac:dyDescent="0.25">
      <c r="A202" s="829" t="str">
        <f>'Anexo 2'!H17</f>
        <v>AC-006</v>
      </c>
      <c r="B202" s="830"/>
      <c r="C202" s="830"/>
      <c r="D202" s="830"/>
      <c r="E202" s="830"/>
      <c r="F202" s="830"/>
      <c r="G202" s="830"/>
      <c r="H202" s="831"/>
      <c r="I202" s="175"/>
      <c r="J202" s="175"/>
      <c r="K202" s="175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76"/>
      <c r="BK202" s="176"/>
      <c r="BL202" s="176"/>
      <c r="BM202" s="176"/>
      <c r="BN202" s="176"/>
      <c r="BO202" s="176"/>
      <c r="BP202" s="176"/>
      <c r="BQ202" s="176"/>
      <c r="BR202" s="176"/>
      <c r="BS202" s="176"/>
      <c r="BT202" s="176"/>
      <c r="BU202" s="176"/>
      <c r="BV202" s="176"/>
      <c r="BW202" s="176"/>
      <c r="BX202" s="176"/>
      <c r="BY202" s="176"/>
      <c r="BZ202" s="176"/>
      <c r="CA202" s="176"/>
      <c r="CB202" s="176"/>
      <c r="CC202" s="176"/>
      <c r="CD202" s="176"/>
      <c r="CE202" s="176"/>
      <c r="CF202" s="176"/>
      <c r="CG202" s="176"/>
      <c r="CH202" s="176"/>
      <c r="CI202" s="176"/>
      <c r="CJ202" s="176"/>
      <c r="CK202" s="176"/>
      <c r="CL202" s="176"/>
      <c r="CM202" s="176"/>
      <c r="CN202" s="176"/>
      <c r="CO202" s="176"/>
      <c r="CP202" s="176"/>
      <c r="CQ202" s="176"/>
      <c r="CR202" s="176"/>
      <c r="CS202" s="176"/>
      <c r="CT202" s="176"/>
      <c r="CU202" s="176"/>
      <c r="CV202" s="176"/>
      <c r="CW202" s="176"/>
      <c r="CX202" s="176"/>
      <c r="CY202" s="176"/>
      <c r="CZ202" s="176"/>
      <c r="DA202" s="176"/>
      <c r="DB202" s="176"/>
      <c r="DC202" s="176"/>
      <c r="DD202" s="176"/>
      <c r="DE202" s="176"/>
      <c r="DF202" s="176"/>
      <c r="DG202" s="176"/>
      <c r="DH202" s="176"/>
      <c r="DI202" s="176"/>
      <c r="DJ202" s="176"/>
      <c r="DK202" s="176"/>
      <c r="DL202" s="176"/>
      <c r="DM202" s="176"/>
      <c r="DN202" s="176"/>
      <c r="DO202" s="176"/>
      <c r="DP202" s="176"/>
      <c r="DQ202" s="176"/>
      <c r="DR202" s="176"/>
      <c r="DS202" s="176"/>
      <c r="DT202" s="176"/>
      <c r="DU202" s="176"/>
      <c r="DV202" s="176"/>
      <c r="DW202" s="176"/>
      <c r="DX202" s="176"/>
      <c r="DY202" s="176"/>
      <c r="DZ202" s="176"/>
      <c r="EA202" s="176"/>
      <c r="EB202" s="176"/>
      <c r="EC202" s="176"/>
      <c r="ED202" s="176"/>
      <c r="EE202" s="176"/>
      <c r="EF202" s="176"/>
      <c r="EG202" s="176"/>
      <c r="EH202" s="176"/>
      <c r="EI202" s="176"/>
      <c r="EJ202" s="176"/>
      <c r="EK202" s="176"/>
      <c r="EL202" s="176"/>
      <c r="EM202" s="176"/>
      <c r="EN202" s="176"/>
      <c r="EO202" s="176"/>
      <c r="EP202" s="176"/>
      <c r="EQ202" s="176"/>
      <c r="ER202" s="176"/>
      <c r="ES202" s="176"/>
      <c r="ET202" s="176"/>
      <c r="EU202" s="176"/>
      <c r="EV202" s="176"/>
      <c r="EW202" s="176"/>
      <c r="EX202" s="176"/>
      <c r="EY202" s="176"/>
      <c r="EZ202" s="176"/>
      <c r="FA202" s="176"/>
      <c r="FB202" s="176"/>
      <c r="FC202" s="176"/>
      <c r="FD202" s="176"/>
      <c r="FE202" s="176"/>
      <c r="FF202" s="176"/>
      <c r="FG202" s="176"/>
      <c r="FH202" s="176"/>
      <c r="FI202" s="176"/>
      <c r="FJ202" s="176"/>
      <c r="FK202" s="176"/>
      <c r="FL202" s="176"/>
      <c r="FM202" s="176"/>
      <c r="FN202" s="176"/>
      <c r="FO202" s="176"/>
      <c r="FP202" s="176"/>
      <c r="FQ202" s="176"/>
      <c r="FR202" s="176"/>
      <c r="FS202" s="176"/>
      <c r="FT202" s="176"/>
      <c r="FU202" s="176"/>
      <c r="FV202" s="176"/>
      <c r="FW202" s="176"/>
      <c r="FX202" s="176"/>
      <c r="FY202" s="176"/>
      <c r="FZ202" s="176"/>
      <c r="GA202" s="176"/>
      <c r="GB202" s="176"/>
      <c r="GC202" s="176"/>
      <c r="GD202" s="176"/>
      <c r="GE202" s="176"/>
      <c r="GF202" s="176"/>
      <c r="GG202" s="176"/>
      <c r="GH202" s="176"/>
      <c r="GI202" s="176"/>
      <c r="GJ202" s="176"/>
      <c r="GK202" s="176"/>
      <c r="GL202" s="176"/>
      <c r="GM202" s="176"/>
      <c r="GN202" s="176"/>
      <c r="GO202" s="176"/>
      <c r="GP202" s="176"/>
      <c r="GQ202" s="176"/>
      <c r="GR202" s="176"/>
      <c r="GS202" s="176"/>
      <c r="GT202" s="176"/>
      <c r="GU202" s="176"/>
      <c r="GV202" s="176"/>
      <c r="GW202" s="176"/>
      <c r="GX202" s="176"/>
      <c r="GY202" s="176"/>
      <c r="GZ202" s="176"/>
      <c r="HA202" s="176"/>
      <c r="HB202" s="176"/>
      <c r="HC202" s="176"/>
      <c r="HD202" s="176"/>
      <c r="HE202" s="176"/>
      <c r="HF202" s="176"/>
      <c r="HG202" s="176"/>
      <c r="HH202" s="176"/>
      <c r="HI202" s="176"/>
      <c r="HJ202" s="176"/>
      <c r="HK202" s="176"/>
      <c r="HL202" s="176"/>
      <c r="HM202" s="176"/>
      <c r="HN202" s="176"/>
      <c r="HO202" s="176"/>
      <c r="HP202" s="176"/>
      <c r="HQ202" s="176"/>
      <c r="HR202" s="176"/>
      <c r="HS202" s="176"/>
      <c r="HT202" s="176"/>
      <c r="HU202" s="176"/>
      <c r="HV202" s="176"/>
      <c r="HW202" s="176"/>
      <c r="HX202" s="176"/>
      <c r="HY202" s="176"/>
      <c r="HZ202" s="176"/>
      <c r="IA202" s="176"/>
      <c r="IB202" s="176"/>
      <c r="IC202" s="176"/>
      <c r="ID202" s="176"/>
      <c r="IE202" s="176"/>
      <c r="IF202" s="176"/>
      <c r="IG202" s="176"/>
      <c r="IH202" s="176"/>
      <c r="II202" s="176"/>
      <c r="IJ202" s="176"/>
      <c r="IK202" s="176"/>
      <c r="IL202" s="176"/>
      <c r="IM202" s="176"/>
      <c r="IN202" s="176"/>
      <c r="IO202" s="176"/>
      <c r="IP202" s="176"/>
      <c r="IQ202" s="176"/>
      <c r="IR202" s="176"/>
      <c r="IS202" s="176"/>
      <c r="IT202" s="176"/>
      <c r="IU202" s="176"/>
    </row>
    <row r="203" spans="1:255" s="177" customFormat="1" ht="18" customHeight="1" x14ac:dyDescent="0.25">
      <c r="A203" s="832" t="s">
        <v>215</v>
      </c>
      <c r="B203" s="833"/>
      <c r="C203" s="99" t="s">
        <v>22</v>
      </c>
      <c r="D203" s="99" t="s">
        <v>216</v>
      </c>
      <c r="E203" s="834" t="s">
        <v>217</v>
      </c>
      <c r="F203" s="834"/>
      <c r="G203" s="834" t="s">
        <v>218</v>
      </c>
      <c r="H203" s="835"/>
      <c r="I203" s="175"/>
      <c r="J203" s="175"/>
      <c r="K203" s="175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  <c r="CR203" s="176"/>
      <c r="CS203" s="176"/>
      <c r="CT203" s="176"/>
      <c r="CU203" s="176"/>
      <c r="CV203" s="176"/>
      <c r="CW203" s="176"/>
      <c r="CX203" s="176"/>
      <c r="CY203" s="176"/>
      <c r="CZ203" s="176"/>
      <c r="DA203" s="176"/>
      <c r="DB203" s="176"/>
      <c r="DC203" s="176"/>
      <c r="DD203" s="176"/>
      <c r="DE203" s="176"/>
      <c r="DF203" s="176"/>
      <c r="DG203" s="176"/>
      <c r="DH203" s="176"/>
      <c r="DI203" s="176"/>
      <c r="DJ203" s="176"/>
      <c r="DK203" s="176"/>
      <c r="DL203" s="176"/>
      <c r="DM203" s="176"/>
      <c r="DN203" s="176"/>
      <c r="DO203" s="176"/>
      <c r="DP203" s="176"/>
      <c r="DQ203" s="176"/>
      <c r="DR203" s="176"/>
      <c r="DS203" s="176"/>
      <c r="DT203" s="176"/>
      <c r="DU203" s="176"/>
      <c r="DV203" s="176"/>
      <c r="DW203" s="176"/>
      <c r="DX203" s="176"/>
      <c r="DY203" s="176"/>
      <c r="DZ203" s="176"/>
      <c r="EA203" s="176"/>
      <c r="EB203" s="176"/>
      <c r="EC203" s="176"/>
      <c r="ED203" s="176"/>
      <c r="EE203" s="176"/>
      <c r="EF203" s="176"/>
      <c r="EG203" s="176"/>
      <c r="EH203" s="176"/>
      <c r="EI203" s="176"/>
      <c r="EJ203" s="176"/>
      <c r="EK203" s="176"/>
      <c r="EL203" s="176"/>
      <c r="EM203" s="176"/>
      <c r="EN203" s="176"/>
      <c r="EO203" s="176"/>
      <c r="EP203" s="176"/>
      <c r="EQ203" s="176"/>
      <c r="ER203" s="176"/>
      <c r="ES203" s="176"/>
      <c r="ET203" s="176"/>
      <c r="EU203" s="176"/>
      <c r="EV203" s="176"/>
      <c r="EW203" s="176"/>
      <c r="EX203" s="176"/>
      <c r="EY203" s="176"/>
      <c r="EZ203" s="176"/>
      <c r="FA203" s="176"/>
      <c r="FB203" s="176"/>
      <c r="FC203" s="176"/>
      <c r="FD203" s="176"/>
      <c r="FE203" s="176"/>
      <c r="FF203" s="176"/>
      <c r="FG203" s="176"/>
      <c r="FH203" s="176"/>
      <c r="FI203" s="176"/>
      <c r="FJ203" s="176"/>
      <c r="FK203" s="176"/>
      <c r="FL203" s="176"/>
      <c r="FM203" s="176"/>
      <c r="FN203" s="176"/>
      <c r="FO203" s="176"/>
      <c r="FP203" s="176"/>
      <c r="FQ203" s="176"/>
      <c r="FR203" s="176"/>
      <c r="FS203" s="176"/>
      <c r="FT203" s="176"/>
      <c r="FU203" s="176"/>
      <c r="FV203" s="176"/>
      <c r="FW203" s="176"/>
      <c r="FX203" s="176"/>
      <c r="FY203" s="176"/>
      <c r="FZ203" s="176"/>
      <c r="GA203" s="176"/>
      <c r="GB203" s="176"/>
      <c r="GC203" s="176"/>
      <c r="GD203" s="176"/>
      <c r="GE203" s="176"/>
      <c r="GF203" s="176"/>
      <c r="GG203" s="176"/>
      <c r="GH203" s="176"/>
      <c r="GI203" s="176"/>
      <c r="GJ203" s="176"/>
      <c r="GK203" s="176"/>
      <c r="GL203" s="176"/>
      <c r="GM203" s="176"/>
      <c r="GN203" s="176"/>
      <c r="GO203" s="176"/>
      <c r="GP203" s="176"/>
      <c r="GQ203" s="176"/>
      <c r="GR203" s="176"/>
      <c r="GS203" s="176"/>
      <c r="GT203" s="176"/>
      <c r="GU203" s="176"/>
      <c r="GV203" s="176"/>
      <c r="GW203" s="176"/>
      <c r="GX203" s="176"/>
      <c r="GY203" s="176"/>
      <c r="GZ203" s="176"/>
      <c r="HA203" s="176"/>
      <c r="HB203" s="176"/>
      <c r="HC203" s="176"/>
      <c r="HD203" s="176"/>
      <c r="HE203" s="176"/>
      <c r="HF203" s="176"/>
      <c r="HG203" s="176"/>
      <c r="HH203" s="176"/>
      <c r="HI203" s="176"/>
      <c r="HJ203" s="176"/>
      <c r="HK203" s="176"/>
      <c r="HL203" s="176"/>
      <c r="HM203" s="176"/>
      <c r="HN203" s="176"/>
      <c r="HO203" s="176"/>
      <c r="HP203" s="176"/>
      <c r="HQ203" s="176"/>
      <c r="HR203" s="176"/>
      <c r="HS203" s="176"/>
      <c r="HT203" s="176"/>
      <c r="HU203" s="176"/>
      <c r="HV203" s="176"/>
      <c r="HW203" s="176"/>
      <c r="HX203" s="176"/>
      <c r="HY203" s="176"/>
      <c r="HZ203" s="176"/>
      <c r="IA203" s="176"/>
      <c r="IB203" s="176"/>
      <c r="IC203" s="176"/>
      <c r="ID203" s="176"/>
      <c r="IE203" s="176"/>
      <c r="IF203" s="176"/>
      <c r="IG203" s="176"/>
      <c r="IH203" s="176"/>
      <c r="II203" s="176"/>
      <c r="IJ203" s="176"/>
      <c r="IK203" s="176"/>
      <c r="IL203" s="176"/>
      <c r="IM203" s="176"/>
      <c r="IN203" s="176"/>
      <c r="IO203" s="176"/>
      <c r="IP203" s="176"/>
      <c r="IQ203" s="176"/>
      <c r="IR203" s="176"/>
      <c r="IS203" s="176"/>
      <c r="IT203" s="176"/>
      <c r="IU203" s="176"/>
    </row>
    <row r="204" spans="1:255" s="177" customFormat="1" ht="51.75" customHeight="1" x14ac:dyDescent="0.25">
      <c r="A204" s="825" t="str">
        <f>'Anexo 2'!B17</f>
        <v>Fornecimento de evaporadora VRF 19.100 Btu/h, tipo cassete 1 via, marca de referência LG completa, inclusive painel e controle remoto sem fio</v>
      </c>
      <c r="B204" s="826"/>
      <c r="C204" s="100" t="s">
        <v>219</v>
      </c>
      <c r="D204" s="101" t="s">
        <v>220</v>
      </c>
      <c r="E204" s="836" t="s">
        <v>217</v>
      </c>
      <c r="F204" s="837"/>
      <c r="G204" s="805" t="str">
        <f>$G$8</f>
        <v>MAIO/2023</v>
      </c>
      <c r="H204" s="806"/>
      <c r="I204" s="178"/>
      <c r="J204" s="175"/>
      <c r="K204" s="175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76"/>
      <c r="IM204" s="176"/>
      <c r="IN204" s="176"/>
      <c r="IO204" s="176"/>
      <c r="IP204" s="176"/>
      <c r="IQ204" s="176"/>
      <c r="IR204" s="176"/>
      <c r="IS204" s="176"/>
      <c r="IT204" s="176"/>
      <c r="IU204" s="176"/>
    </row>
    <row r="205" spans="1:255" s="177" customFormat="1" x14ac:dyDescent="0.25">
      <c r="A205" s="102"/>
      <c r="B205" s="103"/>
      <c r="C205" s="103"/>
      <c r="D205" s="103"/>
      <c r="E205" s="104"/>
      <c r="F205" s="105"/>
      <c r="G205" s="106"/>
      <c r="H205" s="107"/>
      <c r="I205" s="179"/>
      <c r="J205" s="175"/>
      <c r="K205" s="175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76"/>
      <c r="DX205" s="176"/>
      <c r="DY205" s="176"/>
      <c r="DZ205" s="176"/>
      <c r="EA205" s="176"/>
      <c r="EB205" s="176"/>
      <c r="EC205" s="176"/>
      <c r="ED205" s="176"/>
      <c r="EE205" s="176"/>
      <c r="EF205" s="176"/>
      <c r="EG205" s="176"/>
      <c r="EH205" s="176"/>
      <c r="EI205" s="176"/>
      <c r="EJ205" s="176"/>
      <c r="EK205" s="176"/>
      <c r="EL205" s="176"/>
      <c r="EM205" s="176"/>
      <c r="EN205" s="176"/>
      <c r="EO205" s="176"/>
      <c r="EP205" s="176"/>
      <c r="EQ205" s="176"/>
      <c r="ER205" s="176"/>
      <c r="ES205" s="176"/>
      <c r="ET205" s="176"/>
      <c r="EU205" s="176"/>
      <c r="EV205" s="176"/>
      <c r="EW205" s="176"/>
      <c r="EX205" s="176"/>
      <c r="EY205" s="176"/>
      <c r="EZ205" s="176"/>
      <c r="FA205" s="176"/>
      <c r="FB205" s="176"/>
      <c r="FC205" s="176"/>
      <c r="FD205" s="176"/>
      <c r="FE205" s="176"/>
      <c r="FF205" s="176"/>
      <c r="FG205" s="176"/>
      <c r="FH205" s="176"/>
      <c r="FI205" s="176"/>
      <c r="FJ205" s="176"/>
      <c r="FK205" s="176"/>
      <c r="FL205" s="176"/>
      <c r="FM205" s="176"/>
      <c r="FN205" s="176"/>
      <c r="FO205" s="176"/>
      <c r="FP205" s="176"/>
      <c r="FQ205" s="176"/>
      <c r="FR205" s="176"/>
      <c r="FS205" s="176"/>
      <c r="FT205" s="176"/>
      <c r="FU205" s="176"/>
      <c r="FV205" s="176"/>
      <c r="FW205" s="176"/>
      <c r="FX205" s="176"/>
      <c r="FY205" s="176"/>
      <c r="FZ205" s="176"/>
      <c r="GA205" s="176"/>
      <c r="GB205" s="176"/>
      <c r="GC205" s="176"/>
      <c r="GD205" s="176"/>
      <c r="GE205" s="176"/>
      <c r="GF205" s="176"/>
      <c r="GG205" s="176"/>
      <c r="GH205" s="176"/>
      <c r="GI205" s="176"/>
      <c r="GJ205" s="176"/>
      <c r="GK205" s="176"/>
      <c r="GL205" s="176"/>
      <c r="GM205" s="176"/>
      <c r="GN205" s="176"/>
      <c r="GO205" s="176"/>
      <c r="GP205" s="176"/>
      <c r="GQ205" s="176"/>
      <c r="GR205" s="176"/>
      <c r="GS205" s="176"/>
      <c r="GT205" s="176"/>
      <c r="GU205" s="176"/>
      <c r="GV205" s="176"/>
      <c r="GW205" s="176"/>
      <c r="GX205" s="176"/>
      <c r="GY205" s="176"/>
      <c r="GZ205" s="176"/>
      <c r="HA205" s="176"/>
      <c r="HB205" s="176"/>
      <c r="HC205" s="176"/>
      <c r="HD205" s="176"/>
      <c r="HE205" s="176"/>
      <c r="HF205" s="176"/>
      <c r="HG205" s="176"/>
      <c r="HH205" s="176"/>
      <c r="HI205" s="176"/>
      <c r="HJ205" s="176"/>
      <c r="HK205" s="176"/>
      <c r="HL205" s="176"/>
      <c r="HM205" s="176"/>
      <c r="HN205" s="176"/>
      <c r="HO205" s="176"/>
      <c r="HP205" s="176"/>
      <c r="HQ205" s="176"/>
      <c r="HR205" s="176"/>
      <c r="HS205" s="176"/>
      <c r="HT205" s="176"/>
      <c r="HU205" s="176"/>
      <c r="HV205" s="176"/>
      <c r="HW205" s="176"/>
      <c r="HX205" s="176"/>
      <c r="HY205" s="176"/>
      <c r="HZ205" s="176"/>
      <c r="IA205" s="176"/>
      <c r="IB205" s="176"/>
      <c r="IC205" s="176"/>
      <c r="ID205" s="176"/>
      <c r="IE205" s="176"/>
      <c r="IF205" s="176"/>
      <c r="IG205" s="176"/>
      <c r="IH205" s="176"/>
      <c r="II205" s="176"/>
      <c r="IJ205" s="176"/>
      <c r="IK205" s="176"/>
      <c r="IL205" s="176"/>
      <c r="IM205" s="176"/>
      <c r="IN205" s="176"/>
      <c r="IO205" s="176"/>
      <c r="IP205" s="176"/>
      <c r="IQ205" s="176"/>
      <c r="IR205" s="176"/>
      <c r="IS205" s="176"/>
      <c r="IT205" s="176"/>
      <c r="IU205" s="176"/>
    </row>
    <row r="206" spans="1:255" s="177" customFormat="1" x14ac:dyDescent="0.25">
      <c r="A206" s="779" t="s">
        <v>222</v>
      </c>
      <c r="B206" s="781" t="s">
        <v>22</v>
      </c>
      <c r="C206" s="781" t="s">
        <v>223</v>
      </c>
      <c r="D206" s="781" t="s">
        <v>17</v>
      </c>
      <c r="E206" s="783" t="s">
        <v>224</v>
      </c>
      <c r="F206" s="772" t="s">
        <v>225</v>
      </c>
      <c r="G206" s="773"/>
      <c r="H206" s="774" t="s">
        <v>226</v>
      </c>
      <c r="I206" s="179"/>
      <c r="J206" s="175"/>
      <c r="K206" s="175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76"/>
      <c r="DX206" s="176"/>
      <c r="DY206" s="176"/>
      <c r="DZ206" s="176"/>
      <c r="EA206" s="176"/>
      <c r="EB206" s="176"/>
      <c r="EC206" s="176"/>
      <c r="ED206" s="176"/>
      <c r="EE206" s="176"/>
      <c r="EF206" s="176"/>
      <c r="EG206" s="176"/>
      <c r="EH206" s="176"/>
      <c r="EI206" s="176"/>
      <c r="EJ206" s="176"/>
      <c r="EK206" s="176"/>
      <c r="EL206" s="176"/>
      <c r="EM206" s="176"/>
      <c r="EN206" s="176"/>
      <c r="EO206" s="176"/>
      <c r="EP206" s="176"/>
      <c r="EQ206" s="176"/>
      <c r="ER206" s="176"/>
      <c r="ES206" s="176"/>
      <c r="ET206" s="176"/>
      <c r="EU206" s="176"/>
      <c r="EV206" s="176"/>
      <c r="EW206" s="176"/>
      <c r="EX206" s="176"/>
      <c r="EY206" s="176"/>
      <c r="EZ206" s="176"/>
      <c r="FA206" s="176"/>
      <c r="FB206" s="176"/>
      <c r="FC206" s="176"/>
      <c r="FD206" s="176"/>
      <c r="FE206" s="176"/>
      <c r="FF206" s="176"/>
      <c r="FG206" s="176"/>
      <c r="FH206" s="176"/>
      <c r="FI206" s="176"/>
      <c r="FJ206" s="176"/>
      <c r="FK206" s="176"/>
      <c r="FL206" s="176"/>
      <c r="FM206" s="176"/>
      <c r="FN206" s="176"/>
      <c r="FO206" s="176"/>
      <c r="FP206" s="176"/>
      <c r="FQ206" s="176"/>
      <c r="FR206" s="176"/>
      <c r="FS206" s="176"/>
      <c r="FT206" s="176"/>
      <c r="FU206" s="176"/>
      <c r="FV206" s="176"/>
      <c r="FW206" s="176"/>
      <c r="FX206" s="176"/>
      <c r="FY206" s="176"/>
      <c r="FZ206" s="176"/>
      <c r="GA206" s="176"/>
      <c r="GB206" s="176"/>
      <c r="GC206" s="176"/>
      <c r="GD206" s="176"/>
      <c r="GE206" s="176"/>
      <c r="GF206" s="176"/>
      <c r="GG206" s="176"/>
      <c r="GH206" s="176"/>
      <c r="GI206" s="176"/>
      <c r="GJ206" s="176"/>
      <c r="GK206" s="176"/>
      <c r="GL206" s="176"/>
      <c r="GM206" s="176"/>
      <c r="GN206" s="176"/>
      <c r="GO206" s="176"/>
      <c r="GP206" s="176"/>
      <c r="GQ206" s="176"/>
      <c r="GR206" s="176"/>
      <c r="GS206" s="176"/>
      <c r="GT206" s="176"/>
      <c r="GU206" s="176"/>
      <c r="GV206" s="176"/>
      <c r="GW206" s="176"/>
      <c r="GX206" s="176"/>
      <c r="GY206" s="176"/>
      <c r="GZ206" s="176"/>
      <c r="HA206" s="176"/>
      <c r="HB206" s="176"/>
      <c r="HC206" s="176"/>
      <c r="HD206" s="176"/>
      <c r="HE206" s="176"/>
      <c r="HF206" s="176"/>
      <c r="HG206" s="176"/>
      <c r="HH206" s="176"/>
      <c r="HI206" s="176"/>
      <c r="HJ206" s="176"/>
      <c r="HK206" s="176"/>
      <c r="HL206" s="176"/>
      <c r="HM206" s="176"/>
      <c r="HN206" s="176"/>
      <c r="HO206" s="176"/>
      <c r="HP206" s="176"/>
      <c r="HQ206" s="176"/>
      <c r="HR206" s="176"/>
      <c r="HS206" s="176"/>
      <c r="HT206" s="176"/>
      <c r="HU206" s="176"/>
      <c r="HV206" s="176"/>
      <c r="HW206" s="176"/>
      <c r="HX206" s="176"/>
      <c r="HY206" s="176"/>
      <c r="HZ206" s="176"/>
      <c r="IA206" s="176"/>
      <c r="IB206" s="176"/>
      <c r="IC206" s="176"/>
      <c r="ID206" s="176"/>
      <c r="IE206" s="176"/>
      <c r="IF206" s="176"/>
      <c r="IG206" s="176"/>
      <c r="IH206" s="176"/>
      <c r="II206" s="176"/>
      <c r="IJ206" s="176"/>
      <c r="IK206" s="176"/>
      <c r="IL206" s="176"/>
      <c r="IM206" s="176"/>
      <c r="IN206" s="176"/>
      <c r="IO206" s="176"/>
      <c r="IP206" s="176"/>
      <c r="IQ206" s="176"/>
      <c r="IR206" s="176"/>
      <c r="IS206" s="176"/>
      <c r="IT206" s="176"/>
      <c r="IU206" s="176"/>
    </row>
    <row r="207" spans="1:255" s="177" customFormat="1" x14ac:dyDescent="0.25">
      <c r="A207" s="807"/>
      <c r="B207" s="782"/>
      <c r="C207" s="782"/>
      <c r="D207" s="785"/>
      <c r="E207" s="786"/>
      <c r="F207" s="42" t="s">
        <v>227</v>
      </c>
      <c r="G207" s="42" t="s">
        <v>228</v>
      </c>
      <c r="H207" s="775"/>
      <c r="I207" s="179"/>
      <c r="J207" s="175"/>
      <c r="K207" s="175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  <c r="CR207" s="176"/>
      <c r="CS207" s="176"/>
      <c r="CT207" s="176"/>
      <c r="CU207" s="176"/>
      <c r="CV207" s="176"/>
      <c r="CW207" s="176"/>
      <c r="CX207" s="176"/>
      <c r="CY207" s="176"/>
      <c r="CZ207" s="176"/>
      <c r="DA207" s="176"/>
      <c r="DB207" s="176"/>
      <c r="DC207" s="176"/>
      <c r="DD207" s="176"/>
      <c r="DE207" s="176"/>
      <c r="DF207" s="176"/>
      <c r="DG207" s="176"/>
      <c r="DH207" s="176"/>
      <c r="DI207" s="176"/>
      <c r="DJ207" s="176"/>
      <c r="DK207" s="176"/>
      <c r="DL207" s="176"/>
      <c r="DM207" s="176"/>
      <c r="DN207" s="176"/>
      <c r="DO207" s="176"/>
      <c r="DP207" s="176"/>
      <c r="DQ207" s="176"/>
      <c r="DR207" s="176"/>
      <c r="DS207" s="176"/>
      <c r="DT207" s="176"/>
      <c r="DU207" s="176"/>
      <c r="DV207" s="176"/>
      <c r="DW207" s="176"/>
      <c r="DX207" s="176"/>
      <c r="DY207" s="176"/>
      <c r="DZ207" s="176"/>
      <c r="EA207" s="176"/>
      <c r="EB207" s="176"/>
      <c r="EC207" s="176"/>
      <c r="ED207" s="176"/>
      <c r="EE207" s="176"/>
      <c r="EF207" s="176"/>
      <c r="EG207" s="176"/>
      <c r="EH207" s="176"/>
      <c r="EI207" s="176"/>
      <c r="EJ207" s="176"/>
      <c r="EK207" s="176"/>
      <c r="EL207" s="176"/>
      <c r="EM207" s="176"/>
      <c r="EN207" s="176"/>
      <c r="EO207" s="176"/>
      <c r="EP207" s="176"/>
      <c r="EQ207" s="176"/>
      <c r="ER207" s="176"/>
      <c r="ES207" s="176"/>
      <c r="ET207" s="176"/>
      <c r="EU207" s="176"/>
      <c r="EV207" s="176"/>
      <c r="EW207" s="176"/>
      <c r="EX207" s="176"/>
      <c r="EY207" s="176"/>
      <c r="EZ207" s="176"/>
      <c r="FA207" s="176"/>
      <c r="FB207" s="176"/>
      <c r="FC207" s="176"/>
      <c r="FD207" s="176"/>
      <c r="FE207" s="176"/>
      <c r="FF207" s="176"/>
      <c r="FG207" s="176"/>
      <c r="FH207" s="176"/>
      <c r="FI207" s="176"/>
      <c r="FJ207" s="176"/>
      <c r="FK207" s="176"/>
      <c r="FL207" s="176"/>
      <c r="FM207" s="176"/>
      <c r="FN207" s="176"/>
      <c r="FO207" s="176"/>
      <c r="FP207" s="176"/>
      <c r="FQ207" s="176"/>
      <c r="FR207" s="176"/>
      <c r="FS207" s="176"/>
      <c r="FT207" s="176"/>
      <c r="FU207" s="176"/>
      <c r="FV207" s="176"/>
      <c r="FW207" s="176"/>
      <c r="FX207" s="176"/>
      <c r="FY207" s="176"/>
      <c r="FZ207" s="176"/>
      <c r="GA207" s="176"/>
      <c r="GB207" s="176"/>
      <c r="GC207" s="176"/>
      <c r="GD207" s="176"/>
      <c r="GE207" s="176"/>
      <c r="GF207" s="176"/>
      <c r="GG207" s="176"/>
      <c r="GH207" s="176"/>
      <c r="GI207" s="176"/>
      <c r="GJ207" s="176"/>
      <c r="GK207" s="176"/>
      <c r="GL207" s="176"/>
      <c r="GM207" s="176"/>
      <c r="GN207" s="176"/>
      <c r="GO207" s="176"/>
      <c r="GP207" s="176"/>
      <c r="GQ207" s="176"/>
      <c r="GR207" s="176"/>
      <c r="GS207" s="176"/>
      <c r="GT207" s="176"/>
      <c r="GU207" s="176"/>
      <c r="GV207" s="176"/>
      <c r="GW207" s="176"/>
      <c r="GX207" s="176"/>
      <c r="GY207" s="176"/>
      <c r="GZ207" s="176"/>
      <c r="HA207" s="176"/>
      <c r="HB207" s="176"/>
      <c r="HC207" s="176"/>
      <c r="HD207" s="176"/>
      <c r="HE207" s="176"/>
      <c r="HF207" s="176"/>
      <c r="HG207" s="176"/>
      <c r="HH207" s="176"/>
      <c r="HI207" s="176"/>
      <c r="HJ207" s="176"/>
      <c r="HK207" s="176"/>
      <c r="HL207" s="176"/>
      <c r="HM207" s="176"/>
      <c r="HN207" s="176"/>
      <c r="HO207" s="176"/>
      <c r="HP207" s="176"/>
      <c r="HQ207" s="176"/>
      <c r="HR207" s="176"/>
      <c r="HS207" s="176"/>
      <c r="HT207" s="176"/>
      <c r="HU207" s="176"/>
      <c r="HV207" s="176"/>
      <c r="HW207" s="176"/>
      <c r="HX207" s="176"/>
      <c r="HY207" s="176"/>
      <c r="HZ207" s="176"/>
      <c r="IA207" s="176"/>
      <c r="IB207" s="176"/>
      <c r="IC207" s="176"/>
      <c r="ID207" s="176"/>
      <c r="IE207" s="176"/>
      <c r="IF207" s="176"/>
      <c r="IG207" s="176"/>
      <c r="IH207" s="176"/>
      <c r="II207" s="176"/>
      <c r="IJ207" s="176"/>
      <c r="IK207" s="176"/>
      <c r="IL207" s="176"/>
      <c r="IM207" s="176"/>
      <c r="IN207" s="176"/>
      <c r="IO207" s="176"/>
      <c r="IP207" s="176"/>
      <c r="IQ207" s="176"/>
      <c r="IR207" s="176"/>
      <c r="IS207" s="176"/>
      <c r="IT207" s="176"/>
      <c r="IU207" s="176"/>
    </row>
    <row r="208" spans="1:255" s="177" customFormat="1" ht="27.75" customHeight="1" x14ac:dyDescent="0.25">
      <c r="A208" s="553"/>
      <c r="B208" s="549"/>
      <c r="C208" s="549"/>
      <c r="D208" s="551"/>
      <c r="E208" s="552"/>
      <c r="F208" s="42"/>
      <c r="G208" s="42"/>
      <c r="H208" s="546"/>
      <c r="I208" s="179"/>
      <c r="J208" s="175"/>
      <c r="K208" s="175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6"/>
      <c r="BN208" s="176"/>
      <c r="BO208" s="176"/>
      <c r="BP208" s="176"/>
      <c r="BQ208" s="176"/>
      <c r="BR208" s="176"/>
      <c r="BS208" s="176"/>
      <c r="BT208" s="176"/>
      <c r="BU208" s="176"/>
      <c r="BV208" s="176"/>
      <c r="BW208" s="176"/>
      <c r="BX208" s="176"/>
      <c r="BY208" s="176"/>
      <c r="BZ208" s="176"/>
      <c r="CA208" s="176"/>
      <c r="CB208" s="176"/>
      <c r="CC208" s="176"/>
      <c r="CD208" s="176"/>
      <c r="CE208" s="176"/>
      <c r="CF208" s="176"/>
      <c r="CG208" s="176"/>
      <c r="CH208" s="176"/>
      <c r="CI208" s="176"/>
      <c r="CJ208" s="176"/>
      <c r="CK208" s="176"/>
      <c r="CL208" s="176"/>
      <c r="CM208" s="176"/>
      <c r="CN208" s="176"/>
      <c r="CO208" s="176"/>
      <c r="CP208" s="176"/>
      <c r="CQ208" s="176"/>
      <c r="CR208" s="176"/>
      <c r="CS208" s="176"/>
      <c r="CT208" s="176"/>
      <c r="CU208" s="176"/>
      <c r="CV208" s="176"/>
      <c r="CW208" s="176"/>
      <c r="CX208" s="176"/>
      <c r="CY208" s="176"/>
      <c r="CZ208" s="176"/>
      <c r="DA208" s="176"/>
      <c r="DB208" s="176"/>
      <c r="DC208" s="176"/>
      <c r="DD208" s="176"/>
      <c r="DE208" s="176"/>
      <c r="DF208" s="176"/>
      <c r="DG208" s="176"/>
      <c r="DH208" s="176"/>
      <c r="DI208" s="176"/>
      <c r="DJ208" s="176"/>
      <c r="DK208" s="176"/>
      <c r="DL208" s="176"/>
      <c r="DM208" s="176"/>
      <c r="DN208" s="176"/>
      <c r="DO208" s="176"/>
      <c r="DP208" s="176"/>
      <c r="DQ208" s="176"/>
      <c r="DR208" s="176"/>
      <c r="DS208" s="176"/>
      <c r="DT208" s="176"/>
      <c r="DU208" s="176"/>
      <c r="DV208" s="176"/>
      <c r="DW208" s="176"/>
      <c r="DX208" s="176"/>
      <c r="DY208" s="176"/>
      <c r="DZ208" s="176"/>
      <c r="EA208" s="176"/>
      <c r="EB208" s="176"/>
      <c r="EC208" s="176"/>
      <c r="ED208" s="176"/>
      <c r="EE208" s="176"/>
      <c r="EF208" s="176"/>
      <c r="EG208" s="176"/>
      <c r="EH208" s="176"/>
      <c r="EI208" s="176"/>
      <c r="EJ208" s="176"/>
      <c r="EK208" s="176"/>
      <c r="EL208" s="176"/>
      <c r="EM208" s="176"/>
      <c r="EN208" s="176"/>
      <c r="EO208" s="176"/>
      <c r="EP208" s="176"/>
      <c r="EQ208" s="176"/>
      <c r="ER208" s="176"/>
      <c r="ES208" s="176"/>
      <c r="ET208" s="176"/>
      <c r="EU208" s="176"/>
      <c r="EV208" s="176"/>
      <c r="EW208" s="176"/>
      <c r="EX208" s="176"/>
      <c r="EY208" s="176"/>
      <c r="EZ208" s="176"/>
      <c r="FA208" s="176"/>
      <c r="FB208" s="176"/>
      <c r="FC208" s="176"/>
      <c r="FD208" s="176"/>
      <c r="FE208" s="176"/>
      <c r="FF208" s="176"/>
      <c r="FG208" s="176"/>
      <c r="FH208" s="176"/>
      <c r="FI208" s="176"/>
      <c r="FJ208" s="176"/>
      <c r="FK208" s="176"/>
      <c r="FL208" s="176"/>
      <c r="FM208" s="176"/>
      <c r="FN208" s="176"/>
      <c r="FO208" s="176"/>
      <c r="FP208" s="176"/>
      <c r="FQ208" s="176"/>
      <c r="FR208" s="176"/>
      <c r="FS208" s="176"/>
      <c r="FT208" s="176"/>
      <c r="FU208" s="176"/>
      <c r="FV208" s="176"/>
      <c r="FW208" s="176"/>
      <c r="FX208" s="176"/>
      <c r="FY208" s="176"/>
      <c r="FZ208" s="176"/>
      <c r="GA208" s="176"/>
      <c r="GB208" s="176"/>
      <c r="GC208" s="176"/>
      <c r="GD208" s="176"/>
      <c r="GE208" s="176"/>
      <c r="GF208" s="176"/>
      <c r="GG208" s="176"/>
      <c r="GH208" s="176"/>
      <c r="GI208" s="176"/>
      <c r="GJ208" s="176"/>
      <c r="GK208" s="176"/>
      <c r="GL208" s="176"/>
      <c r="GM208" s="176"/>
      <c r="GN208" s="176"/>
      <c r="GO208" s="176"/>
      <c r="GP208" s="176"/>
      <c r="GQ208" s="176"/>
      <c r="GR208" s="176"/>
      <c r="GS208" s="176"/>
      <c r="GT208" s="176"/>
      <c r="GU208" s="176"/>
      <c r="GV208" s="176"/>
      <c r="GW208" s="176"/>
      <c r="GX208" s="176"/>
      <c r="GY208" s="176"/>
      <c r="GZ208" s="176"/>
      <c r="HA208" s="176"/>
      <c r="HB208" s="176"/>
      <c r="HC208" s="176"/>
      <c r="HD208" s="176"/>
      <c r="HE208" s="176"/>
      <c r="HF208" s="176"/>
      <c r="HG208" s="176"/>
      <c r="HH208" s="176"/>
      <c r="HI208" s="176"/>
      <c r="HJ208" s="176"/>
      <c r="HK208" s="176"/>
      <c r="HL208" s="176"/>
      <c r="HM208" s="176"/>
      <c r="HN208" s="176"/>
      <c r="HO208" s="176"/>
      <c r="HP208" s="176"/>
      <c r="HQ208" s="176"/>
      <c r="HR208" s="176"/>
      <c r="HS208" s="176"/>
      <c r="HT208" s="176"/>
      <c r="HU208" s="176"/>
      <c r="HV208" s="176"/>
      <c r="HW208" s="176"/>
      <c r="HX208" s="176"/>
      <c r="HY208" s="176"/>
      <c r="HZ208" s="176"/>
      <c r="IA208" s="176"/>
      <c r="IB208" s="176"/>
      <c r="IC208" s="176"/>
      <c r="ID208" s="176"/>
      <c r="IE208" s="176"/>
      <c r="IF208" s="176"/>
      <c r="IG208" s="176"/>
      <c r="IH208" s="176"/>
      <c r="II208" s="176"/>
      <c r="IJ208" s="176"/>
      <c r="IK208" s="176"/>
      <c r="IL208" s="176"/>
      <c r="IM208" s="176"/>
      <c r="IN208" s="176"/>
      <c r="IO208" s="176"/>
      <c r="IP208" s="176"/>
      <c r="IQ208" s="176"/>
      <c r="IR208" s="176"/>
      <c r="IS208" s="176"/>
      <c r="IT208" s="176"/>
      <c r="IU208" s="176"/>
    </row>
    <row r="209" spans="1:255" s="177" customFormat="1" ht="28.5" customHeight="1" x14ac:dyDescent="0.25">
      <c r="A209" s="180"/>
      <c r="B209" s="110"/>
      <c r="C209" s="78"/>
      <c r="D209" s="111"/>
      <c r="E209" s="112"/>
      <c r="F209" s="113"/>
      <c r="G209" s="114">
        <f>ROUND(E209*F209,2)</f>
        <v>0</v>
      </c>
      <c r="H209" s="115"/>
      <c r="I209" s="179"/>
      <c r="J209" s="175"/>
      <c r="K209" s="175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  <c r="CR209" s="176"/>
      <c r="CS209" s="176"/>
      <c r="CT209" s="176"/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/>
      <c r="DE209" s="176"/>
      <c r="DF209" s="176"/>
      <c r="DG209" s="176"/>
      <c r="DH209" s="176"/>
      <c r="DI209" s="176"/>
      <c r="DJ209" s="176"/>
      <c r="DK209" s="176"/>
      <c r="DL209" s="176"/>
      <c r="DM209" s="176"/>
      <c r="DN209" s="176"/>
      <c r="DO209" s="176"/>
      <c r="DP209" s="176"/>
      <c r="DQ209" s="176"/>
      <c r="DR209" s="176"/>
      <c r="DS209" s="176"/>
      <c r="DT209" s="176"/>
      <c r="DU209" s="176"/>
      <c r="DV209" s="176"/>
      <c r="DW209" s="176"/>
      <c r="DX209" s="176"/>
      <c r="DY209" s="176"/>
      <c r="DZ209" s="176"/>
      <c r="EA209" s="176"/>
      <c r="EB209" s="176"/>
      <c r="EC209" s="176"/>
      <c r="ED209" s="176"/>
      <c r="EE209" s="176"/>
      <c r="EF209" s="176"/>
      <c r="EG209" s="176"/>
      <c r="EH209" s="176"/>
      <c r="EI209" s="176"/>
      <c r="EJ209" s="176"/>
      <c r="EK209" s="176"/>
      <c r="EL209" s="176"/>
      <c r="EM209" s="176"/>
      <c r="EN209" s="176"/>
      <c r="EO209" s="176"/>
      <c r="EP209" s="176"/>
      <c r="EQ209" s="176"/>
      <c r="ER209" s="176"/>
      <c r="ES209" s="176"/>
      <c r="ET209" s="176"/>
      <c r="EU209" s="176"/>
      <c r="EV209" s="176"/>
      <c r="EW209" s="176"/>
      <c r="EX209" s="176"/>
      <c r="EY209" s="176"/>
      <c r="EZ209" s="176"/>
      <c r="FA209" s="176"/>
      <c r="FB209" s="176"/>
      <c r="FC209" s="176"/>
      <c r="FD209" s="176"/>
      <c r="FE209" s="176"/>
      <c r="FF209" s="176"/>
      <c r="FG209" s="176"/>
      <c r="FH209" s="176"/>
      <c r="FI209" s="176"/>
      <c r="FJ209" s="176"/>
      <c r="FK209" s="176"/>
      <c r="FL209" s="176"/>
      <c r="FM209" s="176"/>
      <c r="FN209" s="176"/>
      <c r="FO209" s="176"/>
      <c r="FP209" s="176"/>
      <c r="FQ209" s="176"/>
      <c r="FR209" s="176"/>
      <c r="FS209" s="176"/>
      <c r="FT209" s="176"/>
      <c r="FU209" s="176"/>
      <c r="FV209" s="176"/>
      <c r="FW209" s="176"/>
      <c r="FX209" s="176"/>
      <c r="FY209" s="176"/>
      <c r="FZ209" s="176"/>
      <c r="GA209" s="176"/>
      <c r="GB209" s="176"/>
      <c r="GC209" s="176"/>
      <c r="GD209" s="176"/>
      <c r="GE209" s="176"/>
      <c r="GF209" s="176"/>
      <c r="GG209" s="176"/>
      <c r="GH209" s="176"/>
      <c r="GI209" s="176"/>
      <c r="GJ209" s="176"/>
      <c r="GK209" s="176"/>
      <c r="GL209" s="176"/>
      <c r="GM209" s="176"/>
      <c r="GN209" s="176"/>
      <c r="GO209" s="176"/>
      <c r="GP209" s="176"/>
      <c r="GQ209" s="176"/>
      <c r="GR209" s="176"/>
      <c r="GS209" s="176"/>
      <c r="GT209" s="176"/>
      <c r="GU209" s="176"/>
      <c r="GV209" s="176"/>
      <c r="GW209" s="176"/>
      <c r="GX209" s="176"/>
      <c r="GY209" s="176"/>
      <c r="GZ209" s="176"/>
      <c r="HA209" s="176"/>
      <c r="HB209" s="176"/>
      <c r="HC209" s="176"/>
      <c r="HD209" s="176"/>
      <c r="HE209" s="176"/>
      <c r="HF209" s="176"/>
      <c r="HG209" s="176"/>
      <c r="HH209" s="176"/>
      <c r="HI209" s="176"/>
      <c r="HJ209" s="176"/>
      <c r="HK209" s="176"/>
      <c r="HL209" s="176"/>
      <c r="HM209" s="176"/>
      <c r="HN209" s="176"/>
      <c r="HO209" s="176"/>
      <c r="HP209" s="176"/>
      <c r="HQ209" s="176"/>
      <c r="HR209" s="176"/>
      <c r="HS209" s="176"/>
      <c r="HT209" s="176"/>
      <c r="HU209" s="176"/>
      <c r="HV209" s="176"/>
      <c r="HW209" s="176"/>
      <c r="HX209" s="176"/>
      <c r="HY209" s="176"/>
      <c r="HZ209" s="176"/>
      <c r="IA209" s="176"/>
      <c r="IB209" s="176"/>
      <c r="IC209" s="176"/>
      <c r="ID209" s="176"/>
      <c r="IE209" s="176"/>
      <c r="IF209" s="176"/>
      <c r="IG209" s="176"/>
      <c r="IH209" s="176"/>
      <c r="II209" s="176"/>
      <c r="IJ209" s="176"/>
      <c r="IK209" s="176"/>
      <c r="IL209" s="176"/>
      <c r="IM209" s="176"/>
      <c r="IN209" s="176"/>
      <c r="IO209" s="176"/>
      <c r="IP209" s="176"/>
      <c r="IQ209" s="176"/>
      <c r="IR209" s="176"/>
      <c r="IS209" s="176"/>
      <c r="IT209" s="176"/>
      <c r="IU209" s="176"/>
    </row>
    <row r="210" spans="1:255" s="177" customFormat="1" ht="18.75" customHeight="1" x14ac:dyDescent="0.25">
      <c r="A210" s="116" t="s">
        <v>226</v>
      </c>
      <c r="B210" s="808"/>
      <c r="C210" s="809"/>
      <c r="D210" s="809"/>
      <c r="E210" s="809"/>
      <c r="F210" s="809"/>
      <c r="G210" s="810"/>
      <c r="H210" s="117">
        <f>SUM(G209:G209)</f>
        <v>0</v>
      </c>
      <c r="I210" s="179"/>
      <c r="J210" s="175"/>
      <c r="K210" s="175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  <c r="IL210" s="176"/>
      <c r="IM210" s="176"/>
      <c r="IN210" s="176"/>
      <c r="IO210" s="176"/>
      <c r="IP210" s="176"/>
      <c r="IQ210" s="176"/>
      <c r="IR210" s="176"/>
      <c r="IS210" s="176"/>
      <c r="IT210" s="176"/>
      <c r="IU210" s="176"/>
    </row>
    <row r="211" spans="1:255" s="177" customFormat="1" x14ac:dyDescent="0.25">
      <c r="A211" s="118"/>
      <c r="B211" s="119"/>
      <c r="C211" s="119"/>
      <c r="D211" s="119"/>
      <c r="E211" s="120"/>
      <c r="F211" s="121"/>
      <c r="G211" s="122"/>
      <c r="H211" s="123"/>
      <c r="I211" s="179"/>
      <c r="J211" s="175"/>
      <c r="K211" s="175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  <c r="IL211" s="176"/>
      <c r="IM211" s="176"/>
      <c r="IN211" s="176"/>
      <c r="IO211" s="176"/>
      <c r="IP211" s="176"/>
      <c r="IQ211" s="176"/>
      <c r="IR211" s="176"/>
      <c r="IS211" s="176"/>
      <c r="IT211" s="176"/>
      <c r="IU211" s="176"/>
    </row>
    <row r="212" spans="1:255" s="177" customFormat="1" x14ac:dyDescent="0.25">
      <c r="A212" s="779" t="s">
        <v>229</v>
      </c>
      <c r="B212" s="781" t="s">
        <v>22</v>
      </c>
      <c r="C212" s="781" t="s">
        <v>223</v>
      </c>
      <c r="D212" s="781" t="s">
        <v>17</v>
      </c>
      <c r="E212" s="783" t="s">
        <v>224</v>
      </c>
      <c r="F212" s="772" t="s">
        <v>225</v>
      </c>
      <c r="G212" s="773"/>
      <c r="H212" s="774" t="s">
        <v>230</v>
      </c>
      <c r="I212" s="179"/>
      <c r="J212" s="175"/>
      <c r="K212" s="181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  <c r="BY212" s="176"/>
      <c r="BZ212" s="176"/>
      <c r="CA212" s="176"/>
      <c r="CB212" s="176"/>
      <c r="CC212" s="176"/>
      <c r="CD212" s="176"/>
      <c r="CE212" s="176"/>
      <c r="CF212" s="176"/>
      <c r="CG212" s="176"/>
      <c r="CH212" s="176"/>
      <c r="CI212" s="176"/>
      <c r="CJ212" s="176"/>
      <c r="CK212" s="176"/>
      <c r="CL212" s="176"/>
      <c r="CM212" s="176"/>
      <c r="CN212" s="176"/>
      <c r="CO212" s="176"/>
      <c r="CP212" s="176"/>
      <c r="CQ212" s="176"/>
      <c r="CR212" s="176"/>
      <c r="CS212" s="176"/>
      <c r="CT212" s="176"/>
      <c r="CU212" s="176"/>
      <c r="CV212" s="176"/>
      <c r="CW212" s="176"/>
      <c r="CX212" s="176"/>
      <c r="CY212" s="176"/>
      <c r="CZ212" s="176"/>
      <c r="DA212" s="176"/>
      <c r="DB212" s="176"/>
      <c r="DC212" s="176"/>
      <c r="DD212" s="176"/>
      <c r="DE212" s="176"/>
      <c r="DF212" s="176"/>
      <c r="DG212" s="176"/>
      <c r="DH212" s="176"/>
      <c r="DI212" s="176"/>
      <c r="DJ212" s="176"/>
      <c r="DK212" s="176"/>
      <c r="DL212" s="176"/>
      <c r="DM212" s="176"/>
      <c r="DN212" s="176"/>
      <c r="DO212" s="176"/>
      <c r="DP212" s="176"/>
      <c r="DQ212" s="176"/>
      <c r="DR212" s="176"/>
      <c r="DS212" s="176"/>
      <c r="DT212" s="176"/>
      <c r="DU212" s="176"/>
      <c r="DV212" s="176"/>
      <c r="DW212" s="176"/>
      <c r="DX212" s="176"/>
      <c r="DY212" s="176"/>
      <c r="DZ212" s="176"/>
      <c r="EA212" s="176"/>
      <c r="EB212" s="176"/>
      <c r="EC212" s="176"/>
      <c r="ED212" s="176"/>
      <c r="EE212" s="176"/>
      <c r="EF212" s="176"/>
      <c r="EG212" s="176"/>
      <c r="EH212" s="176"/>
      <c r="EI212" s="176"/>
      <c r="EJ212" s="176"/>
      <c r="EK212" s="176"/>
      <c r="EL212" s="176"/>
      <c r="EM212" s="176"/>
      <c r="EN212" s="176"/>
      <c r="EO212" s="176"/>
      <c r="EP212" s="176"/>
      <c r="EQ212" s="176"/>
      <c r="ER212" s="176"/>
      <c r="ES212" s="176"/>
      <c r="ET212" s="176"/>
      <c r="EU212" s="176"/>
      <c r="EV212" s="176"/>
      <c r="EW212" s="176"/>
      <c r="EX212" s="176"/>
      <c r="EY212" s="176"/>
      <c r="EZ212" s="176"/>
      <c r="FA212" s="176"/>
      <c r="FB212" s="176"/>
      <c r="FC212" s="176"/>
      <c r="FD212" s="176"/>
      <c r="FE212" s="176"/>
      <c r="FF212" s="176"/>
      <c r="FG212" s="176"/>
      <c r="FH212" s="176"/>
      <c r="FI212" s="176"/>
      <c r="FJ212" s="176"/>
      <c r="FK212" s="176"/>
      <c r="FL212" s="176"/>
      <c r="FM212" s="176"/>
      <c r="FN212" s="176"/>
      <c r="FO212" s="176"/>
      <c r="FP212" s="176"/>
      <c r="FQ212" s="176"/>
      <c r="FR212" s="176"/>
      <c r="FS212" s="176"/>
      <c r="FT212" s="176"/>
      <c r="FU212" s="176"/>
      <c r="FV212" s="176"/>
      <c r="FW212" s="176"/>
      <c r="FX212" s="176"/>
      <c r="FY212" s="176"/>
      <c r="FZ212" s="176"/>
      <c r="GA212" s="176"/>
      <c r="GB212" s="176"/>
      <c r="GC212" s="176"/>
      <c r="GD212" s="176"/>
      <c r="GE212" s="176"/>
      <c r="GF212" s="176"/>
      <c r="GG212" s="176"/>
      <c r="GH212" s="176"/>
      <c r="GI212" s="176"/>
      <c r="GJ212" s="176"/>
      <c r="GK212" s="176"/>
      <c r="GL212" s="176"/>
      <c r="GM212" s="176"/>
      <c r="GN212" s="176"/>
      <c r="GO212" s="176"/>
      <c r="GP212" s="176"/>
      <c r="GQ212" s="176"/>
      <c r="GR212" s="176"/>
      <c r="GS212" s="176"/>
      <c r="GT212" s="176"/>
      <c r="GU212" s="176"/>
      <c r="GV212" s="176"/>
      <c r="GW212" s="176"/>
      <c r="GX212" s="176"/>
      <c r="GY212" s="176"/>
      <c r="GZ212" s="176"/>
      <c r="HA212" s="176"/>
      <c r="HB212" s="176"/>
      <c r="HC212" s="176"/>
      <c r="HD212" s="176"/>
      <c r="HE212" s="176"/>
      <c r="HF212" s="176"/>
      <c r="HG212" s="176"/>
      <c r="HH212" s="176"/>
      <c r="HI212" s="176"/>
      <c r="HJ212" s="176"/>
      <c r="HK212" s="176"/>
      <c r="HL212" s="176"/>
      <c r="HM212" s="176"/>
      <c r="HN212" s="176"/>
      <c r="HO212" s="176"/>
      <c r="HP212" s="176"/>
      <c r="HQ212" s="176"/>
      <c r="HR212" s="176"/>
      <c r="HS212" s="176"/>
      <c r="HT212" s="176"/>
      <c r="HU212" s="176"/>
      <c r="HV212" s="176"/>
      <c r="HW212" s="176"/>
      <c r="HX212" s="176"/>
      <c r="HY212" s="176"/>
      <c r="HZ212" s="176"/>
      <c r="IA212" s="176"/>
      <c r="IB212" s="176"/>
      <c r="IC212" s="176"/>
      <c r="ID212" s="176"/>
      <c r="IE212" s="176"/>
      <c r="IF212" s="176"/>
      <c r="IG212" s="176"/>
      <c r="IH212" s="176"/>
      <c r="II212" s="176"/>
      <c r="IJ212" s="176"/>
      <c r="IK212" s="176"/>
      <c r="IL212" s="176"/>
      <c r="IM212" s="176"/>
      <c r="IN212" s="176"/>
      <c r="IO212" s="176"/>
      <c r="IP212" s="176"/>
      <c r="IQ212" s="176"/>
      <c r="IR212" s="176"/>
      <c r="IS212" s="176"/>
      <c r="IT212" s="176"/>
      <c r="IU212" s="176"/>
    </row>
    <row r="213" spans="1:255" s="177" customFormat="1" x14ac:dyDescent="0.25">
      <c r="A213" s="807"/>
      <c r="B213" s="782"/>
      <c r="C213" s="782"/>
      <c r="D213" s="785"/>
      <c r="E213" s="786"/>
      <c r="F213" s="42" t="s">
        <v>227</v>
      </c>
      <c r="G213" s="42" t="s">
        <v>228</v>
      </c>
      <c r="H213" s="775"/>
      <c r="I213" s="182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  <c r="BY213" s="176"/>
      <c r="BZ213" s="176"/>
      <c r="CA213" s="176"/>
      <c r="CB213" s="176"/>
      <c r="CC213" s="176"/>
      <c r="CD213" s="176"/>
      <c r="CE213" s="176"/>
      <c r="CF213" s="176"/>
      <c r="CG213" s="176"/>
      <c r="CH213" s="176"/>
      <c r="CI213" s="176"/>
      <c r="CJ213" s="176"/>
      <c r="CK213" s="176"/>
      <c r="CL213" s="176"/>
      <c r="CM213" s="176"/>
      <c r="CN213" s="176"/>
      <c r="CO213" s="176"/>
      <c r="CP213" s="176"/>
      <c r="CQ213" s="176"/>
      <c r="CR213" s="176"/>
      <c r="CS213" s="176"/>
      <c r="CT213" s="176"/>
      <c r="CU213" s="176"/>
      <c r="CV213" s="176"/>
      <c r="CW213" s="176"/>
      <c r="CX213" s="176"/>
      <c r="CY213" s="176"/>
      <c r="CZ213" s="176"/>
      <c r="DA213" s="176"/>
      <c r="DB213" s="176"/>
      <c r="DC213" s="176"/>
      <c r="DD213" s="176"/>
      <c r="DE213" s="176"/>
      <c r="DF213" s="176"/>
      <c r="DG213" s="176"/>
      <c r="DH213" s="176"/>
      <c r="DI213" s="176"/>
      <c r="DJ213" s="176"/>
      <c r="DK213" s="176"/>
      <c r="DL213" s="176"/>
      <c r="DM213" s="176"/>
      <c r="DN213" s="176"/>
      <c r="DO213" s="176"/>
      <c r="DP213" s="176"/>
      <c r="DQ213" s="176"/>
      <c r="DR213" s="176"/>
      <c r="DS213" s="176"/>
      <c r="DT213" s="176"/>
      <c r="DU213" s="176"/>
      <c r="DV213" s="176"/>
      <c r="DW213" s="176"/>
      <c r="DX213" s="176"/>
      <c r="DY213" s="176"/>
      <c r="DZ213" s="176"/>
      <c r="EA213" s="176"/>
      <c r="EB213" s="176"/>
      <c r="EC213" s="176"/>
      <c r="ED213" s="176"/>
      <c r="EE213" s="176"/>
      <c r="EF213" s="176"/>
      <c r="EG213" s="176"/>
      <c r="EH213" s="176"/>
      <c r="EI213" s="176"/>
      <c r="EJ213" s="176"/>
      <c r="EK213" s="176"/>
      <c r="EL213" s="176"/>
      <c r="EM213" s="176"/>
      <c r="EN213" s="176"/>
      <c r="EO213" s="176"/>
      <c r="EP213" s="176"/>
      <c r="EQ213" s="176"/>
      <c r="ER213" s="176"/>
      <c r="ES213" s="176"/>
      <c r="ET213" s="176"/>
      <c r="EU213" s="176"/>
      <c r="EV213" s="176"/>
      <c r="EW213" s="176"/>
      <c r="EX213" s="176"/>
      <c r="EY213" s="176"/>
      <c r="EZ213" s="176"/>
      <c r="FA213" s="176"/>
      <c r="FB213" s="176"/>
      <c r="FC213" s="176"/>
      <c r="FD213" s="176"/>
      <c r="FE213" s="176"/>
      <c r="FF213" s="176"/>
      <c r="FG213" s="176"/>
      <c r="FH213" s="176"/>
      <c r="FI213" s="176"/>
      <c r="FJ213" s="176"/>
      <c r="FK213" s="176"/>
      <c r="FL213" s="176"/>
      <c r="FM213" s="176"/>
      <c r="FN213" s="176"/>
      <c r="FO213" s="176"/>
      <c r="FP213" s="176"/>
      <c r="FQ213" s="176"/>
      <c r="FR213" s="176"/>
      <c r="FS213" s="176"/>
      <c r="FT213" s="176"/>
      <c r="FU213" s="176"/>
      <c r="FV213" s="176"/>
      <c r="FW213" s="176"/>
      <c r="FX213" s="176"/>
      <c r="FY213" s="176"/>
      <c r="FZ213" s="176"/>
      <c r="GA213" s="176"/>
      <c r="GB213" s="176"/>
      <c r="GC213" s="176"/>
      <c r="GD213" s="176"/>
      <c r="GE213" s="176"/>
      <c r="GF213" s="176"/>
      <c r="GG213" s="176"/>
      <c r="GH213" s="176"/>
      <c r="GI213" s="176"/>
      <c r="GJ213" s="176"/>
      <c r="GK213" s="176"/>
      <c r="GL213" s="176"/>
      <c r="GM213" s="176"/>
      <c r="GN213" s="176"/>
      <c r="GO213" s="176"/>
      <c r="GP213" s="176"/>
      <c r="GQ213" s="176"/>
      <c r="GR213" s="176"/>
      <c r="GS213" s="176"/>
      <c r="GT213" s="176"/>
      <c r="GU213" s="176"/>
      <c r="GV213" s="176"/>
      <c r="GW213" s="176"/>
      <c r="GX213" s="176"/>
      <c r="GY213" s="176"/>
      <c r="GZ213" s="176"/>
      <c r="HA213" s="176"/>
      <c r="HB213" s="176"/>
      <c r="HC213" s="176"/>
      <c r="HD213" s="176"/>
      <c r="HE213" s="176"/>
      <c r="HF213" s="176"/>
      <c r="HG213" s="176"/>
      <c r="HH213" s="176"/>
      <c r="HI213" s="176"/>
      <c r="HJ213" s="176"/>
      <c r="HK213" s="176"/>
      <c r="HL213" s="176"/>
      <c r="HM213" s="176"/>
      <c r="HN213" s="176"/>
      <c r="HO213" s="176"/>
      <c r="HP213" s="176"/>
      <c r="HQ213" s="176"/>
      <c r="HR213" s="176"/>
      <c r="HS213" s="176"/>
      <c r="HT213" s="176"/>
      <c r="HU213" s="176"/>
      <c r="HV213" s="176"/>
      <c r="HW213" s="176"/>
      <c r="HX213" s="176"/>
      <c r="HY213" s="176"/>
      <c r="HZ213" s="176"/>
      <c r="IA213" s="176"/>
      <c r="IB213" s="176"/>
      <c r="IC213" s="176"/>
      <c r="ID213" s="176"/>
      <c r="IE213" s="176"/>
      <c r="IF213" s="176"/>
      <c r="IG213" s="176"/>
      <c r="IH213" s="176"/>
      <c r="II213" s="176"/>
      <c r="IJ213" s="176"/>
      <c r="IK213" s="176"/>
      <c r="IL213" s="176"/>
      <c r="IM213" s="176"/>
      <c r="IN213" s="176"/>
      <c r="IO213" s="176"/>
      <c r="IP213" s="176"/>
      <c r="IQ213" s="176"/>
      <c r="IR213" s="176"/>
      <c r="IS213" s="176"/>
      <c r="IT213" s="176"/>
      <c r="IU213" s="176"/>
    </row>
    <row r="214" spans="1:255" s="177" customFormat="1" x14ac:dyDescent="0.25">
      <c r="A214" s="132"/>
      <c r="B214" s="77"/>
      <c r="C214" s="77"/>
      <c r="D214" s="92"/>
      <c r="E214" s="172"/>
      <c r="F214" s="124"/>
      <c r="G214" s="114"/>
      <c r="H214" s="173"/>
      <c r="I214" s="182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  <c r="BY214" s="176"/>
      <c r="BZ214" s="176"/>
      <c r="CA214" s="176"/>
      <c r="CB214" s="176"/>
      <c r="CC214" s="176"/>
      <c r="CD214" s="176"/>
      <c r="CE214" s="176"/>
      <c r="CF214" s="176"/>
      <c r="CG214" s="176"/>
      <c r="CH214" s="176"/>
      <c r="CI214" s="176"/>
      <c r="CJ214" s="176"/>
      <c r="CK214" s="176"/>
      <c r="CL214" s="176"/>
      <c r="CM214" s="176"/>
      <c r="CN214" s="176"/>
      <c r="CO214" s="176"/>
      <c r="CP214" s="176"/>
      <c r="CQ214" s="176"/>
      <c r="CR214" s="176"/>
      <c r="CS214" s="176"/>
      <c r="CT214" s="176"/>
      <c r="CU214" s="176"/>
      <c r="CV214" s="176"/>
      <c r="CW214" s="176"/>
      <c r="CX214" s="176"/>
      <c r="CY214" s="176"/>
      <c r="CZ214" s="176"/>
      <c r="DA214" s="176"/>
      <c r="DB214" s="176"/>
      <c r="DC214" s="176"/>
      <c r="DD214" s="176"/>
      <c r="DE214" s="176"/>
      <c r="DF214" s="176"/>
      <c r="DG214" s="176"/>
      <c r="DH214" s="176"/>
      <c r="DI214" s="176"/>
      <c r="DJ214" s="176"/>
      <c r="DK214" s="176"/>
      <c r="DL214" s="176"/>
      <c r="DM214" s="176"/>
      <c r="DN214" s="176"/>
      <c r="DO214" s="176"/>
      <c r="DP214" s="176"/>
      <c r="DQ214" s="176"/>
      <c r="DR214" s="176"/>
      <c r="DS214" s="176"/>
      <c r="DT214" s="176"/>
      <c r="DU214" s="176"/>
      <c r="DV214" s="176"/>
      <c r="DW214" s="176"/>
      <c r="DX214" s="176"/>
      <c r="DY214" s="176"/>
      <c r="DZ214" s="176"/>
      <c r="EA214" s="176"/>
      <c r="EB214" s="176"/>
      <c r="EC214" s="176"/>
      <c r="ED214" s="176"/>
      <c r="EE214" s="176"/>
      <c r="EF214" s="176"/>
      <c r="EG214" s="176"/>
      <c r="EH214" s="176"/>
      <c r="EI214" s="176"/>
      <c r="EJ214" s="176"/>
      <c r="EK214" s="176"/>
      <c r="EL214" s="176"/>
      <c r="EM214" s="176"/>
      <c r="EN214" s="176"/>
      <c r="EO214" s="176"/>
      <c r="EP214" s="176"/>
      <c r="EQ214" s="176"/>
      <c r="ER214" s="176"/>
      <c r="ES214" s="176"/>
      <c r="ET214" s="176"/>
      <c r="EU214" s="176"/>
      <c r="EV214" s="176"/>
      <c r="EW214" s="176"/>
      <c r="EX214" s="176"/>
      <c r="EY214" s="176"/>
      <c r="EZ214" s="176"/>
      <c r="FA214" s="176"/>
      <c r="FB214" s="176"/>
      <c r="FC214" s="176"/>
      <c r="FD214" s="176"/>
      <c r="FE214" s="176"/>
      <c r="FF214" s="176"/>
      <c r="FG214" s="176"/>
      <c r="FH214" s="176"/>
      <c r="FI214" s="176"/>
      <c r="FJ214" s="176"/>
      <c r="FK214" s="176"/>
      <c r="FL214" s="176"/>
      <c r="FM214" s="176"/>
      <c r="FN214" s="176"/>
      <c r="FO214" s="176"/>
      <c r="FP214" s="176"/>
      <c r="FQ214" s="176"/>
      <c r="FR214" s="176"/>
      <c r="FS214" s="176"/>
      <c r="FT214" s="176"/>
      <c r="FU214" s="176"/>
      <c r="FV214" s="176"/>
      <c r="FW214" s="176"/>
      <c r="FX214" s="176"/>
      <c r="FY214" s="176"/>
      <c r="FZ214" s="176"/>
      <c r="GA214" s="176"/>
      <c r="GB214" s="176"/>
      <c r="GC214" s="176"/>
      <c r="GD214" s="176"/>
      <c r="GE214" s="176"/>
      <c r="GF214" s="176"/>
      <c r="GG214" s="176"/>
      <c r="GH214" s="176"/>
      <c r="GI214" s="176"/>
      <c r="GJ214" s="176"/>
      <c r="GK214" s="176"/>
      <c r="GL214" s="176"/>
      <c r="GM214" s="176"/>
      <c r="GN214" s="176"/>
      <c r="GO214" s="176"/>
      <c r="GP214" s="176"/>
      <c r="GQ214" s="176"/>
      <c r="GR214" s="176"/>
      <c r="GS214" s="176"/>
      <c r="GT214" s="176"/>
      <c r="GU214" s="176"/>
      <c r="GV214" s="176"/>
      <c r="GW214" s="176"/>
      <c r="GX214" s="176"/>
      <c r="GY214" s="176"/>
      <c r="GZ214" s="176"/>
      <c r="HA214" s="176"/>
      <c r="HB214" s="176"/>
      <c r="HC214" s="176"/>
      <c r="HD214" s="176"/>
      <c r="HE214" s="176"/>
      <c r="HF214" s="176"/>
      <c r="HG214" s="176"/>
      <c r="HH214" s="176"/>
      <c r="HI214" s="176"/>
      <c r="HJ214" s="176"/>
      <c r="HK214" s="176"/>
      <c r="HL214" s="176"/>
      <c r="HM214" s="176"/>
      <c r="HN214" s="176"/>
      <c r="HO214" s="176"/>
      <c r="HP214" s="176"/>
      <c r="HQ214" s="176"/>
      <c r="HR214" s="176"/>
      <c r="HS214" s="176"/>
      <c r="HT214" s="176"/>
      <c r="HU214" s="176"/>
      <c r="HV214" s="176"/>
      <c r="HW214" s="176"/>
      <c r="HX214" s="176"/>
      <c r="HY214" s="176"/>
      <c r="HZ214" s="176"/>
      <c r="IA214" s="176"/>
      <c r="IB214" s="176"/>
      <c r="IC214" s="176"/>
      <c r="ID214" s="176"/>
      <c r="IE214" s="176"/>
      <c r="IF214" s="176"/>
      <c r="IG214" s="176"/>
      <c r="IH214" s="176"/>
      <c r="II214" s="176"/>
      <c r="IJ214" s="176"/>
      <c r="IK214" s="176"/>
      <c r="IL214" s="176"/>
      <c r="IM214" s="176"/>
      <c r="IN214" s="176"/>
      <c r="IO214" s="176"/>
      <c r="IP214" s="176"/>
      <c r="IQ214" s="176"/>
      <c r="IR214" s="176"/>
      <c r="IS214" s="176"/>
      <c r="IT214" s="176"/>
      <c r="IU214" s="176"/>
    </row>
    <row r="215" spans="1:255" s="177" customFormat="1" x14ac:dyDescent="0.25">
      <c r="A215" s="132"/>
      <c r="B215" s="77"/>
      <c r="C215" s="77"/>
      <c r="D215" s="92"/>
      <c r="E215" s="172"/>
      <c r="F215" s="124"/>
      <c r="G215" s="114"/>
      <c r="H215" s="173"/>
      <c r="I215" s="182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  <c r="CR215" s="176"/>
      <c r="CS215" s="176"/>
      <c r="CT215" s="176"/>
      <c r="CU215" s="176"/>
      <c r="CV215" s="176"/>
      <c r="CW215" s="176"/>
      <c r="CX215" s="176"/>
      <c r="CY215" s="176"/>
      <c r="CZ215" s="176"/>
      <c r="DA215" s="176"/>
      <c r="DB215" s="176"/>
      <c r="DC215" s="176"/>
      <c r="DD215" s="176"/>
      <c r="DE215" s="176"/>
      <c r="DF215" s="176"/>
      <c r="DG215" s="176"/>
      <c r="DH215" s="176"/>
      <c r="DI215" s="176"/>
      <c r="DJ215" s="176"/>
      <c r="DK215" s="176"/>
      <c r="DL215" s="176"/>
      <c r="DM215" s="176"/>
      <c r="DN215" s="176"/>
      <c r="DO215" s="176"/>
      <c r="DP215" s="176"/>
      <c r="DQ215" s="176"/>
      <c r="DR215" s="176"/>
      <c r="DS215" s="176"/>
      <c r="DT215" s="176"/>
      <c r="DU215" s="176"/>
      <c r="DV215" s="176"/>
      <c r="DW215" s="176"/>
      <c r="DX215" s="176"/>
      <c r="DY215" s="176"/>
      <c r="DZ215" s="176"/>
      <c r="EA215" s="176"/>
      <c r="EB215" s="176"/>
      <c r="EC215" s="176"/>
      <c r="ED215" s="176"/>
      <c r="EE215" s="176"/>
      <c r="EF215" s="176"/>
      <c r="EG215" s="176"/>
      <c r="EH215" s="176"/>
      <c r="EI215" s="176"/>
      <c r="EJ215" s="176"/>
      <c r="EK215" s="176"/>
      <c r="EL215" s="176"/>
      <c r="EM215" s="176"/>
      <c r="EN215" s="176"/>
      <c r="EO215" s="176"/>
      <c r="EP215" s="176"/>
      <c r="EQ215" s="176"/>
      <c r="ER215" s="176"/>
      <c r="ES215" s="176"/>
      <c r="ET215" s="176"/>
      <c r="EU215" s="176"/>
      <c r="EV215" s="176"/>
      <c r="EW215" s="176"/>
      <c r="EX215" s="176"/>
      <c r="EY215" s="176"/>
      <c r="EZ215" s="176"/>
      <c r="FA215" s="176"/>
      <c r="FB215" s="176"/>
      <c r="FC215" s="176"/>
      <c r="FD215" s="176"/>
      <c r="FE215" s="176"/>
      <c r="FF215" s="176"/>
      <c r="FG215" s="176"/>
      <c r="FH215" s="176"/>
      <c r="FI215" s="176"/>
      <c r="FJ215" s="176"/>
      <c r="FK215" s="176"/>
      <c r="FL215" s="176"/>
      <c r="FM215" s="176"/>
      <c r="FN215" s="176"/>
      <c r="FO215" s="176"/>
      <c r="FP215" s="176"/>
      <c r="FQ215" s="176"/>
      <c r="FR215" s="176"/>
      <c r="FS215" s="176"/>
      <c r="FT215" s="176"/>
      <c r="FU215" s="176"/>
      <c r="FV215" s="176"/>
      <c r="FW215" s="176"/>
      <c r="FX215" s="176"/>
      <c r="FY215" s="176"/>
      <c r="FZ215" s="176"/>
      <c r="GA215" s="176"/>
      <c r="GB215" s="176"/>
      <c r="GC215" s="176"/>
      <c r="GD215" s="176"/>
      <c r="GE215" s="176"/>
      <c r="GF215" s="176"/>
      <c r="GG215" s="176"/>
      <c r="GH215" s="176"/>
      <c r="GI215" s="176"/>
      <c r="GJ215" s="176"/>
      <c r="GK215" s="176"/>
      <c r="GL215" s="176"/>
      <c r="GM215" s="176"/>
      <c r="GN215" s="176"/>
      <c r="GO215" s="176"/>
      <c r="GP215" s="176"/>
      <c r="GQ215" s="176"/>
      <c r="GR215" s="176"/>
      <c r="GS215" s="176"/>
      <c r="GT215" s="176"/>
      <c r="GU215" s="176"/>
      <c r="GV215" s="176"/>
      <c r="GW215" s="176"/>
      <c r="GX215" s="176"/>
      <c r="GY215" s="176"/>
      <c r="GZ215" s="176"/>
      <c r="HA215" s="176"/>
      <c r="HB215" s="176"/>
      <c r="HC215" s="176"/>
      <c r="HD215" s="176"/>
      <c r="HE215" s="176"/>
      <c r="HF215" s="176"/>
      <c r="HG215" s="176"/>
      <c r="HH215" s="176"/>
      <c r="HI215" s="176"/>
      <c r="HJ215" s="176"/>
      <c r="HK215" s="176"/>
      <c r="HL215" s="176"/>
      <c r="HM215" s="176"/>
      <c r="HN215" s="176"/>
      <c r="HO215" s="176"/>
      <c r="HP215" s="176"/>
      <c r="HQ215" s="176"/>
      <c r="HR215" s="176"/>
      <c r="HS215" s="176"/>
      <c r="HT215" s="176"/>
      <c r="HU215" s="176"/>
      <c r="HV215" s="176"/>
      <c r="HW215" s="176"/>
      <c r="HX215" s="176"/>
      <c r="HY215" s="176"/>
      <c r="HZ215" s="176"/>
      <c r="IA215" s="176"/>
      <c r="IB215" s="176"/>
      <c r="IC215" s="176"/>
      <c r="ID215" s="176"/>
      <c r="IE215" s="176"/>
      <c r="IF215" s="176"/>
      <c r="IG215" s="176"/>
      <c r="IH215" s="176"/>
      <c r="II215" s="176"/>
      <c r="IJ215" s="176"/>
      <c r="IK215" s="176"/>
      <c r="IL215" s="176"/>
      <c r="IM215" s="176"/>
      <c r="IN215" s="176"/>
      <c r="IO215" s="176"/>
      <c r="IP215" s="176"/>
      <c r="IQ215" s="176"/>
      <c r="IR215" s="176"/>
      <c r="IS215" s="176"/>
      <c r="IT215" s="176"/>
      <c r="IU215" s="176"/>
    </row>
    <row r="216" spans="1:255" s="177" customFormat="1" x14ac:dyDescent="0.25">
      <c r="A216" s="116" t="s">
        <v>230</v>
      </c>
      <c r="B216" s="808"/>
      <c r="C216" s="809"/>
      <c r="D216" s="809"/>
      <c r="E216" s="809"/>
      <c r="F216" s="809"/>
      <c r="G216" s="810"/>
      <c r="H216" s="117">
        <f>SUM(G214:G215)</f>
        <v>0</v>
      </c>
      <c r="I216" s="182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  <c r="BY216" s="176"/>
      <c r="BZ216" s="176"/>
      <c r="CA216" s="176"/>
      <c r="CB216" s="176"/>
      <c r="CC216" s="176"/>
      <c r="CD216" s="176"/>
      <c r="CE216" s="176"/>
      <c r="CF216" s="176"/>
      <c r="CG216" s="176"/>
      <c r="CH216" s="176"/>
      <c r="CI216" s="176"/>
      <c r="CJ216" s="176"/>
      <c r="CK216" s="176"/>
      <c r="CL216" s="176"/>
      <c r="CM216" s="176"/>
      <c r="CN216" s="176"/>
      <c r="CO216" s="176"/>
      <c r="CP216" s="176"/>
      <c r="CQ216" s="176"/>
      <c r="CR216" s="176"/>
      <c r="CS216" s="176"/>
      <c r="CT216" s="176"/>
      <c r="CU216" s="176"/>
      <c r="CV216" s="176"/>
      <c r="CW216" s="176"/>
      <c r="CX216" s="176"/>
      <c r="CY216" s="176"/>
      <c r="CZ216" s="176"/>
      <c r="DA216" s="176"/>
      <c r="DB216" s="176"/>
      <c r="DC216" s="176"/>
      <c r="DD216" s="176"/>
      <c r="DE216" s="176"/>
      <c r="DF216" s="176"/>
      <c r="DG216" s="176"/>
      <c r="DH216" s="176"/>
      <c r="DI216" s="176"/>
      <c r="DJ216" s="176"/>
      <c r="DK216" s="176"/>
      <c r="DL216" s="176"/>
      <c r="DM216" s="176"/>
      <c r="DN216" s="176"/>
      <c r="DO216" s="176"/>
      <c r="DP216" s="176"/>
      <c r="DQ216" s="176"/>
      <c r="DR216" s="176"/>
      <c r="DS216" s="176"/>
      <c r="DT216" s="176"/>
      <c r="DU216" s="176"/>
      <c r="DV216" s="176"/>
      <c r="DW216" s="176"/>
      <c r="DX216" s="176"/>
      <c r="DY216" s="176"/>
      <c r="DZ216" s="176"/>
      <c r="EA216" s="176"/>
      <c r="EB216" s="176"/>
      <c r="EC216" s="176"/>
      <c r="ED216" s="176"/>
      <c r="EE216" s="176"/>
      <c r="EF216" s="176"/>
      <c r="EG216" s="176"/>
      <c r="EH216" s="176"/>
      <c r="EI216" s="176"/>
      <c r="EJ216" s="176"/>
      <c r="EK216" s="176"/>
      <c r="EL216" s="176"/>
      <c r="EM216" s="176"/>
      <c r="EN216" s="176"/>
      <c r="EO216" s="176"/>
      <c r="EP216" s="176"/>
      <c r="EQ216" s="176"/>
      <c r="ER216" s="176"/>
      <c r="ES216" s="176"/>
      <c r="ET216" s="176"/>
      <c r="EU216" s="176"/>
      <c r="EV216" s="176"/>
      <c r="EW216" s="176"/>
      <c r="EX216" s="176"/>
      <c r="EY216" s="176"/>
      <c r="EZ216" s="176"/>
      <c r="FA216" s="176"/>
      <c r="FB216" s="176"/>
      <c r="FC216" s="176"/>
      <c r="FD216" s="176"/>
      <c r="FE216" s="176"/>
      <c r="FF216" s="176"/>
      <c r="FG216" s="176"/>
      <c r="FH216" s="176"/>
      <c r="FI216" s="176"/>
      <c r="FJ216" s="176"/>
      <c r="FK216" s="176"/>
      <c r="FL216" s="176"/>
      <c r="FM216" s="176"/>
      <c r="FN216" s="176"/>
      <c r="FO216" s="176"/>
      <c r="FP216" s="176"/>
      <c r="FQ216" s="176"/>
      <c r="FR216" s="176"/>
      <c r="FS216" s="176"/>
      <c r="FT216" s="176"/>
      <c r="FU216" s="176"/>
      <c r="FV216" s="176"/>
      <c r="FW216" s="176"/>
      <c r="FX216" s="176"/>
      <c r="FY216" s="176"/>
      <c r="FZ216" s="176"/>
      <c r="GA216" s="176"/>
      <c r="GB216" s="176"/>
      <c r="GC216" s="176"/>
      <c r="GD216" s="176"/>
      <c r="GE216" s="176"/>
      <c r="GF216" s="176"/>
      <c r="GG216" s="176"/>
      <c r="GH216" s="176"/>
      <c r="GI216" s="176"/>
      <c r="GJ216" s="176"/>
      <c r="GK216" s="176"/>
      <c r="GL216" s="176"/>
      <c r="GM216" s="176"/>
      <c r="GN216" s="176"/>
      <c r="GO216" s="176"/>
      <c r="GP216" s="176"/>
      <c r="GQ216" s="176"/>
      <c r="GR216" s="176"/>
      <c r="GS216" s="176"/>
      <c r="GT216" s="176"/>
      <c r="GU216" s="176"/>
      <c r="GV216" s="176"/>
      <c r="GW216" s="176"/>
      <c r="GX216" s="176"/>
      <c r="GY216" s="176"/>
      <c r="GZ216" s="176"/>
      <c r="HA216" s="176"/>
      <c r="HB216" s="176"/>
      <c r="HC216" s="176"/>
      <c r="HD216" s="176"/>
      <c r="HE216" s="176"/>
      <c r="HF216" s="176"/>
      <c r="HG216" s="176"/>
      <c r="HH216" s="176"/>
      <c r="HI216" s="176"/>
      <c r="HJ216" s="176"/>
      <c r="HK216" s="176"/>
      <c r="HL216" s="176"/>
      <c r="HM216" s="176"/>
      <c r="HN216" s="176"/>
      <c r="HO216" s="176"/>
      <c r="HP216" s="176"/>
      <c r="HQ216" s="176"/>
      <c r="HR216" s="176"/>
      <c r="HS216" s="176"/>
      <c r="HT216" s="176"/>
      <c r="HU216" s="176"/>
      <c r="HV216" s="176"/>
      <c r="HW216" s="176"/>
      <c r="HX216" s="176"/>
      <c r="HY216" s="176"/>
      <c r="HZ216" s="176"/>
      <c r="IA216" s="176"/>
      <c r="IB216" s="176"/>
      <c r="IC216" s="176"/>
      <c r="ID216" s="176"/>
      <c r="IE216" s="176"/>
      <c r="IF216" s="176"/>
      <c r="IG216" s="176"/>
      <c r="IH216" s="176"/>
      <c r="II216" s="176"/>
      <c r="IJ216" s="176"/>
      <c r="IK216" s="176"/>
      <c r="IL216" s="176"/>
      <c r="IM216" s="176"/>
      <c r="IN216" s="176"/>
      <c r="IO216" s="176"/>
      <c r="IP216" s="176"/>
      <c r="IQ216" s="176"/>
      <c r="IR216" s="176"/>
      <c r="IS216" s="176"/>
      <c r="IT216" s="176"/>
      <c r="IU216" s="176"/>
    </row>
    <row r="217" spans="1:255" s="177" customFormat="1" x14ac:dyDescent="0.25">
      <c r="A217" s="126"/>
      <c r="B217" s="127"/>
      <c r="C217" s="127"/>
      <c r="D217" s="128"/>
      <c r="E217" s="88"/>
      <c r="F217" s="129"/>
      <c r="G217" s="130"/>
      <c r="H217" s="131"/>
      <c r="I217" s="182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  <c r="IL217" s="176"/>
      <c r="IM217" s="176"/>
      <c r="IN217" s="176"/>
      <c r="IO217" s="176"/>
      <c r="IP217" s="176"/>
      <c r="IQ217" s="176"/>
      <c r="IR217" s="176"/>
      <c r="IS217" s="176"/>
      <c r="IT217" s="176"/>
      <c r="IU217" s="176"/>
    </row>
    <row r="218" spans="1:255" s="177" customFormat="1" x14ac:dyDescent="0.25">
      <c r="A218" s="779" t="s">
        <v>231</v>
      </c>
      <c r="B218" s="781" t="s">
        <v>22</v>
      </c>
      <c r="C218" s="781" t="s">
        <v>223</v>
      </c>
      <c r="D218" s="781" t="s">
        <v>17</v>
      </c>
      <c r="E218" s="783" t="s">
        <v>224</v>
      </c>
      <c r="F218" s="772" t="s">
        <v>225</v>
      </c>
      <c r="G218" s="773"/>
      <c r="H218" s="774" t="s">
        <v>232</v>
      </c>
      <c r="I218" s="182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76"/>
      <c r="DX218" s="176"/>
      <c r="DY218" s="176"/>
      <c r="DZ218" s="176"/>
      <c r="EA218" s="176"/>
      <c r="EB218" s="176"/>
      <c r="EC218" s="176"/>
      <c r="ED218" s="176"/>
      <c r="EE218" s="176"/>
      <c r="EF218" s="176"/>
      <c r="EG218" s="176"/>
      <c r="EH218" s="176"/>
      <c r="EI218" s="176"/>
      <c r="EJ218" s="176"/>
      <c r="EK218" s="176"/>
      <c r="EL218" s="176"/>
      <c r="EM218" s="176"/>
      <c r="EN218" s="176"/>
      <c r="EO218" s="176"/>
      <c r="EP218" s="176"/>
      <c r="EQ218" s="176"/>
      <c r="ER218" s="176"/>
      <c r="ES218" s="176"/>
      <c r="ET218" s="176"/>
      <c r="EU218" s="176"/>
      <c r="EV218" s="176"/>
      <c r="EW218" s="176"/>
      <c r="EX218" s="176"/>
      <c r="EY218" s="176"/>
      <c r="EZ218" s="176"/>
      <c r="FA218" s="176"/>
      <c r="FB218" s="176"/>
      <c r="FC218" s="176"/>
      <c r="FD218" s="176"/>
      <c r="FE218" s="176"/>
      <c r="FF218" s="176"/>
      <c r="FG218" s="176"/>
      <c r="FH218" s="176"/>
      <c r="FI218" s="176"/>
      <c r="FJ218" s="176"/>
      <c r="FK218" s="176"/>
      <c r="FL218" s="176"/>
      <c r="FM218" s="176"/>
      <c r="FN218" s="176"/>
      <c r="FO218" s="176"/>
      <c r="FP218" s="176"/>
      <c r="FQ218" s="176"/>
      <c r="FR218" s="176"/>
      <c r="FS218" s="176"/>
      <c r="FT218" s="176"/>
      <c r="FU218" s="176"/>
      <c r="FV218" s="176"/>
      <c r="FW218" s="176"/>
      <c r="FX218" s="176"/>
      <c r="FY218" s="176"/>
      <c r="FZ218" s="176"/>
      <c r="GA218" s="176"/>
      <c r="GB218" s="176"/>
      <c r="GC218" s="176"/>
      <c r="GD218" s="176"/>
      <c r="GE218" s="176"/>
      <c r="GF218" s="176"/>
      <c r="GG218" s="176"/>
      <c r="GH218" s="176"/>
      <c r="GI218" s="176"/>
      <c r="GJ218" s="176"/>
      <c r="GK218" s="176"/>
      <c r="GL218" s="176"/>
      <c r="GM218" s="176"/>
      <c r="GN218" s="176"/>
      <c r="GO218" s="176"/>
      <c r="GP218" s="176"/>
      <c r="GQ218" s="176"/>
      <c r="GR218" s="176"/>
      <c r="GS218" s="176"/>
      <c r="GT218" s="176"/>
      <c r="GU218" s="176"/>
      <c r="GV218" s="176"/>
      <c r="GW218" s="176"/>
      <c r="GX218" s="176"/>
      <c r="GY218" s="176"/>
      <c r="GZ218" s="176"/>
      <c r="HA218" s="176"/>
      <c r="HB218" s="176"/>
      <c r="HC218" s="176"/>
      <c r="HD218" s="176"/>
      <c r="HE218" s="176"/>
      <c r="HF218" s="176"/>
      <c r="HG218" s="176"/>
      <c r="HH218" s="176"/>
      <c r="HI218" s="176"/>
      <c r="HJ218" s="176"/>
      <c r="HK218" s="176"/>
      <c r="HL218" s="176"/>
      <c r="HM218" s="176"/>
      <c r="HN218" s="176"/>
      <c r="HO218" s="176"/>
      <c r="HP218" s="176"/>
      <c r="HQ218" s="176"/>
      <c r="HR218" s="176"/>
      <c r="HS218" s="176"/>
      <c r="HT218" s="176"/>
      <c r="HU218" s="176"/>
      <c r="HV218" s="176"/>
      <c r="HW218" s="176"/>
      <c r="HX218" s="176"/>
      <c r="HY218" s="176"/>
      <c r="HZ218" s="176"/>
      <c r="IA218" s="176"/>
      <c r="IB218" s="176"/>
      <c r="IC218" s="176"/>
      <c r="ID218" s="176"/>
      <c r="IE218" s="176"/>
      <c r="IF218" s="176"/>
      <c r="IG218" s="176"/>
      <c r="IH218" s="176"/>
      <c r="II218" s="176"/>
      <c r="IJ218" s="176"/>
      <c r="IK218" s="176"/>
      <c r="IL218" s="176"/>
      <c r="IM218" s="176"/>
      <c r="IN218" s="176"/>
      <c r="IO218" s="176"/>
      <c r="IP218" s="176"/>
      <c r="IQ218" s="176"/>
      <c r="IR218" s="176"/>
      <c r="IS218" s="176"/>
      <c r="IT218" s="176"/>
      <c r="IU218" s="176"/>
    </row>
    <row r="219" spans="1:255" s="177" customFormat="1" x14ac:dyDescent="0.25">
      <c r="A219" s="807"/>
      <c r="B219" s="782"/>
      <c r="C219" s="782"/>
      <c r="D219" s="785"/>
      <c r="E219" s="786"/>
      <c r="F219" s="42" t="s">
        <v>227</v>
      </c>
      <c r="G219" s="42" t="s">
        <v>228</v>
      </c>
      <c r="H219" s="775"/>
      <c r="I219" s="182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  <c r="IL219" s="176"/>
      <c r="IM219" s="176"/>
      <c r="IN219" s="176"/>
      <c r="IO219" s="176"/>
      <c r="IP219" s="176"/>
      <c r="IQ219" s="176"/>
      <c r="IR219" s="176"/>
      <c r="IS219" s="176"/>
      <c r="IT219" s="176"/>
      <c r="IU219" s="176"/>
    </row>
    <row r="220" spans="1:255" s="177" customFormat="1" ht="48" customHeight="1" x14ac:dyDescent="0.25">
      <c r="A220" s="132" t="s">
        <v>43</v>
      </c>
      <c r="B220" s="77" t="s">
        <v>233</v>
      </c>
      <c r="C220" s="77" t="s">
        <v>234</v>
      </c>
      <c r="D220" s="92" t="s">
        <v>235</v>
      </c>
      <c r="E220" s="172">
        <v>1</v>
      </c>
      <c r="F220" s="306">
        <f>'mediana preços equipamentos'!J10</f>
        <v>4527</v>
      </c>
      <c r="G220" s="114">
        <f t="shared" ref="G220" si="4">TRUNC(E220*F220,2)</f>
        <v>4527</v>
      </c>
      <c r="H220" s="249"/>
      <c r="I220" s="182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76"/>
      <c r="DX220" s="176"/>
      <c r="DY220" s="176"/>
      <c r="DZ220" s="176"/>
      <c r="EA220" s="176"/>
      <c r="EB220" s="176"/>
      <c r="EC220" s="176"/>
      <c r="ED220" s="176"/>
      <c r="EE220" s="176"/>
      <c r="EF220" s="176"/>
      <c r="EG220" s="176"/>
      <c r="EH220" s="176"/>
      <c r="EI220" s="176"/>
      <c r="EJ220" s="176"/>
      <c r="EK220" s="176"/>
      <c r="EL220" s="176"/>
      <c r="EM220" s="176"/>
      <c r="EN220" s="176"/>
      <c r="EO220" s="176"/>
      <c r="EP220" s="176"/>
      <c r="EQ220" s="176"/>
      <c r="ER220" s="176"/>
      <c r="ES220" s="176"/>
      <c r="ET220" s="176"/>
      <c r="EU220" s="176"/>
      <c r="EV220" s="176"/>
      <c r="EW220" s="176"/>
      <c r="EX220" s="176"/>
      <c r="EY220" s="176"/>
      <c r="EZ220" s="176"/>
      <c r="FA220" s="176"/>
      <c r="FB220" s="176"/>
      <c r="FC220" s="176"/>
      <c r="FD220" s="176"/>
      <c r="FE220" s="176"/>
      <c r="FF220" s="176"/>
      <c r="FG220" s="176"/>
      <c r="FH220" s="176"/>
      <c r="FI220" s="176"/>
      <c r="FJ220" s="176"/>
      <c r="FK220" s="176"/>
      <c r="FL220" s="176"/>
      <c r="FM220" s="176"/>
      <c r="FN220" s="176"/>
      <c r="FO220" s="176"/>
      <c r="FP220" s="176"/>
      <c r="FQ220" s="176"/>
      <c r="FR220" s="176"/>
      <c r="FS220" s="176"/>
      <c r="FT220" s="176"/>
      <c r="FU220" s="176"/>
      <c r="FV220" s="176"/>
      <c r="FW220" s="176"/>
      <c r="FX220" s="176"/>
      <c r="FY220" s="176"/>
      <c r="FZ220" s="176"/>
      <c r="GA220" s="176"/>
      <c r="GB220" s="176"/>
      <c r="GC220" s="176"/>
      <c r="GD220" s="176"/>
      <c r="GE220" s="176"/>
      <c r="GF220" s="176"/>
      <c r="GG220" s="176"/>
      <c r="GH220" s="176"/>
      <c r="GI220" s="176"/>
      <c r="GJ220" s="176"/>
      <c r="GK220" s="176"/>
      <c r="GL220" s="176"/>
      <c r="GM220" s="176"/>
      <c r="GN220" s="176"/>
      <c r="GO220" s="176"/>
      <c r="GP220" s="176"/>
      <c r="GQ220" s="176"/>
      <c r="GR220" s="176"/>
      <c r="GS220" s="176"/>
      <c r="GT220" s="176"/>
      <c r="GU220" s="176"/>
      <c r="GV220" s="176"/>
      <c r="GW220" s="176"/>
      <c r="GX220" s="176"/>
      <c r="GY220" s="176"/>
      <c r="GZ220" s="176"/>
      <c r="HA220" s="176"/>
      <c r="HB220" s="176"/>
      <c r="HC220" s="176"/>
      <c r="HD220" s="176"/>
      <c r="HE220" s="176"/>
      <c r="HF220" s="176"/>
      <c r="HG220" s="176"/>
      <c r="HH220" s="176"/>
      <c r="HI220" s="176"/>
      <c r="HJ220" s="176"/>
      <c r="HK220" s="176"/>
      <c r="HL220" s="176"/>
      <c r="HM220" s="176"/>
      <c r="HN220" s="176"/>
      <c r="HO220" s="176"/>
      <c r="HP220" s="176"/>
      <c r="HQ220" s="176"/>
      <c r="HR220" s="176"/>
      <c r="HS220" s="176"/>
      <c r="HT220" s="176"/>
      <c r="HU220" s="176"/>
      <c r="HV220" s="176"/>
      <c r="HW220" s="176"/>
      <c r="HX220" s="176"/>
      <c r="HY220" s="176"/>
      <c r="HZ220" s="176"/>
      <c r="IA220" s="176"/>
      <c r="IB220" s="176"/>
      <c r="IC220" s="176"/>
      <c r="ID220" s="176"/>
      <c r="IE220" s="176"/>
      <c r="IF220" s="176"/>
      <c r="IG220" s="176"/>
      <c r="IH220" s="176"/>
      <c r="II220" s="176"/>
      <c r="IJ220" s="176"/>
      <c r="IK220" s="176"/>
      <c r="IL220" s="176"/>
      <c r="IM220" s="176"/>
      <c r="IN220" s="176"/>
      <c r="IO220" s="176"/>
      <c r="IP220" s="176"/>
      <c r="IQ220" s="176"/>
      <c r="IR220" s="176"/>
      <c r="IS220" s="176"/>
      <c r="IT220" s="176"/>
      <c r="IU220" s="176"/>
    </row>
    <row r="221" spans="1:255" s="177" customFormat="1" ht="48" customHeight="1" x14ac:dyDescent="0.25">
      <c r="A221" s="671"/>
      <c r="B221" s="555"/>
      <c r="C221" s="77"/>
      <c r="D221" s="92"/>
      <c r="E221" s="172"/>
      <c r="F221" s="306"/>
      <c r="G221" s="114"/>
      <c r="H221" s="249"/>
      <c r="I221" s="182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  <c r="IL221" s="176"/>
      <c r="IM221" s="176"/>
      <c r="IN221" s="176"/>
      <c r="IO221" s="176"/>
      <c r="IP221" s="176"/>
      <c r="IQ221" s="176"/>
      <c r="IR221" s="176"/>
      <c r="IS221" s="176"/>
      <c r="IT221" s="176"/>
      <c r="IU221" s="176"/>
    </row>
    <row r="222" spans="1:255" s="177" customFormat="1" ht="48" customHeight="1" x14ac:dyDescent="0.25">
      <c r="A222" s="671"/>
      <c r="B222" s="555"/>
      <c r="C222" s="77"/>
      <c r="D222" s="92"/>
      <c r="E222" s="172"/>
      <c r="F222" s="306"/>
      <c r="G222" s="114"/>
      <c r="H222" s="249"/>
      <c r="I222" s="182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  <c r="IK222" s="176"/>
      <c r="IL222" s="176"/>
      <c r="IM222" s="176"/>
      <c r="IN222" s="176"/>
      <c r="IO222" s="176"/>
      <c r="IP222" s="176"/>
      <c r="IQ222" s="176"/>
      <c r="IR222" s="176"/>
      <c r="IS222" s="176"/>
      <c r="IT222" s="176"/>
      <c r="IU222" s="176"/>
    </row>
    <row r="223" spans="1:255" s="177" customFormat="1" ht="48" customHeight="1" x14ac:dyDescent="0.25">
      <c r="A223" s="671"/>
      <c r="B223" s="555"/>
      <c r="C223" s="77"/>
      <c r="D223" s="92"/>
      <c r="E223" s="172"/>
      <c r="F223" s="306"/>
      <c r="G223" s="114"/>
      <c r="H223" s="249"/>
      <c r="I223" s="182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  <c r="IK223" s="176"/>
      <c r="IL223" s="176"/>
      <c r="IM223" s="176"/>
      <c r="IN223" s="176"/>
      <c r="IO223" s="176"/>
      <c r="IP223" s="176"/>
      <c r="IQ223" s="176"/>
      <c r="IR223" s="176"/>
      <c r="IS223" s="176"/>
      <c r="IT223" s="176"/>
      <c r="IU223" s="176"/>
    </row>
    <row r="224" spans="1:255" s="177" customFormat="1" ht="24" customHeight="1" x14ac:dyDescent="0.2">
      <c r="A224" s="317"/>
      <c r="B224" s="92"/>
      <c r="C224" s="77"/>
      <c r="D224" s="186"/>
      <c r="E224" s="172"/>
      <c r="F224" s="152"/>
      <c r="G224" s="114"/>
      <c r="H224" s="184"/>
      <c r="J224" s="187" t="s">
        <v>236</v>
      </c>
      <c r="K224" s="190" t="s">
        <v>17</v>
      </c>
      <c r="L224" s="191">
        <v>11</v>
      </c>
    </row>
    <row r="225" spans="1:255" s="177" customFormat="1" x14ac:dyDescent="0.25">
      <c r="A225" s="116" t="s">
        <v>232</v>
      </c>
      <c r="B225" s="133"/>
      <c r="C225" s="133"/>
      <c r="D225" s="134"/>
      <c r="E225" s="135"/>
      <c r="F225" s="136"/>
      <c r="G225" s="137"/>
      <c r="H225" s="117">
        <f>SUM(G220:G224)</f>
        <v>4527</v>
      </c>
      <c r="I225" s="182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76"/>
      <c r="DX225" s="176"/>
      <c r="DY225" s="176"/>
      <c r="DZ225" s="176"/>
      <c r="EA225" s="176"/>
      <c r="EB225" s="176"/>
      <c r="EC225" s="176"/>
      <c r="ED225" s="176"/>
      <c r="EE225" s="176"/>
      <c r="EF225" s="176"/>
      <c r="EG225" s="176"/>
      <c r="EH225" s="176"/>
      <c r="EI225" s="176"/>
      <c r="EJ225" s="176"/>
      <c r="EK225" s="176"/>
      <c r="EL225" s="176"/>
      <c r="EM225" s="176"/>
      <c r="EN225" s="176"/>
      <c r="EO225" s="176"/>
      <c r="EP225" s="176"/>
      <c r="EQ225" s="176"/>
      <c r="ER225" s="176"/>
      <c r="ES225" s="176"/>
      <c r="ET225" s="176"/>
      <c r="EU225" s="176"/>
      <c r="EV225" s="176"/>
      <c r="EW225" s="176"/>
      <c r="EX225" s="176"/>
      <c r="EY225" s="176"/>
      <c r="EZ225" s="176"/>
      <c r="FA225" s="176"/>
      <c r="FB225" s="176"/>
      <c r="FC225" s="176"/>
      <c r="FD225" s="176"/>
      <c r="FE225" s="176"/>
      <c r="FF225" s="176"/>
      <c r="FG225" s="176"/>
      <c r="FH225" s="176"/>
      <c r="FI225" s="176"/>
      <c r="FJ225" s="176"/>
      <c r="FK225" s="176"/>
      <c r="FL225" s="176"/>
      <c r="FM225" s="176"/>
      <c r="FN225" s="176"/>
      <c r="FO225" s="176"/>
      <c r="FP225" s="176"/>
      <c r="FQ225" s="176"/>
      <c r="FR225" s="176"/>
      <c r="FS225" s="176"/>
      <c r="FT225" s="176"/>
      <c r="FU225" s="176"/>
      <c r="FV225" s="176"/>
      <c r="FW225" s="176"/>
      <c r="FX225" s="176"/>
      <c r="FY225" s="176"/>
      <c r="FZ225" s="176"/>
      <c r="GA225" s="176"/>
      <c r="GB225" s="176"/>
      <c r="GC225" s="176"/>
      <c r="GD225" s="176"/>
      <c r="GE225" s="176"/>
      <c r="GF225" s="176"/>
      <c r="GG225" s="176"/>
      <c r="GH225" s="176"/>
      <c r="GI225" s="176"/>
      <c r="GJ225" s="176"/>
      <c r="GK225" s="176"/>
      <c r="GL225" s="176"/>
      <c r="GM225" s="176"/>
      <c r="GN225" s="176"/>
      <c r="GO225" s="176"/>
      <c r="GP225" s="176"/>
      <c r="GQ225" s="176"/>
      <c r="GR225" s="176"/>
      <c r="GS225" s="176"/>
      <c r="GT225" s="176"/>
      <c r="GU225" s="176"/>
      <c r="GV225" s="176"/>
      <c r="GW225" s="176"/>
      <c r="GX225" s="176"/>
      <c r="GY225" s="176"/>
      <c r="GZ225" s="176"/>
      <c r="HA225" s="176"/>
      <c r="HB225" s="176"/>
      <c r="HC225" s="176"/>
      <c r="HD225" s="176"/>
      <c r="HE225" s="176"/>
      <c r="HF225" s="176"/>
      <c r="HG225" s="176"/>
      <c r="HH225" s="176"/>
      <c r="HI225" s="176"/>
      <c r="HJ225" s="176"/>
      <c r="HK225" s="176"/>
      <c r="HL225" s="176"/>
      <c r="HM225" s="176"/>
      <c r="HN225" s="176"/>
      <c r="HO225" s="176"/>
      <c r="HP225" s="176"/>
      <c r="HQ225" s="176"/>
      <c r="HR225" s="176"/>
      <c r="HS225" s="176"/>
      <c r="HT225" s="176"/>
      <c r="HU225" s="176"/>
      <c r="HV225" s="176"/>
      <c r="HW225" s="176"/>
      <c r="HX225" s="176"/>
      <c r="HY225" s="176"/>
      <c r="HZ225" s="176"/>
      <c r="IA225" s="176"/>
      <c r="IB225" s="176"/>
      <c r="IC225" s="176"/>
      <c r="ID225" s="176"/>
      <c r="IE225" s="176"/>
      <c r="IF225" s="176"/>
      <c r="IG225" s="176"/>
      <c r="IH225" s="176"/>
      <c r="II225" s="176"/>
      <c r="IJ225" s="176"/>
      <c r="IK225" s="176"/>
      <c r="IL225" s="176"/>
      <c r="IM225" s="176"/>
      <c r="IN225" s="176"/>
      <c r="IO225" s="176"/>
      <c r="IP225" s="176"/>
      <c r="IQ225" s="176"/>
      <c r="IR225" s="176"/>
      <c r="IS225" s="176"/>
      <c r="IT225" s="176"/>
      <c r="IU225" s="176"/>
    </row>
    <row r="226" spans="1:255" s="177" customFormat="1" x14ac:dyDescent="0.25">
      <c r="A226" s="132"/>
      <c r="B226" s="110"/>
      <c r="C226" s="78"/>
      <c r="D226" s="111"/>
      <c r="E226" s="112"/>
      <c r="F226" s="113"/>
      <c r="G226" s="114"/>
      <c r="H226" s="138"/>
      <c r="I226" s="182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  <c r="IK226" s="176"/>
      <c r="IL226" s="176"/>
      <c r="IM226" s="176"/>
      <c r="IN226" s="176"/>
      <c r="IO226" s="176"/>
      <c r="IP226" s="176"/>
      <c r="IQ226" s="176"/>
      <c r="IR226" s="176"/>
      <c r="IS226" s="176"/>
      <c r="IT226" s="176"/>
      <c r="IU226" s="176"/>
    </row>
    <row r="227" spans="1:255" s="177" customFormat="1" x14ac:dyDescent="0.25">
      <c r="A227" s="118"/>
      <c r="B227" s="119"/>
      <c r="C227" s="119"/>
      <c r="D227" s="119"/>
      <c r="E227" s="120"/>
      <c r="F227" s="121"/>
      <c r="G227" s="122"/>
      <c r="H227" s="123"/>
      <c r="I227" s="182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6"/>
      <c r="BN227" s="176"/>
      <c r="BO227" s="176"/>
      <c r="BP227" s="176"/>
      <c r="BQ227" s="176"/>
      <c r="BR227" s="176"/>
      <c r="BS227" s="176"/>
      <c r="BT227" s="176"/>
      <c r="BU227" s="176"/>
      <c r="BV227" s="176"/>
      <c r="BW227" s="176"/>
      <c r="BX227" s="176"/>
      <c r="BY227" s="176"/>
      <c r="BZ227" s="176"/>
      <c r="CA227" s="176"/>
      <c r="CB227" s="176"/>
      <c r="CC227" s="176"/>
      <c r="CD227" s="176"/>
      <c r="CE227" s="176"/>
      <c r="CF227" s="176"/>
      <c r="CG227" s="176"/>
      <c r="CH227" s="176"/>
      <c r="CI227" s="176"/>
      <c r="CJ227" s="176"/>
      <c r="CK227" s="176"/>
      <c r="CL227" s="176"/>
      <c r="CM227" s="176"/>
      <c r="CN227" s="176"/>
      <c r="CO227" s="176"/>
      <c r="CP227" s="176"/>
      <c r="CQ227" s="176"/>
      <c r="CR227" s="176"/>
      <c r="CS227" s="176"/>
      <c r="CT227" s="176"/>
      <c r="CU227" s="176"/>
      <c r="CV227" s="176"/>
      <c r="CW227" s="176"/>
      <c r="CX227" s="176"/>
      <c r="CY227" s="176"/>
      <c r="CZ227" s="176"/>
      <c r="DA227" s="176"/>
      <c r="DB227" s="176"/>
      <c r="DC227" s="176"/>
      <c r="DD227" s="176"/>
      <c r="DE227" s="176"/>
      <c r="DF227" s="176"/>
      <c r="DG227" s="176"/>
      <c r="DH227" s="176"/>
      <c r="DI227" s="176"/>
      <c r="DJ227" s="176"/>
      <c r="DK227" s="176"/>
      <c r="DL227" s="176"/>
      <c r="DM227" s="176"/>
      <c r="DN227" s="176"/>
      <c r="DO227" s="176"/>
      <c r="DP227" s="176"/>
      <c r="DQ227" s="176"/>
      <c r="DR227" s="176"/>
      <c r="DS227" s="176"/>
      <c r="DT227" s="176"/>
      <c r="DU227" s="176"/>
      <c r="DV227" s="176"/>
      <c r="DW227" s="176"/>
      <c r="DX227" s="176"/>
      <c r="DY227" s="176"/>
      <c r="DZ227" s="176"/>
      <c r="EA227" s="176"/>
      <c r="EB227" s="176"/>
      <c r="EC227" s="176"/>
      <c r="ED227" s="176"/>
      <c r="EE227" s="176"/>
      <c r="EF227" s="176"/>
      <c r="EG227" s="176"/>
      <c r="EH227" s="176"/>
      <c r="EI227" s="176"/>
      <c r="EJ227" s="176"/>
      <c r="EK227" s="176"/>
      <c r="EL227" s="176"/>
      <c r="EM227" s="176"/>
      <c r="EN227" s="176"/>
      <c r="EO227" s="176"/>
      <c r="EP227" s="176"/>
      <c r="EQ227" s="176"/>
      <c r="ER227" s="176"/>
      <c r="ES227" s="176"/>
      <c r="ET227" s="176"/>
      <c r="EU227" s="176"/>
      <c r="EV227" s="176"/>
      <c r="EW227" s="176"/>
      <c r="EX227" s="176"/>
      <c r="EY227" s="176"/>
      <c r="EZ227" s="176"/>
      <c r="FA227" s="176"/>
      <c r="FB227" s="176"/>
      <c r="FC227" s="176"/>
      <c r="FD227" s="176"/>
      <c r="FE227" s="176"/>
      <c r="FF227" s="176"/>
      <c r="FG227" s="176"/>
      <c r="FH227" s="176"/>
      <c r="FI227" s="176"/>
      <c r="FJ227" s="176"/>
      <c r="FK227" s="176"/>
      <c r="FL227" s="176"/>
      <c r="FM227" s="176"/>
      <c r="FN227" s="176"/>
      <c r="FO227" s="176"/>
      <c r="FP227" s="176"/>
      <c r="FQ227" s="176"/>
      <c r="FR227" s="176"/>
      <c r="FS227" s="176"/>
      <c r="FT227" s="176"/>
      <c r="FU227" s="176"/>
      <c r="FV227" s="176"/>
      <c r="FW227" s="176"/>
      <c r="FX227" s="176"/>
      <c r="FY227" s="176"/>
      <c r="FZ227" s="176"/>
      <c r="GA227" s="176"/>
      <c r="GB227" s="176"/>
      <c r="GC227" s="176"/>
      <c r="GD227" s="176"/>
      <c r="GE227" s="176"/>
      <c r="GF227" s="176"/>
      <c r="GG227" s="176"/>
      <c r="GH227" s="176"/>
      <c r="GI227" s="176"/>
      <c r="GJ227" s="176"/>
      <c r="GK227" s="176"/>
      <c r="GL227" s="176"/>
      <c r="GM227" s="176"/>
      <c r="GN227" s="176"/>
      <c r="GO227" s="176"/>
      <c r="GP227" s="176"/>
      <c r="GQ227" s="176"/>
      <c r="GR227" s="176"/>
      <c r="GS227" s="176"/>
      <c r="GT227" s="176"/>
      <c r="GU227" s="176"/>
      <c r="GV227" s="176"/>
      <c r="GW227" s="176"/>
      <c r="GX227" s="176"/>
      <c r="GY227" s="176"/>
      <c r="GZ227" s="176"/>
      <c r="HA227" s="176"/>
      <c r="HB227" s="176"/>
      <c r="HC227" s="176"/>
      <c r="HD227" s="176"/>
      <c r="HE227" s="176"/>
      <c r="HF227" s="176"/>
      <c r="HG227" s="176"/>
      <c r="HH227" s="176"/>
      <c r="HI227" s="176"/>
      <c r="HJ227" s="176"/>
      <c r="HK227" s="176"/>
      <c r="HL227" s="176"/>
      <c r="HM227" s="176"/>
      <c r="HN227" s="176"/>
      <c r="HO227" s="176"/>
      <c r="HP227" s="176"/>
      <c r="HQ227" s="176"/>
      <c r="HR227" s="176"/>
      <c r="HS227" s="176"/>
      <c r="HT227" s="176"/>
      <c r="HU227" s="176"/>
      <c r="HV227" s="176"/>
      <c r="HW227" s="176"/>
      <c r="HX227" s="176"/>
      <c r="HY227" s="176"/>
      <c r="HZ227" s="176"/>
      <c r="IA227" s="176"/>
      <c r="IB227" s="176"/>
      <c r="IC227" s="176"/>
      <c r="ID227" s="176"/>
      <c r="IE227" s="176"/>
      <c r="IF227" s="176"/>
      <c r="IG227" s="176"/>
      <c r="IH227" s="176"/>
      <c r="II227" s="176"/>
      <c r="IJ227" s="176"/>
      <c r="IK227" s="176"/>
      <c r="IL227" s="176"/>
      <c r="IM227" s="176"/>
      <c r="IN227" s="176"/>
      <c r="IO227" s="176"/>
      <c r="IP227" s="176"/>
      <c r="IQ227" s="176"/>
      <c r="IR227" s="176"/>
      <c r="IS227" s="176"/>
      <c r="IT227" s="176"/>
      <c r="IU227" s="176"/>
    </row>
    <row r="228" spans="1:255" s="177" customFormat="1" ht="20.25" customHeight="1" x14ac:dyDescent="0.25">
      <c r="A228" s="139" t="s">
        <v>237</v>
      </c>
      <c r="B228" s="140"/>
      <c r="C228" s="140"/>
      <c r="D228" s="141"/>
      <c r="E228" s="142"/>
      <c r="F228" s="108"/>
      <c r="G228" s="109"/>
      <c r="H228" s="298" t="s">
        <v>210</v>
      </c>
      <c r="I228" s="182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6"/>
      <c r="BN228" s="176"/>
      <c r="BO228" s="176"/>
      <c r="BP228" s="176"/>
      <c r="BQ228" s="176"/>
      <c r="BR228" s="176"/>
      <c r="BS228" s="176"/>
      <c r="BT228" s="176"/>
      <c r="BU228" s="176"/>
      <c r="BV228" s="176"/>
      <c r="BW228" s="176"/>
      <c r="BX228" s="176"/>
      <c r="BY228" s="176"/>
      <c r="BZ228" s="176"/>
      <c r="CA228" s="176"/>
      <c r="CB228" s="176"/>
      <c r="CC228" s="176"/>
      <c r="CD228" s="176"/>
      <c r="CE228" s="176"/>
      <c r="CF228" s="176"/>
      <c r="CG228" s="176"/>
      <c r="CH228" s="176"/>
      <c r="CI228" s="176"/>
      <c r="CJ228" s="176"/>
      <c r="CK228" s="176"/>
      <c r="CL228" s="176"/>
      <c r="CM228" s="176"/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76"/>
      <c r="DX228" s="176"/>
      <c r="DY228" s="176"/>
      <c r="DZ228" s="176"/>
      <c r="EA228" s="176"/>
      <c r="EB228" s="176"/>
      <c r="EC228" s="176"/>
      <c r="ED228" s="176"/>
      <c r="EE228" s="176"/>
      <c r="EF228" s="176"/>
      <c r="EG228" s="176"/>
      <c r="EH228" s="176"/>
      <c r="EI228" s="176"/>
      <c r="EJ228" s="176"/>
      <c r="EK228" s="176"/>
      <c r="EL228" s="176"/>
      <c r="EM228" s="176"/>
      <c r="EN228" s="176"/>
      <c r="EO228" s="176"/>
      <c r="EP228" s="176"/>
      <c r="EQ228" s="176"/>
      <c r="ER228" s="176"/>
      <c r="ES228" s="176"/>
      <c r="ET228" s="176"/>
      <c r="EU228" s="176"/>
      <c r="EV228" s="176"/>
      <c r="EW228" s="176"/>
      <c r="EX228" s="176"/>
      <c r="EY228" s="176"/>
      <c r="EZ228" s="176"/>
      <c r="FA228" s="176"/>
      <c r="FB228" s="176"/>
      <c r="FC228" s="176"/>
      <c r="FD228" s="176"/>
      <c r="FE228" s="176"/>
      <c r="FF228" s="176"/>
      <c r="FG228" s="176"/>
      <c r="FH228" s="176"/>
      <c r="FI228" s="176"/>
      <c r="FJ228" s="176"/>
      <c r="FK228" s="176"/>
      <c r="FL228" s="176"/>
      <c r="FM228" s="176"/>
      <c r="FN228" s="176"/>
      <c r="FO228" s="176"/>
      <c r="FP228" s="176"/>
      <c r="FQ228" s="176"/>
      <c r="FR228" s="176"/>
      <c r="FS228" s="176"/>
      <c r="FT228" s="176"/>
      <c r="FU228" s="176"/>
      <c r="FV228" s="176"/>
      <c r="FW228" s="176"/>
      <c r="FX228" s="176"/>
      <c r="FY228" s="176"/>
      <c r="FZ228" s="176"/>
      <c r="GA228" s="176"/>
      <c r="GB228" s="176"/>
      <c r="GC228" s="176"/>
      <c r="GD228" s="176"/>
      <c r="GE228" s="176"/>
      <c r="GF228" s="176"/>
      <c r="GG228" s="176"/>
      <c r="GH228" s="176"/>
      <c r="GI228" s="176"/>
      <c r="GJ228" s="176"/>
      <c r="GK228" s="176"/>
      <c r="GL228" s="176"/>
      <c r="GM228" s="176"/>
      <c r="GN228" s="176"/>
      <c r="GO228" s="176"/>
      <c r="GP228" s="176"/>
      <c r="GQ228" s="176"/>
      <c r="GR228" s="176"/>
      <c r="GS228" s="176"/>
      <c r="GT228" s="176"/>
      <c r="GU228" s="176"/>
      <c r="GV228" s="176"/>
      <c r="GW228" s="176"/>
      <c r="GX228" s="176"/>
      <c r="GY228" s="176"/>
      <c r="GZ228" s="176"/>
      <c r="HA228" s="176"/>
      <c r="HB228" s="176"/>
      <c r="HC228" s="176"/>
      <c r="HD228" s="176"/>
      <c r="HE228" s="176"/>
      <c r="HF228" s="176"/>
      <c r="HG228" s="176"/>
      <c r="HH228" s="176"/>
      <c r="HI228" s="176"/>
      <c r="HJ228" s="176"/>
      <c r="HK228" s="176"/>
      <c r="HL228" s="176"/>
      <c r="HM228" s="176"/>
      <c r="HN228" s="176"/>
      <c r="HO228" s="176"/>
      <c r="HP228" s="176"/>
      <c r="HQ228" s="176"/>
      <c r="HR228" s="176"/>
      <c r="HS228" s="176"/>
      <c r="HT228" s="176"/>
      <c r="HU228" s="176"/>
      <c r="HV228" s="176"/>
      <c r="HW228" s="176"/>
      <c r="HX228" s="176"/>
      <c r="HY228" s="176"/>
      <c r="HZ228" s="176"/>
      <c r="IA228" s="176"/>
      <c r="IB228" s="176"/>
      <c r="IC228" s="176"/>
      <c r="ID228" s="176"/>
      <c r="IE228" s="176"/>
      <c r="IF228" s="176"/>
      <c r="IG228" s="176"/>
      <c r="IH228" s="176"/>
      <c r="II228" s="176"/>
      <c r="IJ228" s="176"/>
      <c r="IK228" s="176"/>
      <c r="IL228" s="176"/>
      <c r="IM228" s="176"/>
      <c r="IN228" s="176"/>
      <c r="IO228" s="176"/>
      <c r="IP228" s="176"/>
      <c r="IQ228" s="176"/>
      <c r="IR228" s="176"/>
      <c r="IS228" s="176"/>
      <c r="IT228" s="176"/>
      <c r="IU228" s="176"/>
    </row>
    <row r="229" spans="1:255" s="177" customFormat="1" ht="20.25" customHeight="1" x14ac:dyDescent="0.25">
      <c r="A229" s="143" t="s">
        <v>238</v>
      </c>
      <c r="B229" s="144"/>
      <c r="C229" s="144"/>
      <c r="D229" s="145"/>
      <c r="E229" s="146"/>
      <c r="F229" s="147">
        <f>H210</f>
        <v>0</v>
      </c>
      <c r="G229" s="148"/>
      <c r="H229" s="149"/>
      <c r="I229" s="182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  <c r="CR229" s="176"/>
      <c r="CS229" s="176"/>
      <c r="CT229" s="176"/>
      <c r="CU229" s="176"/>
      <c r="CV229" s="176"/>
      <c r="CW229" s="176"/>
      <c r="CX229" s="176"/>
      <c r="CY229" s="176"/>
      <c r="CZ229" s="176"/>
      <c r="DA229" s="176"/>
      <c r="DB229" s="176"/>
      <c r="DC229" s="176"/>
      <c r="DD229" s="176"/>
      <c r="DE229" s="176"/>
      <c r="DF229" s="176"/>
      <c r="DG229" s="176"/>
      <c r="DH229" s="176"/>
      <c r="DI229" s="176"/>
      <c r="DJ229" s="176"/>
      <c r="DK229" s="176"/>
      <c r="DL229" s="176"/>
      <c r="DM229" s="176"/>
      <c r="DN229" s="176"/>
      <c r="DO229" s="176"/>
      <c r="DP229" s="176"/>
      <c r="DQ229" s="176"/>
      <c r="DR229" s="176"/>
      <c r="DS229" s="176"/>
      <c r="DT229" s="176"/>
      <c r="DU229" s="176"/>
      <c r="DV229" s="176"/>
      <c r="DW229" s="176"/>
      <c r="DX229" s="176"/>
      <c r="DY229" s="176"/>
      <c r="DZ229" s="176"/>
      <c r="EA229" s="176"/>
      <c r="EB229" s="176"/>
      <c r="EC229" s="176"/>
      <c r="ED229" s="176"/>
      <c r="EE229" s="176"/>
      <c r="EF229" s="176"/>
      <c r="EG229" s="176"/>
      <c r="EH229" s="176"/>
      <c r="EI229" s="176"/>
      <c r="EJ229" s="176"/>
      <c r="EK229" s="176"/>
      <c r="EL229" s="176"/>
      <c r="EM229" s="176"/>
      <c r="EN229" s="176"/>
      <c r="EO229" s="176"/>
      <c r="EP229" s="176"/>
      <c r="EQ229" s="176"/>
      <c r="ER229" s="176"/>
      <c r="ES229" s="176"/>
      <c r="ET229" s="176"/>
      <c r="EU229" s="176"/>
      <c r="EV229" s="176"/>
      <c r="EW229" s="176"/>
      <c r="EX229" s="176"/>
      <c r="EY229" s="176"/>
      <c r="EZ229" s="176"/>
      <c r="FA229" s="176"/>
      <c r="FB229" s="176"/>
      <c r="FC229" s="176"/>
      <c r="FD229" s="176"/>
      <c r="FE229" s="176"/>
      <c r="FF229" s="176"/>
      <c r="FG229" s="176"/>
      <c r="FH229" s="176"/>
      <c r="FI229" s="176"/>
      <c r="FJ229" s="176"/>
      <c r="FK229" s="176"/>
      <c r="FL229" s="176"/>
      <c r="FM229" s="176"/>
      <c r="FN229" s="176"/>
      <c r="FO229" s="176"/>
      <c r="FP229" s="176"/>
      <c r="FQ229" s="176"/>
      <c r="FR229" s="176"/>
      <c r="FS229" s="176"/>
      <c r="FT229" s="176"/>
      <c r="FU229" s="176"/>
      <c r="FV229" s="176"/>
      <c r="FW229" s="176"/>
      <c r="FX229" s="176"/>
      <c r="FY229" s="176"/>
      <c r="FZ229" s="176"/>
      <c r="GA229" s="176"/>
      <c r="GB229" s="176"/>
      <c r="GC229" s="176"/>
      <c r="GD229" s="176"/>
      <c r="GE229" s="176"/>
      <c r="GF229" s="176"/>
      <c r="GG229" s="176"/>
      <c r="GH229" s="176"/>
      <c r="GI229" s="176"/>
      <c r="GJ229" s="176"/>
      <c r="GK229" s="176"/>
      <c r="GL229" s="176"/>
      <c r="GM229" s="176"/>
      <c r="GN229" s="176"/>
      <c r="GO229" s="176"/>
      <c r="GP229" s="176"/>
      <c r="GQ229" s="176"/>
      <c r="GR229" s="176"/>
      <c r="GS229" s="176"/>
      <c r="GT229" s="176"/>
      <c r="GU229" s="176"/>
      <c r="GV229" s="176"/>
      <c r="GW229" s="176"/>
      <c r="GX229" s="176"/>
      <c r="GY229" s="176"/>
      <c r="GZ229" s="176"/>
      <c r="HA229" s="176"/>
      <c r="HB229" s="176"/>
      <c r="HC229" s="176"/>
      <c r="HD229" s="176"/>
      <c r="HE229" s="176"/>
      <c r="HF229" s="176"/>
      <c r="HG229" s="176"/>
      <c r="HH229" s="176"/>
      <c r="HI229" s="176"/>
      <c r="HJ229" s="176"/>
      <c r="HK229" s="176"/>
      <c r="HL229" s="176"/>
      <c r="HM229" s="176"/>
      <c r="HN229" s="176"/>
      <c r="HO229" s="176"/>
      <c r="HP229" s="176"/>
      <c r="HQ229" s="176"/>
      <c r="HR229" s="176"/>
      <c r="HS229" s="176"/>
      <c r="HT229" s="176"/>
      <c r="HU229" s="176"/>
      <c r="HV229" s="176"/>
      <c r="HW229" s="176"/>
      <c r="HX229" s="176"/>
      <c r="HY229" s="176"/>
      <c r="HZ229" s="176"/>
      <c r="IA229" s="176"/>
      <c r="IB229" s="176"/>
      <c r="IC229" s="176"/>
      <c r="ID229" s="176"/>
      <c r="IE229" s="176"/>
      <c r="IF229" s="176"/>
      <c r="IG229" s="176"/>
      <c r="IH229" s="176"/>
      <c r="II229" s="176"/>
      <c r="IJ229" s="176"/>
      <c r="IK229" s="176"/>
      <c r="IL229" s="176"/>
      <c r="IM229" s="176"/>
      <c r="IN229" s="176"/>
      <c r="IO229" s="176"/>
      <c r="IP229" s="176"/>
      <c r="IQ229" s="176"/>
      <c r="IR229" s="176"/>
      <c r="IS229" s="176"/>
      <c r="IT229" s="176"/>
      <c r="IU229" s="176"/>
    </row>
    <row r="230" spans="1:255" s="177" customFormat="1" ht="20.25" customHeight="1" x14ac:dyDescent="0.25">
      <c r="A230" s="296" t="s">
        <v>239</v>
      </c>
      <c r="B230" s="119"/>
      <c r="C230" s="119"/>
      <c r="D230" s="150"/>
      <c r="E230" s="151"/>
      <c r="F230" s="152">
        <v>0</v>
      </c>
      <c r="G230" s="161"/>
      <c r="H230" s="153"/>
      <c r="I230" s="182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  <c r="BY230" s="176"/>
      <c r="BZ230" s="176"/>
      <c r="CA230" s="176"/>
      <c r="CB230" s="176"/>
      <c r="CC230" s="176"/>
      <c r="CD230" s="176"/>
      <c r="CE230" s="176"/>
      <c r="CF230" s="176"/>
      <c r="CG230" s="176"/>
      <c r="CH230" s="176"/>
      <c r="CI230" s="176"/>
      <c r="CJ230" s="176"/>
      <c r="CK230" s="176"/>
      <c r="CL230" s="176"/>
      <c r="CM230" s="176"/>
      <c r="CN230" s="176"/>
      <c r="CO230" s="176"/>
      <c r="CP230" s="176"/>
      <c r="CQ230" s="176"/>
      <c r="CR230" s="176"/>
      <c r="CS230" s="176"/>
      <c r="CT230" s="176"/>
      <c r="CU230" s="176"/>
      <c r="CV230" s="176"/>
      <c r="CW230" s="176"/>
      <c r="CX230" s="176"/>
      <c r="CY230" s="176"/>
      <c r="CZ230" s="176"/>
      <c r="DA230" s="176"/>
      <c r="DB230" s="176"/>
      <c r="DC230" s="176"/>
      <c r="DD230" s="176"/>
      <c r="DE230" s="176"/>
      <c r="DF230" s="176"/>
      <c r="DG230" s="176"/>
      <c r="DH230" s="176"/>
      <c r="DI230" s="176"/>
      <c r="DJ230" s="176"/>
      <c r="DK230" s="176"/>
      <c r="DL230" s="176"/>
      <c r="DM230" s="176"/>
      <c r="DN230" s="176"/>
      <c r="DO230" s="176"/>
      <c r="DP230" s="176"/>
      <c r="DQ230" s="176"/>
      <c r="DR230" s="176"/>
      <c r="DS230" s="176"/>
      <c r="DT230" s="176"/>
      <c r="DU230" s="176"/>
      <c r="DV230" s="176"/>
      <c r="DW230" s="176"/>
      <c r="DX230" s="176"/>
      <c r="DY230" s="176"/>
      <c r="DZ230" s="176"/>
      <c r="EA230" s="176"/>
      <c r="EB230" s="176"/>
      <c r="EC230" s="176"/>
      <c r="ED230" s="176"/>
      <c r="EE230" s="176"/>
      <c r="EF230" s="176"/>
      <c r="EG230" s="176"/>
      <c r="EH230" s="176"/>
      <c r="EI230" s="176"/>
      <c r="EJ230" s="176"/>
      <c r="EK230" s="176"/>
      <c r="EL230" s="176"/>
      <c r="EM230" s="176"/>
      <c r="EN230" s="176"/>
      <c r="EO230" s="176"/>
      <c r="EP230" s="176"/>
      <c r="EQ230" s="176"/>
      <c r="ER230" s="176"/>
      <c r="ES230" s="176"/>
      <c r="ET230" s="176"/>
      <c r="EU230" s="176"/>
      <c r="EV230" s="176"/>
      <c r="EW230" s="176"/>
      <c r="EX230" s="176"/>
      <c r="EY230" s="176"/>
      <c r="EZ230" s="176"/>
      <c r="FA230" s="176"/>
      <c r="FB230" s="176"/>
      <c r="FC230" s="176"/>
      <c r="FD230" s="176"/>
      <c r="FE230" s="176"/>
      <c r="FF230" s="176"/>
      <c r="FG230" s="176"/>
      <c r="FH230" s="176"/>
      <c r="FI230" s="176"/>
      <c r="FJ230" s="176"/>
      <c r="FK230" s="176"/>
      <c r="FL230" s="176"/>
      <c r="FM230" s="176"/>
      <c r="FN230" s="176"/>
      <c r="FO230" s="176"/>
      <c r="FP230" s="176"/>
      <c r="FQ230" s="176"/>
      <c r="FR230" s="176"/>
      <c r="FS230" s="176"/>
      <c r="FT230" s="176"/>
      <c r="FU230" s="176"/>
      <c r="FV230" s="176"/>
      <c r="FW230" s="176"/>
      <c r="FX230" s="176"/>
      <c r="FY230" s="176"/>
      <c r="FZ230" s="176"/>
      <c r="GA230" s="176"/>
      <c r="GB230" s="176"/>
      <c r="GC230" s="176"/>
      <c r="GD230" s="176"/>
      <c r="GE230" s="176"/>
      <c r="GF230" s="176"/>
      <c r="GG230" s="176"/>
      <c r="GH230" s="176"/>
      <c r="GI230" s="176"/>
      <c r="GJ230" s="176"/>
      <c r="GK230" s="176"/>
      <c r="GL230" s="176"/>
      <c r="GM230" s="176"/>
      <c r="GN230" s="176"/>
      <c r="GO230" s="176"/>
      <c r="GP230" s="176"/>
      <c r="GQ230" s="176"/>
      <c r="GR230" s="176"/>
      <c r="GS230" s="176"/>
      <c r="GT230" s="176"/>
      <c r="GU230" s="176"/>
      <c r="GV230" s="176"/>
      <c r="GW230" s="176"/>
      <c r="GX230" s="176"/>
      <c r="GY230" s="176"/>
      <c r="GZ230" s="176"/>
      <c r="HA230" s="176"/>
      <c r="HB230" s="176"/>
      <c r="HC230" s="176"/>
      <c r="HD230" s="176"/>
      <c r="HE230" s="176"/>
      <c r="HF230" s="176"/>
      <c r="HG230" s="176"/>
      <c r="HH230" s="176"/>
      <c r="HI230" s="176"/>
      <c r="HJ230" s="176"/>
      <c r="HK230" s="176"/>
      <c r="HL230" s="176"/>
      <c r="HM230" s="176"/>
      <c r="HN230" s="176"/>
      <c r="HO230" s="176"/>
      <c r="HP230" s="176"/>
      <c r="HQ230" s="176"/>
      <c r="HR230" s="176"/>
      <c r="HS230" s="176"/>
      <c r="HT230" s="176"/>
      <c r="HU230" s="176"/>
      <c r="HV230" s="176"/>
      <c r="HW230" s="176"/>
      <c r="HX230" s="176"/>
      <c r="HY230" s="176"/>
      <c r="HZ230" s="176"/>
      <c r="IA230" s="176"/>
      <c r="IB230" s="176"/>
      <c r="IC230" s="176"/>
      <c r="ID230" s="176"/>
      <c r="IE230" s="176"/>
      <c r="IF230" s="176"/>
      <c r="IG230" s="176"/>
      <c r="IH230" s="176"/>
      <c r="II230" s="176"/>
      <c r="IJ230" s="176"/>
      <c r="IK230" s="176"/>
      <c r="IL230" s="176"/>
      <c r="IM230" s="176"/>
      <c r="IN230" s="176"/>
      <c r="IO230" s="176"/>
      <c r="IP230" s="176"/>
      <c r="IQ230" s="176"/>
      <c r="IR230" s="176"/>
      <c r="IS230" s="176"/>
      <c r="IT230" s="176"/>
      <c r="IU230" s="176"/>
    </row>
    <row r="231" spans="1:255" s="177" customFormat="1" ht="20.25" customHeight="1" x14ac:dyDescent="0.25">
      <c r="A231" s="154" t="s">
        <v>240</v>
      </c>
      <c r="B231" s="155"/>
      <c r="C231" s="155"/>
      <c r="D231" s="156"/>
      <c r="E231" s="157"/>
      <c r="F231" s="158"/>
      <c r="G231" s="297"/>
      <c r="H231" s="159">
        <f>F229+F230</f>
        <v>0</v>
      </c>
      <c r="I231" s="182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76"/>
      <c r="BN231" s="176"/>
      <c r="BO231" s="176"/>
      <c r="BP231" s="176"/>
      <c r="BQ231" s="176"/>
      <c r="BR231" s="176"/>
      <c r="BS231" s="176"/>
      <c r="BT231" s="176"/>
      <c r="BU231" s="176"/>
      <c r="BV231" s="176"/>
      <c r="BW231" s="176"/>
      <c r="BX231" s="176"/>
      <c r="BY231" s="176"/>
      <c r="BZ231" s="176"/>
      <c r="CA231" s="176"/>
      <c r="CB231" s="176"/>
      <c r="CC231" s="176"/>
      <c r="CD231" s="176"/>
      <c r="CE231" s="176"/>
      <c r="CF231" s="176"/>
      <c r="CG231" s="176"/>
      <c r="CH231" s="176"/>
      <c r="CI231" s="176"/>
      <c r="CJ231" s="176"/>
      <c r="CK231" s="176"/>
      <c r="CL231" s="176"/>
      <c r="CM231" s="176"/>
      <c r="CN231" s="176"/>
      <c r="CO231" s="176"/>
      <c r="CP231" s="176"/>
      <c r="CQ231" s="176"/>
      <c r="CR231" s="176"/>
      <c r="CS231" s="176"/>
      <c r="CT231" s="176"/>
      <c r="CU231" s="176"/>
      <c r="CV231" s="176"/>
      <c r="CW231" s="176"/>
      <c r="CX231" s="176"/>
      <c r="CY231" s="176"/>
      <c r="CZ231" s="176"/>
      <c r="DA231" s="176"/>
      <c r="DB231" s="176"/>
      <c r="DC231" s="176"/>
      <c r="DD231" s="176"/>
      <c r="DE231" s="176"/>
      <c r="DF231" s="176"/>
      <c r="DG231" s="176"/>
      <c r="DH231" s="176"/>
      <c r="DI231" s="176"/>
      <c r="DJ231" s="176"/>
      <c r="DK231" s="176"/>
      <c r="DL231" s="176"/>
      <c r="DM231" s="176"/>
      <c r="DN231" s="176"/>
      <c r="DO231" s="176"/>
      <c r="DP231" s="176"/>
      <c r="DQ231" s="176"/>
      <c r="DR231" s="176"/>
      <c r="DS231" s="176"/>
      <c r="DT231" s="176"/>
      <c r="DU231" s="176"/>
      <c r="DV231" s="176"/>
      <c r="DW231" s="176"/>
      <c r="DX231" s="176"/>
      <c r="DY231" s="176"/>
      <c r="DZ231" s="176"/>
      <c r="EA231" s="176"/>
      <c r="EB231" s="176"/>
      <c r="EC231" s="176"/>
      <c r="ED231" s="176"/>
      <c r="EE231" s="176"/>
      <c r="EF231" s="176"/>
      <c r="EG231" s="176"/>
      <c r="EH231" s="176"/>
      <c r="EI231" s="176"/>
      <c r="EJ231" s="176"/>
      <c r="EK231" s="176"/>
      <c r="EL231" s="176"/>
      <c r="EM231" s="176"/>
      <c r="EN231" s="176"/>
      <c r="EO231" s="176"/>
      <c r="EP231" s="176"/>
      <c r="EQ231" s="176"/>
      <c r="ER231" s="176"/>
      <c r="ES231" s="176"/>
      <c r="ET231" s="176"/>
      <c r="EU231" s="176"/>
      <c r="EV231" s="176"/>
      <c r="EW231" s="176"/>
      <c r="EX231" s="176"/>
      <c r="EY231" s="176"/>
      <c r="EZ231" s="176"/>
      <c r="FA231" s="176"/>
      <c r="FB231" s="176"/>
      <c r="FC231" s="176"/>
      <c r="FD231" s="176"/>
      <c r="FE231" s="176"/>
      <c r="FF231" s="176"/>
      <c r="FG231" s="176"/>
      <c r="FH231" s="176"/>
      <c r="FI231" s="176"/>
      <c r="FJ231" s="176"/>
      <c r="FK231" s="176"/>
      <c r="FL231" s="176"/>
      <c r="FM231" s="176"/>
      <c r="FN231" s="176"/>
      <c r="FO231" s="176"/>
      <c r="FP231" s="176"/>
      <c r="FQ231" s="176"/>
      <c r="FR231" s="176"/>
      <c r="FS231" s="176"/>
      <c r="FT231" s="176"/>
      <c r="FU231" s="176"/>
      <c r="FV231" s="176"/>
      <c r="FW231" s="176"/>
      <c r="FX231" s="176"/>
      <c r="FY231" s="176"/>
      <c r="FZ231" s="176"/>
      <c r="GA231" s="176"/>
      <c r="GB231" s="176"/>
      <c r="GC231" s="176"/>
      <c r="GD231" s="176"/>
      <c r="GE231" s="176"/>
      <c r="GF231" s="176"/>
      <c r="GG231" s="176"/>
      <c r="GH231" s="176"/>
      <c r="GI231" s="176"/>
      <c r="GJ231" s="176"/>
      <c r="GK231" s="176"/>
      <c r="GL231" s="176"/>
      <c r="GM231" s="176"/>
      <c r="GN231" s="176"/>
      <c r="GO231" s="176"/>
      <c r="GP231" s="176"/>
      <c r="GQ231" s="176"/>
      <c r="GR231" s="176"/>
      <c r="GS231" s="176"/>
      <c r="GT231" s="176"/>
      <c r="GU231" s="176"/>
      <c r="GV231" s="176"/>
      <c r="GW231" s="176"/>
      <c r="GX231" s="176"/>
      <c r="GY231" s="176"/>
      <c r="GZ231" s="176"/>
      <c r="HA231" s="176"/>
      <c r="HB231" s="176"/>
      <c r="HC231" s="176"/>
      <c r="HD231" s="176"/>
      <c r="HE231" s="176"/>
      <c r="HF231" s="176"/>
      <c r="HG231" s="176"/>
      <c r="HH231" s="176"/>
      <c r="HI231" s="176"/>
      <c r="HJ231" s="176"/>
      <c r="HK231" s="176"/>
      <c r="HL231" s="176"/>
      <c r="HM231" s="176"/>
      <c r="HN231" s="176"/>
      <c r="HO231" s="176"/>
      <c r="HP231" s="176"/>
      <c r="HQ231" s="176"/>
      <c r="HR231" s="176"/>
      <c r="HS231" s="176"/>
      <c r="HT231" s="176"/>
      <c r="HU231" s="176"/>
      <c r="HV231" s="176"/>
      <c r="HW231" s="176"/>
      <c r="HX231" s="176"/>
      <c r="HY231" s="176"/>
      <c r="HZ231" s="176"/>
      <c r="IA231" s="176"/>
      <c r="IB231" s="176"/>
      <c r="IC231" s="176"/>
      <c r="ID231" s="176"/>
      <c r="IE231" s="176"/>
      <c r="IF231" s="176"/>
      <c r="IG231" s="176"/>
      <c r="IH231" s="176"/>
      <c r="II231" s="176"/>
      <c r="IJ231" s="176"/>
      <c r="IK231" s="176"/>
      <c r="IL231" s="176"/>
      <c r="IM231" s="176"/>
      <c r="IN231" s="176"/>
      <c r="IO231" s="176"/>
      <c r="IP231" s="176"/>
      <c r="IQ231" s="176"/>
      <c r="IR231" s="176"/>
      <c r="IS231" s="176"/>
      <c r="IT231" s="176"/>
      <c r="IU231" s="176"/>
    </row>
    <row r="232" spans="1:255" s="177" customFormat="1" ht="20.25" customHeight="1" x14ac:dyDescent="0.25">
      <c r="A232" s="143" t="s">
        <v>241</v>
      </c>
      <c r="B232" s="144"/>
      <c r="C232" s="144"/>
      <c r="D232" s="145"/>
      <c r="E232" s="146"/>
      <c r="F232" s="160">
        <f>H216</f>
        <v>0</v>
      </c>
      <c r="G232" s="161"/>
      <c r="H232" s="162"/>
      <c r="I232" s="182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176"/>
      <c r="CE232" s="176"/>
      <c r="CF232" s="176"/>
      <c r="CG232" s="176"/>
      <c r="CH232" s="176"/>
      <c r="CI232" s="176"/>
      <c r="CJ232" s="176"/>
      <c r="CK232" s="176"/>
      <c r="CL232" s="176"/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76"/>
      <c r="DX232" s="176"/>
      <c r="DY232" s="176"/>
      <c r="DZ232" s="176"/>
      <c r="EA232" s="176"/>
      <c r="EB232" s="176"/>
      <c r="EC232" s="176"/>
      <c r="ED232" s="176"/>
      <c r="EE232" s="176"/>
      <c r="EF232" s="176"/>
      <c r="EG232" s="176"/>
      <c r="EH232" s="176"/>
      <c r="EI232" s="176"/>
      <c r="EJ232" s="176"/>
      <c r="EK232" s="176"/>
      <c r="EL232" s="176"/>
      <c r="EM232" s="176"/>
      <c r="EN232" s="176"/>
      <c r="EO232" s="176"/>
      <c r="EP232" s="176"/>
      <c r="EQ232" s="176"/>
      <c r="ER232" s="176"/>
      <c r="ES232" s="176"/>
      <c r="ET232" s="176"/>
      <c r="EU232" s="176"/>
      <c r="EV232" s="176"/>
      <c r="EW232" s="176"/>
      <c r="EX232" s="176"/>
      <c r="EY232" s="176"/>
      <c r="EZ232" s="176"/>
      <c r="FA232" s="176"/>
      <c r="FB232" s="176"/>
      <c r="FC232" s="176"/>
      <c r="FD232" s="176"/>
      <c r="FE232" s="176"/>
      <c r="FF232" s="176"/>
      <c r="FG232" s="176"/>
      <c r="FH232" s="176"/>
      <c r="FI232" s="176"/>
      <c r="FJ232" s="176"/>
      <c r="FK232" s="176"/>
      <c r="FL232" s="176"/>
      <c r="FM232" s="176"/>
      <c r="FN232" s="176"/>
      <c r="FO232" s="176"/>
      <c r="FP232" s="176"/>
      <c r="FQ232" s="176"/>
      <c r="FR232" s="176"/>
      <c r="FS232" s="176"/>
      <c r="FT232" s="176"/>
      <c r="FU232" s="176"/>
      <c r="FV232" s="176"/>
      <c r="FW232" s="176"/>
      <c r="FX232" s="176"/>
      <c r="FY232" s="176"/>
      <c r="FZ232" s="176"/>
      <c r="GA232" s="176"/>
      <c r="GB232" s="176"/>
      <c r="GC232" s="176"/>
      <c r="GD232" s="176"/>
      <c r="GE232" s="176"/>
      <c r="GF232" s="176"/>
      <c r="GG232" s="176"/>
      <c r="GH232" s="176"/>
      <c r="GI232" s="176"/>
      <c r="GJ232" s="176"/>
      <c r="GK232" s="176"/>
      <c r="GL232" s="176"/>
      <c r="GM232" s="176"/>
      <c r="GN232" s="176"/>
      <c r="GO232" s="176"/>
      <c r="GP232" s="176"/>
      <c r="GQ232" s="176"/>
      <c r="GR232" s="176"/>
      <c r="GS232" s="176"/>
      <c r="GT232" s="176"/>
      <c r="GU232" s="176"/>
      <c r="GV232" s="176"/>
      <c r="GW232" s="176"/>
      <c r="GX232" s="176"/>
      <c r="GY232" s="176"/>
      <c r="GZ232" s="176"/>
      <c r="HA232" s="176"/>
      <c r="HB232" s="176"/>
      <c r="HC232" s="176"/>
      <c r="HD232" s="176"/>
      <c r="HE232" s="176"/>
      <c r="HF232" s="176"/>
      <c r="HG232" s="176"/>
      <c r="HH232" s="176"/>
      <c r="HI232" s="176"/>
      <c r="HJ232" s="176"/>
      <c r="HK232" s="176"/>
      <c r="HL232" s="176"/>
      <c r="HM232" s="176"/>
      <c r="HN232" s="176"/>
      <c r="HO232" s="176"/>
      <c r="HP232" s="176"/>
      <c r="HQ232" s="176"/>
      <c r="HR232" s="176"/>
      <c r="HS232" s="176"/>
      <c r="HT232" s="176"/>
      <c r="HU232" s="176"/>
      <c r="HV232" s="176"/>
      <c r="HW232" s="176"/>
      <c r="HX232" s="176"/>
      <c r="HY232" s="176"/>
      <c r="HZ232" s="176"/>
      <c r="IA232" s="176"/>
      <c r="IB232" s="176"/>
      <c r="IC232" s="176"/>
      <c r="ID232" s="176"/>
      <c r="IE232" s="176"/>
      <c r="IF232" s="176"/>
      <c r="IG232" s="176"/>
      <c r="IH232" s="176"/>
      <c r="II232" s="176"/>
      <c r="IJ232" s="176"/>
      <c r="IK232" s="176"/>
      <c r="IL232" s="176"/>
      <c r="IM232" s="176"/>
      <c r="IN232" s="176"/>
      <c r="IO232" s="176"/>
      <c r="IP232" s="176"/>
      <c r="IQ232" s="176"/>
      <c r="IR232" s="176"/>
      <c r="IS232" s="176"/>
      <c r="IT232" s="176"/>
      <c r="IU232" s="176"/>
    </row>
    <row r="233" spans="1:255" s="177" customFormat="1" ht="20.25" customHeight="1" x14ac:dyDescent="0.25">
      <c r="A233" s="118" t="s">
        <v>242</v>
      </c>
      <c r="B233" s="119"/>
      <c r="C233" s="119"/>
      <c r="D233" s="150"/>
      <c r="E233" s="151"/>
      <c r="F233" s="152">
        <f>H225</f>
        <v>4527</v>
      </c>
      <c r="G233" s="161"/>
      <c r="H233" s="153"/>
      <c r="I233" s="182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6"/>
      <c r="BU233" s="176"/>
      <c r="BV233" s="176"/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/>
      <c r="CG233" s="176"/>
      <c r="CH233" s="176"/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/>
      <c r="CT233" s="176"/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/>
      <c r="DF233" s="176"/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/>
      <c r="DR233" s="176"/>
      <c r="DS233" s="176"/>
      <c r="DT233" s="176"/>
      <c r="DU233" s="176"/>
      <c r="DV233" s="176"/>
      <c r="DW233" s="176"/>
      <c r="DX233" s="176"/>
      <c r="DY233" s="176"/>
      <c r="DZ233" s="176"/>
      <c r="EA233" s="176"/>
      <c r="EB233" s="176"/>
      <c r="EC233" s="176"/>
      <c r="ED233" s="176"/>
      <c r="EE233" s="176"/>
      <c r="EF233" s="176"/>
      <c r="EG233" s="176"/>
      <c r="EH233" s="176"/>
      <c r="EI233" s="176"/>
      <c r="EJ233" s="176"/>
      <c r="EK233" s="176"/>
      <c r="EL233" s="176"/>
      <c r="EM233" s="176"/>
      <c r="EN233" s="176"/>
      <c r="EO233" s="176"/>
      <c r="EP233" s="176"/>
      <c r="EQ233" s="176"/>
      <c r="ER233" s="176"/>
      <c r="ES233" s="176"/>
      <c r="ET233" s="176"/>
      <c r="EU233" s="176"/>
      <c r="EV233" s="176"/>
      <c r="EW233" s="176"/>
      <c r="EX233" s="176"/>
      <c r="EY233" s="176"/>
      <c r="EZ233" s="176"/>
      <c r="FA233" s="176"/>
      <c r="FB233" s="176"/>
      <c r="FC233" s="176"/>
      <c r="FD233" s="176"/>
      <c r="FE233" s="176"/>
      <c r="FF233" s="176"/>
      <c r="FG233" s="176"/>
      <c r="FH233" s="176"/>
      <c r="FI233" s="176"/>
      <c r="FJ233" s="176"/>
      <c r="FK233" s="176"/>
      <c r="FL233" s="176"/>
      <c r="FM233" s="176"/>
      <c r="FN233" s="176"/>
      <c r="FO233" s="176"/>
      <c r="FP233" s="176"/>
      <c r="FQ233" s="176"/>
      <c r="FR233" s="176"/>
      <c r="FS233" s="176"/>
      <c r="FT233" s="176"/>
      <c r="FU233" s="176"/>
      <c r="FV233" s="176"/>
      <c r="FW233" s="176"/>
      <c r="FX233" s="176"/>
      <c r="FY233" s="176"/>
      <c r="FZ233" s="176"/>
      <c r="GA233" s="176"/>
      <c r="GB233" s="176"/>
      <c r="GC233" s="176"/>
      <c r="GD233" s="176"/>
      <c r="GE233" s="176"/>
      <c r="GF233" s="176"/>
      <c r="GG233" s="176"/>
      <c r="GH233" s="176"/>
      <c r="GI233" s="176"/>
      <c r="GJ233" s="176"/>
      <c r="GK233" s="176"/>
      <c r="GL233" s="176"/>
      <c r="GM233" s="176"/>
      <c r="GN233" s="176"/>
      <c r="GO233" s="176"/>
      <c r="GP233" s="176"/>
      <c r="GQ233" s="176"/>
      <c r="GR233" s="176"/>
      <c r="GS233" s="176"/>
      <c r="GT233" s="176"/>
      <c r="GU233" s="176"/>
      <c r="GV233" s="176"/>
      <c r="GW233" s="176"/>
      <c r="GX233" s="176"/>
      <c r="GY233" s="176"/>
      <c r="GZ233" s="176"/>
      <c r="HA233" s="176"/>
      <c r="HB233" s="176"/>
      <c r="HC233" s="176"/>
      <c r="HD233" s="176"/>
      <c r="HE233" s="176"/>
      <c r="HF233" s="176"/>
      <c r="HG233" s="176"/>
      <c r="HH233" s="176"/>
      <c r="HI233" s="176"/>
      <c r="HJ233" s="176"/>
      <c r="HK233" s="176"/>
      <c r="HL233" s="176"/>
      <c r="HM233" s="176"/>
      <c r="HN233" s="176"/>
      <c r="HO233" s="176"/>
      <c r="HP233" s="176"/>
      <c r="HQ233" s="176"/>
      <c r="HR233" s="176"/>
      <c r="HS233" s="176"/>
      <c r="HT233" s="176"/>
      <c r="HU233" s="176"/>
      <c r="HV233" s="176"/>
      <c r="HW233" s="176"/>
      <c r="HX233" s="176"/>
      <c r="HY233" s="176"/>
      <c r="HZ233" s="176"/>
      <c r="IA233" s="176"/>
      <c r="IB233" s="176"/>
      <c r="IC233" s="176"/>
      <c r="ID233" s="176"/>
      <c r="IE233" s="176"/>
      <c r="IF233" s="176"/>
      <c r="IG233" s="176"/>
      <c r="IH233" s="176"/>
      <c r="II233" s="176"/>
      <c r="IJ233" s="176"/>
      <c r="IK233" s="176"/>
      <c r="IL233" s="176"/>
      <c r="IM233" s="176"/>
      <c r="IN233" s="176"/>
      <c r="IO233" s="176"/>
      <c r="IP233" s="176"/>
      <c r="IQ233" s="176"/>
      <c r="IR233" s="176"/>
      <c r="IS233" s="176"/>
      <c r="IT233" s="176"/>
      <c r="IU233" s="176"/>
    </row>
    <row r="234" spans="1:255" s="177" customFormat="1" ht="20.25" customHeight="1" x14ac:dyDescent="0.25">
      <c r="A234" s="154" t="s">
        <v>243</v>
      </c>
      <c r="B234" s="155"/>
      <c r="C234" s="155"/>
      <c r="D234" s="156"/>
      <c r="E234" s="163"/>
      <c r="F234" s="158"/>
      <c r="G234" s="297"/>
      <c r="H234" s="159">
        <f>F232+F233</f>
        <v>4527</v>
      </c>
      <c r="I234" s="179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76"/>
      <c r="BK234" s="176"/>
      <c r="BL234" s="176"/>
      <c r="BM234" s="176"/>
      <c r="BN234" s="176"/>
      <c r="BO234" s="176"/>
      <c r="BP234" s="176"/>
      <c r="BQ234" s="176"/>
      <c r="BR234" s="176"/>
      <c r="BS234" s="176"/>
      <c r="BT234" s="176"/>
      <c r="BU234" s="176"/>
      <c r="BV234" s="176"/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/>
      <c r="CG234" s="176"/>
      <c r="CH234" s="176"/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/>
      <c r="CT234" s="176"/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/>
      <c r="DF234" s="176"/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/>
      <c r="DR234" s="176"/>
      <c r="DS234" s="176"/>
      <c r="DT234" s="176"/>
      <c r="DU234" s="176"/>
      <c r="DV234" s="176"/>
      <c r="DW234" s="176"/>
      <c r="DX234" s="176"/>
      <c r="DY234" s="176"/>
      <c r="DZ234" s="176"/>
      <c r="EA234" s="176"/>
      <c r="EB234" s="176"/>
      <c r="EC234" s="176"/>
      <c r="ED234" s="176"/>
      <c r="EE234" s="176"/>
      <c r="EF234" s="176"/>
      <c r="EG234" s="176"/>
      <c r="EH234" s="176"/>
      <c r="EI234" s="176"/>
      <c r="EJ234" s="176"/>
      <c r="EK234" s="176"/>
      <c r="EL234" s="176"/>
      <c r="EM234" s="176"/>
      <c r="EN234" s="176"/>
      <c r="EO234" s="176"/>
      <c r="EP234" s="176"/>
      <c r="EQ234" s="176"/>
      <c r="ER234" s="176"/>
      <c r="ES234" s="176"/>
      <c r="ET234" s="176"/>
      <c r="EU234" s="176"/>
      <c r="EV234" s="176"/>
      <c r="EW234" s="176"/>
      <c r="EX234" s="176"/>
      <c r="EY234" s="176"/>
      <c r="EZ234" s="176"/>
      <c r="FA234" s="176"/>
      <c r="FB234" s="176"/>
      <c r="FC234" s="176"/>
      <c r="FD234" s="176"/>
      <c r="FE234" s="176"/>
      <c r="FF234" s="176"/>
      <c r="FG234" s="176"/>
      <c r="FH234" s="176"/>
      <c r="FI234" s="176"/>
      <c r="FJ234" s="176"/>
      <c r="FK234" s="176"/>
      <c r="FL234" s="176"/>
      <c r="FM234" s="176"/>
      <c r="FN234" s="176"/>
      <c r="FO234" s="176"/>
      <c r="FP234" s="176"/>
      <c r="FQ234" s="176"/>
      <c r="FR234" s="176"/>
      <c r="FS234" s="176"/>
      <c r="FT234" s="176"/>
      <c r="FU234" s="176"/>
      <c r="FV234" s="176"/>
      <c r="FW234" s="176"/>
      <c r="FX234" s="176"/>
      <c r="FY234" s="176"/>
      <c r="FZ234" s="176"/>
      <c r="GA234" s="176"/>
      <c r="GB234" s="176"/>
      <c r="GC234" s="176"/>
      <c r="GD234" s="176"/>
      <c r="GE234" s="176"/>
      <c r="GF234" s="176"/>
      <c r="GG234" s="176"/>
      <c r="GH234" s="176"/>
      <c r="GI234" s="176"/>
      <c r="GJ234" s="176"/>
      <c r="GK234" s="176"/>
      <c r="GL234" s="176"/>
      <c r="GM234" s="176"/>
      <c r="GN234" s="176"/>
      <c r="GO234" s="176"/>
      <c r="GP234" s="176"/>
      <c r="GQ234" s="176"/>
      <c r="GR234" s="176"/>
      <c r="GS234" s="176"/>
      <c r="GT234" s="176"/>
      <c r="GU234" s="176"/>
      <c r="GV234" s="176"/>
      <c r="GW234" s="176"/>
      <c r="GX234" s="176"/>
      <c r="GY234" s="176"/>
      <c r="GZ234" s="176"/>
      <c r="HA234" s="176"/>
      <c r="HB234" s="176"/>
      <c r="HC234" s="176"/>
      <c r="HD234" s="176"/>
      <c r="HE234" s="176"/>
      <c r="HF234" s="176"/>
      <c r="HG234" s="176"/>
      <c r="HH234" s="176"/>
      <c r="HI234" s="176"/>
      <c r="HJ234" s="176"/>
      <c r="HK234" s="176"/>
      <c r="HL234" s="176"/>
      <c r="HM234" s="176"/>
      <c r="HN234" s="176"/>
      <c r="HO234" s="176"/>
      <c r="HP234" s="176"/>
      <c r="HQ234" s="176"/>
      <c r="HR234" s="176"/>
      <c r="HS234" s="176"/>
      <c r="HT234" s="176"/>
      <c r="HU234" s="176"/>
      <c r="HV234" s="176"/>
      <c r="HW234" s="176"/>
      <c r="HX234" s="176"/>
      <c r="HY234" s="176"/>
      <c r="HZ234" s="176"/>
      <c r="IA234" s="176"/>
      <c r="IB234" s="176"/>
      <c r="IC234" s="176"/>
      <c r="ID234" s="176"/>
      <c r="IE234" s="176"/>
      <c r="IF234" s="176"/>
      <c r="IG234" s="176"/>
      <c r="IH234" s="176"/>
      <c r="II234" s="176"/>
      <c r="IJ234" s="176"/>
      <c r="IK234" s="176"/>
      <c r="IL234" s="176"/>
      <c r="IM234" s="176"/>
      <c r="IN234" s="176"/>
      <c r="IO234" s="176"/>
      <c r="IP234" s="176"/>
      <c r="IQ234" s="176"/>
      <c r="IR234" s="176"/>
      <c r="IS234" s="176"/>
      <c r="IT234" s="176"/>
      <c r="IU234" s="176"/>
    </row>
    <row r="235" spans="1:255" s="177" customFormat="1" ht="20.25" customHeight="1" thickBot="1" x14ac:dyDescent="0.3">
      <c r="A235" s="318" t="s">
        <v>244</v>
      </c>
      <c r="B235" s="319"/>
      <c r="C235" s="319"/>
      <c r="D235" s="319"/>
      <c r="E235" s="320"/>
      <c r="F235" s="321"/>
      <c r="G235" s="322"/>
      <c r="H235" s="323">
        <f>H231+H234</f>
        <v>4527</v>
      </c>
      <c r="I235" s="179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/>
      <c r="CG235" s="176"/>
      <c r="CH235" s="176"/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/>
      <c r="CT235" s="176"/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/>
      <c r="DF235" s="176"/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/>
      <c r="DR235" s="176"/>
      <c r="DS235" s="176"/>
      <c r="DT235" s="176"/>
      <c r="DU235" s="176"/>
      <c r="DV235" s="176"/>
      <c r="DW235" s="176"/>
      <c r="DX235" s="176"/>
      <c r="DY235" s="176"/>
      <c r="DZ235" s="176"/>
      <c r="EA235" s="176"/>
      <c r="EB235" s="176"/>
      <c r="EC235" s="176"/>
      <c r="ED235" s="176"/>
      <c r="EE235" s="176"/>
      <c r="EF235" s="176"/>
      <c r="EG235" s="176"/>
      <c r="EH235" s="176"/>
      <c r="EI235" s="176"/>
      <c r="EJ235" s="176"/>
      <c r="EK235" s="176"/>
      <c r="EL235" s="176"/>
      <c r="EM235" s="176"/>
      <c r="EN235" s="176"/>
      <c r="EO235" s="176"/>
      <c r="EP235" s="176"/>
      <c r="EQ235" s="176"/>
      <c r="ER235" s="176"/>
      <c r="ES235" s="176"/>
      <c r="ET235" s="176"/>
      <c r="EU235" s="176"/>
      <c r="EV235" s="176"/>
      <c r="EW235" s="176"/>
      <c r="EX235" s="176"/>
      <c r="EY235" s="176"/>
      <c r="EZ235" s="176"/>
      <c r="FA235" s="176"/>
      <c r="FB235" s="176"/>
      <c r="FC235" s="176"/>
      <c r="FD235" s="176"/>
      <c r="FE235" s="176"/>
      <c r="FF235" s="176"/>
      <c r="FG235" s="176"/>
      <c r="FH235" s="176"/>
      <c r="FI235" s="176"/>
      <c r="FJ235" s="176"/>
      <c r="FK235" s="176"/>
      <c r="FL235" s="176"/>
      <c r="FM235" s="176"/>
      <c r="FN235" s="176"/>
      <c r="FO235" s="176"/>
      <c r="FP235" s="176"/>
      <c r="FQ235" s="176"/>
      <c r="FR235" s="176"/>
      <c r="FS235" s="176"/>
      <c r="FT235" s="176"/>
      <c r="FU235" s="176"/>
      <c r="FV235" s="176"/>
      <c r="FW235" s="176"/>
      <c r="FX235" s="176"/>
      <c r="FY235" s="176"/>
      <c r="FZ235" s="176"/>
      <c r="GA235" s="176"/>
      <c r="GB235" s="176"/>
      <c r="GC235" s="176"/>
      <c r="GD235" s="176"/>
      <c r="GE235" s="176"/>
      <c r="GF235" s="176"/>
      <c r="GG235" s="176"/>
      <c r="GH235" s="176"/>
      <c r="GI235" s="176"/>
      <c r="GJ235" s="176"/>
      <c r="GK235" s="176"/>
      <c r="GL235" s="176"/>
      <c r="GM235" s="176"/>
      <c r="GN235" s="176"/>
      <c r="GO235" s="176"/>
      <c r="GP235" s="176"/>
      <c r="GQ235" s="176"/>
      <c r="GR235" s="176"/>
      <c r="GS235" s="176"/>
      <c r="GT235" s="176"/>
      <c r="GU235" s="176"/>
      <c r="GV235" s="176"/>
      <c r="GW235" s="176"/>
      <c r="GX235" s="176"/>
      <c r="GY235" s="176"/>
      <c r="GZ235" s="176"/>
      <c r="HA235" s="176"/>
      <c r="HB235" s="176"/>
      <c r="HC235" s="176"/>
      <c r="HD235" s="176"/>
      <c r="HE235" s="176"/>
      <c r="HF235" s="176"/>
      <c r="HG235" s="176"/>
      <c r="HH235" s="176"/>
      <c r="HI235" s="176"/>
      <c r="HJ235" s="176"/>
      <c r="HK235" s="176"/>
      <c r="HL235" s="176"/>
      <c r="HM235" s="176"/>
      <c r="HN235" s="176"/>
      <c r="HO235" s="176"/>
      <c r="HP235" s="176"/>
      <c r="HQ235" s="176"/>
      <c r="HR235" s="176"/>
      <c r="HS235" s="176"/>
      <c r="HT235" s="176"/>
      <c r="HU235" s="176"/>
      <c r="HV235" s="176"/>
      <c r="HW235" s="176"/>
      <c r="HX235" s="176"/>
      <c r="HY235" s="176"/>
      <c r="HZ235" s="176"/>
      <c r="IA235" s="176"/>
      <c r="IB235" s="176"/>
      <c r="IC235" s="176"/>
      <c r="ID235" s="176"/>
      <c r="IE235" s="176"/>
      <c r="IF235" s="176"/>
      <c r="IG235" s="176"/>
      <c r="IH235" s="176"/>
      <c r="II235" s="176"/>
      <c r="IJ235" s="176"/>
      <c r="IK235" s="176"/>
      <c r="IL235" s="176"/>
      <c r="IM235" s="176"/>
      <c r="IN235" s="176"/>
      <c r="IO235" s="176"/>
      <c r="IP235" s="176"/>
      <c r="IQ235" s="176"/>
      <c r="IR235" s="176"/>
      <c r="IS235" s="176"/>
      <c r="IT235" s="176"/>
      <c r="IU235" s="176"/>
    </row>
    <row r="236" spans="1:255" x14ac:dyDescent="0.2">
      <c r="A236" s="27"/>
      <c r="B236" s="28"/>
      <c r="C236" s="28"/>
      <c r="D236" s="29"/>
      <c r="E236" s="30"/>
      <c r="F236" s="29"/>
      <c r="G236" s="29"/>
      <c r="H236" s="31"/>
    </row>
    <row r="237" spans="1:255" x14ac:dyDescent="0.2">
      <c r="A237" s="787" t="s">
        <v>211</v>
      </c>
      <c r="B237" s="870"/>
      <c r="C237" s="870"/>
      <c r="D237" s="870"/>
      <c r="E237" s="870"/>
      <c r="F237" s="870"/>
      <c r="G237" s="870"/>
      <c r="H237" s="789"/>
    </row>
    <row r="238" spans="1:255" x14ac:dyDescent="0.2">
      <c r="A238" s="787" t="s">
        <v>212</v>
      </c>
      <c r="B238" s="870"/>
      <c r="C238" s="870"/>
      <c r="D238" s="870"/>
      <c r="E238" s="870"/>
      <c r="F238" s="870"/>
      <c r="G238" s="870"/>
      <c r="H238" s="789"/>
    </row>
    <row r="239" spans="1:255" x14ac:dyDescent="0.2">
      <c r="A239" s="790" t="str">
        <f>A4</f>
        <v>Substituição dos sistemas de climatização dos cartórios do Edifício Sede por VRF</v>
      </c>
      <c r="B239" s="871"/>
      <c r="C239" s="871"/>
      <c r="D239" s="871"/>
      <c r="E239" s="871"/>
      <c r="F239" s="871"/>
      <c r="G239" s="871"/>
      <c r="H239" s="792"/>
    </row>
    <row r="240" spans="1:255" x14ac:dyDescent="0.2">
      <c r="A240" s="790"/>
      <c r="B240" s="871"/>
      <c r="C240" s="871"/>
      <c r="D240" s="871"/>
      <c r="E240" s="871"/>
      <c r="F240" s="871"/>
      <c r="G240" s="871"/>
      <c r="H240" s="33"/>
    </row>
    <row r="241" spans="1:255" s="177" customFormat="1" ht="18" customHeight="1" x14ac:dyDescent="0.25">
      <c r="A241" s="829" t="str">
        <f>'Anexo 2'!H18</f>
        <v>AC-007</v>
      </c>
      <c r="B241" s="830"/>
      <c r="C241" s="830"/>
      <c r="D241" s="830"/>
      <c r="E241" s="830"/>
      <c r="F241" s="830"/>
      <c r="G241" s="830"/>
      <c r="H241" s="831"/>
      <c r="I241" s="175"/>
      <c r="J241" s="175"/>
      <c r="K241" s="175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  <c r="CR241" s="176"/>
      <c r="CS241" s="176"/>
      <c r="CT241" s="176"/>
      <c r="CU241" s="176"/>
      <c r="CV241" s="176"/>
      <c r="CW241" s="176"/>
      <c r="CX241" s="176"/>
      <c r="CY241" s="176"/>
      <c r="CZ241" s="176"/>
      <c r="DA241" s="176"/>
      <c r="DB241" s="176"/>
      <c r="DC241" s="176"/>
      <c r="DD241" s="176"/>
      <c r="DE241" s="176"/>
      <c r="DF241" s="176"/>
      <c r="DG241" s="176"/>
      <c r="DH241" s="176"/>
      <c r="DI241" s="176"/>
      <c r="DJ241" s="176"/>
      <c r="DK241" s="176"/>
      <c r="DL241" s="176"/>
      <c r="DM241" s="176"/>
      <c r="DN241" s="176"/>
      <c r="DO241" s="176"/>
      <c r="DP241" s="176"/>
      <c r="DQ241" s="176"/>
      <c r="DR241" s="176"/>
      <c r="DS241" s="176"/>
      <c r="DT241" s="176"/>
      <c r="DU241" s="176"/>
      <c r="DV241" s="176"/>
      <c r="DW241" s="176"/>
      <c r="DX241" s="176"/>
      <c r="DY241" s="176"/>
      <c r="DZ241" s="176"/>
      <c r="EA241" s="176"/>
      <c r="EB241" s="176"/>
      <c r="EC241" s="176"/>
      <c r="ED241" s="176"/>
      <c r="EE241" s="176"/>
      <c r="EF241" s="176"/>
      <c r="EG241" s="176"/>
      <c r="EH241" s="176"/>
      <c r="EI241" s="176"/>
      <c r="EJ241" s="176"/>
      <c r="EK241" s="176"/>
      <c r="EL241" s="176"/>
      <c r="EM241" s="176"/>
      <c r="EN241" s="176"/>
      <c r="EO241" s="176"/>
      <c r="EP241" s="176"/>
      <c r="EQ241" s="176"/>
      <c r="ER241" s="176"/>
      <c r="ES241" s="176"/>
      <c r="ET241" s="176"/>
      <c r="EU241" s="176"/>
      <c r="EV241" s="176"/>
      <c r="EW241" s="176"/>
      <c r="EX241" s="176"/>
      <c r="EY241" s="176"/>
      <c r="EZ241" s="176"/>
      <c r="FA241" s="176"/>
      <c r="FB241" s="176"/>
      <c r="FC241" s="176"/>
      <c r="FD241" s="176"/>
      <c r="FE241" s="176"/>
      <c r="FF241" s="176"/>
      <c r="FG241" s="176"/>
      <c r="FH241" s="176"/>
      <c r="FI241" s="176"/>
      <c r="FJ241" s="176"/>
      <c r="FK241" s="176"/>
      <c r="FL241" s="176"/>
      <c r="FM241" s="176"/>
      <c r="FN241" s="176"/>
      <c r="FO241" s="176"/>
      <c r="FP241" s="176"/>
      <c r="FQ241" s="176"/>
      <c r="FR241" s="176"/>
      <c r="FS241" s="176"/>
      <c r="FT241" s="176"/>
      <c r="FU241" s="176"/>
      <c r="FV241" s="176"/>
      <c r="FW241" s="176"/>
      <c r="FX241" s="176"/>
      <c r="FY241" s="176"/>
      <c r="FZ241" s="176"/>
      <c r="GA241" s="176"/>
      <c r="GB241" s="176"/>
      <c r="GC241" s="176"/>
      <c r="GD241" s="176"/>
      <c r="GE241" s="176"/>
      <c r="GF241" s="176"/>
      <c r="GG241" s="176"/>
      <c r="GH241" s="176"/>
      <c r="GI241" s="176"/>
      <c r="GJ241" s="176"/>
      <c r="GK241" s="176"/>
      <c r="GL241" s="176"/>
      <c r="GM241" s="176"/>
      <c r="GN241" s="176"/>
      <c r="GO241" s="176"/>
      <c r="GP241" s="176"/>
      <c r="GQ241" s="176"/>
      <c r="GR241" s="176"/>
      <c r="GS241" s="176"/>
      <c r="GT241" s="176"/>
      <c r="GU241" s="176"/>
      <c r="GV241" s="176"/>
      <c r="GW241" s="176"/>
      <c r="GX241" s="176"/>
      <c r="GY241" s="176"/>
      <c r="GZ241" s="176"/>
      <c r="HA241" s="176"/>
      <c r="HB241" s="176"/>
      <c r="HC241" s="176"/>
      <c r="HD241" s="176"/>
      <c r="HE241" s="176"/>
      <c r="HF241" s="176"/>
      <c r="HG241" s="176"/>
      <c r="HH241" s="176"/>
      <c r="HI241" s="176"/>
      <c r="HJ241" s="176"/>
      <c r="HK241" s="176"/>
      <c r="HL241" s="176"/>
      <c r="HM241" s="176"/>
      <c r="HN241" s="176"/>
      <c r="HO241" s="176"/>
      <c r="HP241" s="176"/>
      <c r="HQ241" s="176"/>
      <c r="HR241" s="176"/>
      <c r="HS241" s="176"/>
      <c r="HT241" s="176"/>
      <c r="HU241" s="176"/>
      <c r="HV241" s="176"/>
      <c r="HW241" s="176"/>
      <c r="HX241" s="176"/>
      <c r="HY241" s="176"/>
      <c r="HZ241" s="176"/>
      <c r="IA241" s="176"/>
      <c r="IB241" s="176"/>
      <c r="IC241" s="176"/>
      <c r="ID241" s="176"/>
      <c r="IE241" s="176"/>
      <c r="IF241" s="176"/>
      <c r="IG241" s="176"/>
      <c r="IH241" s="176"/>
      <c r="II241" s="176"/>
      <c r="IJ241" s="176"/>
      <c r="IK241" s="176"/>
      <c r="IL241" s="176"/>
      <c r="IM241" s="176"/>
      <c r="IN241" s="176"/>
      <c r="IO241" s="176"/>
      <c r="IP241" s="176"/>
      <c r="IQ241" s="176"/>
      <c r="IR241" s="176"/>
      <c r="IS241" s="176"/>
      <c r="IT241" s="176"/>
      <c r="IU241" s="176"/>
    </row>
    <row r="242" spans="1:255" s="177" customFormat="1" ht="18" customHeight="1" x14ac:dyDescent="0.25">
      <c r="A242" s="832" t="s">
        <v>215</v>
      </c>
      <c r="B242" s="833"/>
      <c r="C242" s="99" t="s">
        <v>22</v>
      </c>
      <c r="D242" s="99" t="s">
        <v>216</v>
      </c>
      <c r="E242" s="834" t="s">
        <v>217</v>
      </c>
      <c r="F242" s="834"/>
      <c r="G242" s="834" t="s">
        <v>218</v>
      </c>
      <c r="H242" s="835"/>
      <c r="I242" s="175"/>
      <c r="J242" s="175"/>
      <c r="K242" s="175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  <c r="BY242" s="176"/>
      <c r="BZ242" s="176"/>
      <c r="CA242" s="176"/>
      <c r="CB242" s="176"/>
      <c r="CC242" s="176"/>
      <c r="CD242" s="176"/>
      <c r="CE242" s="176"/>
      <c r="CF242" s="176"/>
      <c r="CG242" s="176"/>
      <c r="CH242" s="176"/>
      <c r="CI242" s="176"/>
      <c r="CJ242" s="176"/>
      <c r="CK242" s="176"/>
      <c r="CL242" s="176"/>
      <c r="CM242" s="176"/>
      <c r="CN242" s="176"/>
      <c r="CO242" s="176"/>
      <c r="CP242" s="176"/>
      <c r="CQ242" s="176"/>
      <c r="CR242" s="176"/>
      <c r="CS242" s="176"/>
      <c r="CT242" s="176"/>
      <c r="CU242" s="176"/>
      <c r="CV242" s="176"/>
      <c r="CW242" s="176"/>
      <c r="CX242" s="176"/>
      <c r="CY242" s="176"/>
      <c r="CZ242" s="176"/>
      <c r="DA242" s="176"/>
      <c r="DB242" s="176"/>
      <c r="DC242" s="176"/>
      <c r="DD242" s="176"/>
      <c r="DE242" s="176"/>
      <c r="DF242" s="176"/>
      <c r="DG242" s="176"/>
      <c r="DH242" s="176"/>
      <c r="DI242" s="176"/>
      <c r="DJ242" s="176"/>
      <c r="DK242" s="176"/>
      <c r="DL242" s="176"/>
      <c r="DM242" s="176"/>
      <c r="DN242" s="176"/>
      <c r="DO242" s="176"/>
      <c r="DP242" s="176"/>
      <c r="DQ242" s="176"/>
      <c r="DR242" s="176"/>
      <c r="DS242" s="176"/>
      <c r="DT242" s="176"/>
      <c r="DU242" s="176"/>
      <c r="DV242" s="176"/>
      <c r="DW242" s="176"/>
      <c r="DX242" s="176"/>
      <c r="DY242" s="176"/>
      <c r="DZ242" s="176"/>
      <c r="EA242" s="176"/>
      <c r="EB242" s="176"/>
      <c r="EC242" s="176"/>
      <c r="ED242" s="176"/>
      <c r="EE242" s="176"/>
      <c r="EF242" s="176"/>
      <c r="EG242" s="176"/>
      <c r="EH242" s="176"/>
      <c r="EI242" s="176"/>
      <c r="EJ242" s="176"/>
      <c r="EK242" s="176"/>
      <c r="EL242" s="176"/>
      <c r="EM242" s="176"/>
      <c r="EN242" s="176"/>
      <c r="EO242" s="176"/>
      <c r="EP242" s="176"/>
      <c r="EQ242" s="176"/>
      <c r="ER242" s="176"/>
      <c r="ES242" s="176"/>
      <c r="ET242" s="176"/>
      <c r="EU242" s="176"/>
      <c r="EV242" s="176"/>
      <c r="EW242" s="176"/>
      <c r="EX242" s="176"/>
      <c r="EY242" s="176"/>
      <c r="EZ242" s="176"/>
      <c r="FA242" s="176"/>
      <c r="FB242" s="176"/>
      <c r="FC242" s="176"/>
      <c r="FD242" s="176"/>
      <c r="FE242" s="176"/>
      <c r="FF242" s="176"/>
      <c r="FG242" s="176"/>
      <c r="FH242" s="176"/>
      <c r="FI242" s="176"/>
      <c r="FJ242" s="176"/>
      <c r="FK242" s="176"/>
      <c r="FL242" s="176"/>
      <c r="FM242" s="176"/>
      <c r="FN242" s="176"/>
      <c r="FO242" s="176"/>
      <c r="FP242" s="176"/>
      <c r="FQ242" s="176"/>
      <c r="FR242" s="176"/>
      <c r="FS242" s="176"/>
      <c r="FT242" s="176"/>
      <c r="FU242" s="176"/>
      <c r="FV242" s="176"/>
      <c r="FW242" s="176"/>
      <c r="FX242" s="176"/>
      <c r="FY242" s="176"/>
      <c r="FZ242" s="176"/>
      <c r="GA242" s="176"/>
      <c r="GB242" s="176"/>
      <c r="GC242" s="176"/>
      <c r="GD242" s="176"/>
      <c r="GE242" s="176"/>
      <c r="GF242" s="176"/>
      <c r="GG242" s="176"/>
      <c r="GH242" s="176"/>
      <c r="GI242" s="176"/>
      <c r="GJ242" s="176"/>
      <c r="GK242" s="176"/>
      <c r="GL242" s="176"/>
      <c r="GM242" s="176"/>
      <c r="GN242" s="176"/>
      <c r="GO242" s="176"/>
      <c r="GP242" s="176"/>
      <c r="GQ242" s="176"/>
      <c r="GR242" s="176"/>
      <c r="GS242" s="176"/>
      <c r="GT242" s="176"/>
      <c r="GU242" s="176"/>
      <c r="GV242" s="176"/>
      <c r="GW242" s="176"/>
      <c r="GX242" s="176"/>
      <c r="GY242" s="176"/>
      <c r="GZ242" s="176"/>
      <c r="HA242" s="176"/>
      <c r="HB242" s="176"/>
      <c r="HC242" s="176"/>
      <c r="HD242" s="176"/>
      <c r="HE242" s="176"/>
      <c r="HF242" s="176"/>
      <c r="HG242" s="176"/>
      <c r="HH242" s="176"/>
      <c r="HI242" s="176"/>
      <c r="HJ242" s="176"/>
      <c r="HK242" s="176"/>
      <c r="HL242" s="176"/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</row>
    <row r="243" spans="1:255" s="177" customFormat="1" ht="51.75" customHeight="1" x14ac:dyDescent="0.25">
      <c r="A243" s="825" t="str">
        <f>'Anexo 2'!B18</f>
        <v>Fornecimento de evaporadora VRF 12.300 Btu/h, tipo cassete 1 via, marca de referência LG completa, inclusive painel e controle remoto sem fio</v>
      </c>
      <c r="B243" s="826"/>
      <c r="C243" s="100" t="s">
        <v>219</v>
      </c>
      <c r="D243" s="101" t="s">
        <v>220</v>
      </c>
      <c r="E243" s="836" t="s">
        <v>217</v>
      </c>
      <c r="F243" s="837"/>
      <c r="G243" s="805" t="str">
        <f>$G$8</f>
        <v>MAIO/2023</v>
      </c>
      <c r="H243" s="806"/>
      <c r="I243" s="178"/>
      <c r="J243" s="175"/>
      <c r="K243" s="175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  <c r="BY243" s="176"/>
      <c r="BZ243" s="176"/>
      <c r="CA243" s="176"/>
      <c r="CB243" s="176"/>
      <c r="CC243" s="176"/>
      <c r="CD243" s="176"/>
      <c r="CE243" s="176"/>
      <c r="CF243" s="176"/>
      <c r="CG243" s="176"/>
      <c r="CH243" s="176"/>
      <c r="CI243" s="176"/>
      <c r="CJ243" s="176"/>
      <c r="CK243" s="176"/>
      <c r="CL243" s="176"/>
      <c r="CM243" s="176"/>
      <c r="CN243" s="176"/>
      <c r="CO243" s="176"/>
      <c r="CP243" s="176"/>
      <c r="CQ243" s="176"/>
      <c r="CR243" s="176"/>
      <c r="CS243" s="176"/>
      <c r="CT243" s="176"/>
      <c r="CU243" s="176"/>
      <c r="CV243" s="176"/>
      <c r="CW243" s="176"/>
      <c r="CX243" s="176"/>
      <c r="CY243" s="176"/>
      <c r="CZ243" s="176"/>
      <c r="DA243" s="176"/>
      <c r="DB243" s="176"/>
      <c r="DC243" s="176"/>
      <c r="DD243" s="176"/>
      <c r="DE243" s="176"/>
      <c r="DF243" s="176"/>
      <c r="DG243" s="176"/>
      <c r="DH243" s="176"/>
      <c r="DI243" s="176"/>
      <c r="DJ243" s="176"/>
      <c r="DK243" s="176"/>
      <c r="DL243" s="176"/>
      <c r="DM243" s="176"/>
      <c r="DN243" s="176"/>
      <c r="DO243" s="176"/>
      <c r="DP243" s="176"/>
      <c r="DQ243" s="176"/>
      <c r="DR243" s="176"/>
      <c r="DS243" s="176"/>
      <c r="DT243" s="176"/>
      <c r="DU243" s="176"/>
      <c r="DV243" s="176"/>
      <c r="DW243" s="176"/>
      <c r="DX243" s="176"/>
      <c r="DY243" s="176"/>
      <c r="DZ243" s="176"/>
      <c r="EA243" s="176"/>
      <c r="EB243" s="176"/>
      <c r="EC243" s="176"/>
      <c r="ED243" s="176"/>
      <c r="EE243" s="176"/>
      <c r="EF243" s="176"/>
      <c r="EG243" s="176"/>
      <c r="EH243" s="176"/>
      <c r="EI243" s="176"/>
      <c r="EJ243" s="176"/>
      <c r="EK243" s="176"/>
      <c r="EL243" s="176"/>
      <c r="EM243" s="176"/>
      <c r="EN243" s="176"/>
      <c r="EO243" s="176"/>
      <c r="EP243" s="176"/>
      <c r="EQ243" s="176"/>
      <c r="ER243" s="176"/>
      <c r="ES243" s="176"/>
      <c r="ET243" s="176"/>
      <c r="EU243" s="176"/>
      <c r="EV243" s="176"/>
      <c r="EW243" s="176"/>
      <c r="EX243" s="176"/>
      <c r="EY243" s="176"/>
      <c r="EZ243" s="176"/>
      <c r="FA243" s="176"/>
      <c r="FB243" s="176"/>
      <c r="FC243" s="176"/>
      <c r="FD243" s="176"/>
      <c r="FE243" s="176"/>
      <c r="FF243" s="176"/>
      <c r="FG243" s="176"/>
      <c r="FH243" s="176"/>
      <c r="FI243" s="176"/>
      <c r="FJ243" s="176"/>
      <c r="FK243" s="176"/>
      <c r="FL243" s="176"/>
      <c r="FM243" s="176"/>
      <c r="FN243" s="176"/>
      <c r="FO243" s="176"/>
      <c r="FP243" s="176"/>
      <c r="FQ243" s="176"/>
      <c r="FR243" s="176"/>
      <c r="FS243" s="176"/>
      <c r="FT243" s="176"/>
      <c r="FU243" s="176"/>
      <c r="FV243" s="176"/>
      <c r="FW243" s="176"/>
      <c r="FX243" s="176"/>
      <c r="FY243" s="176"/>
      <c r="FZ243" s="176"/>
      <c r="GA243" s="176"/>
      <c r="GB243" s="176"/>
      <c r="GC243" s="176"/>
      <c r="GD243" s="176"/>
      <c r="GE243" s="176"/>
      <c r="GF243" s="176"/>
      <c r="GG243" s="176"/>
      <c r="GH243" s="176"/>
      <c r="GI243" s="176"/>
      <c r="GJ243" s="176"/>
      <c r="GK243" s="176"/>
      <c r="GL243" s="176"/>
      <c r="GM243" s="176"/>
      <c r="GN243" s="176"/>
      <c r="GO243" s="176"/>
      <c r="GP243" s="176"/>
      <c r="GQ243" s="176"/>
      <c r="GR243" s="176"/>
      <c r="GS243" s="176"/>
      <c r="GT243" s="176"/>
      <c r="GU243" s="176"/>
      <c r="GV243" s="176"/>
      <c r="GW243" s="176"/>
      <c r="GX243" s="176"/>
      <c r="GY243" s="176"/>
      <c r="GZ243" s="176"/>
      <c r="HA243" s="176"/>
      <c r="HB243" s="176"/>
      <c r="HC243" s="176"/>
      <c r="HD243" s="176"/>
      <c r="HE243" s="176"/>
      <c r="HF243" s="176"/>
      <c r="HG243" s="176"/>
      <c r="HH243" s="176"/>
      <c r="HI243" s="176"/>
      <c r="HJ243" s="176"/>
      <c r="HK243" s="176"/>
      <c r="HL243" s="176"/>
      <c r="HM243" s="176"/>
      <c r="HN243" s="176"/>
      <c r="HO243" s="176"/>
      <c r="HP243" s="176"/>
      <c r="HQ243" s="176"/>
      <c r="HR243" s="176"/>
      <c r="HS243" s="176"/>
      <c r="HT243" s="176"/>
      <c r="HU243" s="176"/>
      <c r="HV243" s="176"/>
      <c r="HW243" s="176"/>
      <c r="HX243" s="176"/>
      <c r="HY243" s="176"/>
      <c r="HZ243" s="176"/>
      <c r="IA243" s="176"/>
      <c r="IB243" s="176"/>
      <c r="IC243" s="176"/>
      <c r="ID243" s="176"/>
      <c r="IE243" s="176"/>
      <c r="IF243" s="176"/>
      <c r="IG243" s="176"/>
      <c r="IH243" s="176"/>
      <c r="II243" s="176"/>
      <c r="IJ243" s="176"/>
      <c r="IK243" s="176"/>
      <c r="IL243" s="176"/>
      <c r="IM243" s="176"/>
      <c r="IN243" s="176"/>
      <c r="IO243" s="176"/>
      <c r="IP243" s="176"/>
      <c r="IQ243" s="176"/>
      <c r="IR243" s="176"/>
      <c r="IS243" s="176"/>
      <c r="IT243" s="176"/>
      <c r="IU243" s="176"/>
    </row>
    <row r="244" spans="1:255" s="177" customFormat="1" x14ac:dyDescent="0.25">
      <c r="A244" s="102"/>
      <c r="B244" s="103"/>
      <c r="C244" s="103"/>
      <c r="D244" s="103"/>
      <c r="E244" s="104"/>
      <c r="F244" s="105"/>
      <c r="G244" s="106"/>
      <c r="H244" s="107"/>
      <c r="I244" s="179"/>
      <c r="J244" s="175"/>
      <c r="K244" s="175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  <c r="BA244" s="176"/>
      <c r="BB244" s="176"/>
      <c r="BC244" s="176"/>
      <c r="BD244" s="176"/>
      <c r="BE244" s="176"/>
      <c r="BF244" s="176"/>
      <c r="BG244" s="176"/>
      <c r="BH244" s="176"/>
      <c r="BI244" s="176"/>
      <c r="BJ244" s="176"/>
      <c r="BK244" s="176"/>
      <c r="BL244" s="176"/>
      <c r="BM244" s="176"/>
      <c r="BN244" s="176"/>
      <c r="BO244" s="176"/>
      <c r="BP244" s="176"/>
      <c r="BQ244" s="176"/>
      <c r="BR244" s="176"/>
      <c r="BS244" s="176"/>
      <c r="BT244" s="176"/>
      <c r="BU244" s="176"/>
      <c r="BV244" s="176"/>
      <c r="BW244" s="176"/>
      <c r="BX244" s="176"/>
      <c r="BY244" s="176"/>
      <c r="BZ244" s="176"/>
      <c r="CA244" s="176"/>
      <c r="CB244" s="176"/>
      <c r="CC244" s="176"/>
      <c r="CD244" s="176"/>
      <c r="CE244" s="176"/>
      <c r="CF244" s="176"/>
      <c r="CG244" s="176"/>
      <c r="CH244" s="176"/>
      <c r="CI244" s="176"/>
      <c r="CJ244" s="176"/>
      <c r="CK244" s="176"/>
      <c r="CL244" s="176"/>
      <c r="CM244" s="176"/>
      <c r="CN244" s="176"/>
      <c r="CO244" s="176"/>
      <c r="CP244" s="176"/>
      <c r="CQ244" s="176"/>
      <c r="CR244" s="176"/>
      <c r="CS244" s="176"/>
      <c r="CT244" s="176"/>
      <c r="CU244" s="176"/>
      <c r="CV244" s="176"/>
      <c r="CW244" s="176"/>
      <c r="CX244" s="176"/>
      <c r="CY244" s="176"/>
      <c r="CZ244" s="176"/>
      <c r="DA244" s="176"/>
      <c r="DB244" s="176"/>
      <c r="DC244" s="176"/>
      <c r="DD244" s="176"/>
      <c r="DE244" s="176"/>
      <c r="DF244" s="176"/>
      <c r="DG244" s="176"/>
      <c r="DH244" s="176"/>
      <c r="DI244" s="176"/>
      <c r="DJ244" s="176"/>
      <c r="DK244" s="176"/>
      <c r="DL244" s="176"/>
      <c r="DM244" s="176"/>
      <c r="DN244" s="176"/>
      <c r="DO244" s="176"/>
      <c r="DP244" s="176"/>
      <c r="DQ244" s="176"/>
      <c r="DR244" s="176"/>
      <c r="DS244" s="176"/>
      <c r="DT244" s="176"/>
      <c r="DU244" s="176"/>
      <c r="DV244" s="176"/>
      <c r="DW244" s="176"/>
      <c r="DX244" s="176"/>
      <c r="DY244" s="176"/>
      <c r="DZ244" s="176"/>
      <c r="EA244" s="176"/>
      <c r="EB244" s="176"/>
      <c r="EC244" s="176"/>
      <c r="ED244" s="176"/>
      <c r="EE244" s="176"/>
      <c r="EF244" s="176"/>
      <c r="EG244" s="176"/>
      <c r="EH244" s="176"/>
      <c r="EI244" s="176"/>
      <c r="EJ244" s="176"/>
      <c r="EK244" s="176"/>
      <c r="EL244" s="176"/>
      <c r="EM244" s="176"/>
      <c r="EN244" s="176"/>
      <c r="EO244" s="176"/>
      <c r="EP244" s="176"/>
      <c r="EQ244" s="176"/>
      <c r="ER244" s="176"/>
      <c r="ES244" s="176"/>
      <c r="ET244" s="176"/>
      <c r="EU244" s="176"/>
      <c r="EV244" s="176"/>
      <c r="EW244" s="176"/>
      <c r="EX244" s="176"/>
      <c r="EY244" s="176"/>
      <c r="EZ244" s="176"/>
      <c r="FA244" s="176"/>
      <c r="FB244" s="176"/>
      <c r="FC244" s="176"/>
      <c r="FD244" s="176"/>
      <c r="FE244" s="176"/>
      <c r="FF244" s="176"/>
      <c r="FG244" s="176"/>
      <c r="FH244" s="176"/>
      <c r="FI244" s="176"/>
      <c r="FJ244" s="176"/>
      <c r="FK244" s="176"/>
      <c r="FL244" s="176"/>
      <c r="FM244" s="176"/>
      <c r="FN244" s="176"/>
      <c r="FO244" s="176"/>
      <c r="FP244" s="176"/>
      <c r="FQ244" s="176"/>
      <c r="FR244" s="176"/>
      <c r="FS244" s="176"/>
      <c r="FT244" s="176"/>
      <c r="FU244" s="176"/>
      <c r="FV244" s="176"/>
      <c r="FW244" s="176"/>
      <c r="FX244" s="176"/>
      <c r="FY244" s="176"/>
      <c r="FZ244" s="176"/>
      <c r="GA244" s="176"/>
      <c r="GB244" s="176"/>
      <c r="GC244" s="176"/>
      <c r="GD244" s="176"/>
      <c r="GE244" s="176"/>
      <c r="GF244" s="176"/>
      <c r="GG244" s="176"/>
      <c r="GH244" s="176"/>
      <c r="GI244" s="176"/>
      <c r="GJ244" s="176"/>
      <c r="GK244" s="176"/>
      <c r="GL244" s="176"/>
      <c r="GM244" s="176"/>
      <c r="GN244" s="176"/>
      <c r="GO244" s="176"/>
      <c r="GP244" s="176"/>
      <c r="GQ244" s="176"/>
      <c r="GR244" s="176"/>
      <c r="GS244" s="176"/>
      <c r="GT244" s="176"/>
      <c r="GU244" s="176"/>
      <c r="GV244" s="176"/>
      <c r="GW244" s="176"/>
      <c r="GX244" s="176"/>
      <c r="GY244" s="176"/>
      <c r="GZ244" s="176"/>
      <c r="HA244" s="176"/>
      <c r="HB244" s="176"/>
      <c r="HC244" s="176"/>
      <c r="HD244" s="176"/>
      <c r="HE244" s="176"/>
      <c r="HF244" s="176"/>
      <c r="HG244" s="176"/>
      <c r="HH244" s="176"/>
      <c r="HI244" s="176"/>
      <c r="HJ244" s="176"/>
      <c r="HK244" s="176"/>
      <c r="HL244" s="176"/>
      <c r="HM244" s="176"/>
      <c r="HN244" s="176"/>
      <c r="HO244" s="176"/>
      <c r="HP244" s="176"/>
      <c r="HQ244" s="176"/>
      <c r="HR244" s="176"/>
      <c r="HS244" s="176"/>
      <c r="HT244" s="176"/>
      <c r="HU244" s="176"/>
      <c r="HV244" s="176"/>
      <c r="HW244" s="176"/>
      <c r="HX244" s="176"/>
      <c r="HY244" s="176"/>
      <c r="HZ244" s="176"/>
      <c r="IA244" s="176"/>
      <c r="IB244" s="176"/>
      <c r="IC244" s="176"/>
      <c r="ID244" s="176"/>
      <c r="IE244" s="176"/>
      <c r="IF244" s="176"/>
      <c r="IG244" s="176"/>
      <c r="IH244" s="176"/>
      <c r="II244" s="176"/>
      <c r="IJ244" s="176"/>
      <c r="IK244" s="176"/>
      <c r="IL244" s="176"/>
      <c r="IM244" s="176"/>
      <c r="IN244" s="176"/>
      <c r="IO244" s="176"/>
      <c r="IP244" s="176"/>
      <c r="IQ244" s="176"/>
      <c r="IR244" s="176"/>
      <c r="IS244" s="176"/>
      <c r="IT244" s="176"/>
      <c r="IU244" s="176"/>
    </row>
    <row r="245" spans="1:255" s="177" customFormat="1" x14ac:dyDescent="0.25">
      <c r="A245" s="779" t="s">
        <v>222</v>
      </c>
      <c r="B245" s="781" t="s">
        <v>22</v>
      </c>
      <c r="C245" s="781" t="s">
        <v>223</v>
      </c>
      <c r="D245" s="781" t="s">
        <v>17</v>
      </c>
      <c r="E245" s="783" t="s">
        <v>224</v>
      </c>
      <c r="F245" s="772" t="s">
        <v>225</v>
      </c>
      <c r="G245" s="773"/>
      <c r="H245" s="774" t="s">
        <v>226</v>
      </c>
      <c r="I245" s="179"/>
      <c r="J245" s="175"/>
      <c r="K245" s="175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  <c r="BY245" s="176"/>
      <c r="BZ245" s="176"/>
      <c r="CA245" s="176"/>
      <c r="CB245" s="176"/>
      <c r="CC245" s="176"/>
      <c r="CD245" s="176"/>
      <c r="CE245" s="176"/>
      <c r="CF245" s="176"/>
      <c r="CG245" s="176"/>
      <c r="CH245" s="176"/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/>
      <c r="DR245" s="176"/>
      <c r="DS245" s="176"/>
      <c r="DT245" s="176"/>
      <c r="DU245" s="176"/>
      <c r="DV245" s="176"/>
      <c r="DW245" s="176"/>
      <c r="DX245" s="176"/>
      <c r="DY245" s="176"/>
      <c r="DZ245" s="176"/>
      <c r="EA245" s="176"/>
      <c r="EB245" s="176"/>
      <c r="EC245" s="176"/>
      <c r="ED245" s="176"/>
      <c r="EE245" s="176"/>
      <c r="EF245" s="176"/>
      <c r="EG245" s="176"/>
      <c r="EH245" s="176"/>
      <c r="EI245" s="176"/>
      <c r="EJ245" s="176"/>
      <c r="EK245" s="176"/>
      <c r="EL245" s="176"/>
      <c r="EM245" s="176"/>
      <c r="EN245" s="176"/>
      <c r="EO245" s="176"/>
      <c r="EP245" s="176"/>
      <c r="EQ245" s="176"/>
      <c r="ER245" s="176"/>
      <c r="ES245" s="176"/>
      <c r="ET245" s="176"/>
      <c r="EU245" s="176"/>
      <c r="EV245" s="176"/>
      <c r="EW245" s="176"/>
      <c r="EX245" s="176"/>
      <c r="EY245" s="176"/>
      <c r="EZ245" s="176"/>
      <c r="FA245" s="176"/>
      <c r="FB245" s="176"/>
      <c r="FC245" s="176"/>
      <c r="FD245" s="176"/>
      <c r="FE245" s="176"/>
      <c r="FF245" s="176"/>
      <c r="FG245" s="176"/>
      <c r="FH245" s="176"/>
      <c r="FI245" s="176"/>
      <c r="FJ245" s="176"/>
      <c r="FK245" s="176"/>
      <c r="FL245" s="176"/>
      <c r="FM245" s="176"/>
      <c r="FN245" s="176"/>
      <c r="FO245" s="176"/>
      <c r="FP245" s="176"/>
      <c r="FQ245" s="176"/>
      <c r="FR245" s="176"/>
      <c r="FS245" s="176"/>
      <c r="FT245" s="176"/>
      <c r="FU245" s="176"/>
      <c r="FV245" s="176"/>
      <c r="FW245" s="176"/>
      <c r="FX245" s="176"/>
      <c r="FY245" s="176"/>
      <c r="FZ245" s="176"/>
      <c r="GA245" s="176"/>
      <c r="GB245" s="176"/>
      <c r="GC245" s="176"/>
      <c r="GD245" s="176"/>
      <c r="GE245" s="176"/>
      <c r="GF245" s="176"/>
      <c r="GG245" s="176"/>
      <c r="GH245" s="176"/>
      <c r="GI245" s="176"/>
      <c r="GJ245" s="176"/>
      <c r="GK245" s="176"/>
      <c r="GL245" s="176"/>
      <c r="GM245" s="176"/>
      <c r="GN245" s="176"/>
      <c r="GO245" s="176"/>
      <c r="GP245" s="176"/>
      <c r="GQ245" s="176"/>
      <c r="GR245" s="176"/>
      <c r="GS245" s="176"/>
      <c r="GT245" s="176"/>
      <c r="GU245" s="176"/>
      <c r="GV245" s="176"/>
      <c r="GW245" s="176"/>
      <c r="GX245" s="176"/>
      <c r="GY245" s="176"/>
      <c r="GZ245" s="176"/>
      <c r="HA245" s="176"/>
      <c r="HB245" s="176"/>
      <c r="HC245" s="176"/>
      <c r="HD245" s="176"/>
      <c r="HE245" s="176"/>
      <c r="HF245" s="176"/>
      <c r="HG245" s="176"/>
      <c r="HH245" s="176"/>
      <c r="HI245" s="176"/>
      <c r="HJ245" s="176"/>
      <c r="HK245" s="176"/>
      <c r="HL245" s="176"/>
      <c r="HM245" s="176"/>
      <c r="HN245" s="176"/>
      <c r="HO245" s="176"/>
      <c r="HP245" s="176"/>
      <c r="HQ245" s="176"/>
      <c r="HR245" s="176"/>
      <c r="HS245" s="176"/>
      <c r="HT245" s="176"/>
      <c r="HU245" s="176"/>
      <c r="HV245" s="176"/>
      <c r="HW245" s="176"/>
      <c r="HX245" s="176"/>
      <c r="HY245" s="176"/>
      <c r="HZ245" s="176"/>
      <c r="IA245" s="176"/>
      <c r="IB245" s="176"/>
      <c r="IC245" s="176"/>
      <c r="ID245" s="176"/>
      <c r="IE245" s="176"/>
      <c r="IF245" s="176"/>
      <c r="IG245" s="176"/>
      <c r="IH245" s="176"/>
      <c r="II245" s="176"/>
      <c r="IJ245" s="176"/>
      <c r="IK245" s="176"/>
      <c r="IL245" s="176"/>
      <c r="IM245" s="176"/>
      <c r="IN245" s="176"/>
      <c r="IO245" s="176"/>
      <c r="IP245" s="176"/>
      <c r="IQ245" s="176"/>
      <c r="IR245" s="176"/>
      <c r="IS245" s="176"/>
      <c r="IT245" s="176"/>
      <c r="IU245" s="176"/>
    </row>
    <row r="246" spans="1:255" s="177" customFormat="1" x14ac:dyDescent="0.25">
      <c r="A246" s="807"/>
      <c r="B246" s="782"/>
      <c r="C246" s="782"/>
      <c r="D246" s="785"/>
      <c r="E246" s="786"/>
      <c r="F246" s="42" t="s">
        <v>227</v>
      </c>
      <c r="G246" s="42" t="s">
        <v>228</v>
      </c>
      <c r="H246" s="775"/>
      <c r="I246" s="179"/>
      <c r="J246" s="175"/>
      <c r="K246" s="175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  <c r="BY246" s="176"/>
      <c r="BZ246" s="176"/>
      <c r="CA246" s="176"/>
      <c r="CB246" s="176"/>
      <c r="CC246" s="176"/>
      <c r="CD246" s="176"/>
      <c r="CE246" s="176"/>
      <c r="CF246" s="176"/>
      <c r="CG246" s="176"/>
      <c r="CH246" s="176"/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/>
      <c r="CT246" s="176"/>
      <c r="CU246" s="176"/>
      <c r="CV246" s="176"/>
      <c r="CW246" s="176"/>
      <c r="CX246" s="176"/>
      <c r="CY246" s="176"/>
      <c r="CZ246" s="176"/>
      <c r="DA246" s="176"/>
      <c r="DB246" s="176"/>
      <c r="DC246" s="176"/>
      <c r="DD246" s="176"/>
      <c r="DE246" s="176"/>
      <c r="DF246" s="176"/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/>
      <c r="DR246" s="176"/>
      <c r="DS246" s="176"/>
      <c r="DT246" s="176"/>
      <c r="DU246" s="176"/>
      <c r="DV246" s="176"/>
      <c r="DW246" s="176"/>
      <c r="DX246" s="176"/>
      <c r="DY246" s="176"/>
      <c r="DZ246" s="176"/>
      <c r="EA246" s="176"/>
      <c r="EB246" s="176"/>
      <c r="EC246" s="176"/>
      <c r="ED246" s="176"/>
      <c r="EE246" s="176"/>
      <c r="EF246" s="176"/>
      <c r="EG246" s="176"/>
      <c r="EH246" s="176"/>
      <c r="EI246" s="176"/>
      <c r="EJ246" s="176"/>
      <c r="EK246" s="176"/>
      <c r="EL246" s="176"/>
      <c r="EM246" s="176"/>
      <c r="EN246" s="176"/>
      <c r="EO246" s="176"/>
      <c r="EP246" s="176"/>
      <c r="EQ246" s="176"/>
      <c r="ER246" s="176"/>
      <c r="ES246" s="176"/>
      <c r="ET246" s="176"/>
      <c r="EU246" s="176"/>
      <c r="EV246" s="176"/>
      <c r="EW246" s="176"/>
      <c r="EX246" s="176"/>
      <c r="EY246" s="176"/>
      <c r="EZ246" s="176"/>
      <c r="FA246" s="176"/>
      <c r="FB246" s="176"/>
      <c r="FC246" s="176"/>
      <c r="FD246" s="176"/>
      <c r="FE246" s="176"/>
      <c r="FF246" s="176"/>
      <c r="FG246" s="176"/>
      <c r="FH246" s="176"/>
      <c r="FI246" s="176"/>
      <c r="FJ246" s="176"/>
      <c r="FK246" s="176"/>
      <c r="FL246" s="176"/>
      <c r="FM246" s="176"/>
      <c r="FN246" s="176"/>
      <c r="FO246" s="176"/>
      <c r="FP246" s="176"/>
      <c r="FQ246" s="176"/>
      <c r="FR246" s="176"/>
      <c r="FS246" s="176"/>
      <c r="FT246" s="176"/>
      <c r="FU246" s="176"/>
      <c r="FV246" s="176"/>
      <c r="FW246" s="176"/>
      <c r="FX246" s="176"/>
      <c r="FY246" s="176"/>
      <c r="FZ246" s="176"/>
      <c r="GA246" s="176"/>
      <c r="GB246" s="176"/>
      <c r="GC246" s="176"/>
      <c r="GD246" s="176"/>
      <c r="GE246" s="176"/>
      <c r="GF246" s="176"/>
      <c r="GG246" s="176"/>
      <c r="GH246" s="176"/>
      <c r="GI246" s="176"/>
      <c r="GJ246" s="176"/>
      <c r="GK246" s="176"/>
      <c r="GL246" s="176"/>
      <c r="GM246" s="176"/>
      <c r="GN246" s="176"/>
      <c r="GO246" s="176"/>
      <c r="GP246" s="176"/>
      <c r="GQ246" s="176"/>
      <c r="GR246" s="176"/>
      <c r="GS246" s="176"/>
      <c r="GT246" s="176"/>
      <c r="GU246" s="176"/>
      <c r="GV246" s="176"/>
      <c r="GW246" s="176"/>
      <c r="GX246" s="176"/>
      <c r="GY246" s="176"/>
      <c r="GZ246" s="176"/>
      <c r="HA246" s="176"/>
      <c r="HB246" s="176"/>
      <c r="HC246" s="176"/>
      <c r="HD246" s="176"/>
      <c r="HE246" s="176"/>
      <c r="HF246" s="176"/>
      <c r="HG246" s="176"/>
      <c r="HH246" s="176"/>
      <c r="HI246" s="176"/>
      <c r="HJ246" s="176"/>
      <c r="HK246" s="176"/>
      <c r="HL246" s="176"/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</row>
    <row r="247" spans="1:255" s="177" customFormat="1" ht="23.25" customHeight="1" x14ac:dyDescent="0.25">
      <c r="A247" s="553"/>
      <c r="B247" s="549"/>
      <c r="C247" s="549"/>
      <c r="D247" s="551"/>
      <c r="E247" s="552"/>
      <c r="F247" s="42"/>
      <c r="G247" s="42"/>
      <c r="H247" s="546"/>
      <c r="I247" s="179"/>
      <c r="J247" s="175"/>
      <c r="K247" s="175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  <c r="BY247" s="176"/>
      <c r="BZ247" s="176"/>
      <c r="CA247" s="176"/>
      <c r="CB247" s="176"/>
      <c r="CC247" s="176"/>
      <c r="CD247" s="176"/>
      <c r="CE247" s="176"/>
      <c r="CF247" s="176"/>
      <c r="CG247" s="176"/>
      <c r="CH247" s="176"/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/>
      <c r="CT247" s="176"/>
      <c r="CU247" s="176"/>
      <c r="CV247" s="176"/>
      <c r="CW247" s="176"/>
      <c r="CX247" s="176"/>
      <c r="CY247" s="176"/>
      <c r="CZ247" s="176"/>
      <c r="DA247" s="176"/>
      <c r="DB247" s="176"/>
      <c r="DC247" s="176"/>
      <c r="DD247" s="176"/>
      <c r="DE247" s="176"/>
      <c r="DF247" s="176"/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76"/>
      <c r="DX247" s="176"/>
      <c r="DY247" s="176"/>
      <c r="DZ247" s="176"/>
      <c r="EA247" s="176"/>
      <c r="EB247" s="176"/>
      <c r="EC247" s="176"/>
      <c r="ED247" s="176"/>
      <c r="EE247" s="176"/>
      <c r="EF247" s="176"/>
      <c r="EG247" s="176"/>
      <c r="EH247" s="176"/>
      <c r="EI247" s="176"/>
      <c r="EJ247" s="176"/>
      <c r="EK247" s="176"/>
      <c r="EL247" s="176"/>
      <c r="EM247" s="176"/>
      <c r="EN247" s="176"/>
      <c r="EO247" s="176"/>
      <c r="EP247" s="176"/>
      <c r="EQ247" s="176"/>
      <c r="ER247" s="176"/>
      <c r="ES247" s="176"/>
      <c r="ET247" s="176"/>
      <c r="EU247" s="176"/>
      <c r="EV247" s="176"/>
      <c r="EW247" s="176"/>
      <c r="EX247" s="176"/>
      <c r="EY247" s="176"/>
      <c r="EZ247" s="176"/>
      <c r="FA247" s="176"/>
      <c r="FB247" s="176"/>
      <c r="FC247" s="176"/>
      <c r="FD247" s="176"/>
      <c r="FE247" s="176"/>
      <c r="FF247" s="176"/>
      <c r="FG247" s="176"/>
      <c r="FH247" s="176"/>
      <c r="FI247" s="176"/>
      <c r="FJ247" s="176"/>
      <c r="FK247" s="176"/>
      <c r="FL247" s="176"/>
      <c r="FM247" s="176"/>
      <c r="FN247" s="176"/>
      <c r="FO247" s="176"/>
      <c r="FP247" s="176"/>
      <c r="FQ247" s="176"/>
      <c r="FR247" s="176"/>
      <c r="FS247" s="176"/>
      <c r="FT247" s="176"/>
      <c r="FU247" s="176"/>
      <c r="FV247" s="176"/>
      <c r="FW247" s="176"/>
      <c r="FX247" s="176"/>
      <c r="FY247" s="176"/>
      <c r="FZ247" s="176"/>
      <c r="GA247" s="176"/>
      <c r="GB247" s="176"/>
      <c r="GC247" s="176"/>
      <c r="GD247" s="176"/>
      <c r="GE247" s="176"/>
      <c r="GF247" s="176"/>
      <c r="GG247" s="176"/>
      <c r="GH247" s="176"/>
      <c r="GI247" s="176"/>
      <c r="GJ247" s="176"/>
      <c r="GK247" s="176"/>
      <c r="GL247" s="176"/>
      <c r="GM247" s="176"/>
      <c r="GN247" s="176"/>
      <c r="GO247" s="176"/>
      <c r="GP247" s="176"/>
      <c r="GQ247" s="176"/>
      <c r="GR247" s="176"/>
      <c r="GS247" s="176"/>
      <c r="GT247" s="176"/>
      <c r="GU247" s="176"/>
      <c r="GV247" s="176"/>
      <c r="GW247" s="176"/>
      <c r="GX247" s="176"/>
      <c r="GY247" s="176"/>
      <c r="GZ247" s="176"/>
      <c r="HA247" s="176"/>
      <c r="HB247" s="176"/>
      <c r="HC247" s="176"/>
      <c r="HD247" s="176"/>
      <c r="HE247" s="176"/>
      <c r="HF247" s="176"/>
      <c r="HG247" s="176"/>
      <c r="HH247" s="176"/>
      <c r="HI247" s="176"/>
      <c r="HJ247" s="176"/>
      <c r="HK247" s="176"/>
      <c r="HL247" s="176"/>
      <c r="HM247" s="176"/>
      <c r="HN247" s="176"/>
      <c r="HO247" s="176"/>
      <c r="HP247" s="176"/>
      <c r="HQ247" s="176"/>
      <c r="HR247" s="176"/>
      <c r="HS247" s="176"/>
      <c r="HT247" s="176"/>
      <c r="HU247" s="176"/>
      <c r="HV247" s="176"/>
      <c r="HW247" s="176"/>
      <c r="HX247" s="176"/>
      <c r="HY247" s="176"/>
      <c r="HZ247" s="176"/>
      <c r="IA247" s="176"/>
      <c r="IB247" s="176"/>
      <c r="IC247" s="176"/>
      <c r="ID247" s="176"/>
      <c r="IE247" s="176"/>
      <c r="IF247" s="176"/>
      <c r="IG247" s="176"/>
      <c r="IH247" s="176"/>
      <c r="II247" s="176"/>
      <c r="IJ247" s="176"/>
      <c r="IK247" s="176"/>
      <c r="IL247" s="176"/>
      <c r="IM247" s="176"/>
      <c r="IN247" s="176"/>
      <c r="IO247" s="176"/>
      <c r="IP247" s="176"/>
      <c r="IQ247" s="176"/>
      <c r="IR247" s="176"/>
      <c r="IS247" s="176"/>
      <c r="IT247" s="176"/>
      <c r="IU247" s="176"/>
    </row>
    <row r="248" spans="1:255" s="177" customFormat="1" ht="28.5" customHeight="1" x14ac:dyDescent="0.25">
      <c r="A248" s="180"/>
      <c r="B248" s="110"/>
      <c r="C248" s="78"/>
      <c r="D248" s="111"/>
      <c r="E248" s="112"/>
      <c r="F248" s="113"/>
      <c r="G248" s="114">
        <f>ROUND(E248*F248,2)</f>
        <v>0</v>
      </c>
      <c r="H248" s="115"/>
      <c r="I248" s="179"/>
      <c r="J248" s="175"/>
      <c r="K248" s="175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6"/>
      <c r="BU248" s="176"/>
      <c r="BV248" s="176"/>
      <c r="BW248" s="176"/>
      <c r="BX248" s="176"/>
      <c r="BY248" s="176"/>
      <c r="BZ248" s="176"/>
      <c r="CA248" s="176"/>
      <c r="CB248" s="176"/>
      <c r="CC248" s="176"/>
      <c r="CD248" s="176"/>
      <c r="CE248" s="176"/>
      <c r="CF248" s="176"/>
      <c r="CG248" s="176"/>
      <c r="CH248" s="176"/>
      <c r="CI248" s="176"/>
      <c r="CJ248" s="176"/>
      <c r="CK248" s="176"/>
      <c r="CL248" s="176"/>
      <c r="CM248" s="176"/>
      <c r="CN248" s="176"/>
      <c r="CO248" s="176"/>
      <c r="CP248" s="176"/>
      <c r="CQ248" s="176"/>
      <c r="CR248" s="176"/>
      <c r="CS248" s="176"/>
      <c r="CT248" s="176"/>
      <c r="CU248" s="176"/>
      <c r="CV248" s="176"/>
      <c r="CW248" s="176"/>
      <c r="CX248" s="176"/>
      <c r="CY248" s="176"/>
      <c r="CZ248" s="176"/>
      <c r="DA248" s="176"/>
      <c r="DB248" s="176"/>
      <c r="DC248" s="176"/>
      <c r="DD248" s="176"/>
      <c r="DE248" s="176"/>
      <c r="DF248" s="176"/>
      <c r="DG248" s="176"/>
      <c r="DH248" s="176"/>
      <c r="DI248" s="176"/>
      <c r="DJ248" s="176"/>
      <c r="DK248" s="176"/>
      <c r="DL248" s="176"/>
      <c r="DM248" s="176"/>
      <c r="DN248" s="176"/>
      <c r="DO248" s="176"/>
      <c r="DP248" s="176"/>
      <c r="DQ248" s="176"/>
      <c r="DR248" s="176"/>
      <c r="DS248" s="176"/>
      <c r="DT248" s="176"/>
      <c r="DU248" s="176"/>
      <c r="DV248" s="176"/>
      <c r="DW248" s="176"/>
      <c r="DX248" s="176"/>
      <c r="DY248" s="176"/>
      <c r="DZ248" s="176"/>
      <c r="EA248" s="176"/>
      <c r="EB248" s="176"/>
      <c r="EC248" s="176"/>
      <c r="ED248" s="176"/>
      <c r="EE248" s="176"/>
      <c r="EF248" s="176"/>
      <c r="EG248" s="176"/>
      <c r="EH248" s="176"/>
      <c r="EI248" s="176"/>
      <c r="EJ248" s="176"/>
      <c r="EK248" s="176"/>
      <c r="EL248" s="176"/>
      <c r="EM248" s="176"/>
      <c r="EN248" s="176"/>
      <c r="EO248" s="176"/>
      <c r="EP248" s="176"/>
      <c r="EQ248" s="176"/>
      <c r="ER248" s="176"/>
      <c r="ES248" s="176"/>
      <c r="ET248" s="176"/>
      <c r="EU248" s="176"/>
      <c r="EV248" s="176"/>
      <c r="EW248" s="176"/>
      <c r="EX248" s="176"/>
      <c r="EY248" s="176"/>
      <c r="EZ248" s="176"/>
      <c r="FA248" s="176"/>
      <c r="FB248" s="176"/>
      <c r="FC248" s="176"/>
      <c r="FD248" s="176"/>
      <c r="FE248" s="176"/>
      <c r="FF248" s="176"/>
      <c r="FG248" s="176"/>
      <c r="FH248" s="176"/>
      <c r="FI248" s="176"/>
      <c r="FJ248" s="176"/>
      <c r="FK248" s="176"/>
      <c r="FL248" s="176"/>
      <c r="FM248" s="176"/>
      <c r="FN248" s="176"/>
      <c r="FO248" s="176"/>
      <c r="FP248" s="176"/>
      <c r="FQ248" s="176"/>
      <c r="FR248" s="176"/>
      <c r="FS248" s="176"/>
      <c r="FT248" s="176"/>
      <c r="FU248" s="176"/>
      <c r="FV248" s="176"/>
      <c r="FW248" s="176"/>
      <c r="FX248" s="176"/>
      <c r="FY248" s="176"/>
      <c r="FZ248" s="176"/>
      <c r="GA248" s="176"/>
      <c r="GB248" s="176"/>
      <c r="GC248" s="176"/>
      <c r="GD248" s="176"/>
      <c r="GE248" s="176"/>
      <c r="GF248" s="176"/>
      <c r="GG248" s="176"/>
      <c r="GH248" s="176"/>
      <c r="GI248" s="176"/>
      <c r="GJ248" s="176"/>
      <c r="GK248" s="176"/>
      <c r="GL248" s="176"/>
      <c r="GM248" s="176"/>
      <c r="GN248" s="176"/>
      <c r="GO248" s="176"/>
      <c r="GP248" s="176"/>
      <c r="GQ248" s="176"/>
      <c r="GR248" s="176"/>
      <c r="GS248" s="176"/>
      <c r="GT248" s="176"/>
      <c r="GU248" s="176"/>
      <c r="GV248" s="176"/>
      <c r="GW248" s="176"/>
      <c r="GX248" s="176"/>
      <c r="GY248" s="176"/>
      <c r="GZ248" s="176"/>
      <c r="HA248" s="176"/>
      <c r="HB248" s="176"/>
      <c r="HC248" s="176"/>
      <c r="HD248" s="176"/>
      <c r="HE248" s="176"/>
      <c r="HF248" s="176"/>
      <c r="HG248" s="176"/>
      <c r="HH248" s="176"/>
      <c r="HI248" s="176"/>
      <c r="HJ248" s="176"/>
      <c r="HK248" s="176"/>
      <c r="HL248" s="176"/>
      <c r="HM248" s="176"/>
      <c r="HN248" s="176"/>
      <c r="HO248" s="176"/>
      <c r="HP248" s="176"/>
      <c r="HQ248" s="176"/>
      <c r="HR248" s="176"/>
      <c r="HS248" s="176"/>
      <c r="HT248" s="176"/>
      <c r="HU248" s="176"/>
      <c r="HV248" s="176"/>
      <c r="HW248" s="176"/>
      <c r="HX248" s="176"/>
      <c r="HY248" s="176"/>
      <c r="HZ248" s="176"/>
      <c r="IA248" s="176"/>
      <c r="IB248" s="176"/>
      <c r="IC248" s="176"/>
      <c r="ID248" s="176"/>
      <c r="IE248" s="176"/>
      <c r="IF248" s="176"/>
      <c r="IG248" s="176"/>
      <c r="IH248" s="176"/>
      <c r="II248" s="176"/>
      <c r="IJ248" s="176"/>
      <c r="IK248" s="176"/>
      <c r="IL248" s="176"/>
      <c r="IM248" s="176"/>
      <c r="IN248" s="176"/>
      <c r="IO248" s="176"/>
      <c r="IP248" s="176"/>
      <c r="IQ248" s="176"/>
      <c r="IR248" s="176"/>
      <c r="IS248" s="176"/>
      <c r="IT248" s="176"/>
      <c r="IU248" s="176"/>
    </row>
    <row r="249" spans="1:255" s="177" customFormat="1" ht="18.75" customHeight="1" x14ac:dyDescent="0.25">
      <c r="A249" s="116" t="s">
        <v>226</v>
      </c>
      <c r="B249" s="808"/>
      <c r="C249" s="809"/>
      <c r="D249" s="809"/>
      <c r="E249" s="809"/>
      <c r="F249" s="809"/>
      <c r="G249" s="810"/>
      <c r="H249" s="117">
        <f>SUM(G248:G248)</f>
        <v>0</v>
      </c>
      <c r="I249" s="179"/>
      <c r="J249" s="175"/>
      <c r="K249" s="175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6"/>
      <c r="BU249" s="176"/>
      <c r="BV249" s="176"/>
      <c r="BW249" s="176"/>
      <c r="BX249" s="176"/>
      <c r="BY249" s="176"/>
      <c r="BZ249" s="176"/>
      <c r="CA249" s="176"/>
      <c r="CB249" s="176"/>
      <c r="CC249" s="176"/>
      <c r="CD249" s="176"/>
      <c r="CE249" s="176"/>
      <c r="CF249" s="176"/>
      <c r="CG249" s="176"/>
      <c r="CH249" s="176"/>
      <c r="CI249" s="176"/>
      <c r="CJ249" s="176"/>
      <c r="CK249" s="176"/>
      <c r="CL249" s="176"/>
      <c r="CM249" s="176"/>
      <c r="CN249" s="176"/>
      <c r="CO249" s="176"/>
      <c r="CP249" s="176"/>
      <c r="CQ249" s="176"/>
      <c r="CR249" s="176"/>
      <c r="CS249" s="176"/>
      <c r="CT249" s="176"/>
      <c r="CU249" s="176"/>
      <c r="CV249" s="176"/>
      <c r="CW249" s="176"/>
      <c r="CX249" s="176"/>
      <c r="CY249" s="176"/>
      <c r="CZ249" s="176"/>
      <c r="DA249" s="176"/>
      <c r="DB249" s="176"/>
      <c r="DC249" s="176"/>
      <c r="DD249" s="176"/>
      <c r="DE249" s="176"/>
      <c r="DF249" s="176"/>
      <c r="DG249" s="176"/>
      <c r="DH249" s="176"/>
      <c r="DI249" s="176"/>
      <c r="DJ249" s="176"/>
      <c r="DK249" s="176"/>
      <c r="DL249" s="176"/>
      <c r="DM249" s="176"/>
      <c r="DN249" s="176"/>
      <c r="DO249" s="176"/>
      <c r="DP249" s="176"/>
      <c r="DQ249" s="176"/>
      <c r="DR249" s="176"/>
      <c r="DS249" s="176"/>
      <c r="DT249" s="176"/>
      <c r="DU249" s="176"/>
      <c r="DV249" s="176"/>
      <c r="DW249" s="176"/>
      <c r="DX249" s="176"/>
      <c r="DY249" s="176"/>
      <c r="DZ249" s="176"/>
      <c r="EA249" s="176"/>
      <c r="EB249" s="176"/>
      <c r="EC249" s="176"/>
      <c r="ED249" s="176"/>
      <c r="EE249" s="176"/>
      <c r="EF249" s="176"/>
      <c r="EG249" s="176"/>
      <c r="EH249" s="176"/>
      <c r="EI249" s="176"/>
      <c r="EJ249" s="176"/>
      <c r="EK249" s="176"/>
      <c r="EL249" s="176"/>
      <c r="EM249" s="176"/>
      <c r="EN249" s="176"/>
      <c r="EO249" s="176"/>
      <c r="EP249" s="176"/>
      <c r="EQ249" s="176"/>
      <c r="ER249" s="176"/>
      <c r="ES249" s="176"/>
      <c r="ET249" s="176"/>
      <c r="EU249" s="176"/>
      <c r="EV249" s="176"/>
      <c r="EW249" s="176"/>
      <c r="EX249" s="176"/>
      <c r="EY249" s="176"/>
      <c r="EZ249" s="176"/>
      <c r="FA249" s="176"/>
      <c r="FB249" s="176"/>
      <c r="FC249" s="176"/>
      <c r="FD249" s="176"/>
      <c r="FE249" s="176"/>
      <c r="FF249" s="176"/>
      <c r="FG249" s="176"/>
      <c r="FH249" s="176"/>
      <c r="FI249" s="176"/>
      <c r="FJ249" s="176"/>
      <c r="FK249" s="176"/>
      <c r="FL249" s="176"/>
      <c r="FM249" s="176"/>
      <c r="FN249" s="176"/>
      <c r="FO249" s="176"/>
      <c r="FP249" s="176"/>
      <c r="FQ249" s="176"/>
      <c r="FR249" s="176"/>
      <c r="FS249" s="176"/>
      <c r="FT249" s="176"/>
      <c r="FU249" s="176"/>
      <c r="FV249" s="176"/>
      <c r="FW249" s="176"/>
      <c r="FX249" s="176"/>
      <c r="FY249" s="176"/>
      <c r="FZ249" s="176"/>
      <c r="GA249" s="176"/>
      <c r="GB249" s="176"/>
      <c r="GC249" s="176"/>
      <c r="GD249" s="176"/>
      <c r="GE249" s="176"/>
      <c r="GF249" s="176"/>
      <c r="GG249" s="176"/>
      <c r="GH249" s="176"/>
      <c r="GI249" s="176"/>
      <c r="GJ249" s="176"/>
      <c r="GK249" s="176"/>
      <c r="GL249" s="176"/>
      <c r="GM249" s="176"/>
      <c r="GN249" s="176"/>
      <c r="GO249" s="176"/>
      <c r="GP249" s="176"/>
      <c r="GQ249" s="176"/>
      <c r="GR249" s="176"/>
      <c r="GS249" s="176"/>
      <c r="GT249" s="176"/>
      <c r="GU249" s="176"/>
      <c r="GV249" s="176"/>
      <c r="GW249" s="176"/>
      <c r="GX249" s="176"/>
      <c r="GY249" s="176"/>
      <c r="GZ249" s="176"/>
      <c r="HA249" s="176"/>
      <c r="HB249" s="176"/>
      <c r="HC249" s="176"/>
      <c r="HD249" s="176"/>
      <c r="HE249" s="176"/>
      <c r="HF249" s="176"/>
      <c r="HG249" s="176"/>
      <c r="HH249" s="176"/>
      <c r="HI249" s="176"/>
      <c r="HJ249" s="176"/>
      <c r="HK249" s="176"/>
      <c r="HL249" s="176"/>
      <c r="HM249" s="176"/>
      <c r="HN249" s="176"/>
      <c r="HO249" s="176"/>
      <c r="HP249" s="176"/>
      <c r="HQ249" s="176"/>
      <c r="HR249" s="176"/>
      <c r="HS249" s="176"/>
      <c r="HT249" s="176"/>
      <c r="HU249" s="176"/>
      <c r="HV249" s="176"/>
      <c r="HW249" s="176"/>
      <c r="HX249" s="176"/>
      <c r="HY249" s="176"/>
      <c r="HZ249" s="176"/>
      <c r="IA249" s="176"/>
      <c r="IB249" s="176"/>
      <c r="IC249" s="176"/>
      <c r="ID249" s="176"/>
      <c r="IE249" s="176"/>
      <c r="IF249" s="176"/>
      <c r="IG249" s="176"/>
      <c r="IH249" s="176"/>
      <c r="II249" s="176"/>
      <c r="IJ249" s="176"/>
      <c r="IK249" s="176"/>
      <c r="IL249" s="176"/>
      <c r="IM249" s="176"/>
      <c r="IN249" s="176"/>
      <c r="IO249" s="176"/>
      <c r="IP249" s="176"/>
      <c r="IQ249" s="176"/>
      <c r="IR249" s="176"/>
      <c r="IS249" s="176"/>
      <c r="IT249" s="176"/>
      <c r="IU249" s="176"/>
    </row>
    <row r="250" spans="1:255" s="177" customFormat="1" x14ac:dyDescent="0.25">
      <c r="A250" s="118"/>
      <c r="B250" s="119"/>
      <c r="C250" s="119"/>
      <c r="D250" s="119"/>
      <c r="E250" s="120"/>
      <c r="F250" s="121"/>
      <c r="G250" s="122"/>
      <c r="H250" s="123"/>
      <c r="I250" s="179"/>
      <c r="J250" s="175"/>
      <c r="K250" s="175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  <c r="BA250" s="176"/>
      <c r="BB250" s="176"/>
      <c r="BC250" s="176"/>
      <c r="BD250" s="176"/>
      <c r="BE250" s="176"/>
      <c r="BF250" s="176"/>
      <c r="BG250" s="176"/>
      <c r="BH250" s="176"/>
      <c r="BI250" s="176"/>
      <c r="BJ250" s="176"/>
      <c r="BK250" s="176"/>
      <c r="BL250" s="176"/>
      <c r="BM250" s="176"/>
      <c r="BN250" s="176"/>
      <c r="BO250" s="176"/>
      <c r="BP250" s="176"/>
      <c r="BQ250" s="176"/>
      <c r="BR250" s="176"/>
      <c r="BS250" s="176"/>
      <c r="BT250" s="176"/>
      <c r="BU250" s="176"/>
      <c r="BV250" s="176"/>
      <c r="BW250" s="176"/>
      <c r="BX250" s="176"/>
      <c r="BY250" s="176"/>
      <c r="BZ250" s="176"/>
      <c r="CA250" s="176"/>
      <c r="CB250" s="176"/>
      <c r="CC250" s="176"/>
      <c r="CD250" s="176"/>
      <c r="CE250" s="176"/>
      <c r="CF250" s="176"/>
      <c r="CG250" s="176"/>
      <c r="CH250" s="176"/>
      <c r="CI250" s="176"/>
      <c r="CJ250" s="176"/>
      <c r="CK250" s="176"/>
      <c r="CL250" s="176"/>
      <c r="CM250" s="176"/>
      <c r="CN250" s="176"/>
      <c r="CO250" s="176"/>
      <c r="CP250" s="176"/>
      <c r="CQ250" s="176"/>
      <c r="CR250" s="176"/>
      <c r="CS250" s="176"/>
      <c r="CT250" s="176"/>
      <c r="CU250" s="176"/>
      <c r="CV250" s="176"/>
      <c r="CW250" s="176"/>
      <c r="CX250" s="176"/>
      <c r="CY250" s="176"/>
      <c r="CZ250" s="176"/>
      <c r="DA250" s="176"/>
      <c r="DB250" s="176"/>
      <c r="DC250" s="176"/>
      <c r="DD250" s="176"/>
      <c r="DE250" s="176"/>
      <c r="DF250" s="176"/>
      <c r="DG250" s="176"/>
      <c r="DH250" s="176"/>
      <c r="DI250" s="176"/>
      <c r="DJ250" s="176"/>
      <c r="DK250" s="176"/>
      <c r="DL250" s="176"/>
      <c r="DM250" s="176"/>
      <c r="DN250" s="176"/>
      <c r="DO250" s="176"/>
      <c r="DP250" s="176"/>
      <c r="DQ250" s="176"/>
      <c r="DR250" s="176"/>
      <c r="DS250" s="176"/>
      <c r="DT250" s="176"/>
      <c r="DU250" s="176"/>
      <c r="DV250" s="176"/>
      <c r="DW250" s="176"/>
      <c r="DX250" s="176"/>
      <c r="DY250" s="176"/>
      <c r="DZ250" s="176"/>
      <c r="EA250" s="176"/>
      <c r="EB250" s="176"/>
      <c r="EC250" s="176"/>
      <c r="ED250" s="176"/>
      <c r="EE250" s="176"/>
      <c r="EF250" s="176"/>
      <c r="EG250" s="176"/>
      <c r="EH250" s="176"/>
      <c r="EI250" s="176"/>
      <c r="EJ250" s="176"/>
      <c r="EK250" s="176"/>
      <c r="EL250" s="176"/>
      <c r="EM250" s="176"/>
      <c r="EN250" s="176"/>
      <c r="EO250" s="176"/>
      <c r="EP250" s="176"/>
      <c r="EQ250" s="176"/>
      <c r="ER250" s="176"/>
      <c r="ES250" s="176"/>
      <c r="ET250" s="176"/>
      <c r="EU250" s="176"/>
      <c r="EV250" s="176"/>
      <c r="EW250" s="176"/>
      <c r="EX250" s="176"/>
      <c r="EY250" s="176"/>
      <c r="EZ250" s="176"/>
      <c r="FA250" s="176"/>
      <c r="FB250" s="176"/>
      <c r="FC250" s="176"/>
      <c r="FD250" s="176"/>
      <c r="FE250" s="176"/>
      <c r="FF250" s="176"/>
      <c r="FG250" s="176"/>
      <c r="FH250" s="176"/>
      <c r="FI250" s="176"/>
      <c r="FJ250" s="176"/>
      <c r="FK250" s="176"/>
      <c r="FL250" s="176"/>
      <c r="FM250" s="176"/>
      <c r="FN250" s="176"/>
      <c r="FO250" s="176"/>
      <c r="FP250" s="176"/>
      <c r="FQ250" s="176"/>
      <c r="FR250" s="176"/>
      <c r="FS250" s="176"/>
      <c r="FT250" s="176"/>
      <c r="FU250" s="176"/>
      <c r="FV250" s="176"/>
      <c r="FW250" s="176"/>
      <c r="FX250" s="176"/>
      <c r="FY250" s="176"/>
      <c r="FZ250" s="176"/>
      <c r="GA250" s="176"/>
      <c r="GB250" s="176"/>
      <c r="GC250" s="176"/>
      <c r="GD250" s="176"/>
      <c r="GE250" s="176"/>
      <c r="GF250" s="176"/>
      <c r="GG250" s="176"/>
      <c r="GH250" s="176"/>
      <c r="GI250" s="176"/>
      <c r="GJ250" s="176"/>
      <c r="GK250" s="176"/>
      <c r="GL250" s="176"/>
      <c r="GM250" s="176"/>
      <c r="GN250" s="176"/>
      <c r="GO250" s="176"/>
      <c r="GP250" s="176"/>
      <c r="GQ250" s="176"/>
      <c r="GR250" s="176"/>
      <c r="GS250" s="176"/>
      <c r="GT250" s="176"/>
      <c r="GU250" s="176"/>
      <c r="GV250" s="176"/>
      <c r="GW250" s="176"/>
      <c r="GX250" s="176"/>
      <c r="GY250" s="176"/>
      <c r="GZ250" s="176"/>
      <c r="HA250" s="176"/>
      <c r="HB250" s="176"/>
      <c r="HC250" s="176"/>
      <c r="HD250" s="176"/>
      <c r="HE250" s="176"/>
      <c r="HF250" s="176"/>
      <c r="HG250" s="176"/>
      <c r="HH250" s="176"/>
      <c r="HI250" s="176"/>
      <c r="HJ250" s="176"/>
      <c r="HK250" s="176"/>
      <c r="HL250" s="176"/>
      <c r="HM250" s="176"/>
      <c r="HN250" s="176"/>
      <c r="HO250" s="176"/>
      <c r="HP250" s="176"/>
      <c r="HQ250" s="176"/>
      <c r="HR250" s="176"/>
      <c r="HS250" s="176"/>
      <c r="HT250" s="176"/>
      <c r="HU250" s="176"/>
      <c r="HV250" s="176"/>
      <c r="HW250" s="176"/>
      <c r="HX250" s="176"/>
      <c r="HY250" s="176"/>
      <c r="HZ250" s="176"/>
      <c r="IA250" s="176"/>
      <c r="IB250" s="176"/>
      <c r="IC250" s="176"/>
      <c r="ID250" s="176"/>
      <c r="IE250" s="176"/>
      <c r="IF250" s="176"/>
      <c r="IG250" s="176"/>
      <c r="IH250" s="176"/>
      <c r="II250" s="176"/>
      <c r="IJ250" s="176"/>
      <c r="IK250" s="176"/>
      <c r="IL250" s="176"/>
      <c r="IM250" s="176"/>
      <c r="IN250" s="176"/>
      <c r="IO250" s="176"/>
      <c r="IP250" s="176"/>
      <c r="IQ250" s="176"/>
      <c r="IR250" s="176"/>
      <c r="IS250" s="176"/>
      <c r="IT250" s="176"/>
      <c r="IU250" s="176"/>
    </row>
    <row r="251" spans="1:255" s="177" customFormat="1" x14ac:dyDescent="0.25">
      <c r="A251" s="779" t="s">
        <v>229</v>
      </c>
      <c r="B251" s="781" t="s">
        <v>22</v>
      </c>
      <c r="C251" s="781" t="s">
        <v>223</v>
      </c>
      <c r="D251" s="781" t="s">
        <v>17</v>
      </c>
      <c r="E251" s="783" t="s">
        <v>224</v>
      </c>
      <c r="F251" s="772" t="s">
        <v>225</v>
      </c>
      <c r="G251" s="773"/>
      <c r="H251" s="774" t="s">
        <v>230</v>
      </c>
      <c r="I251" s="179"/>
      <c r="J251" s="175"/>
      <c r="K251" s="181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/>
      <c r="CR251" s="176"/>
      <c r="CS251" s="176"/>
      <c r="CT251" s="176"/>
      <c r="CU251" s="176"/>
      <c r="CV251" s="176"/>
      <c r="CW251" s="176"/>
      <c r="CX251" s="176"/>
      <c r="CY251" s="176"/>
      <c r="CZ251" s="176"/>
      <c r="DA251" s="176"/>
      <c r="DB251" s="176"/>
      <c r="DC251" s="176"/>
      <c r="DD251" s="176"/>
      <c r="DE251" s="176"/>
      <c r="DF251" s="176"/>
      <c r="DG251" s="176"/>
      <c r="DH251" s="176"/>
      <c r="DI251" s="176"/>
      <c r="DJ251" s="176"/>
      <c r="DK251" s="176"/>
      <c r="DL251" s="176"/>
      <c r="DM251" s="176"/>
      <c r="DN251" s="176"/>
      <c r="DO251" s="176"/>
      <c r="DP251" s="176"/>
      <c r="DQ251" s="176"/>
      <c r="DR251" s="176"/>
      <c r="DS251" s="176"/>
      <c r="DT251" s="176"/>
      <c r="DU251" s="176"/>
      <c r="DV251" s="176"/>
      <c r="DW251" s="176"/>
      <c r="DX251" s="176"/>
      <c r="DY251" s="176"/>
      <c r="DZ251" s="176"/>
      <c r="EA251" s="176"/>
      <c r="EB251" s="176"/>
      <c r="EC251" s="176"/>
      <c r="ED251" s="176"/>
      <c r="EE251" s="176"/>
      <c r="EF251" s="176"/>
      <c r="EG251" s="176"/>
      <c r="EH251" s="176"/>
      <c r="EI251" s="176"/>
      <c r="EJ251" s="176"/>
      <c r="EK251" s="176"/>
      <c r="EL251" s="176"/>
      <c r="EM251" s="176"/>
      <c r="EN251" s="176"/>
      <c r="EO251" s="176"/>
      <c r="EP251" s="176"/>
      <c r="EQ251" s="176"/>
      <c r="ER251" s="176"/>
      <c r="ES251" s="176"/>
      <c r="ET251" s="176"/>
      <c r="EU251" s="176"/>
      <c r="EV251" s="176"/>
      <c r="EW251" s="176"/>
      <c r="EX251" s="176"/>
      <c r="EY251" s="176"/>
      <c r="EZ251" s="176"/>
      <c r="FA251" s="176"/>
      <c r="FB251" s="176"/>
      <c r="FC251" s="176"/>
      <c r="FD251" s="176"/>
      <c r="FE251" s="176"/>
      <c r="FF251" s="176"/>
      <c r="FG251" s="176"/>
      <c r="FH251" s="176"/>
      <c r="FI251" s="176"/>
      <c r="FJ251" s="176"/>
      <c r="FK251" s="176"/>
      <c r="FL251" s="176"/>
      <c r="FM251" s="176"/>
      <c r="FN251" s="176"/>
      <c r="FO251" s="176"/>
      <c r="FP251" s="176"/>
      <c r="FQ251" s="176"/>
      <c r="FR251" s="176"/>
      <c r="FS251" s="176"/>
      <c r="FT251" s="176"/>
      <c r="FU251" s="176"/>
      <c r="FV251" s="176"/>
      <c r="FW251" s="176"/>
      <c r="FX251" s="176"/>
      <c r="FY251" s="176"/>
      <c r="FZ251" s="176"/>
      <c r="GA251" s="176"/>
      <c r="GB251" s="176"/>
      <c r="GC251" s="176"/>
      <c r="GD251" s="176"/>
      <c r="GE251" s="176"/>
      <c r="GF251" s="176"/>
      <c r="GG251" s="176"/>
      <c r="GH251" s="176"/>
      <c r="GI251" s="176"/>
      <c r="GJ251" s="176"/>
      <c r="GK251" s="176"/>
      <c r="GL251" s="176"/>
      <c r="GM251" s="176"/>
      <c r="GN251" s="176"/>
      <c r="GO251" s="176"/>
      <c r="GP251" s="176"/>
      <c r="GQ251" s="176"/>
      <c r="GR251" s="176"/>
      <c r="GS251" s="176"/>
      <c r="GT251" s="176"/>
      <c r="GU251" s="176"/>
      <c r="GV251" s="176"/>
      <c r="GW251" s="176"/>
      <c r="GX251" s="176"/>
      <c r="GY251" s="176"/>
      <c r="GZ251" s="176"/>
      <c r="HA251" s="176"/>
      <c r="HB251" s="176"/>
      <c r="HC251" s="176"/>
      <c r="HD251" s="176"/>
      <c r="HE251" s="176"/>
      <c r="HF251" s="176"/>
      <c r="HG251" s="176"/>
      <c r="HH251" s="176"/>
      <c r="HI251" s="176"/>
      <c r="HJ251" s="176"/>
      <c r="HK251" s="176"/>
      <c r="HL251" s="176"/>
      <c r="HM251" s="176"/>
      <c r="HN251" s="176"/>
      <c r="HO251" s="176"/>
      <c r="HP251" s="176"/>
      <c r="HQ251" s="176"/>
      <c r="HR251" s="176"/>
      <c r="HS251" s="176"/>
      <c r="HT251" s="176"/>
      <c r="HU251" s="176"/>
      <c r="HV251" s="176"/>
      <c r="HW251" s="176"/>
      <c r="HX251" s="176"/>
      <c r="HY251" s="176"/>
      <c r="HZ251" s="176"/>
      <c r="IA251" s="176"/>
      <c r="IB251" s="176"/>
      <c r="IC251" s="176"/>
      <c r="ID251" s="176"/>
      <c r="IE251" s="176"/>
      <c r="IF251" s="176"/>
      <c r="IG251" s="176"/>
      <c r="IH251" s="176"/>
      <c r="II251" s="176"/>
      <c r="IJ251" s="176"/>
      <c r="IK251" s="176"/>
      <c r="IL251" s="176"/>
      <c r="IM251" s="176"/>
      <c r="IN251" s="176"/>
      <c r="IO251" s="176"/>
      <c r="IP251" s="176"/>
      <c r="IQ251" s="176"/>
      <c r="IR251" s="176"/>
      <c r="IS251" s="176"/>
      <c r="IT251" s="176"/>
      <c r="IU251" s="176"/>
    </row>
    <row r="252" spans="1:255" s="177" customFormat="1" x14ac:dyDescent="0.25">
      <c r="A252" s="807"/>
      <c r="B252" s="782"/>
      <c r="C252" s="782"/>
      <c r="D252" s="785"/>
      <c r="E252" s="786"/>
      <c r="F252" s="42" t="s">
        <v>227</v>
      </c>
      <c r="G252" s="42" t="s">
        <v>228</v>
      </c>
      <c r="H252" s="775"/>
      <c r="I252" s="182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/>
      <c r="CR252" s="176"/>
      <c r="CS252" s="176"/>
      <c r="CT252" s="176"/>
      <c r="CU252" s="176"/>
      <c r="CV252" s="176"/>
      <c r="CW252" s="176"/>
      <c r="CX252" s="176"/>
      <c r="CY252" s="176"/>
      <c r="CZ252" s="176"/>
      <c r="DA252" s="176"/>
      <c r="DB252" s="176"/>
      <c r="DC252" s="176"/>
      <c r="DD252" s="176"/>
      <c r="DE252" s="176"/>
      <c r="DF252" s="176"/>
      <c r="DG252" s="176"/>
      <c r="DH252" s="176"/>
      <c r="DI252" s="176"/>
      <c r="DJ252" s="176"/>
      <c r="DK252" s="176"/>
      <c r="DL252" s="176"/>
      <c r="DM252" s="176"/>
      <c r="DN252" s="176"/>
      <c r="DO252" s="176"/>
      <c r="DP252" s="176"/>
      <c r="DQ252" s="176"/>
      <c r="DR252" s="176"/>
      <c r="DS252" s="176"/>
      <c r="DT252" s="176"/>
      <c r="DU252" s="176"/>
      <c r="DV252" s="176"/>
      <c r="DW252" s="176"/>
      <c r="DX252" s="176"/>
      <c r="DY252" s="176"/>
      <c r="DZ252" s="176"/>
      <c r="EA252" s="176"/>
      <c r="EB252" s="176"/>
      <c r="EC252" s="176"/>
      <c r="ED252" s="176"/>
      <c r="EE252" s="176"/>
      <c r="EF252" s="176"/>
      <c r="EG252" s="176"/>
      <c r="EH252" s="176"/>
      <c r="EI252" s="176"/>
      <c r="EJ252" s="176"/>
      <c r="EK252" s="176"/>
      <c r="EL252" s="176"/>
      <c r="EM252" s="176"/>
      <c r="EN252" s="176"/>
      <c r="EO252" s="176"/>
      <c r="EP252" s="176"/>
      <c r="EQ252" s="176"/>
      <c r="ER252" s="176"/>
      <c r="ES252" s="176"/>
      <c r="ET252" s="176"/>
      <c r="EU252" s="176"/>
      <c r="EV252" s="176"/>
      <c r="EW252" s="176"/>
      <c r="EX252" s="176"/>
      <c r="EY252" s="176"/>
      <c r="EZ252" s="176"/>
      <c r="FA252" s="176"/>
      <c r="FB252" s="176"/>
      <c r="FC252" s="176"/>
      <c r="FD252" s="176"/>
      <c r="FE252" s="176"/>
      <c r="FF252" s="176"/>
      <c r="FG252" s="176"/>
      <c r="FH252" s="176"/>
      <c r="FI252" s="176"/>
      <c r="FJ252" s="176"/>
      <c r="FK252" s="176"/>
      <c r="FL252" s="176"/>
      <c r="FM252" s="176"/>
      <c r="FN252" s="176"/>
      <c r="FO252" s="176"/>
      <c r="FP252" s="176"/>
      <c r="FQ252" s="176"/>
      <c r="FR252" s="176"/>
      <c r="FS252" s="176"/>
      <c r="FT252" s="176"/>
      <c r="FU252" s="176"/>
      <c r="FV252" s="176"/>
      <c r="FW252" s="176"/>
      <c r="FX252" s="176"/>
      <c r="FY252" s="176"/>
      <c r="FZ252" s="176"/>
      <c r="GA252" s="176"/>
      <c r="GB252" s="176"/>
      <c r="GC252" s="176"/>
      <c r="GD252" s="176"/>
      <c r="GE252" s="176"/>
      <c r="GF252" s="176"/>
      <c r="GG252" s="176"/>
      <c r="GH252" s="176"/>
      <c r="GI252" s="176"/>
      <c r="GJ252" s="176"/>
      <c r="GK252" s="176"/>
      <c r="GL252" s="176"/>
      <c r="GM252" s="176"/>
      <c r="GN252" s="176"/>
      <c r="GO252" s="176"/>
      <c r="GP252" s="176"/>
      <c r="GQ252" s="176"/>
      <c r="GR252" s="176"/>
      <c r="GS252" s="176"/>
      <c r="GT252" s="176"/>
      <c r="GU252" s="176"/>
      <c r="GV252" s="176"/>
      <c r="GW252" s="176"/>
      <c r="GX252" s="176"/>
      <c r="GY252" s="176"/>
      <c r="GZ252" s="176"/>
      <c r="HA252" s="176"/>
      <c r="HB252" s="176"/>
      <c r="HC252" s="176"/>
      <c r="HD252" s="176"/>
      <c r="HE252" s="176"/>
      <c r="HF252" s="176"/>
      <c r="HG252" s="176"/>
      <c r="HH252" s="176"/>
      <c r="HI252" s="176"/>
      <c r="HJ252" s="176"/>
      <c r="HK252" s="176"/>
      <c r="HL252" s="176"/>
      <c r="HM252" s="176"/>
      <c r="HN252" s="176"/>
      <c r="HO252" s="176"/>
      <c r="HP252" s="176"/>
      <c r="HQ252" s="176"/>
      <c r="HR252" s="176"/>
      <c r="HS252" s="176"/>
      <c r="HT252" s="176"/>
      <c r="HU252" s="176"/>
      <c r="HV252" s="176"/>
      <c r="HW252" s="176"/>
      <c r="HX252" s="176"/>
      <c r="HY252" s="176"/>
      <c r="HZ252" s="176"/>
      <c r="IA252" s="176"/>
      <c r="IB252" s="176"/>
      <c r="IC252" s="176"/>
      <c r="ID252" s="176"/>
      <c r="IE252" s="176"/>
      <c r="IF252" s="176"/>
      <c r="IG252" s="176"/>
      <c r="IH252" s="176"/>
      <c r="II252" s="176"/>
      <c r="IJ252" s="176"/>
      <c r="IK252" s="176"/>
      <c r="IL252" s="176"/>
      <c r="IM252" s="176"/>
      <c r="IN252" s="176"/>
      <c r="IO252" s="176"/>
      <c r="IP252" s="176"/>
      <c r="IQ252" s="176"/>
      <c r="IR252" s="176"/>
      <c r="IS252" s="176"/>
      <c r="IT252" s="176"/>
      <c r="IU252" s="176"/>
    </row>
    <row r="253" spans="1:255" s="177" customFormat="1" x14ac:dyDescent="0.25">
      <c r="A253" s="132"/>
      <c r="B253" s="77"/>
      <c r="C253" s="77"/>
      <c r="D253" s="92"/>
      <c r="E253" s="172"/>
      <c r="F253" s="124"/>
      <c r="G253" s="114"/>
      <c r="H253" s="173"/>
      <c r="I253" s="182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/>
      <c r="CR253" s="176"/>
      <c r="CS253" s="176"/>
      <c r="CT253" s="176"/>
      <c r="CU253" s="176"/>
      <c r="CV253" s="176"/>
      <c r="CW253" s="176"/>
      <c r="CX253" s="176"/>
      <c r="CY253" s="176"/>
      <c r="CZ253" s="176"/>
      <c r="DA253" s="176"/>
      <c r="DB253" s="176"/>
      <c r="DC253" s="176"/>
      <c r="DD253" s="176"/>
      <c r="DE253" s="176"/>
      <c r="DF253" s="176"/>
      <c r="DG253" s="176"/>
      <c r="DH253" s="176"/>
      <c r="DI253" s="176"/>
      <c r="DJ253" s="176"/>
      <c r="DK253" s="176"/>
      <c r="DL253" s="176"/>
      <c r="DM253" s="176"/>
      <c r="DN253" s="176"/>
      <c r="DO253" s="176"/>
      <c r="DP253" s="176"/>
      <c r="DQ253" s="176"/>
      <c r="DR253" s="176"/>
      <c r="DS253" s="176"/>
      <c r="DT253" s="176"/>
      <c r="DU253" s="176"/>
      <c r="DV253" s="176"/>
      <c r="DW253" s="176"/>
      <c r="DX253" s="176"/>
      <c r="DY253" s="176"/>
      <c r="DZ253" s="176"/>
      <c r="EA253" s="176"/>
      <c r="EB253" s="176"/>
      <c r="EC253" s="176"/>
      <c r="ED253" s="176"/>
      <c r="EE253" s="176"/>
      <c r="EF253" s="176"/>
      <c r="EG253" s="176"/>
      <c r="EH253" s="176"/>
      <c r="EI253" s="176"/>
      <c r="EJ253" s="176"/>
      <c r="EK253" s="176"/>
      <c r="EL253" s="176"/>
      <c r="EM253" s="176"/>
      <c r="EN253" s="176"/>
      <c r="EO253" s="176"/>
      <c r="EP253" s="176"/>
      <c r="EQ253" s="176"/>
      <c r="ER253" s="176"/>
      <c r="ES253" s="176"/>
      <c r="ET253" s="176"/>
      <c r="EU253" s="176"/>
      <c r="EV253" s="176"/>
      <c r="EW253" s="176"/>
      <c r="EX253" s="176"/>
      <c r="EY253" s="176"/>
      <c r="EZ253" s="176"/>
      <c r="FA253" s="176"/>
      <c r="FB253" s="176"/>
      <c r="FC253" s="176"/>
      <c r="FD253" s="176"/>
      <c r="FE253" s="176"/>
      <c r="FF253" s="176"/>
      <c r="FG253" s="176"/>
      <c r="FH253" s="176"/>
      <c r="FI253" s="176"/>
      <c r="FJ253" s="176"/>
      <c r="FK253" s="176"/>
      <c r="FL253" s="176"/>
      <c r="FM253" s="176"/>
      <c r="FN253" s="176"/>
      <c r="FO253" s="176"/>
      <c r="FP253" s="176"/>
      <c r="FQ253" s="176"/>
      <c r="FR253" s="176"/>
      <c r="FS253" s="176"/>
      <c r="FT253" s="176"/>
      <c r="FU253" s="176"/>
      <c r="FV253" s="176"/>
      <c r="FW253" s="176"/>
      <c r="FX253" s="176"/>
      <c r="FY253" s="176"/>
      <c r="FZ253" s="176"/>
      <c r="GA253" s="176"/>
      <c r="GB253" s="176"/>
      <c r="GC253" s="176"/>
      <c r="GD253" s="176"/>
      <c r="GE253" s="176"/>
      <c r="GF253" s="176"/>
      <c r="GG253" s="176"/>
      <c r="GH253" s="176"/>
      <c r="GI253" s="176"/>
      <c r="GJ253" s="176"/>
      <c r="GK253" s="176"/>
      <c r="GL253" s="176"/>
      <c r="GM253" s="176"/>
      <c r="GN253" s="176"/>
      <c r="GO253" s="176"/>
      <c r="GP253" s="176"/>
      <c r="GQ253" s="176"/>
      <c r="GR253" s="176"/>
      <c r="GS253" s="176"/>
      <c r="GT253" s="176"/>
      <c r="GU253" s="176"/>
      <c r="GV253" s="176"/>
      <c r="GW253" s="176"/>
      <c r="GX253" s="176"/>
      <c r="GY253" s="176"/>
      <c r="GZ253" s="176"/>
      <c r="HA253" s="176"/>
      <c r="HB253" s="176"/>
      <c r="HC253" s="176"/>
      <c r="HD253" s="176"/>
      <c r="HE253" s="176"/>
      <c r="HF253" s="176"/>
      <c r="HG253" s="176"/>
      <c r="HH253" s="176"/>
      <c r="HI253" s="176"/>
      <c r="HJ253" s="176"/>
      <c r="HK253" s="176"/>
      <c r="HL253" s="176"/>
      <c r="HM253" s="176"/>
      <c r="HN253" s="176"/>
      <c r="HO253" s="176"/>
      <c r="HP253" s="176"/>
      <c r="HQ253" s="176"/>
      <c r="HR253" s="176"/>
      <c r="HS253" s="176"/>
      <c r="HT253" s="176"/>
      <c r="HU253" s="176"/>
      <c r="HV253" s="176"/>
      <c r="HW253" s="176"/>
      <c r="HX253" s="176"/>
      <c r="HY253" s="176"/>
      <c r="HZ253" s="176"/>
      <c r="IA253" s="176"/>
      <c r="IB253" s="176"/>
      <c r="IC253" s="176"/>
      <c r="ID253" s="176"/>
      <c r="IE253" s="176"/>
      <c r="IF253" s="176"/>
      <c r="IG253" s="176"/>
      <c r="IH253" s="176"/>
      <c r="II253" s="176"/>
      <c r="IJ253" s="176"/>
      <c r="IK253" s="176"/>
      <c r="IL253" s="176"/>
      <c r="IM253" s="176"/>
      <c r="IN253" s="176"/>
      <c r="IO253" s="176"/>
      <c r="IP253" s="176"/>
      <c r="IQ253" s="176"/>
      <c r="IR253" s="176"/>
      <c r="IS253" s="176"/>
      <c r="IT253" s="176"/>
      <c r="IU253" s="176"/>
    </row>
    <row r="254" spans="1:255" s="177" customFormat="1" x14ac:dyDescent="0.25">
      <c r="A254" s="132"/>
      <c r="B254" s="77"/>
      <c r="C254" s="77"/>
      <c r="D254" s="92"/>
      <c r="E254" s="172"/>
      <c r="F254" s="124"/>
      <c r="G254" s="114"/>
      <c r="H254" s="173"/>
      <c r="I254" s="182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  <c r="BY254" s="176"/>
      <c r="BZ254" s="176"/>
      <c r="CA254" s="176"/>
      <c r="CB254" s="176"/>
      <c r="CC254" s="176"/>
      <c r="CD254" s="176"/>
      <c r="CE254" s="176"/>
      <c r="CF254" s="176"/>
      <c r="CG254" s="176"/>
      <c r="CH254" s="176"/>
      <c r="CI254" s="176"/>
      <c r="CJ254" s="176"/>
      <c r="CK254" s="176"/>
      <c r="CL254" s="176"/>
      <c r="CM254" s="176"/>
      <c r="CN254" s="176"/>
      <c r="CO254" s="176"/>
      <c r="CP254" s="176"/>
      <c r="CQ254" s="176"/>
      <c r="CR254" s="176"/>
      <c r="CS254" s="176"/>
      <c r="CT254" s="176"/>
      <c r="CU254" s="176"/>
      <c r="CV254" s="176"/>
      <c r="CW254" s="176"/>
      <c r="CX254" s="176"/>
      <c r="CY254" s="176"/>
      <c r="CZ254" s="176"/>
      <c r="DA254" s="176"/>
      <c r="DB254" s="176"/>
      <c r="DC254" s="176"/>
      <c r="DD254" s="176"/>
      <c r="DE254" s="176"/>
      <c r="DF254" s="176"/>
      <c r="DG254" s="176"/>
      <c r="DH254" s="176"/>
      <c r="DI254" s="176"/>
      <c r="DJ254" s="176"/>
      <c r="DK254" s="176"/>
      <c r="DL254" s="176"/>
      <c r="DM254" s="176"/>
      <c r="DN254" s="176"/>
      <c r="DO254" s="176"/>
      <c r="DP254" s="176"/>
      <c r="DQ254" s="176"/>
      <c r="DR254" s="176"/>
      <c r="DS254" s="176"/>
      <c r="DT254" s="176"/>
      <c r="DU254" s="176"/>
      <c r="DV254" s="176"/>
      <c r="DW254" s="176"/>
      <c r="DX254" s="176"/>
      <c r="DY254" s="176"/>
      <c r="DZ254" s="176"/>
      <c r="EA254" s="176"/>
      <c r="EB254" s="176"/>
      <c r="EC254" s="176"/>
      <c r="ED254" s="176"/>
      <c r="EE254" s="176"/>
      <c r="EF254" s="176"/>
      <c r="EG254" s="176"/>
      <c r="EH254" s="176"/>
      <c r="EI254" s="176"/>
      <c r="EJ254" s="176"/>
      <c r="EK254" s="176"/>
      <c r="EL254" s="176"/>
      <c r="EM254" s="176"/>
      <c r="EN254" s="176"/>
      <c r="EO254" s="176"/>
      <c r="EP254" s="176"/>
      <c r="EQ254" s="176"/>
      <c r="ER254" s="176"/>
      <c r="ES254" s="176"/>
      <c r="ET254" s="176"/>
      <c r="EU254" s="176"/>
      <c r="EV254" s="176"/>
      <c r="EW254" s="176"/>
      <c r="EX254" s="176"/>
      <c r="EY254" s="176"/>
      <c r="EZ254" s="176"/>
      <c r="FA254" s="176"/>
      <c r="FB254" s="176"/>
      <c r="FC254" s="176"/>
      <c r="FD254" s="176"/>
      <c r="FE254" s="176"/>
      <c r="FF254" s="176"/>
      <c r="FG254" s="176"/>
      <c r="FH254" s="176"/>
      <c r="FI254" s="176"/>
      <c r="FJ254" s="176"/>
      <c r="FK254" s="176"/>
      <c r="FL254" s="176"/>
      <c r="FM254" s="176"/>
      <c r="FN254" s="176"/>
      <c r="FO254" s="176"/>
      <c r="FP254" s="176"/>
      <c r="FQ254" s="176"/>
      <c r="FR254" s="176"/>
      <c r="FS254" s="176"/>
      <c r="FT254" s="176"/>
      <c r="FU254" s="176"/>
      <c r="FV254" s="176"/>
      <c r="FW254" s="176"/>
      <c r="FX254" s="176"/>
      <c r="FY254" s="176"/>
      <c r="FZ254" s="176"/>
      <c r="GA254" s="176"/>
      <c r="GB254" s="176"/>
      <c r="GC254" s="176"/>
      <c r="GD254" s="176"/>
      <c r="GE254" s="176"/>
      <c r="GF254" s="176"/>
      <c r="GG254" s="176"/>
      <c r="GH254" s="176"/>
      <c r="GI254" s="176"/>
      <c r="GJ254" s="176"/>
      <c r="GK254" s="176"/>
      <c r="GL254" s="176"/>
      <c r="GM254" s="176"/>
      <c r="GN254" s="176"/>
      <c r="GO254" s="176"/>
      <c r="GP254" s="176"/>
      <c r="GQ254" s="176"/>
      <c r="GR254" s="176"/>
      <c r="GS254" s="176"/>
      <c r="GT254" s="176"/>
      <c r="GU254" s="176"/>
      <c r="GV254" s="176"/>
      <c r="GW254" s="176"/>
      <c r="GX254" s="176"/>
      <c r="GY254" s="176"/>
      <c r="GZ254" s="176"/>
      <c r="HA254" s="176"/>
      <c r="HB254" s="176"/>
      <c r="HC254" s="176"/>
      <c r="HD254" s="176"/>
      <c r="HE254" s="176"/>
      <c r="HF254" s="176"/>
      <c r="HG254" s="176"/>
      <c r="HH254" s="176"/>
      <c r="HI254" s="176"/>
      <c r="HJ254" s="176"/>
      <c r="HK254" s="176"/>
      <c r="HL254" s="176"/>
      <c r="HM254" s="176"/>
      <c r="HN254" s="176"/>
      <c r="HO254" s="176"/>
      <c r="HP254" s="176"/>
      <c r="HQ254" s="176"/>
      <c r="HR254" s="176"/>
      <c r="HS254" s="176"/>
      <c r="HT254" s="176"/>
      <c r="HU254" s="176"/>
      <c r="HV254" s="176"/>
      <c r="HW254" s="176"/>
      <c r="HX254" s="176"/>
      <c r="HY254" s="176"/>
      <c r="HZ254" s="176"/>
      <c r="IA254" s="176"/>
      <c r="IB254" s="176"/>
      <c r="IC254" s="176"/>
      <c r="ID254" s="176"/>
      <c r="IE254" s="176"/>
      <c r="IF254" s="176"/>
      <c r="IG254" s="176"/>
      <c r="IH254" s="176"/>
      <c r="II254" s="176"/>
      <c r="IJ254" s="176"/>
      <c r="IK254" s="176"/>
      <c r="IL254" s="176"/>
      <c r="IM254" s="176"/>
      <c r="IN254" s="176"/>
      <c r="IO254" s="176"/>
      <c r="IP254" s="176"/>
      <c r="IQ254" s="176"/>
      <c r="IR254" s="176"/>
      <c r="IS254" s="176"/>
      <c r="IT254" s="176"/>
      <c r="IU254" s="176"/>
    </row>
    <row r="255" spans="1:255" s="177" customFormat="1" x14ac:dyDescent="0.25">
      <c r="A255" s="116" t="s">
        <v>230</v>
      </c>
      <c r="B255" s="808"/>
      <c r="C255" s="809"/>
      <c r="D255" s="809"/>
      <c r="E255" s="809"/>
      <c r="F255" s="809"/>
      <c r="G255" s="810"/>
      <c r="H255" s="117">
        <f>SUM(G253:G254)</f>
        <v>0</v>
      </c>
      <c r="I255" s="182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  <c r="BY255" s="176"/>
      <c r="BZ255" s="176"/>
      <c r="CA255" s="176"/>
      <c r="CB255" s="176"/>
      <c r="CC255" s="176"/>
      <c r="CD255" s="176"/>
      <c r="CE255" s="176"/>
      <c r="CF255" s="176"/>
      <c r="CG255" s="176"/>
      <c r="CH255" s="176"/>
      <c r="CI255" s="176"/>
      <c r="CJ255" s="176"/>
      <c r="CK255" s="176"/>
      <c r="CL255" s="176"/>
      <c r="CM255" s="176"/>
      <c r="CN255" s="176"/>
      <c r="CO255" s="176"/>
      <c r="CP255" s="176"/>
      <c r="CQ255" s="176"/>
      <c r="CR255" s="176"/>
      <c r="CS255" s="176"/>
      <c r="CT255" s="176"/>
      <c r="CU255" s="176"/>
      <c r="CV255" s="176"/>
      <c r="CW255" s="176"/>
      <c r="CX255" s="176"/>
      <c r="CY255" s="176"/>
      <c r="CZ255" s="176"/>
      <c r="DA255" s="176"/>
      <c r="DB255" s="176"/>
      <c r="DC255" s="176"/>
      <c r="DD255" s="176"/>
      <c r="DE255" s="176"/>
      <c r="DF255" s="176"/>
      <c r="DG255" s="176"/>
      <c r="DH255" s="176"/>
      <c r="DI255" s="176"/>
      <c r="DJ255" s="176"/>
      <c r="DK255" s="176"/>
      <c r="DL255" s="176"/>
      <c r="DM255" s="176"/>
      <c r="DN255" s="176"/>
      <c r="DO255" s="176"/>
      <c r="DP255" s="176"/>
      <c r="DQ255" s="176"/>
      <c r="DR255" s="176"/>
      <c r="DS255" s="176"/>
      <c r="DT255" s="176"/>
      <c r="DU255" s="176"/>
      <c r="DV255" s="176"/>
      <c r="DW255" s="176"/>
      <c r="DX255" s="176"/>
      <c r="DY255" s="176"/>
      <c r="DZ255" s="176"/>
      <c r="EA255" s="176"/>
      <c r="EB255" s="176"/>
      <c r="EC255" s="176"/>
      <c r="ED255" s="176"/>
      <c r="EE255" s="176"/>
      <c r="EF255" s="176"/>
      <c r="EG255" s="176"/>
      <c r="EH255" s="176"/>
      <c r="EI255" s="176"/>
      <c r="EJ255" s="176"/>
      <c r="EK255" s="176"/>
      <c r="EL255" s="176"/>
      <c r="EM255" s="176"/>
      <c r="EN255" s="176"/>
      <c r="EO255" s="176"/>
      <c r="EP255" s="176"/>
      <c r="EQ255" s="176"/>
      <c r="ER255" s="176"/>
      <c r="ES255" s="176"/>
      <c r="ET255" s="176"/>
      <c r="EU255" s="176"/>
      <c r="EV255" s="176"/>
      <c r="EW255" s="176"/>
      <c r="EX255" s="176"/>
      <c r="EY255" s="176"/>
      <c r="EZ255" s="176"/>
      <c r="FA255" s="176"/>
      <c r="FB255" s="176"/>
      <c r="FC255" s="176"/>
      <c r="FD255" s="176"/>
      <c r="FE255" s="176"/>
      <c r="FF255" s="176"/>
      <c r="FG255" s="176"/>
      <c r="FH255" s="176"/>
      <c r="FI255" s="176"/>
      <c r="FJ255" s="176"/>
      <c r="FK255" s="176"/>
      <c r="FL255" s="176"/>
      <c r="FM255" s="176"/>
      <c r="FN255" s="176"/>
      <c r="FO255" s="176"/>
      <c r="FP255" s="176"/>
      <c r="FQ255" s="176"/>
      <c r="FR255" s="176"/>
      <c r="FS255" s="176"/>
      <c r="FT255" s="176"/>
      <c r="FU255" s="176"/>
      <c r="FV255" s="176"/>
      <c r="FW255" s="176"/>
      <c r="FX255" s="176"/>
      <c r="FY255" s="176"/>
      <c r="FZ255" s="176"/>
      <c r="GA255" s="176"/>
      <c r="GB255" s="176"/>
      <c r="GC255" s="176"/>
      <c r="GD255" s="176"/>
      <c r="GE255" s="176"/>
      <c r="GF255" s="176"/>
      <c r="GG255" s="176"/>
      <c r="GH255" s="176"/>
      <c r="GI255" s="176"/>
      <c r="GJ255" s="176"/>
      <c r="GK255" s="176"/>
      <c r="GL255" s="176"/>
      <c r="GM255" s="176"/>
      <c r="GN255" s="176"/>
      <c r="GO255" s="176"/>
      <c r="GP255" s="176"/>
      <c r="GQ255" s="176"/>
      <c r="GR255" s="176"/>
      <c r="GS255" s="176"/>
      <c r="GT255" s="176"/>
      <c r="GU255" s="176"/>
      <c r="GV255" s="176"/>
      <c r="GW255" s="176"/>
      <c r="GX255" s="176"/>
      <c r="GY255" s="176"/>
      <c r="GZ255" s="176"/>
      <c r="HA255" s="176"/>
      <c r="HB255" s="176"/>
      <c r="HC255" s="176"/>
      <c r="HD255" s="176"/>
      <c r="HE255" s="176"/>
      <c r="HF255" s="176"/>
      <c r="HG255" s="176"/>
      <c r="HH255" s="176"/>
      <c r="HI255" s="176"/>
      <c r="HJ255" s="176"/>
      <c r="HK255" s="176"/>
      <c r="HL255" s="176"/>
      <c r="HM255" s="176"/>
      <c r="HN255" s="176"/>
      <c r="HO255" s="176"/>
      <c r="HP255" s="176"/>
      <c r="HQ255" s="176"/>
      <c r="HR255" s="176"/>
      <c r="HS255" s="176"/>
      <c r="HT255" s="176"/>
      <c r="HU255" s="176"/>
      <c r="HV255" s="176"/>
      <c r="HW255" s="176"/>
      <c r="HX255" s="176"/>
      <c r="HY255" s="176"/>
      <c r="HZ255" s="176"/>
      <c r="IA255" s="176"/>
      <c r="IB255" s="176"/>
      <c r="IC255" s="176"/>
      <c r="ID255" s="176"/>
      <c r="IE255" s="176"/>
      <c r="IF255" s="176"/>
      <c r="IG255" s="176"/>
      <c r="IH255" s="176"/>
      <c r="II255" s="176"/>
      <c r="IJ255" s="176"/>
      <c r="IK255" s="176"/>
      <c r="IL255" s="176"/>
      <c r="IM255" s="176"/>
      <c r="IN255" s="176"/>
      <c r="IO255" s="176"/>
      <c r="IP255" s="176"/>
      <c r="IQ255" s="176"/>
      <c r="IR255" s="176"/>
      <c r="IS255" s="176"/>
      <c r="IT255" s="176"/>
      <c r="IU255" s="176"/>
    </row>
    <row r="256" spans="1:255" s="177" customFormat="1" x14ac:dyDescent="0.25">
      <c r="A256" s="126"/>
      <c r="B256" s="127"/>
      <c r="C256" s="127"/>
      <c r="D256" s="128"/>
      <c r="E256" s="88"/>
      <c r="F256" s="129"/>
      <c r="G256" s="130"/>
      <c r="H256" s="131"/>
      <c r="I256" s="182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  <c r="BY256" s="176"/>
      <c r="BZ256" s="176"/>
      <c r="CA256" s="176"/>
      <c r="CB256" s="176"/>
      <c r="CC256" s="176"/>
      <c r="CD256" s="176"/>
      <c r="CE256" s="176"/>
      <c r="CF256" s="176"/>
      <c r="CG256" s="176"/>
      <c r="CH256" s="176"/>
      <c r="CI256" s="176"/>
      <c r="CJ256" s="176"/>
      <c r="CK256" s="176"/>
      <c r="CL256" s="176"/>
      <c r="CM256" s="176"/>
      <c r="CN256" s="176"/>
      <c r="CO256" s="176"/>
      <c r="CP256" s="176"/>
      <c r="CQ256" s="176"/>
      <c r="CR256" s="176"/>
      <c r="CS256" s="176"/>
      <c r="CT256" s="176"/>
      <c r="CU256" s="176"/>
      <c r="CV256" s="176"/>
      <c r="CW256" s="176"/>
      <c r="CX256" s="176"/>
      <c r="CY256" s="176"/>
      <c r="CZ256" s="176"/>
      <c r="DA256" s="176"/>
      <c r="DB256" s="176"/>
      <c r="DC256" s="176"/>
      <c r="DD256" s="176"/>
      <c r="DE256" s="176"/>
      <c r="DF256" s="176"/>
      <c r="DG256" s="176"/>
      <c r="DH256" s="176"/>
      <c r="DI256" s="176"/>
      <c r="DJ256" s="176"/>
      <c r="DK256" s="176"/>
      <c r="DL256" s="176"/>
      <c r="DM256" s="176"/>
      <c r="DN256" s="176"/>
      <c r="DO256" s="176"/>
      <c r="DP256" s="176"/>
      <c r="DQ256" s="176"/>
      <c r="DR256" s="176"/>
      <c r="DS256" s="176"/>
      <c r="DT256" s="176"/>
      <c r="DU256" s="176"/>
      <c r="DV256" s="176"/>
      <c r="DW256" s="176"/>
      <c r="DX256" s="176"/>
      <c r="DY256" s="176"/>
      <c r="DZ256" s="176"/>
      <c r="EA256" s="176"/>
      <c r="EB256" s="176"/>
      <c r="EC256" s="176"/>
      <c r="ED256" s="176"/>
      <c r="EE256" s="176"/>
      <c r="EF256" s="176"/>
      <c r="EG256" s="176"/>
      <c r="EH256" s="176"/>
      <c r="EI256" s="176"/>
      <c r="EJ256" s="176"/>
      <c r="EK256" s="176"/>
      <c r="EL256" s="176"/>
      <c r="EM256" s="176"/>
      <c r="EN256" s="176"/>
      <c r="EO256" s="176"/>
      <c r="EP256" s="176"/>
      <c r="EQ256" s="176"/>
      <c r="ER256" s="176"/>
      <c r="ES256" s="176"/>
      <c r="ET256" s="176"/>
      <c r="EU256" s="176"/>
      <c r="EV256" s="176"/>
      <c r="EW256" s="176"/>
      <c r="EX256" s="176"/>
      <c r="EY256" s="176"/>
      <c r="EZ256" s="176"/>
      <c r="FA256" s="176"/>
      <c r="FB256" s="176"/>
      <c r="FC256" s="176"/>
      <c r="FD256" s="176"/>
      <c r="FE256" s="176"/>
      <c r="FF256" s="176"/>
      <c r="FG256" s="176"/>
      <c r="FH256" s="176"/>
      <c r="FI256" s="176"/>
      <c r="FJ256" s="176"/>
      <c r="FK256" s="176"/>
      <c r="FL256" s="176"/>
      <c r="FM256" s="176"/>
      <c r="FN256" s="176"/>
      <c r="FO256" s="176"/>
      <c r="FP256" s="176"/>
      <c r="FQ256" s="176"/>
      <c r="FR256" s="176"/>
      <c r="FS256" s="176"/>
      <c r="FT256" s="176"/>
      <c r="FU256" s="176"/>
      <c r="FV256" s="176"/>
      <c r="FW256" s="176"/>
      <c r="FX256" s="176"/>
      <c r="FY256" s="176"/>
      <c r="FZ256" s="176"/>
      <c r="GA256" s="176"/>
      <c r="GB256" s="176"/>
      <c r="GC256" s="176"/>
      <c r="GD256" s="176"/>
      <c r="GE256" s="176"/>
      <c r="GF256" s="176"/>
      <c r="GG256" s="176"/>
      <c r="GH256" s="176"/>
      <c r="GI256" s="176"/>
      <c r="GJ256" s="176"/>
      <c r="GK256" s="176"/>
      <c r="GL256" s="176"/>
      <c r="GM256" s="176"/>
      <c r="GN256" s="176"/>
      <c r="GO256" s="176"/>
      <c r="GP256" s="176"/>
      <c r="GQ256" s="176"/>
      <c r="GR256" s="176"/>
      <c r="GS256" s="176"/>
      <c r="GT256" s="176"/>
      <c r="GU256" s="176"/>
      <c r="GV256" s="176"/>
      <c r="GW256" s="176"/>
      <c r="GX256" s="176"/>
      <c r="GY256" s="176"/>
      <c r="GZ256" s="176"/>
      <c r="HA256" s="176"/>
      <c r="HB256" s="176"/>
      <c r="HC256" s="176"/>
      <c r="HD256" s="176"/>
      <c r="HE256" s="176"/>
      <c r="HF256" s="176"/>
      <c r="HG256" s="176"/>
      <c r="HH256" s="176"/>
      <c r="HI256" s="176"/>
      <c r="HJ256" s="176"/>
      <c r="HK256" s="176"/>
      <c r="HL256" s="176"/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</row>
    <row r="257" spans="1:255" s="177" customFormat="1" x14ac:dyDescent="0.25">
      <c r="A257" s="779" t="s">
        <v>231</v>
      </c>
      <c r="B257" s="781" t="s">
        <v>22</v>
      </c>
      <c r="C257" s="781" t="s">
        <v>223</v>
      </c>
      <c r="D257" s="781" t="s">
        <v>17</v>
      </c>
      <c r="E257" s="783" t="s">
        <v>224</v>
      </c>
      <c r="F257" s="772" t="s">
        <v>225</v>
      </c>
      <c r="G257" s="773"/>
      <c r="H257" s="774" t="s">
        <v>232</v>
      </c>
      <c r="I257" s="182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  <c r="BA257" s="176"/>
      <c r="BB257" s="176"/>
      <c r="BC257" s="176"/>
      <c r="BD257" s="176"/>
      <c r="BE257" s="176"/>
      <c r="BF257" s="176"/>
      <c r="BG257" s="176"/>
      <c r="BH257" s="176"/>
      <c r="BI257" s="176"/>
      <c r="BJ257" s="176"/>
      <c r="BK257" s="176"/>
      <c r="BL257" s="176"/>
      <c r="BM257" s="176"/>
      <c r="BN257" s="176"/>
      <c r="BO257" s="176"/>
      <c r="BP257" s="176"/>
      <c r="BQ257" s="176"/>
      <c r="BR257" s="176"/>
      <c r="BS257" s="176"/>
      <c r="BT257" s="176"/>
      <c r="BU257" s="176"/>
      <c r="BV257" s="176"/>
      <c r="BW257" s="176"/>
      <c r="BX257" s="176"/>
      <c r="BY257" s="176"/>
      <c r="BZ257" s="176"/>
      <c r="CA257" s="176"/>
      <c r="CB257" s="176"/>
      <c r="CC257" s="176"/>
      <c r="CD257" s="176"/>
      <c r="CE257" s="176"/>
      <c r="CF257" s="176"/>
      <c r="CG257" s="176"/>
      <c r="CH257" s="176"/>
      <c r="CI257" s="176"/>
      <c r="CJ257" s="176"/>
      <c r="CK257" s="176"/>
      <c r="CL257" s="176"/>
      <c r="CM257" s="176"/>
      <c r="CN257" s="176"/>
      <c r="CO257" s="176"/>
      <c r="CP257" s="176"/>
      <c r="CQ257" s="176"/>
      <c r="CR257" s="176"/>
      <c r="CS257" s="176"/>
      <c r="CT257" s="176"/>
      <c r="CU257" s="176"/>
      <c r="CV257" s="176"/>
      <c r="CW257" s="176"/>
      <c r="CX257" s="176"/>
      <c r="CY257" s="176"/>
      <c r="CZ257" s="176"/>
      <c r="DA257" s="176"/>
      <c r="DB257" s="176"/>
      <c r="DC257" s="176"/>
      <c r="DD257" s="176"/>
      <c r="DE257" s="176"/>
      <c r="DF257" s="176"/>
      <c r="DG257" s="176"/>
      <c r="DH257" s="176"/>
      <c r="DI257" s="176"/>
      <c r="DJ257" s="176"/>
      <c r="DK257" s="176"/>
      <c r="DL257" s="176"/>
      <c r="DM257" s="176"/>
      <c r="DN257" s="176"/>
      <c r="DO257" s="176"/>
      <c r="DP257" s="176"/>
      <c r="DQ257" s="176"/>
      <c r="DR257" s="176"/>
      <c r="DS257" s="176"/>
      <c r="DT257" s="176"/>
      <c r="DU257" s="176"/>
      <c r="DV257" s="176"/>
      <c r="DW257" s="176"/>
      <c r="DX257" s="176"/>
      <c r="DY257" s="176"/>
      <c r="DZ257" s="176"/>
      <c r="EA257" s="176"/>
      <c r="EB257" s="176"/>
      <c r="EC257" s="176"/>
      <c r="ED257" s="176"/>
      <c r="EE257" s="176"/>
      <c r="EF257" s="176"/>
      <c r="EG257" s="176"/>
      <c r="EH257" s="176"/>
      <c r="EI257" s="176"/>
      <c r="EJ257" s="176"/>
      <c r="EK257" s="176"/>
      <c r="EL257" s="176"/>
      <c r="EM257" s="176"/>
      <c r="EN257" s="176"/>
      <c r="EO257" s="176"/>
      <c r="EP257" s="176"/>
      <c r="EQ257" s="176"/>
      <c r="ER257" s="176"/>
      <c r="ES257" s="176"/>
      <c r="ET257" s="176"/>
      <c r="EU257" s="176"/>
      <c r="EV257" s="176"/>
      <c r="EW257" s="176"/>
      <c r="EX257" s="176"/>
      <c r="EY257" s="176"/>
      <c r="EZ257" s="176"/>
      <c r="FA257" s="176"/>
      <c r="FB257" s="176"/>
      <c r="FC257" s="176"/>
      <c r="FD257" s="176"/>
      <c r="FE257" s="176"/>
      <c r="FF257" s="176"/>
      <c r="FG257" s="176"/>
      <c r="FH257" s="176"/>
      <c r="FI257" s="176"/>
      <c r="FJ257" s="176"/>
      <c r="FK257" s="176"/>
      <c r="FL257" s="176"/>
      <c r="FM257" s="176"/>
      <c r="FN257" s="176"/>
      <c r="FO257" s="176"/>
      <c r="FP257" s="176"/>
      <c r="FQ257" s="176"/>
      <c r="FR257" s="176"/>
      <c r="FS257" s="176"/>
      <c r="FT257" s="176"/>
      <c r="FU257" s="176"/>
      <c r="FV257" s="176"/>
      <c r="FW257" s="176"/>
      <c r="FX257" s="176"/>
      <c r="FY257" s="176"/>
      <c r="FZ257" s="176"/>
      <c r="GA257" s="176"/>
      <c r="GB257" s="176"/>
      <c r="GC257" s="176"/>
      <c r="GD257" s="176"/>
      <c r="GE257" s="176"/>
      <c r="GF257" s="176"/>
      <c r="GG257" s="176"/>
      <c r="GH257" s="176"/>
      <c r="GI257" s="176"/>
      <c r="GJ257" s="176"/>
      <c r="GK257" s="176"/>
      <c r="GL257" s="176"/>
      <c r="GM257" s="176"/>
      <c r="GN257" s="176"/>
      <c r="GO257" s="176"/>
      <c r="GP257" s="176"/>
      <c r="GQ257" s="176"/>
      <c r="GR257" s="176"/>
      <c r="GS257" s="176"/>
      <c r="GT257" s="176"/>
      <c r="GU257" s="176"/>
      <c r="GV257" s="176"/>
      <c r="GW257" s="176"/>
      <c r="GX257" s="176"/>
      <c r="GY257" s="176"/>
      <c r="GZ257" s="176"/>
      <c r="HA257" s="176"/>
      <c r="HB257" s="176"/>
      <c r="HC257" s="176"/>
      <c r="HD257" s="176"/>
      <c r="HE257" s="176"/>
      <c r="HF257" s="176"/>
      <c r="HG257" s="176"/>
      <c r="HH257" s="176"/>
      <c r="HI257" s="176"/>
      <c r="HJ257" s="176"/>
      <c r="HK257" s="176"/>
      <c r="HL257" s="176"/>
      <c r="HM257" s="176"/>
      <c r="HN257" s="176"/>
      <c r="HO257" s="176"/>
      <c r="HP257" s="176"/>
      <c r="HQ257" s="176"/>
      <c r="HR257" s="176"/>
      <c r="HS257" s="176"/>
      <c r="HT257" s="176"/>
      <c r="HU257" s="176"/>
      <c r="HV257" s="176"/>
      <c r="HW257" s="176"/>
      <c r="HX257" s="176"/>
      <c r="HY257" s="176"/>
      <c r="HZ257" s="176"/>
      <c r="IA257" s="176"/>
      <c r="IB257" s="176"/>
      <c r="IC257" s="176"/>
      <c r="ID257" s="176"/>
      <c r="IE257" s="176"/>
      <c r="IF257" s="176"/>
      <c r="IG257" s="176"/>
      <c r="IH257" s="176"/>
      <c r="II257" s="176"/>
      <c r="IJ257" s="176"/>
      <c r="IK257" s="176"/>
      <c r="IL257" s="176"/>
      <c r="IM257" s="176"/>
      <c r="IN257" s="176"/>
      <c r="IO257" s="176"/>
      <c r="IP257" s="176"/>
      <c r="IQ257" s="176"/>
      <c r="IR257" s="176"/>
      <c r="IS257" s="176"/>
      <c r="IT257" s="176"/>
      <c r="IU257" s="176"/>
    </row>
    <row r="258" spans="1:255" s="177" customFormat="1" x14ac:dyDescent="0.25">
      <c r="A258" s="807"/>
      <c r="B258" s="782"/>
      <c r="C258" s="782"/>
      <c r="D258" s="785"/>
      <c r="E258" s="786"/>
      <c r="F258" s="42" t="s">
        <v>227</v>
      </c>
      <c r="G258" s="42" t="s">
        <v>228</v>
      </c>
      <c r="H258" s="775"/>
      <c r="I258" s="182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  <c r="BA258" s="176"/>
      <c r="BB258" s="176"/>
      <c r="BC258" s="176"/>
      <c r="BD258" s="176"/>
      <c r="BE258" s="176"/>
      <c r="BF258" s="176"/>
      <c r="BG258" s="176"/>
      <c r="BH258" s="176"/>
      <c r="BI258" s="176"/>
      <c r="BJ258" s="176"/>
      <c r="BK258" s="176"/>
      <c r="BL258" s="176"/>
      <c r="BM258" s="176"/>
      <c r="BN258" s="176"/>
      <c r="BO258" s="176"/>
      <c r="BP258" s="176"/>
      <c r="BQ258" s="176"/>
      <c r="BR258" s="176"/>
      <c r="BS258" s="176"/>
      <c r="BT258" s="176"/>
      <c r="BU258" s="176"/>
      <c r="BV258" s="176"/>
      <c r="BW258" s="176"/>
      <c r="BX258" s="176"/>
      <c r="BY258" s="176"/>
      <c r="BZ258" s="176"/>
      <c r="CA258" s="176"/>
      <c r="CB258" s="176"/>
      <c r="CC258" s="176"/>
      <c r="CD258" s="176"/>
      <c r="CE258" s="176"/>
      <c r="CF258" s="176"/>
      <c r="CG258" s="176"/>
      <c r="CH258" s="176"/>
      <c r="CI258" s="176"/>
      <c r="CJ258" s="176"/>
      <c r="CK258" s="176"/>
      <c r="CL258" s="176"/>
      <c r="CM258" s="176"/>
      <c r="CN258" s="176"/>
      <c r="CO258" s="176"/>
      <c r="CP258" s="176"/>
      <c r="CQ258" s="176"/>
      <c r="CR258" s="176"/>
      <c r="CS258" s="176"/>
      <c r="CT258" s="176"/>
      <c r="CU258" s="176"/>
      <c r="CV258" s="176"/>
      <c r="CW258" s="176"/>
      <c r="CX258" s="176"/>
      <c r="CY258" s="176"/>
      <c r="CZ258" s="176"/>
      <c r="DA258" s="176"/>
      <c r="DB258" s="176"/>
      <c r="DC258" s="176"/>
      <c r="DD258" s="176"/>
      <c r="DE258" s="176"/>
      <c r="DF258" s="176"/>
      <c r="DG258" s="176"/>
      <c r="DH258" s="176"/>
      <c r="DI258" s="176"/>
      <c r="DJ258" s="176"/>
      <c r="DK258" s="176"/>
      <c r="DL258" s="176"/>
      <c r="DM258" s="176"/>
      <c r="DN258" s="176"/>
      <c r="DO258" s="176"/>
      <c r="DP258" s="176"/>
      <c r="DQ258" s="176"/>
      <c r="DR258" s="176"/>
      <c r="DS258" s="176"/>
      <c r="DT258" s="176"/>
      <c r="DU258" s="176"/>
      <c r="DV258" s="176"/>
      <c r="DW258" s="176"/>
      <c r="DX258" s="176"/>
      <c r="DY258" s="176"/>
      <c r="DZ258" s="176"/>
      <c r="EA258" s="176"/>
      <c r="EB258" s="176"/>
      <c r="EC258" s="176"/>
      <c r="ED258" s="176"/>
      <c r="EE258" s="176"/>
      <c r="EF258" s="176"/>
      <c r="EG258" s="176"/>
      <c r="EH258" s="176"/>
      <c r="EI258" s="176"/>
      <c r="EJ258" s="176"/>
      <c r="EK258" s="176"/>
      <c r="EL258" s="176"/>
      <c r="EM258" s="176"/>
      <c r="EN258" s="176"/>
      <c r="EO258" s="176"/>
      <c r="EP258" s="176"/>
      <c r="EQ258" s="176"/>
      <c r="ER258" s="176"/>
      <c r="ES258" s="176"/>
      <c r="ET258" s="176"/>
      <c r="EU258" s="176"/>
      <c r="EV258" s="176"/>
      <c r="EW258" s="176"/>
      <c r="EX258" s="176"/>
      <c r="EY258" s="176"/>
      <c r="EZ258" s="176"/>
      <c r="FA258" s="176"/>
      <c r="FB258" s="176"/>
      <c r="FC258" s="176"/>
      <c r="FD258" s="176"/>
      <c r="FE258" s="176"/>
      <c r="FF258" s="176"/>
      <c r="FG258" s="176"/>
      <c r="FH258" s="176"/>
      <c r="FI258" s="176"/>
      <c r="FJ258" s="176"/>
      <c r="FK258" s="176"/>
      <c r="FL258" s="176"/>
      <c r="FM258" s="176"/>
      <c r="FN258" s="176"/>
      <c r="FO258" s="176"/>
      <c r="FP258" s="176"/>
      <c r="FQ258" s="176"/>
      <c r="FR258" s="176"/>
      <c r="FS258" s="176"/>
      <c r="FT258" s="176"/>
      <c r="FU258" s="176"/>
      <c r="FV258" s="176"/>
      <c r="FW258" s="176"/>
      <c r="FX258" s="176"/>
      <c r="FY258" s="176"/>
      <c r="FZ258" s="176"/>
      <c r="GA258" s="176"/>
      <c r="GB258" s="176"/>
      <c r="GC258" s="176"/>
      <c r="GD258" s="176"/>
      <c r="GE258" s="176"/>
      <c r="GF258" s="176"/>
      <c r="GG258" s="176"/>
      <c r="GH258" s="176"/>
      <c r="GI258" s="176"/>
      <c r="GJ258" s="176"/>
      <c r="GK258" s="176"/>
      <c r="GL258" s="176"/>
      <c r="GM258" s="176"/>
      <c r="GN258" s="176"/>
      <c r="GO258" s="176"/>
      <c r="GP258" s="176"/>
      <c r="GQ258" s="176"/>
      <c r="GR258" s="176"/>
      <c r="GS258" s="176"/>
      <c r="GT258" s="176"/>
      <c r="GU258" s="176"/>
      <c r="GV258" s="176"/>
      <c r="GW258" s="176"/>
      <c r="GX258" s="176"/>
      <c r="GY258" s="176"/>
      <c r="GZ258" s="176"/>
      <c r="HA258" s="176"/>
      <c r="HB258" s="176"/>
      <c r="HC258" s="176"/>
      <c r="HD258" s="176"/>
      <c r="HE258" s="176"/>
      <c r="HF258" s="176"/>
      <c r="HG258" s="176"/>
      <c r="HH258" s="176"/>
      <c r="HI258" s="176"/>
      <c r="HJ258" s="176"/>
      <c r="HK258" s="176"/>
      <c r="HL258" s="176"/>
      <c r="HM258" s="176"/>
      <c r="HN258" s="176"/>
      <c r="HO258" s="176"/>
      <c r="HP258" s="176"/>
      <c r="HQ258" s="176"/>
      <c r="HR258" s="176"/>
      <c r="HS258" s="176"/>
      <c r="HT258" s="176"/>
      <c r="HU258" s="176"/>
      <c r="HV258" s="176"/>
      <c r="HW258" s="176"/>
      <c r="HX258" s="176"/>
      <c r="HY258" s="176"/>
      <c r="HZ258" s="176"/>
      <c r="IA258" s="176"/>
      <c r="IB258" s="176"/>
      <c r="IC258" s="176"/>
      <c r="ID258" s="176"/>
      <c r="IE258" s="176"/>
      <c r="IF258" s="176"/>
      <c r="IG258" s="176"/>
      <c r="IH258" s="176"/>
      <c r="II258" s="176"/>
      <c r="IJ258" s="176"/>
      <c r="IK258" s="176"/>
      <c r="IL258" s="176"/>
      <c r="IM258" s="176"/>
      <c r="IN258" s="176"/>
      <c r="IO258" s="176"/>
      <c r="IP258" s="176"/>
      <c r="IQ258" s="176"/>
      <c r="IR258" s="176"/>
      <c r="IS258" s="176"/>
      <c r="IT258" s="176"/>
      <c r="IU258" s="176"/>
    </row>
    <row r="259" spans="1:255" s="177" customFormat="1" ht="48" customHeight="1" x14ac:dyDescent="0.25">
      <c r="A259" s="132" t="s">
        <v>46</v>
      </c>
      <c r="B259" s="77" t="s">
        <v>233</v>
      </c>
      <c r="C259" s="77" t="s">
        <v>234</v>
      </c>
      <c r="D259" s="92" t="s">
        <v>235</v>
      </c>
      <c r="E259" s="172">
        <v>1</v>
      </c>
      <c r="F259" s="306">
        <f>'mediana preços equipamentos'!J11</f>
        <v>3268</v>
      </c>
      <c r="G259" s="114">
        <f t="shared" ref="G259" si="5">TRUNC(E259*F259,2)</f>
        <v>3268</v>
      </c>
      <c r="H259" s="249"/>
      <c r="I259" s="182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  <c r="BY259" s="176"/>
      <c r="BZ259" s="176"/>
      <c r="CA259" s="176"/>
      <c r="CB259" s="176"/>
      <c r="CC259" s="176"/>
      <c r="CD259" s="176"/>
      <c r="CE259" s="176"/>
      <c r="CF259" s="176"/>
      <c r="CG259" s="176"/>
      <c r="CH259" s="176"/>
      <c r="CI259" s="176"/>
      <c r="CJ259" s="176"/>
      <c r="CK259" s="176"/>
      <c r="CL259" s="176"/>
      <c r="CM259" s="176"/>
      <c r="CN259" s="176"/>
      <c r="CO259" s="176"/>
      <c r="CP259" s="176"/>
      <c r="CQ259" s="176"/>
      <c r="CR259" s="176"/>
      <c r="CS259" s="176"/>
      <c r="CT259" s="176"/>
      <c r="CU259" s="176"/>
      <c r="CV259" s="176"/>
      <c r="CW259" s="176"/>
      <c r="CX259" s="176"/>
      <c r="CY259" s="176"/>
      <c r="CZ259" s="176"/>
      <c r="DA259" s="176"/>
      <c r="DB259" s="176"/>
      <c r="DC259" s="176"/>
      <c r="DD259" s="176"/>
      <c r="DE259" s="176"/>
      <c r="DF259" s="176"/>
      <c r="DG259" s="176"/>
      <c r="DH259" s="176"/>
      <c r="DI259" s="176"/>
      <c r="DJ259" s="176"/>
      <c r="DK259" s="176"/>
      <c r="DL259" s="176"/>
      <c r="DM259" s="176"/>
      <c r="DN259" s="176"/>
      <c r="DO259" s="176"/>
      <c r="DP259" s="176"/>
      <c r="DQ259" s="176"/>
      <c r="DR259" s="176"/>
      <c r="DS259" s="176"/>
      <c r="DT259" s="176"/>
      <c r="DU259" s="176"/>
      <c r="DV259" s="176"/>
      <c r="DW259" s="176"/>
      <c r="DX259" s="176"/>
      <c r="DY259" s="176"/>
      <c r="DZ259" s="176"/>
      <c r="EA259" s="176"/>
      <c r="EB259" s="176"/>
      <c r="EC259" s="176"/>
      <c r="ED259" s="176"/>
      <c r="EE259" s="176"/>
      <c r="EF259" s="176"/>
      <c r="EG259" s="176"/>
      <c r="EH259" s="176"/>
      <c r="EI259" s="176"/>
      <c r="EJ259" s="176"/>
      <c r="EK259" s="176"/>
      <c r="EL259" s="176"/>
      <c r="EM259" s="176"/>
      <c r="EN259" s="176"/>
      <c r="EO259" s="176"/>
      <c r="EP259" s="176"/>
      <c r="EQ259" s="176"/>
      <c r="ER259" s="176"/>
      <c r="ES259" s="176"/>
      <c r="ET259" s="176"/>
      <c r="EU259" s="176"/>
      <c r="EV259" s="176"/>
      <c r="EW259" s="176"/>
      <c r="EX259" s="176"/>
      <c r="EY259" s="176"/>
      <c r="EZ259" s="176"/>
      <c r="FA259" s="176"/>
      <c r="FB259" s="176"/>
      <c r="FC259" s="176"/>
      <c r="FD259" s="176"/>
      <c r="FE259" s="176"/>
      <c r="FF259" s="176"/>
      <c r="FG259" s="176"/>
      <c r="FH259" s="176"/>
      <c r="FI259" s="176"/>
      <c r="FJ259" s="176"/>
      <c r="FK259" s="176"/>
      <c r="FL259" s="176"/>
      <c r="FM259" s="176"/>
      <c r="FN259" s="176"/>
      <c r="FO259" s="176"/>
      <c r="FP259" s="176"/>
      <c r="FQ259" s="176"/>
      <c r="FR259" s="176"/>
      <c r="FS259" s="176"/>
      <c r="FT259" s="176"/>
      <c r="FU259" s="176"/>
      <c r="FV259" s="176"/>
      <c r="FW259" s="176"/>
      <c r="FX259" s="176"/>
      <c r="FY259" s="176"/>
      <c r="FZ259" s="176"/>
      <c r="GA259" s="176"/>
      <c r="GB259" s="176"/>
      <c r="GC259" s="176"/>
      <c r="GD259" s="176"/>
      <c r="GE259" s="176"/>
      <c r="GF259" s="176"/>
      <c r="GG259" s="176"/>
      <c r="GH259" s="176"/>
      <c r="GI259" s="176"/>
      <c r="GJ259" s="176"/>
      <c r="GK259" s="176"/>
      <c r="GL259" s="176"/>
      <c r="GM259" s="176"/>
      <c r="GN259" s="176"/>
      <c r="GO259" s="176"/>
      <c r="GP259" s="176"/>
      <c r="GQ259" s="176"/>
      <c r="GR259" s="176"/>
      <c r="GS259" s="176"/>
      <c r="GT259" s="176"/>
      <c r="GU259" s="176"/>
      <c r="GV259" s="176"/>
      <c r="GW259" s="176"/>
      <c r="GX259" s="176"/>
      <c r="GY259" s="176"/>
      <c r="GZ259" s="176"/>
      <c r="HA259" s="176"/>
      <c r="HB259" s="176"/>
      <c r="HC259" s="176"/>
      <c r="HD259" s="176"/>
      <c r="HE259" s="176"/>
      <c r="HF259" s="176"/>
      <c r="HG259" s="176"/>
      <c r="HH259" s="176"/>
      <c r="HI259" s="176"/>
      <c r="HJ259" s="176"/>
      <c r="HK259" s="176"/>
      <c r="HL259" s="176"/>
      <c r="HM259" s="176"/>
      <c r="HN259" s="176"/>
      <c r="HO259" s="176"/>
      <c r="HP259" s="176"/>
      <c r="HQ259" s="176"/>
      <c r="HR259" s="176"/>
      <c r="HS259" s="176"/>
      <c r="HT259" s="176"/>
      <c r="HU259" s="176"/>
      <c r="HV259" s="176"/>
      <c r="HW259" s="176"/>
      <c r="HX259" s="176"/>
      <c r="HY259" s="176"/>
      <c r="HZ259" s="176"/>
      <c r="IA259" s="176"/>
      <c r="IB259" s="176"/>
      <c r="IC259" s="176"/>
      <c r="ID259" s="176"/>
      <c r="IE259" s="176"/>
      <c r="IF259" s="176"/>
      <c r="IG259" s="176"/>
      <c r="IH259" s="176"/>
      <c r="II259" s="176"/>
      <c r="IJ259" s="176"/>
      <c r="IK259" s="176"/>
      <c r="IL259" s="176"/>
      <c r="IM259" s="176"/>
      <c r="IN259" s="176"/>
      <c r="IO259" s="176"/>
      <c r="IP259" s="176"/>
      <c r="IQ259" s="176"/>
      <c r="IR259" s="176"/>
      <c r="IS259" s="176"/>
      <c r="IT259" s="176"/>
      <c r="IU259" s="176"/>
    </row>
    <row r="260" spans="1:255" s="177" customFormat="1" ht="48" customHeight="1" x14ac:dyDescent="0.25">
      <c r="A260" s="671"/>
      <c r="B260" s="555"/>
      <c r="C260" s="77"/>
      <c r="D260" s="92"/>
      <c r="E260" s="172"/>
      <c r="F260" s="306"/>
      <c r="G260" s="114"/>
      <c r="H260" s="249"/>
      <c r="I260" s="182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6"/>
      <c r="BN260" s="176"/>
      <c r="BO260" s="176"/>
      <c r="BP260" s="176"/>
      <c r="BQ260" s="176"/>
      <c r="BR260" s="176"/>
      <c r="BS260" s="176"/>
      <c r="BT260" s="176"/>
      <c r="BU260" s="176"/>
      <c r="BV260" s="176"/>
      <c r="BW260" s="176"/>
      <c r="BX260" s="176"/>
      <c r="BY260" s="176"/>
      <c r="BZ260" s="176"/>
      <c r="CA260" s="176"/>
      <c r="CB260" s="176"/>
      <c r="CC260" s="176"/>
      <c r="CD260" s="176"/>
      <c r="CE260" s="176"/>
      <c r="CF260" s="176"/>
      <c r="CG260" s="176"/>
      <c r="CH260" s="176"/>
      <c r="CI260" s="176"/>
      <c r="CJ260" s="176"/>
      <c r="CK260" s="176"/>
      <c r="CL260" s="176"/>
      <c r="CM260" s="176"/>
      <c r="CN260" s="176"/>
      <c r="CO260" s="176"/>
      <c r="CP260" s="176"/>
      <c r="CQ260" s="176"/>
      <c r="CR260" s="176"/>
      <c r="CS260" s="176"/>
      <c r="CT260" s="176"/>
      <c r="CU260" s="176"/>
      <c r="CV260" s="176"/>
      <c r="CW260" s="176"/>
      <c r="CX260" s="176"/>
      <c r="CY260" s="176"/>
      <c r="CZ260" s="176"/>
      <c r="DA260" s="176"/>
      <c r="DB260" s="176"/>
      <c r="DC260" s="176"/>
      <c r="DD260" s="176"/>
      <c r="DE260" s="176"/>
      <c r="DF260" s="176"/>
      <c r="DG260" s="176"/>
      <c r="DH260" s="176"/>
      <c r="DI260" s="176"/>
      <c r="DJ260" s="176"/>
      <c r="DK260" s="176"/>
      <c r="DL260" s="176"/>
      <c r="DM260" s="176"/>
      <c r="DN260" s="176"/>
      <c r="DO260" s="176"/>
      <c r="DP260" s="176"/>
      <c r="DQ260" s="176"/>
      <c r="DR260" s="176"/>
      <c r="DS260" s="176"/>
      <c r="DT260" s="176"/>
      <c r="DU260" s="176"/>
      <c r="DV260" s="176"/>
      <c r="DW260" s="176"/>
      <c r="DX260" s="176"/>
      <c r="DY260" s="176"/>
      <c r="DZ260" s="176"/>
      <c r="EA260" s="176"/>
      <c r="EB260" s="176"/>
      <c r="EC260" s="176"/>
      <c r="ED260" s="176"/>
      <c r="EE260" s="176"/>
      <c r="EF260" s="176"/>
      <c r="EG260" s="176"/>
      <c r="EH260" s="176"/>
      <c r="EI260" s="176"/>
      <c r="EJ260" s="176"/>
      <c r="EK260" s="176"/>
      <c r="EL260" s="176"/>
      <c r="EM260" s="176"/>
      <c r="EN260" s="176"/>
      <c r="EO260" s="176"/>
      <c r="EP260" s="176"/>
      <c r="EQ260" s="176"/>
      <c r="ER260" s="176"/>
      <c r="ES260" s="176"/>
      <c r="ET260" s="176"/>
      <c r="EU260" s="176"/>
      <c r="EV260" s="176"/>
      <c r="EW260" s="176"/>
      <c r="EX260" s="176"/>
      <c r="EY260" s="176"/>
      <c r="EZ260" s="176"/>
      <c r="FA260" s="176"/>
      <c r="FB260" s="176"/>
      <c r="FC260" s="176"/>
      <c r="FD260" s="176"/>
      <c r="FE260" s="176"/>
      <c r="FF260" s="176"/>
      <c r="FG260" s="176"/>
      <c r="FH260" s="176"/>
      <c r="FI260" s="176"/>
      <c r="FJ260" s="176"/>
      <c r="FK260" s="176"/>
      <c r="FL260" s="176"/>
      <c r="FM260" s="176"/>
      <c r="FN260" s="176"/>
      <c r="FO260" s="176"/>
      <c r="FP260" s="176"/>
      <c r="FQ260" s="176"/>
      <c r="FR260" s="176"/>
      <c r="FS260" s="176"/>
      <c r="FT260" s="176"/>
      <c r="FU260" s="176"/>
      <c r="FV260" s="176"/>
      <c r="FW260" s="176"/>
      <c r="FX260" s="176"/>
      <c r="FY260" s="176"/>
      <c r="FZ260" s="176"/>
      <c r="GA260" s="176"/>
      <c r="GB260" s="176"/>
      <c r="GC260" s="176"/>
      <c r="GD260" s="176"/>
      <c r="GE260" s="176"/>
      <c r="GF260" s="176"/>
      <c r="GG260" s="176"/>
      <c r="GH260" s="176"/>
      <c r="GI260" s="176"/>
      <c r="GJ260" s="176"/>
      <c r="GK260" s="176"/>
      <c r="GL260" s="176"/>
      <c r="GM260" s="176"/>
      <c r="GN260" s="176"/>
      <c r="GO260" s="176"/>
      <c r="GP260" s="176"/>
      <c r="GQ260" s="176"/>
      <c r="GR260" s="176"/>
      <c r="GS260" s="176"/>
      <c r="GT260" s="176"/>
      <c r="GU260" s="176"/>
      <c r="GV260" s="176"/>
      <c r="GW260" s="176"/>
      <c r="GX260" s="176"/>
      <c r="GY260" s="176"/>
      <c r="GZ260" s="176"/>
      <c r="HA260" s="176"/>
      <c r="HB260" s="176"/>
      <c r="HC260" s="176"/>
      <c r="HD260" s="176"/>
      <c r="HE260" s="176"/>
      <c r="HF260" s="176"/>
      <c r="HG260" s="176"/>
      <c r="HH260" s="176"/>
      <c r="HI260" s="176"/>
      <c r="HJ260" s="176"/>
      <c r="HK260" s="176"/>
      <c r="HL260" s="176"/>
      <c r="HM260" s="176"/>
      <c r="HN260" s="176"/>
      <c r="HO260" s="176"/>
      <c r="HP260" s="176"/>
      <c r="HQ260" s="176"/>
      <c r="HR260" s="176"/>
      <c r="HS260" s="176"/>
      <c r="HT260" s="176"/>
      <c r="HU260" s="176"/>
      <c r="HV260" s="176"/>
      <c r="HW260" s="176"/>
      <c r="HX260" s="176"/>
      <c r="HY260" s="176"/>
      <c r="HZ260" s="176"/>
      <c r="IA260" s="176"/>
      <c r="IB260" s="176"/>
      <c r="IC260" s="176"/>
      <c r="ID260" s="176"/>
      <c r="IE260" s="176"/>
      <c r="IF260" s="176"/>
      <c r="IG260" s="176"/>
      <c r="IH260" s="176"/>
      <c r="II260" s="176"/>
      <c r="IJ260" s="176"/>
      <c r="IK260" s="176"/>
      <c r="IL260" s="176"/>
      <c r="IM260" s="176"/>
      <c r="IN260" s="176"/>
      <c r="IO260" s="176"/>
      <c r="IP260" s="176"/>
      <c r="IQ260" s="176"/>
      <c r="IR260" s="176"/>
      <c r="IS260" s="176"/>
      <c r="IT260" s="176"/>
      <c r="IU260" s="176"/>
    </row>
    <row r="261" spans="1:255" s="177" customFormat="1" ht="48" customHeight="1" x14ac:dyDescent="0.25">
      <c r="A261" s="671"/>
      <c r="B261" s="555"/>
      <c r="C261" s="77"/>
      <c r="D261" s="92"/>
      <c r="E261" s="172"/>
      <c r="F261" s="306"/>
      <c r="G261" s="114"/>
      <c r="H261" s="249"/>
      <c r="I261" s="182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  <c r="AZ261" s="176"/>
      <c r="BA261" s="176"/>
      <c r="BB261" s="176"/>
      <c r="BC261" s="176"/>
      <c r="BD261" s="176"/>
      <c r="BE261" s="176"/>
      <c r="BF261" s="176"/>
      <c r="BG261" s="176"/>
      <c r="BH261" s="176"/>
      <c r="BI261" s="176"/>
      <c r="BJ261" s="176"/>
      <c r="BK261" s="176"/>
      <c r="BL261" s="176"/>
      <c r="BM261" s="176"/>
      <c r="BN261" s="176"/>
      <c r="BO261" s="176"/>
      <c r="BP261" s="176"/>
      <c r="BQ261" s="176"/>
      <c r="BR261" s="176"/>
      <c r="BS261" s="176"/>
      <c r="BT261" s="176"/>
      <c r="BU261" s="176"/>
      <c r="BV261" s="176"/>
      <c r="BW261" s="176"/>
      <c r="BX261" s="176"/>
      <c r="BY261" s="176"/>
      <c r="BZ261" s="176"/>
      <c r="CA261" s="176"/>
      <c r="CB261" s="176"/>
      <c r="CC261" s="176"/>
      <c r="CD261" s="176"/>
      <c r="CE261" s="176"/>
      <c r="CF261" s="176"/>
      <c r="CG261" s="176"/>
      <c r="CH261" s="176"/>
      <c r="CI261" s="176"/>
      <c r="CJ261" s="176"/>
      <c r="CK261" s="176"/>
      <c r="CL261" s="176"/>
      <c r="CM261" s="176"/>
      <c r="CN261" s="176"/>
      <c r="CO261" s="176"/>
      <c r="CP261" s="176"/>
      <c r="CQ261" s="176"/>
      <c r="CR261" s="176"/>
      <c r="CS261" s="176"/>
      <c r="CT261" s="176"/>
      <c r="CU261" s="176"/>
      <c r="CV261" s="176"/>
      <c r="CW261" s="176"/>
      <c r="CX261" s="176"/>
      <c r="CY261" s="176"/>
      <c r="CZ261" s="176"/>
      <c r="DA261" s="176"/>
      <c r="DB261" s="176"/>
      <c r="DC261" s="176"/>
      <c r="DD261" s="176"/>
      <c r="DE261" s="176"/>
      <c r="DF261" s="176"/>
      <c r="DG261" s="176"/>
      <c r="DH261" s="176"/>
      <c r="DI261" s="176"/>
      <c r="DJ261" s="176"/>
      <c r="DK261" s="176"/>
      <c r="DL261" s="176"/>
      <c r="DM261" s="176"/>
      <c r="DN261" s="176"/>
      <c r="DO261" s="176"/>
      <c r="DP261" s="176"/>
      <c r="DQ261" s="176"/>
      <c r="DR261" s="176"/>
      <c r="DS261" s="176"/>
      <c r="DT261" s="176"/>
      <c r="DU261" s="176"/>
      <c r="DV261" s="176"/>
      <c r="DW261" s="176"/>
      <c r="DX261" s="176"/>
      <c r="DY261" s="176"/>
      <c r="DZ261" s="176"/>
      <c r="EA261" s="176"/>
      <c r="EB261" s="176"/>
      <c r="EC261" s="176"/>
      <c r="ED261" s="176"/>
      <c r="EE261" s="176"/>
      <c r="EF261" s="176"/>
      <c r="EG261" s="176"/>
      <c r="EH261" s="176"/>
      <c r="EI261" s="176"/>
      <c r="EJ261" s="176"/>
      <c r="EK261" s="176"/>
      <c r="EL261" s="176"/>
      <c r="EM261" s="176"/>
      <c r="EN261" s="176"/>
      <c r="EO261" s="176"/>
      <c r="EP261" s="176"/>
      <c r="EQ261" s="176"/>
      <c r="ER261" s="176"/>
      <c r="ES261" s="176"/>
      <c r="ET261" s="176"/>
      <c r="EU261" s="176"/>
      <c r="EV261" s="176"/>
      <c r="EW261" s="176"/>
      <c r="EX261" s="176"/>
      <c r="EY261" s="176"/>
      <c r="EZ261" s="176"/>
      <c r="FA261" s="176"/>
      <c r="FB261" s="176"/>
      <c r="FC261" s="176"/>
      <c r="FD261" s="176"/>
      <c r="FE261" s="176"/>
      <c r="FF261" s="176"/>
      <c r="FG261" s="176"/>
      <c r="FH261" s="176"/>
      <c r="FI261" s="176"/>
      <c r="FJ261" s="176"/>
      <c r="FK261" s="176"/>
      <c r="FL261" s="176"/>
      <c r="FM261" s="176"/>
      <c r="FN261" s="176"/>
      <c r="FO261" s="176"/>
      <c r="FP261" s="176"/>
      <c r="FQ261" s="176"/>
      <c r="FR261" s="176"/>
      <c r="FS261" s="176"/>
      <c r="FT261" s="176"/>
      <c r="FU261" s="176"/>
      <c r="FV261" s="176"/>
      <c r="FW261" s="176"/>
      <c r="FX261" s="176"/>
      <c r="FY261" s="176"/>
      <c r="FZ261" s="176"/>
      <c r="GA261" s="176"/>
      <c r="GB261" s="176"/>
      <c r="GC261" s="176"/>
      <c r="GD261" s="176"/>
      <c r="GE261" s="176"/>
      <c r="GF261" s="176"/>
      <c r="GG261" s="176"/>
      <c r="GH261" s="176"/>
      <c r="GI261" s="176"/>
      <c r="GJ261" s="176"/>
      <c r="GK261" s="176"/>
      <c r="GL261" s="176"/>
      <c r="GM261" s="176"/>
      <c r="GN261" s="176"/>
      <c r="GO261" s="176"/>
      <c r="GP261" s="176"/>
      <c r="GQ261" s="176"/>
      <c r="GR261" s="176"/>
      <c r="GS261" s="176"/>
      <c r="GT261" s="176"/>
      <c r="GU261" s="176"/>
      <c r="GV261" s="176"/>
      <c r="GW261" s="176"/>
      <c r="GX261" s="176"/>
      <c r="GY261" s="176"/>
      <c r="GZ261" s="176"/>
      <c r="HA261" s="176"/>
      <c r="HB261" s="176"/>
      <c r="HC261" s="176"/>
      <c r="HD261" s="176"/>
      <c r="HE261" s="176"/>
      <c r="HF261" s="176"/>
      <c r="HG261" s="176"/>
      <c r="HH261" s="176"/>
      <c r="HI261" s="176"/>
      <c r="HJ261" s="176"/>
      <c r="HK261" s="176"/>
      <c r="HL261" s="176"/>
      <c r="HM261" s="176"/>
      <c r="HN261" s="176"/>
      <c r="HO261" s="176"/>
      <c r="HP261" s="176"/>
      <c r="HQ261" s="176"/>
      <c r="HR261" s="176"/>
      <c r="HS261" s="176"/>
      <c r="HT261" s="176"/>
      <c r="HU261" s="176"/>
      <c r="HV261" s="176"/>
      <c r="HW261" s="176"/>
      <c r="HX261" s="176"/>
      <c r="HY261" s="176"/>
      <c r="HZ261" s="176"/>
      <c r="IA261" s="176"/>
      <c r="IB261" s="176"/>
      <c r="IC261" s="176"/>
      <c r="ID261" s="176"/>
      <c r="IE261" s="176"/>
      <c r="IF261" s="176"/>
      <c r="IG261" s="176"/>
      <c r="IH261" s="176"/>
      <c r="II261" s="176"/>
      <c r="IJ261" s="176"/>
      <c r="IK261" s="176"/>
      <c r="IL261" s="176"/>
      <c r="IM261" s="176"/>
      <c r="IN261" s="176"/>
      <c r="IO261" s="176"/>
      <c r="IP261" s="176"/>
      <c r="IQ261" s="176"/>
      <c r="IR261" s="176"/>
      <c r="IS261" s="176"/>
      <c r="IT261" s="176"/>
      <c r="IU261" s="176"/>
    </row>
    <row r="262" spans="1:255" s="177" customFormat="1" ht="48" customHeight="1" x14ac:dyDescent="0.25">
      <c r="A262" s="671"/>
      <c r="B262" s="555"/>
      <c r="C262" s="77"/>
      <c r="D262" s="92"/>
      <c r="E262" s="172"/>
      <c r="F262" s="306"/>
      <c r="G262" s="114"/>
      <c r="H262" s="249"/>
      <c r="I262" s="182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6"/>
      <c r="BN262" s="176"/>
      <c r="BO262" s="176"/>
      <c r="BP262" s="176"/>
      <c r="BQ262" s="176"/>
      <c r="BR262" s="176"/>
      <c r="BS262" s="176"/>
      <c r="BT262" s="176"/>
      <c r="BU262" s="176"/>
      <c r="BV262" s="176"/>
      <c r="BW262" s="176"/>
      <c r="BX262" s="176"/>
      <c r="BY262" s="176"/>
      <c r="BZ262" s="176"/>
      <c r="CA262" s="176"/>
      <c r="CB262" s="176"/>
      <c r="CC262" s="176"/>
      <c r="CD262" s="176"/>
      <c r="CE262" s="176"/>
      <c r="CF262" s="176"/>
      <c r="CG262" s="176"/>
      <c r="CH262" s="176"/>
      <c r="CI262" s="176"/>
      <c r="CJ262" s="176"/>
      <c r="CK262" s="176"/>
      <c r="CL262" s="176"/>
      <c r="CM262" s="176"/>
      <c r="CN262" s="176"/>
      <c r="CO262" s="176"/>
      <c r="CP262" s="176"/>
      <c r="CQ262" s="176"/>
      <c r="CR262" s="176"/>
      <c r="CS262" s="176"/>
      <c r="CT262" s="176"/>
      <c r="CU262" s="176"/>
      <c r="CV262" s="176"/>
      <c r="CW262" s="176"/>
      <c r="CX262" s="176"/>
      <c r="CY262" s="176"/>
      <c r="CZ262" s="176"/>
      <c r="DA262" s="176"/>
      <c r="DB262" s="176"/>
      <c r="DC262" s="176"/>
      <c r="DD262" s="176"/>
      <c r="DE262" s="176"/>
      <c r="DF262" s="176"/>
      <c r="DG262" s="176"/>
      <c r="DH262" s="176"/>
      <c r="DI262" s="176"/>
      <c r="DJ262" s="176"/>
      <c r="DK262" s="176"/>
      <c r="DL262" s="176"/>
      <c r="DM262" s="176"/>
      <c r="DN262" s="176"/>
      <c r="DO262" s="176"/>
      <c r="DP262" s="176"/>
      <c r="DQ262" s="176"/>
      <c r="DR262" s="176"/>
      <c r="DS262" s="176"/>
      <c r="DT262" s="176"/>
      <c r="DU262" s="176"/>
      <c r="DV262" s="176"/>
      <c r="DW262" s="176"/>
      <c r="DX262" s="176"/>
      <c r="DY262" s="176"/>
      <c r="DZ262" s="176"/>
      <c r="EA262" s="176"/>
      <c r="EB262" s="176"/>
      <c r="EC262" s="176"/>
      <c r="ED262" s="176"/>
      <c r="EE262" s="176"/>
      <c r="EF262" s="176"/>
      <c r="EG262" s="176"/>
      <c r="EH262" s="176"/>
      <c r="EI262" s="176"/>
      <c r="EJ262" s="176"/>
      <c r="EK262" s="176"/>
      <c r="EL262" s="176"/>
      <c r="EM262" s="176"/>
      <c r="EN262" s="176"/>
      <c r="EO262" s="176"/>
      <c r="EP262" s="176"/>
      <c r="EQ262" s="176"/>
      <c r="ER262" s="176"/>
      <c r="ES262" s="176"/>
      <c r="ET262" s="176"/>
      <c r="EU262" s="176"/>
      <c r="EV262" s="176"/>
      <c r="EW262" s="176"/>
      <c r="EX262" s="176"/>
      <c r="EY262" s="176"/>
      <c r="EZ262" s="176"/>
      <c r="FA262" s="176"/>
      <c r="FB262" s="176"/>
      <c r="FC262" s="176"/>
      <c r="FD262" s="176"/>
      <c r="FE262" s="176"/>
      <c r="FF262" s="176"/>
      <c r="FG262" s="176"/>
      <c r="FH262" s="176"/>
      <c r="FI262" s="176"/>
      <c r="FJ262" s="176"/>
      <c r="FK262" s="176"/>
      <c r="FL262" s="176"/>
      <c r="FM262" s="176"/>
      <c r="FN262" s="176"/>
      <c r="FO262" s="176"/>
      <c r="FP262" s="176"/>
      <c r="FQ262" s="176"/>
      <c r="FR262" s="176"/>
      <c r="FS262" s="176"/>
      <c r="FT262" s="176"/>
      <c r="FU262" s="176"/>
      <c r="FV262" s="176"/>
      <c r="FW262" s="176"/>
      <c r="FX262" s="176"/>
      <c r="FY262" s="176"/>
      <c r="FZ262" s="176"/>
      <c r="GA262" s="176"/>
      <c r="GB262" s="176"/>
      <c r="GC262" s="176"/>
      <c r="GD262" s="176"/>
      <c r="GE262" s="176"/>
      <c r="GF262" s="176"/>
      <c r="GG262" s="176"/>
      <c r="GH262" s="176"/>
      <c r="GI262" s="176"/>
      <c r="GJ262" s="176"/>
      <c r="GK262" s="176"/>
      <c r="GL262" s="176"/>
      <c r="GM262" s="176"/>
      <c r="GN262" s="176"/>
      <c r="GO262" s="176"/>
      <c r="GP262" s="176"/>
      <c r="GQ262" s="176"/>
      <c r="GR262" s="176"/>
      <c r="GS262" s="176"/>
      <c r="GT262" s="176"/>
      <c r="GU262" s="176"/>
      <c r="GV262" s="176"/>
      <c r="GW262" s="176"/>
      <c r="GX262" s="176"/>
      <c r="GY262" s="176"/>
      <c r="GZ262" s="176"/>
      <c r="HA262" s="176"/>
      <c r="HB262" s="176"/>
      <c r="HC262" s="176"/>
      <c r="HD262" s="176"/>
      <c r="HE262" s="176"/>
      <c r="HF262" s="176"/>
      <c r="HG262" s="176"/>
      <c r="HH262" s="176"/>
      <c r="HI262" s="176"/>
      <c r="HJ262" s="176"/>
      <c r="HK262" s="176"/>
      <c r="HL262" s="176"/>
      <c r="HM262" s="176"/>
      <c r="HN262" s="176"/>
      <c r="HO262" s="176"/>
      <c r="HP262" s="176"/>
      <c r="HQ262" s="176"/>
      <c r="HR262" s="176"/>
      <c r="HS262" s="176"/>
      <c r="HT262" s="176"/>
      <c r="HU262" s="176"/>
      <c r="HV262" s="176"/>
      <c r="HW262" s="176"/>
      <c r="HX262" s="176"/>
      <c r="HY262" s="176"/>
      <c r="HZ262" s="176"/>
      <c r="IA262" s="176"/>
      <c r="IB262" s="176"/>
      <c r="IC262" s="176"/>
      <c r="ID262" s="176"/>
      <c r="IE262" s="176"/>
      <c r="IF262" s="176"/>
      <c r="IG262" s="176"/>
      <c r="IH262" s="176"/>
      <c r="II262" s="176"/>
      <c r="IJ262" s="176"/>
      <c r="IK262" s="176"/>
      <c r="IL262" s="176"/>
      <c r="IM262" s="176"/>
      <c r="IN262" s="176"/>
      <c r="IO262" s="176"/>
      <c r="IP262" s="176"/>
      <c r="IQ262" s="176"/>
      <c r="IR262" s="176"/>
      <c r="IS262" s="176"/>
      <c r="IT262" s="176"/>
      <c r="IU262" s="176"/>
    </row>
    <row r="263" spans="1:255" s="177" customFormat="1" ht="24" customHeight="1" x14ac:dyDescent="0.2">
      <c r="A263" s="317"/>
      <c r="B263" s="92"/>
      <c r="C263" s="77"/>
      <c r="D263" s="186"/>
      <c r="E263" s="172"/>
      <c r="F263" s="152"/>
      <c r="G263" s="114"/>
      <c r="H263" s="184"/>
      <c r="J263" s="187" t="s">
        <v>236</v>
      </c>
      <c r="K263" s="190" t="s">
        <v>17</v>
      </c>
      <c r="L263" s="191">
        <v>11</v>
      </c>
    </row>
    <row r="264" spans="1:255" s="177" customFormat="1" x14ac:dyDescent="0.25">
      <c r="A264" s="116" t="s">
        <v>232</v>
      </c>
      <c r="B264" s="133"/>
      <c r="C264" s="133"/>
      <c r="D264" s="134"/>
      <c r="E264" s="135"/>
      <c r="F264" s="136"/>
      <c r="G264" s="137"/>
      <c r="H264" s="117">
        <f>SUM(G259:G263)</f>
        <v>3268</v>
      </c>
      <c r="I264" s="182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  <c r="BY264" s="176"/>
      <c r="BZ264" s="176"/>
      <c r="CA264" s="176"/>
      <c r="CB264" s="176"/>
      <c r="CC264" s="176"/>
      <c r="CD264" s="176"/>
      <c r="CE264" s="176"/>
      <c r="CF264" s="176"/>
      <c r="CG264" s="176"/>
      <c r="CH264" s="176"/>
      <c r="CI264" s="176"/>
      <c r="CJ264" s="176"/>
      <c r="CK264" s="176"/>
      <c r="CL264" s="176"/>
      <c r="CM264" s="176"/>
      <c r="CN264" s="176"/>
      <c r="CO264" s="176"/>
      <c r="CP264" s="176"/>
      <c r="CQ264" s="176"/>
      <c r="CR264" s="176"/>
      <c r="CS264" s="176"/>
      <c r="CT264" s="176"/>
      <c r="CU264" s="176"/>
      <c r="CV264" s="176"/>
      <c r="CW264" s="176"/>
      <c r="CX264" s="176"/>
      <c r="CY264" s="176"/>
      <c r="CZ264" s="176"/>
      <c r="DA264" s="176"/>
      <c r="DB264" s="176"/>
      <c r="DC264" s="176"/>
      <c r="DD264" s="176"/>
      <c r="DE264" s="176"/>
      <c r="DF264" s="176"/>
      <c r="DG264" s="176"/>
      <c r="DH264" s="176"/>
      <c r="DI264" s="176"/>
      <c r="DJ264" s="176"/>
      <c r="DK264" s="176"/>
      <c r="DL264" s="176"/>
      <c r="DM264" s="176"/>
      <c r="DN264" s="176"/>
      <c r="DO264" s="176"/>
      <c r="DP264" s="176"/>
      <c r="DQ264" s="176"/>
      <c r="DR264" s="176"/>
      <c r="DS264" s="176"/>
      <c r="DT264" s="176"/>
      <c r="DU264" s="176"/>
      <c r="DV264" s="176"/>
      <c r="DW264" s="176"/>
      <c r="DX264" s="176"/>
      <c r="DY264" s="176"/>
      <c r="DZ264" s="176"/>
      <c r="EA264" s="176"/>
      <c r="EB264" s="176"/>
      <c r="EC264" s="176"/>
      <c r="ED264" s="176"/>
      <c r="EE264" s="176"/>
      <c r="EF264" s="176"/>
      <c r="EG264" s="176"/>
      <c r="EH264" s="176"/>
      <c r="EI264" s="176"/>
      <c r="EJ264" s="176"/>
      <c r="EK264" s="176"/>
      <c r="EL264" s="176"/>
      <c r="EM264" s="176"/>
      <c r="EN264" s="176"/>
      <c r="EO264" s="176"/>
      <c r="EP264" s="176"/>
      <c r="EQ264" s="176"/>
      <c r="ER264" s="176"/>
      <c r="ES264" s="176"/>
      <c r="ET264" s="176"/>
      <c r="EU264" s="176"/>
      <c r="EV264" s="176"/>
      <c r="EW264" s="176"/>
      <c r="EX264" s="176"/>
      <c r="EY264" s="176"/>
      <c r="EZ264" s="176"/>
      <c r="FA264" s="176"/>
      <c r="FB264" s="176"/>
      <c r="FC264" s="176"/>
      <c r="FD264" s="176"/>
      <c r="FE264" s="176"/>
      <c r="FF264" s="176"/>
      <c r="FG264" s="176"/>
      <c r="FH264" s="176"/>
      <c r="FI264" s="176"/>
      <c r="FJ264" s="176"/>
      <c r="FK264" s="176"/>
      <c r="FL264" s="176"/>
      <c r="FM264" s="176"/>
      <c r="FN264" s="176"/>
      <c r="FO264" s="176"/>
      <c r="FP264" s="176"/>
      <c r="FQ264" s="176"/>
      <c r="FR264" s="176"/>
      <c r="FS264" s="176"/>
      <c r="FT264" s="176"/>
      <c r="FU264" s="176"/>
      <c r="FV264" s="176"/>
      <c r="FW264" s="176"/>
      <c r="FX264" s="176"/>
      <c r="FY264" s="176"/>
      <c r="FZ264" s="176"/>
      <c r="GA264" s="176"/>
      <c r="GB264" s="176"/>
      <c r="GC264" s="176"/>
      <c r="GD264" s="176"/>
      <c r="GE264" s="176"/>
      <c r="GF264" s="176"/>
      <c r="GG264" s="176"/>
      <c r="GH264" s="176"/>
      <c r="GI264" s="176"/>
      <c r="GJ264" s="176"/>
      <c r="GK264" s="176"/>
      <c r="GL264" s="176"/>
      <c r="GM264" s="176"/>
      <c r="GN264" s="176"/>
      <c r="GO264" s="176"/>
      <c r="GP264" s="176"/>
      <c r="GQ264" s="176"/>
      <c r="GR264" s="176"/>
      <c r="GS264" s="176"/>
      <c r="GT264" s="176"/>
      <c r="GU264" s="176"/>
      <c r="GV264" s="176"/>
      <c r="GW264" s="176"/>
      <c r="GX264" s="176"/>
      <c r="GY264" s="176"/>
      <c r="GZ264" s="176"/>
      <c r="HA264" s="176"/>
      <c r="HB264" s="176"/>
      <c r="HC264" s="176"/>
      <c r="HD264" s="176"/>
      <c r="HE264" s="176"/>
      <c r="HF264" s="176"/>
      <c r="HG264" s="176"/>
      <c r="HH264" s="176"/>
      <c r="HI264" s="176"/>
      <c r="HJ264" s="176"/>
      <c r="HK264" s="176"/>
      <c r="HL264" s="176"/>
      <c r="HM264" s="176"/>
      <c r="HN264" s="176"/>
      <c r="HO264" s="176"/>
      <c r="HP264" s="176"/>
      <c r="HQ264" s="176"/>
      <c r="HR264" s="176"/>
      <c r="HS264" s="176"/>
      <c r="HT264" s="176"/>
      <c r="HU264" s="176"/>
      <c r="HV264" s="176"/>
      <c r="HW264" s="176"/>
      <c r="HX264" s="176"/>
      <c r="HY264" s="176"/>
      <c r="HZ264" s="176"/>
      <c r="IA264" s="176"/>
      <c r="IB264" s="176"/>
      <c r="IC264" s="176"/>
      <c r="ID264" s="176"/>
      <c r="IE264" s="176"/>
      <c r="IF264" s="176"/>
      <c r="IG264" s="176"/>
      <c r="IH264" s="176"/>
      <c r="II264" s="176"/>
      <c r="IJ264" s="176"/>
      <c r="IK264" s="176"/>
      <c r="IL264" s="176"/>
      <c r="IM264" s="176"/>
      <c r="IN264" s="176"/>
      <c r="IO264" s="176"/>
      <c r="IP264" s="176"/>
      <c r="IQ264" s="176"/>
      <c r="IR264" s="176"/>
      <c r="IS264" s="176"/>
      <c r="IT264" s="176"/>
      <c r="IU264" s="176"/>
    </row>
    <row r="265" spans="1:255" s="177" customFormat="1" x14ac:dyDescent="0.25">
      <c r="A265" s="132"/>
      <c r="B265" s="110"/>
      <c r="C265" s="78"/>
      <c r="D265" s="111"/>
      <c r="E265" s="112"/>
      <c r="F265" s="113"/>
      <c r="G265" s="114"/>
      <c r="H265" s="138"/>
      <c r="I265" s="182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  <c r="BY265" s="176"/>
      <c r="BZ265" s="176"/>
      <c r="CA265" s="176"/>
      <c r="CB265" s="176"/>
      <c r="CC265" s="176"/>
      <c r="CD265" s="176"/>
      <c r="CE265" s="176"/>
      <c r="CF265" s="176"/>
      <c r="CG265" s="176"/>
      <c r="CH265" s="176"/>
      <c r="CI265" s="176"/>
      <c r="CJ265" s="176"/>
      <c r="CK265" s="176"/>
      <c r="CL265" s="176"/>
      <c r="CM265" s="176"/>
      <c r="CN265" s="176"/>
      <c r="CO265" s="176"/>
      <c r="CP265" s="176"/>
      <c r="CQ265" s="176"/>
      <c r="CR265" s="176"/>
      <c r="CS265" s="176"/>
      <c r="CT265" s="176"/>
      <c r="CU265" s="176"/>
      <c r="CV265" s="176"/>
      <c r="CW265" s="176"/>
      <c r="CX265" s="176"/>
      <c r="CY265" s="176"/>
      <c r="CZ265" s="176"/>
      <c r="DA265" s="176"/>
      <c r="DB265" s="176"/>
      <c r="DC265" s="176"/>
      <c r="DD265" s="176"/>
      <c r="DE265" s="176"/>
      <c r="DF265" s="176"/>
      <c r="DG265" s="176"/>
      <c r="DH265" s="176"/>
      <c r="DI265" s="176"/>
      <c r="DJ265" s="176"/>
      <c r="DK265" s="176"/>
      <c r="DL265" s="176"/>
      <c r="DM265" s="176"/>
      <c r="DN265" s="176"/>
      <c r="DO265" s="176"/>
      <c r="DP265" s="176"/>
      <c r="DQ265" s="176"/>
      <c r="DR265" s="176"/>
      <c r="DS265" s="176"/>
      <c r="DT265" s="176"/>
      <c r="DU265" s="176"/>
      <c r="DV265" s="176"/>
      <c r="DW265" s="176"/>
      <c r="DX265" s="176"/>
      <c r="DY265" s="176"/>
      <c r="DZ265" s="176"/>
      <c r="EA265" s="176"/>
      <c r="EB265" s="176"/>
      <c r="EC265" s="176"/>
      <c r="ED265" s="176"/>
      <c r="EE265" s="176"/>
      <c r="EF265" s="176"/>
      <c r="EG265" s="176"/>
      <c r="EH265" s="176"/>
      <c r="EI265" s="176"/>
      <c r="EJ265" s="176"/>
      <c r="EK265" s="176"/>
      <c r="EL265" s="176"/>
      <c r="EM265" s="176"/>
      <c r="EN265" s="176"/>
      <c r="EO265" s="176"/>
      <c r="EP265" s="176"/>
      <c r="EQ265" s="176"/>
      <c r="ER265" s="176"/>
      <c r="ES265" s="176"/>
      <c r="ET265" s="176"/>
      <c r="EU265" s="176"/>
      <c r="EV265" s="176"/>
      <c r="EW265" s="176"/>
      <c r="EX265" s="176"/>
      <c r="EY265" s="176"/>
      <c r="EZ265" s="176"/>
      <c r="FA265" s="176"/>
      <c r="FB265" s="176"/>
      <c r="FC265" s="176"/>
      <c r="FD265" s="176"/>
      <c r="FE265" s="176"/>
      <c r="FF265" s="176"/>
      <c r="FG265" s="176"/>
      <c r="FH265" s="176"/>
      <c r="FI265" s="176"/>
      <c r="FJ265" s="176"/>
      <c r="FK265" s="176"/>
      <c r="FL265" s="176"/>
      <c r="FM265" s="176"/>
      <c r="FN265" s="176"/>
      <c r="FO265" s="176"/>
      <c r="FP265" s="176"/>
      <c r="FQ265" s="176"/>
      <c r="FR265" s="176"/>
      <c r="FS265" s="176"/>
      <c r="FT265" s="176"/>
      <c r="FU265" s="176"/>
      <c r="FV265" s="176"/>
      <c r="FW265" s="176"/>
      <c r="FX265" s="176"/>
      <c r="FY265" s="176"/>
      <c r="FZ265" s="176"/>
      <c r="GA265" s="176"/>
      <c r="GB265" s="176"/>
      <c r="GC265" s="176"/>
      <c r="GD265" s="176"/>
      <c r="GE265" s="176"/>
      <c r="GF265" s="176"/>
      <c r="GG265" s="176"/>
      <c r="GH265" s="176"/>
      <c r="GI265" s="176"/>
      <c r="GJ265" s="176"/>
      <c r="GK265" s="176"/>
      <c r="GL265" s="176"/>
      <c r="GM265" s="176"/>
      <c r="GN265" s="176"/>
      <c r="GO265" s="176"/>
      <c r="GP265" s="176"/>
      <c r="GQ265" s="176"/>
      <c r="GR265" s="176"/>
      <c r="GS265" s="176"/>
      <c r="GT265" s="176"/>
      <c r="GU265" s="176"/>
      <c r="GV265" s="176"/>
      <c r="GW265" s="176"/>
      <c r="GX265" s="176"/>
      <c r="GY265" s="176"/>
      <c r="GZ265" s="176"/>
      <c r="HA265" s="176"/>
      <c r="HB265" s="176"/>
      <c r="HC265" s="176"/>
      <c r="HD265" s="176"/>
      <c r="HE265" s="176"/>
      <c r="HF265" s="176"/>
      <c r="HG265" s="176"/>
      <c r="HH265" s="176"/>
      <c r="HI265" s="176"/>
      <c r="HJ265" s="176"/>
      <c r="HK265" s="176"/>
      <c r="HL265" s="176"/>
      <c r="HM265" s="176"/>
      <c r="HN265" s="176"/>
      <c r="HO265" s="176"/>
      <c r="HP265" s="176"/>
      <c r="HQ265" s="176"/>
      <c r="HR265" s="176"/>
      <c r="HS265" s="176"/>
      <c r="HT265" s="176"/>
      <c r="HU265" s="176"/>
      <c r="HV265" s="176"/>
      <c r="HW265" s="176"/>
      <c r="HX265" s="176"/>
      <c r="HY265" s="176"/>
      <c r="HZ265" s="176"/>
      <c r="IA265" s="176"/>
      <c r="IB265" s="176"/>
      <c r="IC265" s="176"/>
      <c r="ID265" s="176"/>
      <c r="IE265" s="176"/>
      <c r="IF265" s="176"/>
      <c r="IG265" s="176"/>
      <c r="IH265" s="176"/>
      <c r="II265" s="176"/>
      <c r="IJ265" s="176"/>
      <c r="IK265" s="176"/>
      <c r="IL265" s="176"/>
      <c r="IM265" s="176"/>
      <c r="IN265" s="176"/>
      <c r="IO265" s="176"/>
      <c r="IP265" s="176"/>
      <c r="IQ265" s="176"/>
      <c r="IR265" s="176"/>
      <c r="IS265" s="176"/>
      <c r="IT265" s="176"/>
      <c r="IU265" s="176"/>
    </row>
    <row r="266" spans="1:255" s="177" customFormat="1" x14ac:dyDescent="0.25">
      <c r="A266" s="118"/>
      <c r="B266" s="119"/>
      <c r="C266" s="119"/>
      <c r="D266" s="119"/>
      <c r="E266" s="120"/>
      <c r="F266" s="121"/>
      <c r="G266" s="122"/>
      <c r="H266" s="123"/>
      <c r="I266" s="182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76"/>
      <c r="DX266" s="176"/>
      <c r="DY266" s="176"/>
      <c r="DZ266" s="176"/>
      <c r="EA266" s="176"/>
      <c r="EB266" s="176"/>
      <c r="EC266" s="176"/>
      <c r="ED266" s="176"/>
      <c r="EE266" s="176"/>
      <c r="EF266" s="176"/>
      <c r="EG266" s="176"/>
      <c r="EH266" s="176"/>
      <c r="EI266" s="176"/>
      <c r="EJ266" s="176"/>
      <c r="EK266" s="176"/>
      <c r="EL266" s="176"/>
      <c r="EM266" s="176"/>
      <c r="EN266" s="176"/>
      <c r="EO266" s="176"/>
      <c r="EP266" s="176"/>
      <c r="EQ266" s="176"/>
      <c r="ER266" s="176"/>
      <c r="ES266" s="176"/>
      <c r="ET266" s="176"/>
      <c r="EU266" s="176"/>
      <c r="EV266" s="176"/>
      <c r="EW266" s="176"/>
      <c r="EX266" s="176"/>
      <c r="EY266" s="176"/>
      <c r="EZ266" s="176"/>
      <c r="FA266" s="176"/>
      <c r="FB266" s="176"/>
      <c r="FC266" s="176"/>
      <c r="FD266" s="176"/>
      <c r="FE266" s="176"/>
      <c r="FF266" s="176"/>
      <c r="FG266" s="176"/>
      <c r="FH266" s="176"/>
      <c r="FI266" s="176"/>
      <c r="FJ266" s="176"/>
      <c r="FK266" s="176"/>
      <c r="FL266" s="176"/>
      <c r="FM266" s="176"/>
      <c r="FN266" s="176"/>
      <c r="FO266" s="176"/>
      <c r="FP266" s="176"/>
      <c r="FQ266" s="176"/>
      <c r="FR266" s="176"/>
      <c r="FS266" s="176"/>
      <c r="FT266" s="176"/>
      <c r="FU266" s="176"/>
      <c r="FV266" s="176"/>
      <c r="FW266" s="176"/>
      <c r="FX266" s="176"/>
      <c r="FY266" s="176"/>
      <c r="FZ266" s="176"/>
      <c r="GA266" s="176"/>
      <c r="GB266" s="176"/>
      <c r="GC266" s="176"/>
      <c r="GD266" s="176"/>
      <c r="GE266" s="176"/>
      <c r="GF266" s="176"/>
      <c r="GG266" s="176"/>
      <c r="GH266" s="176"/>
      <c r="GI266" s="176"/>
      <c r="GJ266" s="176"/>
      <c r="GK266" s="176"/>
      <c r="GL266" s="176"/>
      <c r="GM266" s="176"/>
      <c r="GN266" s="176"/>
      <c r="GO266" s="176"/>
      <c r="GP266" s="176"/>
      <c r="GQ266" s="176"/>
      <c r="GR266" s="176"/>
      <c r="GS266" s="176"/>
      <c r="GT266" s="176"/>
      <c r="GU266" s="176"/>
      <c r="GV266" s="176"/>
      <c r="GW266" s="176"/>
      <c r="GX266" s="176"/>
      <c r="GY266" s="176"/>
      <c r="GZ266" s="176"/>
      <c r="HA266" s="176"/>
      <c r="HB266" s="176"/>
      <c r="HC266" s="176"/>
      <c r="HD266" s="176"/>
      <c r="HE266" s="176"/>
      <c r="HF266" s="176"/>
      <c r="HG266" s="176"/>
      <c r="HH266" s="176"/>
      <c r="HI266" s="176"/>
      <c r="HJ266" s="176"/>
      <c r="HK266" s="176"/>
      <c r="HL266" s="176"/>
      <c r="HM266" s="176"/>
      <c r="HN266" s="176"/>
      <c r="HO266" s="176"/>
      <c r="HP266" s="176"/>
      <c r="HQ266" s="176"/>
      <c r="HR266" s="176"/>
      <c r="HS266" s="176"/>
      <c r="HT266" s="176"/>
      <c r="HU266" s="176"/>
      <c r="HV266" s="176"/>
      <c r="HW266" s="176"/>
      <c r="HX266" s="176"/>
      <c r="HY266" s="176"/>
      <c r="HZ266" s="176"/>
      <c r="IA266" s="176"/>
      <c r="IB266" s="176"/>
      <c r="IC266" s="176"/>
      <c r="ID266" s="176"/>
      <c r="IE266" s="176"/>
      <c r="IF266" s="176"/>
      <c r="IG266" s="176"/>
      <c r="IH266" s="176"/>
      <c r="II266" s="176"/>
      <c r="IJ266" s="176"/>
      <c r="IK266" s="176"/>
      <c r="IL266" s="176"/>
      <c r="IM266" s="176"/>
      <c r="IN266" s="176"/>
      <c r="IO266" s="176"/>
      <c r="IP266" s="176"/>
      <c r="IQ266" s="176"/>
      <c r="IR266" s="176"/>
      <c r="IS266" s="176"/>
      <c r="IT266" s="176"/>
      <c r="IU266" s="176"/>
    </row>
    <row r="267" spans="1:255" s="177" customFormat="1" ht="20.25" customHeight="1" x14ac:dyDescent="0.25">
      <c r="A267" s="139" t="s">
        <v>237</v>
      </c>
      <c r="B267" s="140"/>
      <c r="C267" s="140"/>
      <c r="D267" s="141"/>
      <c r="E267" s="142"/>
      <c r="F267" s="108"/>
      <c r="G267" s="109"/>
      <c r="H267" s="298" t="s">
        <v>210</v>
      </c>
      <c r="I267" s="182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76"/>
      <c r="DX267" s="176"/>
      <c r="DY267" s="176"/>
      <c r="DZ267" s="176"/>
      <c r="EA267" s="176"/>
      <c r="EB267" s="176"/>
      <c r="EC267" s="176"/>
      <c r="ED267" s="176"/>
      <c r="EE267" s="176"/>
      <c r="EF267" s="176"/>
      <c r="EG267" s="176"/>
      <c r="EH267" s="176"/>
      <c r="EI267" s="176"/>
      <c r="EJ267" s="176"/>
      <c r="EK267" s="176"/>
      <c r="EL267" s="176"/>
      <c r="EM267" s="176"/>
      <c r="EN267" s="176"/>
      <c r="EO267" s="176"/>
      <c r="EP267" s="176"/>
      <c r="EQ267" s="176"/>
      <c r="ER267" s="176"/>
      <c r="ES267" s="176"/>
      <c r="ET267" s="176"/>
      <c r="EU267" s="176"/>
      <c r="EV267" s="176"/>
      <c r="EW267" s="176"/>
      <c r="EX267" s="176"/>
      <c r="EY267" s="176"/>
      <c r="EZ267" s="176"/>
      <c r="FA267" s="176"/>
      <c r="FB267" s="176"/>
      <c r="FC267" s="176"/>
      <c r="FD267" s="176"/>
      <c r="FE267" s="176"/>
      <c r="FF267" s="176"/>
      <c r="FG267" s="176"/>
      <c r="FH267" s="176"/>
      <c r="FI267" s="176"/>
      <c r="FJ267" s="176"/>
      <c r="FK267" s="176"/>
      <c r="FL267" s="176"/>
      <c r="FM267" s="176"/>
      <c r="FN267" s="176"/>
      <c r="FO267" s="176"/>
      <c r="FP267" s="176"/>
      <c r="FQ267" s="176"/>
      <c r="FR267" s="176"/>
      <c r="FS267" s="176"/>
      <c r="FT267" s="176"/>
      <c r="FU267" s="176"/>
      <c r="FV267" s="176"/>
      <c r="FW267" s="176"/>
      <c r="FX267" s="176"/>
      <c r="FY267" s="176"/>
      <c r="FZ267" s="176"/>
      <c r="GA267" s="176"/>
      <c r="GB267" s="176"/>
      <c r="GC267" s="176"/>
      <c r="GD267" s="176"/>
      <c r="GE267" s="176"/>
      <c r="GF267" s="176"/>
      <c r="GG267" s="176"/>
      <c r="GH267" s="176"/>
      <c r="GI267" s="176"/>
      <c r="GJ267" s="176"/>
      <c r="GK267" s="176"/>
      <c r="GL267" s="176"/>
      <c r="GM267" s="176"/>
      <c r="GN267" s="176"/>
      <c r="GO267" s="176"/>
      <c r="GP267" s="176"/>
      <c r="GQ267" s="176"/>
      <c r="GR267" s="176"/>
      <c r="GS267" s="176"/>
      <c r="GT267" s="176"/>
      <c r="GU267" s="176"/>
      <c r="GV267" s="176"/>
      <c r="GW267" s="176"/>
      <c r="GX267" s="176"/>
      <c r="GY267" s="176"/>
      <c r="GZ267" s="176"/>
      <c r="HA267" s="176"/>
      <c r="HB267" s="176"/>
      <c r="HC267" s="176"/>
      <c r="HD267" s="176"/>
      <c r="HE267" s="176"/>
      <c r="HF267" s="176"/>
      <c r="HG267" s="176"/>
      <c r="HH267" s="176"/>
      <c r="HI267" s="176"/>
      <c r="HJ267" s="176"/>
      <c r="HK267" s="176"/>
      <c r="HL267" s="176"/>
      <c r="HM267" s="176"/>
      <c r="HN267" s="176"/>
      <c r="HO267" s="176"/>
      <c r="HP267" s="176"/>
      <c r="HQ267" s="176"/>
      <c r="HR267" s="176"/>
      <c r="HS267" s="176"/>
      <c r="HT267" s="176"/>
      <c r="HU267" s="176"/>
      <c r="HV267" s="176"/>
      <c r="HW267" s="176"/>
      <c r="HX267" s="176"/>
      <c r="HY267" s="176"/>
      <c r="HZ267" s="176"/>
      <c r="IA267" s="176"/>
      <c r="IB267" s="176"/>
      <c r="IC267" s="176"/>
      <c r="ID267" s="176"/>
      <c r="IE267" s="176"/>
      <c r="IF267" s="176"/>
      <c r="IG267" s="176"/>
      <c r="IH267" s="176"/>
      <c r="II267" s="176"/>
      <c r="IJ267" s="176"/>
      <c r="IK267" s="176"/>
      <c r="IL267" s="176"/>
      <c r="IM267" s="176"/>
      <c r="IN267" s="176"/>
      <c r="IO267" s="176"/>
      <c r="IP267" s="176"/>
      <c r="IQ267" s="176"/>
      <c r="IR267" s="176"/>
      <c r="IS267" s="176"/>
      <c r="IT267" s="176"/>
      <c r="IU267" s="176"/>
    </row>
    <row r="268" spans="1:255" s="177" customFormat="1" ht="20.25" customHeight="1" x14ac:dyDescent="0.25">
      <c r="A268" s="143" t="s">
        <v>238</v>
      </c>
      <c r="B268" s="144"/>
      <c r="C268" s="144"/>
      <c r="D268" s="145"/>
      <c r="E268" s="146"/>
      <c r="F268" s="147">
        <f>H249</f>
        <v>0</v>
      </c>
      <c r="G268" s="148"/>
      <c r="H268" s="149"/>
      <c r="I268" s="182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76"/>
      <c r="DX268" s="176"/>
      <c r="DY268" s="176"/>
      <c r="DZ268" s="176"/>
      <c r="EA268" s="176"/>
      <c r="EB268" s="176"/>
      <c r="EC268" s="176"/>
      <c r="ED268" s="176"/>
      <c r="EE268" s="176"/>
      <c r="EF268" s="176"/>
      <c r="EG268" s="176"/>
      <c r="EH268" s="176"/>
      <c r="EI268" s="176"/>
      <c r="EJ268" s="176"/>
      <c r="EK268" s="176"/>
      <c r="EL268" s="176"/>
      <c r="EM268" s="176"/>
      <c r="EN268" s="176"/>
      <c r="EO268" s="176"/>
      <c r="EP268" s="176"/>
      <c r="EQ268" s="176"/>
      <c r="ER268" s="176"/>
      <c r="ES268" s="176"/>
      <c r="ET268" s="176"/>
      <c r="EU268" s="176"/>
      <c r="EV268" s="176"/>
      <c r="EW268" s="176"/>
      <c r="EX268" s="176"/>
      <c r="EY268" s="176"/>
      <c r="EZ268" s="176"/>
      <c r="FA268" s="176"/>
      <c r="FB268" s="176"/>
      <c r="FC268" s="176"/>
      <c r="FD268" s="176"/>
      <c r="FE268" s="176"/>
      <c r="FF268" s="176"/>
      <c r="FG268" s="176"/>
      <c r="FH268" s="176"/>
      <c r="FI268" s="176"/>
      <c r="FJ268" s="176"/>
      <c r="FK268" s="176"/>
      <c r="FL268" s="176"/>
      <c r="FM268" s="176"/>
      <c r="FN268" s="176"/>
      <c r="FO268" s="176"/>
      <c r="FP268" s="176"/>
      <c r="FQ268" s="176"/>
      <c r="FR268" s="176"/>
      <c r="FS268" s="176"/>
      <c r="FT268" s="176"/>
      <c r="FU268" s="176"/>
      <c r="FV268" s="176"/>
      <c r="FW268" s="176"/>
      <c r="FX268" s="176"/>
      <c r="FY268" s="176"/>
      <c r="FZ268" s="176"/>
      <c r="GA268" s="176"/>
      <c r="GB268" s="176"/>
      <c r="GC268" s="176"/>
      <c r="GD268" s="176"/>
      <c r="GE268" s="176"/>
      <c r="GF268" s="176"/>
      <c r="GG268" s="176"/>
      <c r="GH268" s="176"/>
      <c r="GI268" s="176"/>
      <c r="GJ268" s="176"/>
      <c r="GK268" s="176"/>
      <c r="GL268" s="176"/>
      <c r="GM268" s="176"/>
      <c r="GN268" s="176"/>
      <c r="GO268" s="176"/>
      <c r="GP268" s="176"/>
      <c r="GQ268" s="176"/>
      <c r="GR268" s="176"/>
      <c r="GS268" s="176"/>
      <c r="GT268" s="176"/>
      <c r="GU268" s="176"/>
      <c r="GV268" s="176"/>
      <c r="GW268" s="176"/>
      <c r="GX268" s="176"/>
      <c r="GY268" s="176"/>
      <c r="GZ268" s="176"/>
      <c r="HA268" s="176"/>
      <c r="HB268" s="176"/>
      <c r="HC268" s="176"/>
      <c r="HD268" s="176"/>
      <c r="HE268" s="176"/>
      <c r="HF268" s="176"/>
      <c r="HG268" s="176"/>
      <c r="HH268" s="176"/>
      <c r="HI268" s="176"/>
      <c r="HJ268" s="176"/>
      <c r="HK268" s="176"/>
      <c r="HL268" s="176"/>
      <c r="HM268" s="176"/>
      <c r="HN268" s="176"/>
      <c r="HO268" s="176"/>
      <c r="HP268" s="176"/>
      <c r="HQ268" s="176"/>
      <c r="HR268" s="176"/>
      <c r="HS268" s="176"/>
      <c r="HT268" s="176"/>
      <c r="HU268" s="176"/>
      <c r="HV268" s="176"/>
      <c r="HW268" s="176"/>
      <c r="HX268" s="176"/>
      <c r="HY268" s="176"/>
      <c r="HZ268" s="176"/>
      <c r="IA268" s="176"/>
      <c r="IB268" s="176"/>
      <c r="IC268" s="176"/>
      <c r="ID268" s="176"/>
      <c r="IE268" s="176"/>
      <c r="IF268" s="176"/>
      <c r="IG268" s="176"/>
      <c r="IH268" s="176"/>
      <c r="II268" s="176"/>
      <c r="IJ268" s="176"/>
      <c r="IK268" s="176"/>
      <c r="IL268" s="176"/>
      <c r="IM268" s="176"/>
      <c r="IN268" s="176"/>
      <c r="IO268" s="176"/>
      <c r="IP268" s="176"/>
      <c r="IQ268" s="176"/>
      <c r="IR268" s="176"/>
      <c r="IS268" s="176"/>
      <c r="IT268" s="176"/>
      <c r="IU268" s="176"/>
    </row>
    <row r="269" spans="1:255" s="177" customFormat="1" ht="20.25" customHeight="1" x14ac:dyDescent="0.25">
      <c r="A269" s="296" t="s">
        <v>239</v>
      </c>
      <c r="B269" s="119"/>
      <c r="C269" s="119"/>
      <c r="D269" s="150"/>
      <c r="E269" s="151"/>
      <c r="F269" s="152">
        <v>0</v>
      </c>
      <c r="G269" s="161"/>
      <c r="H269" s="153"/>
      <c r="I269" s="182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76"/>
      <c r="DX269" s="176"/>
      <c r="DY269" s="176"/>
      <c r="DZ269" s="176"/>
      <c r="EA269" s="176"/>
      <c r="EB269" s="176"/>
      <c r="EC269" s="176"/>
      <c r="ED269" s="176"/>
      <c r="EE269" s="176"/>
      <c r="EF269" s="176"/>
      <c r="EG269" s="176"/>
      <c r="EH269" s="176"/>
      <c r="EI269" s="176"/>
      <c r="EJ269" s="176"/>
      <c r="EK269" s="176"/>
      <c r="EL269" s="176"/>
      <c r="EM269" s="176"/>
      <c r="EN269" s="176"/>
      <c r="EO269" s="176"/>
      <c r="EP269" s="176"/>
      <c r="EQ269" s="176"/>
      <c r="ER269" s="176"/>
      <c r="ES269" s="176"/>
      <c r="ET269" s="176"/>
      <c r="EU269" s="176"/>
      <c r="EV269" s="176"/>
      <c r="EW269" s="176"/>
      <c r="EX269" s="176"/>
      <c r="EY269" s="176"/>
      <c r="EZ269" s="176"/>
      <c r="FA269" s="176"/>
      <c r="FB269" s="176"/>
      <c r="FC269" s="176"/>
      <c r="FD269" s="176"/>
      <c r="FE269" s="176"/>
      <c r="FF269" s="176"/>
      <c r="FG269" s="176"/>
      <c r="FH269" s="176"/>
      <c r="FI269" s="176"/>
      <c r="FJ269" s="176"/>
      <c r="FK269" s="176"/>
      <c r="FL269" s="176"/>
      <c r="FM269" s="176"/>
      <c r="FN269" s="176"/>
      <c r="FO269" s="176"/>
      <c r="FP269" s="176"/>
      <c r="FQ269" s="176"/>
      <c r="FR269" s="176"/>
      <c r="FS269" s="176"/>
      <c r="FT269" s="176"/>
      <c r="FU269" s="176"/>
      <c r="FV269" s="176"/>
      <c r="FW269" s="176"/>
      <c r="FX269" s="176"/>
      <c r="FY269" s="176"/>
      <c r="FZ269" s="176"/>
      <c r="GA269" s="176"/>
      <c r="GB269" s="176"/>
      <c r="GC269" s="176"/>
      <c r="GD269" s="176"/>
      <c r="GE269" s="176"/>
      <c r="GF269" s="176"/>
      <c r="GG269" s="176"/>
      <c r="GH269" s="176"/>
      <c r="GI269" s="176"/>
      <c r="GJ269" s="176"/>
      <c r="GK269" s="176"/>
      <c r="GL269" s="176"/>
      <c r="GM269" s="176"/>
      <c r="GN269" s="176"/>
      <c r="GO269" s="176"/>
      <c r="GP269" s="176"/>
      <c r="GQ269" s="176"/>
      <c r="GR269" s="176"/>
      <c r="GS269" s="176"/>
      <c r="GT269" s="176"/>
      <c r="GU269" s="176"/>
      <c r="GV269" s="176"/>
      <c r="GW269" s="176"/>
      <c r="GX269" s="176"/>
      <c r="GY269" s="176"/>
      <c r="GZ269" s="176"/>
      <c r="HA269" s="176"/>
      <c r="HB269" s="176"/>
      <c r="HC269" s="176"/>
      <c r="HD269" s="176"/>
      <c r="HE269" s="176"/>
      <c r="HF269" s="176"/>
      <c r="HG269" s="176"/>
      <c r="HH269" s="176"/>
      <c r="HI269" s="176"/>
      <c r="HJ269" s="176"/>
      <c r="HK269" s="176"/>
      <c r="HL269" s="176"/>
      <c r="HM269" s="176"/>
      <c r="HN269" s="176"/>
      <c r="HO269" s="176"/>
      <c r="HP269" s="176"/>
      <c r="HQ269" s="176"/>
      <c r="HR269" s="176"/>
      <c r="HS269" s="176"/>
      <c r="HT269" s="176"/>
      <c r="HU269" s="176"/>
      <c r="HV269" s="176"/>
      <c r="HW269" s="176"/>
      <c r="HX269" s="176"/>
      <c r="HY269" s="176"/>
      <c r="HZ269" s="176"/>
      <c r="IA269" s="176"/>
      <c r="IB269" s="176"/>
      <c r="IC269" s="176"/>
      <c r="ID269" s="176"/>
      <c r="IE269" s="176"/>
      <c r="IF269" s="176"/>
      <c r="IG269" s="176"/>
      <c r="IH269" s="176"/>
      <c r="II269" s="176"/>
      <c r="IJ269" s="176"/>
      <c r="IK269" s="176"/>
      <c r="IL269" s="176"/>
      <c r="IM269" s="176"/>
      <c r="IN269" s="176"/>
      <c r="IO269" s="176"/>
      <c r="IP269" s="176"/>
      <c r="IQ269" s="176"/>
      <c r="IR269" s="176"/>
      <c r="IS269" s="176"/>
      <c r="IT269" s="176"/>
      <c r="IU269" s="176"/>
    </row>
    <row r="270" spans="1:255" s="177" customFormat="1" ht="20.25" customHeight="1" x14ac:dyDescent="0.25">
      <c r="A270" s="154" t="s">
        <v>240</v>
      </c>
      <c r="B270" s="155"/>
      <c r="C270" s="155"/>
      <c r="D270" s="156"/>
      <c r="E270" s="157"/>
      <c r="F270" s="158"/>
      <c r="G270" s="297"/>
      <c r="H270" s="159">
        <f>F268+F269</f>
        <v>0</v>
      </c>
      <c r="I270" s="182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  <c r="BA270" s="176"/>
      <c r="BB270" s="176"/>
      <c r="BC270" s="176"/>
      <c r="BD270" s="176"/>
      <c r="BE270" s="176"/>
      <c r="BF270" s="176"/>
      <c r="BG270" s="176"/>
      <c r="BH270" s="176"/>
      <c r="BI270" s="176"/>
      <c r="BJ270" s="176"/>
      <c r="BK270" s="176"/>
      <c r="BL270" s="176"/>
      <c r="BM270" s="176"/>
      <c r="BN270" s="176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76"/>
      <c r="DX270" s="176"/>
      <c r="DY270" s="176"/>
      <c r="DZ270" s="176"/>
      <c r="EA270" s="176"/>
      <c r="EB270" s="176"/>
      <c r="EC270" s="176"/>
      <c r="ED270" s="176"/>
      <c r="EE270" s="176"/>
      <c r="EF270" s="176"/>
      <c r="EG270" s="176"/>
      <c r="EH270" s="176"/>
      <c r="EI270" s="176"/>
      <c r="EJ270" s="176"/>
      <c r="EK270" s="176"/>
      <c r="EL270" s="176"/>
      <c r="EM270" s="176"/>
      <c r="EN270" s="176"/>
      <c r="EO270" s="176"/>
      <c r="EP270" s="176"/>
      <c r="EQ270" s="176"/>
      <c r="ER270" s="176"/>
      <c r="ES270" s="176"/>
      <c r="ET270" s="176"/>
      <c r="EU270" s="176"/>
      <c r="EV270" s="176"/>
      <c r="EW270" s="176"/>
      <c r="EX270" s="176"/>
      <c r="EY270" s="176"/>
      <c r="EZ270" s="176"/>
      <c r="FA270" s="176"/>
      <c r="FB270" s="176"/>
      <c r="FC270" s="176"/>
      <c r="FD270" s="176"/>
      <c r="FE270" s="176"/>
      <c r="FF270" s="176"/>
      <c r="FG270" s="176"/>
      <c r="FH270" s="176"/>
      <c r="FI270" s="176"/>
      <c r="FJ270" s="176"/>
      <c r="FK270" s="176"/>
      <c r="FL270" s="176"/>
      <c r="FM270" s="176"/>
      <c r="FN270" s="176"/>
      <c r="FO270" s="176"/>
      <c r="FP270" s="176"/>
      <c r="FQ270" s="176"/>
      <c r="FR270" s="176"/>
      <c r="FS270" s="176"/>
      <c r="FT270" s="176"/>
      <c r="FU270" s="176"/>
      <c r="FV270" s="176"/>
      <c r="FW270" s="176"/>
      <c r="FX270" s="176"/>
      <c r="FY270" s="176"/>
      <c r="FZ270" s="176"/>
      <c r="GA270" s="176"/>
      <c r="GB270" s="176"/>
      <c r="GC270" s="176"/>
      <c r="GD270" s="176"/>
      <c r="GE270" s="176"/>
      <c r="GF270" s="176"/>
      <c r="GG270" s="176"/>
      <c r="GH270" s="176"/>
      <c r="GI270" s="176"/>
      <c r="GJ270" s="176"/>
      <c r="GK270" s="176"/>
      <c r="GL270" s="176"/>
      <c r="GM270" s="176"/>
      <c r="GN270" s="176"/>
      <c r="GO270" s="176"/>
      <c r="GP270" s="176"/>
      <c r="GQ270" s="176"/>
      <c r="GR270" s="176"/>
      <c r="GS270" s="176"/>
      <c r="GT270" s="176"/>
      <c r="GU270" s="176"/>
      <c r="GV270" s="176"/>
      <c r="GW270" s="176"/>
      <c r="GX270" s="176"/>
      <c r="GY270" s="176"/>
      <c r="GZ270" s="176"/>
      <c r="HA270" s="176"/>
      <c r="HB270" s="176"/>
      <c r="HC270" s="176"/>
      <c r="HD270" s="176"/>
      <c r="HE270" s="176"/>
      <c r="HF270" s="176"/>
      <c r="HG270" s="176"/>
      <c r="HH270" s="176"/>
      <c r="HI270" s="176"/>
      <c r="HJ270" s="176"/>
      <c r="HK270" s="176"/>
      <c r="HL270" s="176"/>
      <c r="HM270" s="176"/>
      <c r="HN270" s="176"/>
      <c r="HO270" s="176"/>
      <c r="HP270" s="176"/>
      <c r="HQ270" s="176"/>
      <c r="HR270" s="176"/>
      <c r="HS270" s="176"/>
      <c r="HT270" s="176"/>
      <c r="HU270" s="176"/>
      <c r="HV270" s="176"/>
      <c r="HW270" s="176"/>
      <c r="HX270" s="176"/>
      <c r="HY270" s="176"/>
      <c r="HZ270" s="176"/>
      <c r="IA270" s="176"/>
      <c r="IB270" s="176"/>
      <c r="IC270" s="176"/>
      <c r="ID270" s="176"/>
      <c r="IE270" s="176"/>
      <c r="IF270" s="176"/>
      <c r="IG270" s="176"/>
      <c r="IH270" s="176"/>
      <c r="II270" s="176"/>
      <c r="IJ270" s="176"/>
      <c r="IK270" s="176"/>
      <c r="IL270" s="176"/>
      <c r="IM270" s="176"/>
      <c r="IN270" s="176"/>
      <c r="IO270" s="176"/>
      <c r="IP270" s="176"/>
      <c r="IQ270" s="176"/>
      <c r="IR270" s="176"/>
      <c r="IS270" s="176"/>
      <c r="IT270" s="176"/>
      <c r="IU270" s="176"/>
    </row>
    <row r="271" spans="1:255" s="177" customFormat="1" ht="20.25" customHeight="1" x14ac:dyDescent="0.25">
      <c r="A271" s="143" t="s">
        <v>241</v>
      </c>
      <c r="B271" s="144"/>
      <c r="C271" s="144"/>
      <c r="D271" s="145"/>
      <c r="E271" s="146"/>
      <c r="F271" s="160">
        <f>H255</f>
        <v>0</v>
      </c>
      <c r="G271" s="161"/>
      <c r="H271" s="162"/>
      <c r="I271" s="182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76"/>
      <c r="BB271" s="176"/>
      <c r="BC271" s="176"/>
      <c r="BD271" s="176"/>
      <c r="BE271" s="176"/>
      <c r="BF271" s="176"/>
      <c r="BG271" s="176"/>
      <c r="BH271" s="176"/>
      <c r="BI271" s="176"/>
      <c r="BJ271" s="176"/>
      <c r="BK271" s="176"/>
      <c r="BL271" s="17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76"/>
      <c r="DX271" s="176"/>
      <c r="DY271" s="176"/>
      <c r="DZ271" s="176"/>
      <c r="EA271" s="176"/>
      <c r="EB271" s="176"/>
      <c r="EC271" s="176"/>
      <c r="ED271" s="176"/>
      <c r="EE271" s="176"/>
      <c r="EF271" s="176"/>
      <c r="EG271" s="176"/>
      <c r="EH271" s="176"/>
      <c r="EI271" s="176"/>
      <c r="EJ271" s="176"/>
      <c r="EK271" s="176"/>
      <c r="EL271" s="176"/>
      <c r="EM271" s="176"/>
      <c r="EN271" s="176"/>
      <c r="EO271" s="176"/>
      <c r="EP271" s="176"/>
      <c r="EQ271" s="176"/>
      <c r="ER271" s="176"/>
      <c r="ES271" s="176"/>
      <c r="ET271" s="176"/>
      <c r="EU271" s="176"/>
      <c r="EV271" s="176"/>
      <c r="EW271" s="176"/>
      <c r="EX271" s="176"/>
      <c r="EY271" s="176"/>
      <c r="EZ271" s="176"/>
      <c r="FA271" s="176"/>
      <c r="FB271" s="176"/>
      <c r="FC271" s="176"/>
      <c r="FD271" s="176"/>
      <c r="FE271" s="176"/>
      <c r="FF271" s="176"/>
      <c r="FG271" s="176"/>
      <c r="FH271" s="176"/>
      <c r="FI271" s="176"/>
      <c r="FJ271" s="176"/>
      <c r="FK271" s="176"/>
      <c r="FL271" s="176"/>
      <c r="FM271" s="176"/>
      <c r="FN271" s="176"/>
      <c r="FO271" s="176"/>
      <c r="FP271" s="176"/>
      <c r="FQ271" s="176"/>
      <c r="FR271" s="176"/>
      <c r="FS271" s="176"/>
      <c r="FT271" s="176"/>
      <c r="FU271" s="176"/>
      <c r="FV271" s="176"/>
      <c r="FW271" s="176"/>
      <c r="FX271" s="176"/>
      <c r="FY271" s="176"/>
      <c r="FZ271" s="176"/>
      <c r="GA271" s="176"/>
      <c r="GB271" s="176"/>
      <c r="GC271" s="176"/>
      <c r="GD271" s="176"/>
      <c r="GE271" s="176"/>
      <c r="GF271" s="176"/>
      <c r="GG271" s="176"/>
      <c r="GH271" s="176"/>
      <c r="GI271" s="176"/>
      <c r="GJ271" s="176"/>
      <c r="GK271" s="176"/>
      <c r="GL271" s="176"/>
      <c r="GM271" s="176"/>
      <c r="GN271" s="176"/>
      <c r="GO271" s="176"/>
      <c r="GP271" s="176"/>
      <c r="GQ271" s="176"/>
      <c r="GR271" s="176"/>
      <c r="GS271" s="176"/>
      <c r="GT271" s="176"/>
      <c r="GU271" s="176"/>
      <c r="GV271" s="176"/>
      <c r="GW271" s="176"/>
      <c r="GX271" s="176"/>
      <c r="GY271" s="176"/>
      <c r="GZ271" s="176"/>
      <c r="HA271" s="176"/>
      <c r="HB271" s="176"/>
      <c r="HC271" s="176"/>
      <c r="HD271" s="176"/>
      <c r="HE271" s="176"/>
      <c r="HF271" s="176"/>
      <c r="HG271" s="176"/>
      <c r="HH271" s="176"/>
      <c r="HI271" s="176"/>
      <c r="HJ271" s="176"/>
      <c r="HK271" s="176"/>
      <c r="HL271" s="176"/>
      <c r="HM271" s="176"/>
      <c r="HN271" s="176"/>
      <c r="HO271" s="176"/>
      <c r="HP271" s="176"/>
      <c r="HQ271" s="176"/>
      <c r="HR271" s="176"/>
      <c r="HS271" s="176"/>
      <c r="HT271" s="176"/>
      <c r="HU271" s="176"/>
      <c r="HV271" s="176"/>
      <c r="HW271" s="176"/>
      <c r="HX271" s="176"/>
      <c r="HY271" s="176"/>
      <c r="HZ271" s="176"/>
      <c r="IA271" s="176"/>
      <c r="IB271" s="176"/>
      <c r="IC271" s="176"/>
      <c r="ID271" s="176"/>
      <c r="IE271" s="176"/>
      <c r="IF271" s="176"/>
      <c r="IG271" s="176"/>
      <c r="IH271" s="176"/>
      <c r="II271" s="176"/>
      <c r="IJ271" s="176"/>
      <c r="IK271" s="176"/>
      <c r="IL271" s="176"/>
      <c r="IM271" s="176"/>
      <c r="IN271" s="176"/>
      <c r="IO271" s="176"/>
      <c r="IP271" s="176"/>
      <c r="IQ271" s="176"/>
      <c r="IR271" s="176"/>
      <c r="IS271" s="176"/>
      <c r="IT271" s="176"/>
      <c r="IU271" s="176"/>
    </row>
    <row r="272" spans="1:255" s="177" customFormat="1" ht="20.25" customHeight="1" x14ac:dyDescent="0.25">
      <c r="A272" s="118" t="s">
        <v>242</v>
      </c>
      <c r="B272" s="119"/>
      <c r="C272" s="119"/>
      <c r="D272" s="150"/>
      <c r="E272" s="151"/>
      <c r="F272" s="152">
        <f>H264</f>
        <v>3268</v>
      </c>
      <c r="G272" s="161"/>
      <c r="H272" s="153"/>
      <c r="I272" s="182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76"/>
      <c r="BB272" s="176"/>
      <c r="BC272" s="176"/>
      <c r="BD272" s="176"/>
      <c r="BE272" s="176"/>
      <c r="BF272" s="176"/>
      <c r="BG272" s="176"/>
      <c r="BH272" s="176"/>
      <c r="BI272" s="176"/>
      <c r="BJ272" s="176"/>
      <c r="BK272" s="176"/>
      <c r="BL272" s="17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76"/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/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76"/>
      <c r="DX272" s="176"/>
      <c r="DY272" s="176"/>
      <c r="DZ272" s="176"/>
      <c r="EA272" s="176"/>
      <c r="EB272" s="176"/>
      <c r="EC272" s="176"/>
      <c r="ED272" s="176"/>
      <c r="EE272" s="176"/>
      <c r="EF272" s="176"/>
      <c r="EG272" s="176"/>
      <c r="EH272" s="176"/>
      <c r="EI272" s="176"/>
      <c r="EJ272" s="176"/>
      <c r="EK272" s="176"/>
      <c r="EL272" s="176"/>
      <c r="EM272" s="176"/>
      <c r="EN272" s="176"/>
      <c r="EO272" s="176"/>
      <c r="EP272" s="176"/>
      <c r="EQ272" s="176"/>
      <c r="ER272" s="176"/>
      <c r="ES272" s="176"/>
      <c r="ET272" s="176"/>
      <c r="EU272" s="176"/>
      <c r="EV272" s="176"/>
      <c r="EW272" s="176"/>
      <c r="EX272" s="176"/>
      <c r="EY272" s="176"/>
      <c r="EZ272" s="176"/>
      <c r="FA272" s="176"/>
      <c r="FB272" s="176"/>
      <c r="FC272" s="176"/>
      <c r="FD272" s="176"/>
      <c r="FE272" s="176"/>
      <c r="FF272" s="176"/>
      <c r="FG272" s="176"/>
      <c r="FH272" s="176"/>
      <c r="FI272" s="176"/>
      <c r="FJ272" s="176"/>
      <c r="FK272" s="176"/>
      <c r="FL272" s="176"/>
      <c r="FM272" s="176"/>
      <c r="FN272" s="176"/>
      <c r="FO272" s="176"/>
      <c r="FP272" s="176"/>
      <c r="FQ272" s="176"/>
      <c r="FR272" s="176"/>
      <c r="FS272" s="176"/>
      <c r="FT272" s="176"/>
      <c r="FU272" s="176"/>
      <c r="FV272" s="176"/>
      <c r="FW272" s="176"/>
      <c r="FX272" s="176"/>
      <c r="FY272" s="176"/>
      <c r="FZ272" s="176"/>
      <c r="GA272" s="176"/>
      <c r="GB272" s="176"/>
      <c r="GC272" s="176"/>
      <c r="GD272" s="176"/>
      <c r="GE272" s="176"/>
      <c r="GF272" s="176"/>
      <c r="GG272" s="176"/>
      <c r="GH272" s="176"/>
      <c r="GI272" s="176"/>
      <c r="GJ272" s="176"/>
      <c r="GK272" s="176"/>
      <c r="GL272" s="176"/>
      <c r="GM272" s="176"/>
      <c r="GN272" s="176"/>
      <c r="GO272" s="176"/>
      <c r="GP272" s="176"/>
      <c r="GQ272" s="176"/>
      <c r="GR272" s="176"/>
      <c r="GS272" s="176"/>
      <c r="GT272" s="176"/>
      <c r="GU272" s="176"/>
      <c r="GV272" s="176"/>
      <c r="GW272" s="176"/>
      <c r="GX272" s="176"/>
      <c r="GY272" s="176"/>
      <c r="GZ272" s="176"/>
      <c r="HA272" s="176"/>
      <c r="HB272" s="176"/>
      <c r="HC272" s="176"/>
      <c r="HD272" s="176"/>
      <c r="HE272" s="176"/>
      <c r="HF272" s="176"/>
      <c r="HG272" s="176"/>
      <c r="HH272" s="176"/>
      <c r="HI272" s="176"/>
      <c r="HJ272" s="176"/>
      <c r="HK272" s="176"/>
      <c r="HL272" s="176"/>
      <c r="HM272" s="176"/>
      <c r="HN272" s="176"/>
      <c r="HO272" s="176"/>
      <c r="HP272" s="176"/>
      <c r="HQ272" s="176"/>
      <c r="HR272" s="176"/>
      <c r="HS272" s="176"/>
      <c r="HT272" s="176"/>
      <c r="HU272" s="176"/>
      <c r="HV272" s="176"/>
      <c r="HW272" s="176"/>
      <c r="HX272" s="176"/>
      <c r="HY272" s="176"/>
      <c r="HZ272" s="176"/>
      <c r="IA272" s="176"/>
      <c r="IB272" s="176"/>
      <c r="IC272" s="176"/>
      <c r="ID272" s="176"/>
      <c r="IE272" s="176"/>
      <c r="IF272" s="176"/>
      <c r="IG272" s="176"/>
      <c r="IH272" s="176"/>
      <c r="II272" s="176"/>
      <c r="IJ272" s="176"/>
      <c r="IK272" s="176"/>
      <c r="IL272" s="176"/>
      <c r="IM272" s="176"/>
      <c r="IN272" s="176"/>
      <c r="IO272" s="176"/>
      <c r="IP272" s="176"/>
      <c r="IQ272" s="176"/>
      <c r="IR272" s="176"/>
      <c r="IS272" s="176"/>
      <c r="IT272" s="176"/>
      <c r="IU272" s="176"/>
    </row>
    <row r="273" spans="1:255" s="177" customFormat="1" ht="20.25" customHeight="1" x14ac:dyDescent="0.25">
      <c r="A273" s="154" t="s">
        <v>243</v>
      </c>
      <c r="B273" s="155"/>
      <c r="C273" s="155"/>
      <c r="D273" s="156"/>
      <c r="E273" s="163"/>
      <c r="F273" s="158"/>
      <c r="G273" s="297"/>
      <c r="H273" s="159">
        <f>F271+F272</f>
        <v>3268</v>
      </c>
      <c r="I273" s="179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  <c r="BA273" s="176"/>
      <c r="BB273" s="176"/>
      <c r="BC273" s="176"/>
      <c r="BD273" s="176"/>
      <c r="BE273" s="176"/>
      <c r="BF273" s="176"/>
      <c r="BG273" s="176"/>
      <c r="BH273" s="176"/>
      <c r="BI273" s="176"/>
      <c r="BJ273" s="176"/>
      <c r="BK273" s="176"/>
      <c r="BL273" s="176"/>
      <c r="BM273" s="176"/>
      <c r="BN273" s="176"/>
      <c r="BO273" s="176"/>
      <c r="BP273" s="176"/>
      <c r="BQ273" s="176"/>
      <c r="BR273" s="176"/>
      <c r="BS273" s="176"/>
      <c r="BT273" s="176"/>
      <c r="BU273" s="176"/>
      <c r="BV273" s="176"/>
      <c r="BW273" s="176"/>
      <c r="BX273" s="176"/>
      <c r="BY273" s="176"/>
      <c r="BZ273" s="176"/>
      <c r="CA273" s="176"/>
      <c r="CB273" s="176"/>
      <c r="CC273" s="176"/>
      <c r="CD273" s="176"/>
      <c r="CE273" s="176"/>
      <c r="CF273" s="176"/>
      <c r="CG273" s="176"/>
      <c r="CH273" s="176"/>
      <c r="CI273" s="176"/>
      <c r="CJ273" s="176"/>
      <c r="CK273" s="176"/>
      <c r="CL273" s="176"/>
      <c r="CM273" s="176"/>
      <c r="CN273" s="176"/>
      <c r="CO273" s="176"/>
      <c r="CP273" s="176"/>
      <c r="CQ273" s="176"/>
      <c r="CR273" s="176"/>
      <c r="CS273" s="176"/>
      <c r="CT273" s="176"/>
      <c r="CU273" s="176"/>
      <c r="CV273" s="176"/>
      <c r="CW273" s="176"/>
      <c r="CX273" s="176"/>
      <c r="CY273" s="176"/>
      <c r="CZ273" s="176"/>
      <c r="DA273" s="176"/>
      <c r="DB273" s="176"/>
      <c r="DC273" s="176"/>
      <c r="DD273" s="176"/>
      <c r="DE273" s="176"/>
      <c r="DF273" s="176"/>
      <c r="DG273" s="176"/>
      <c r="DH273" s="176"/>
      <c r="DI273" s="176"/>
      <c r="DJ273" s="176"/>
      <c r="DK273" s="176"/>
      <c r="DL273" s="176"/>
      <c r="DM273" s="176"/>
      <c r="DN273" s="176"/>
      <c r="DO273" s="176"/>
      <c r="DP273" s="176"/>
      <c r="DQ273" s="176"/>
      <c r="DR273" s="176"/>
      <c r="DS273" s="176"/>
      <c r="DT273" s="176"/>
      <c r="DU273" s="176"/>
      <c r="DV273" s="176"/>
      <c r="DW273" s="176"/>
      <c r="DX273" s="176"/>
      <c r="DY273" s="176"/>
      <c r="DZ273" s="176"/>
      <c r="EA273" s="176"/>
      <c r="EB273" s="176"/>
      <c r="EC273" s="176"/>
      <c r="ED273" s="176"/>
      <c r="EE273" s="176"/>
      <c r="EF273" s="176"/>
      <c r="EG273" s="176"/>
      <c r="EH273" s="176"/>
      <c r="EI273" s="176"/>
      <c r="EJ273" s="176"/>
      <c r="EK273" s="176"/>
      <c r="EL273" s="176"/>
      <c r="EM273" s="176"/>
      <c r="EN273" s="176"/>
      <c r="EO273" s="176"/>
      <c r="EP273" s="176"/>
      <c r="EQ273" s="176"/>
      <c r="ER273" s="176"/>
      <c r="ES273" s="176"/>
      <c r="ET273" s="176"/>
      <c r="EU273" s="176"/>
      <c r="EV273" s="176"/>
      <c r="EW273" s="176"/>
      <c r="EX273" s="176"/>
      <c r="EY273" s="176"/>
      <c r="EZ273" s="176"/>
      <c r="FA273" s="176"/>
      <c r="FB273" s="176"/>
      <c r="FC273" s="176"/>
      <c r="FD273" s="176"/>
      <c r="FE273" s="176"/>
      <c r="FF273" s="176"/>
      <c r="FG273" s="176"/>
      <c r="FH273" s="176"/>
      <c r="FI273" s="176"/>
      <c r="FJ273" s="176"/>
      <c r="FK273" s="176"/>
      <c r="FL273" s="176"/>
      <c r="FM273" s="176"/>
      <c r="FN273" s="176"/>
      <c r="FO273" s="176"/>
      <c r="FP273" s="176"/>
      <c r="FQ273" s="176"/>
      <c r="FR273" s="176"/>
      <c r="FS273" s="176"/>
      <c r="FT273" s="176"/>
      <c r="FU273" s="176"/>
      <c r="FV273" s="176"/>
      <c r="FW273" s="176"/>
      <c r="FX273" s="176"/>
      <c r="FY273" s="176"/>
      <c r="FZ273" s="176"/>
      <c r="GA273" s="176"/>
      <c r="GB273" s="176"/>
      <c r="GC273" s="176"/>
      <c r="GD273" s="176"/>
      <c r="GE273" s="176"/>
      <c r="GF273" s="176"/>
      <c r="GG273" s="176"/>
      <c r="GH273" s="176"/>
      <c r="GI273" s="176"/>
      <c r="GJ273" s="176"/>
      <c r="GK273" s="176"/>
      <c r="GL273" s="176"/>
      <c r="GM273" s="176"/>
      <c r="GN273" s="176"/>
      <c r="GO273" s="176"/>
      <c r="GP273" s="176"/>
      <c r="GQ273" s="176"/>
      <c r="GR273" s="176"/>
      <c r="GS273" s="176"/>
      <c r="GT273" s="176"/>
      <c r="GU273" s="176"/>
      <c r="GV273" s="176"/>
      <c r="GW273" s="176"/>
      <c r="GX273" s="176"/>
      <c r="GY273" s="176"/>
      <c r="GZ273" s="176"/>
      <c r="HA273" s="176"/>
      <c r="HB273" s="176"/>
      <c r="HC273" s="176"/>
      <c r="HD273" s="176"/>
      <c r="HE273" s="176"/>
      <c r="HF273" s="176"/>
      <c r="HG273" s="176"/>
      <c r="HH273" s="176"/>
      <c r="HI273" s="176"/>
      <c r="HJ273" s="176"/>
      <c r="HK273" s="176"/>
      <c r="HL273" s="176"/>
      <c r="HM273" s="176"/>
      <c r="HN273" s="176"/>
      <c r="HO273" s="176"/>
      <c r="HP273" s="176"/>
      <c r="HQ273" s="176"/>
      <c r="HR273" s="176"/>
      <c r="HS273" s="176"/>
      <c r="HT273" s="176"/>
      <c r="HU273" s="176"/>
      <c r="HV273" s="176"/>
      <c r="HW273" s="176"/>
      <c r="HX273" s="176"/>
      <c r="HY273" s="176"/>
      <c r="HZ273" s="176"/>
      <c r="IA273" s="176"/>
      <c r="IB273" s="176"/>
      <c r="IC273" s="176"/>
      <c r="ID273" s="176"/>
      <c r="IE273" s="176"/>
      <c r="IF273" s="176"/>
      <c r="IG273" s="176"/>
      <c r="IH273" s="176"/>
      <c r="II273" s="176"/>
      <c r="IJ273" s="176"/>
      <c r="IK273" s="176"/>
      <c r="IL273" s="176"/>
      <c r="IM273" s="176"/>
      <c r="IN273" s="176"/>
      <c r="IO273" s="176"/>
      <c r="IP273" s="176"/>
      <c r="IQ273" s="176"/>
      <c r="IR273" s="176"/>
      <c r="IS273" s="176"/>
      <c r="IT273" s="176"/>
      <c r="IU273" s="176"/>
    </row>
    <row r="274" spans="1:255" s="177" customFormat="1" ht="20.25" customHeight="1" thickBot="1" x14ac:dyDescent="0.3">
      <c r="A274" s="318" t="s">
        <v>244</v>
      </c>
      <c r="B274" s="319"/>
      <c r="C274" s="319"/>
      <c r="D274" s="319"/>
      <c r="E274" s="320"/>
      <c r="F274" s="321"/>
      <c r="G274" s="322"/>
      <c r="H274" s="323">
        <f>H270+H273</f>
        <v>3268</v>
      </c>
      <c r="I274" s="179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/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76"/>
      <c r="DX274" s="176"/>
      <c r="DY274" s="176"/>
      <c r="DZ274" s="176"/>
      <c r="EA274" s="176"/>
      <c r="EB274" s="176"/>
      <c r="EC274" s="176"/>
      <c r="ED274" s="176"/>
      <c r="EE274" s="176"/>
      <c r="EF274" s="176"/>
      <c r="EG274" s="176"/>
      <c r="EH274" s="176"/>
      <c r="EI274" s="176"/>
      <c r="EJ274" s="176"/>
      <c r="EK274" s="176"/>
      <c r="EL274" s="176"/>
      <c r="EM274" s="176"/>
      <c r="EN274" s="176"/>
      <c r="EO274" s="176"/>
      <c r="EP274" s="176"/>
      <c r="EQ274" s="176"/>
      <c r="ER274" s="176"/>
      <c r="ES274" s="176"/>
      <c r="ET274" s="176"/>
      <c r="EU274" s="176"/>
      <c r="EV274" s="176"/>
      <c r="EW274" s="176"/>
      <c r="EX274" s="176"/>
      <c r="EY274" s="176"/>
      <c r="EZ274" s="176"/>
      <c r="FA274" s="176"/>
      <c r="FB274" s="176"/>
      <c r="FC274" s="176"/>
      <c r="FD274" s="176"/>
      <c r="FE274" s="176"/>
      <c r="FF274" s="176"/>
      <c r="FG274" s="176"/>
      <c r="FH274" s="176"/>
      <c r="FI274" s="176"/>
      <c r="FJ274" s="176"/>
      <c r="FK274" s="176"/>
      <c r="FL274" s="176"/>
      <c r="FM274" s="176"/>
      <c r="FN274" s="176"/>
      <c r="FO274" s="176"/>
      <c r="FP274" s="176"/>
      <c r="FQ274" s="176"/>
      <c r="FR274" s="176"/>
      <c r="FS274" s="176"/>
      <c r="FT274" s="176"/>
      <c r="FU274" s="176"/>
      <c r="FV274" s="176"/>
      <c r="FW274" s="176"/>
      <c r="FX274" s="176"/>
      <c r="FY274" s="176"/>
      <c r="FZ274" s="176"/>
      <c r="GA274" s="176"/>
      <c r="GB274" s="176"/>
      <c r="GC274" s="176"/>
      <c r="GD274" s="176"/>
      <c r="GE274" s="176"/>
      <c r="GF274" s="176"/>
      <c r="GG274" s="176"/>
      <c r="GH274" s="176"/>
      <c r="GI274" s="176"/>
      <c r="GJ274" s="176"/>
      <c r="GK274" s="176"/>
      <c r="GL274" s="176"/>
      <c r="GM274" s="176"/>
      <c r="GN274" s="176"/>
      <c r="GO274" s="176"/>
      <c r="GP274" s="176"/>
      <c r="GQ274" s="176"/>
      <c r="GR274" s="176"/>
      <c r="GS274" s="176"/>
      <c r="GT274" s="176"/>
      <c r="GU274" s="176"/>
      <c r="GV274" s="176"/>
      <c r="GW274" s="176"/>
      <c r="GX274" s="176"/>
      <c r="GY274" s="176"/>
      <c r="GZ274" s="176"/>
      <c r="HA274" s="176"/>
      <c r="HB274" s="176"/>
      <c r="HC274" s="176"/>
      <c r="HD274" s="176"/>
      <c r="HE274" s="176"/>
      <c r="HF274" s="176"/>
      <c r="HG274" s="176"/>
      <c r="HH274" s="176"/>
      <c r="HI274" s="176"/>
      <c r="HJ274" s="176"/>
      <c r="HK274" s="176"/>
      <c r="HL274" s="176"/>
      <c r="HM274" s="176"/>
      <c r="HN274" s="176"/>
      <c r="HO274" s="176"/>
      <c r="HP274" s="176"/>
      <c r="HQ274" s="176"/>
      <c r="HR274" s="176"/>
      <c r="HS274" s="176"/>
      <c r="HT274" s="176"/>
      <c r="HU274" s="176"/>
      <c r="HV274" s="176"/>
      <c r="HW274" s="176"/>
      <c r="HX274" s="176"/>
      <c r="HY274" s="176"/>
      <c r="HZ274" s="176"/>
      <c r="IA274" s="176"/>
      <c r="IB274" s="176"/>
      <c r="IC274" s="176"/>
      <c r="ID274" s="176"/>
      <c r="IE274" s="176"/>
      <c r="IF274" s="176"/>
      <c r="IG274" s="176"/>
      <c r="IH274" s="176"/>
      <c r="II274" s="176"/>
      <c r="IJ274" s="176"/>
      <c r="IK274" s="176"/>
      <c r="IL274" s="176"/>
      <c r="IM274" s="176"/>
      <c r="IN274" s="176"/>
      <c r="IO274" s="176"/>
      <c r="IP274" s="176"/>
      <c r="IQ274" s="176"/>
      <c r="IR274" s="176"/>
      <c r="IS274" s="176"/>
      <c r="IT274" s="176"/>
      <c r="IU274" s="176"/>
    </row>
    <row r="275" spans="1:255" x14ac:dyDescent="0.2">
      <c r="A275" s="27"/>
      <c r="B275" s="28"/>
      <c r="C275" s="28"/>
      <c r="D275" s="29"/>
      <c r="E275" s="30"/>
      <c r="F275" s="29"/>
      <c r="G275" s="29"/>
      <c r="H275" s="31"/>
    </row>
    <row r="276" spans="1:255" x14ac:dyDescent="0.2">
      <c r="A276" s="787" t="s">
        <v>211</v>
      </c>
      <c r="B276" s="788"/>
      <c r="C276" s="788"/>
      <c r="D276" s="788"/>
      <c r="E276" s="788"/>
      <c r="F276" s="788"/>
      <c r="G276" s="788"/>
      <c r="H276" s="789"/>
    </row>
    <row r="277" spans="1:255" x14ac:dyDescent="0.2">
      <c r="A277" s="787" t="s">
        <v>212</v>
      </c>
      <c r="B277" s="788"/>
      <c r="C277" s="788"/>
      <c r="D277" s="788"/>
      <c r="E277" s="788"/>
      <c r="F277" s="788"/>
      <c r="G277" s="788"/>
      <c r="H277" s="789"/>
    </row>
    <row r="278" spans="1:255" x14ac:dyDescent="0.2">
      <c r="A278" s="790" t="str">
        <f>A4</f>
        <v>Substituição dos sistemas de climatização dos cartórios do Edifício Sede por VRF</v>
      </c>
      <c r="B278" s="791"/>
      <c r="C278" s="791"/>
      <c r="D278" s="791"/>
      <c r="E278" s="791"/>
      <c r="F278" s="791"/>
      <c r="G278" s="791"/>
      <c r="H278" s="792"/>
    </row>
    <row r="279" spans="1:255" x14ac:dyDescent="0.2">
      <c r="A279" s="790"/>
      <c r="B279" s="791"/>
      <c r="C279" s="791"/>
      <c r="D279" s="791"/>
      <c r="E279" s="791"/>
      <c r="F279" s="791"/>
      <c r="G279" s="791"/>
      <c r="H279" s="33"/>
    </row>
    <row r="280" spans="1:255" s="177" customFormat="1" ht="18" customHeight="1" x14ac:dyDescent="0.25">
      <c r="A280" s="829" t="str">
        <f>'Anexo 2'!H19</f>
        <v>AC-008</v>
      </c>
      <c r="B280" s="830"/>
      <c r="C280" s="830"/>
      <c r="D280" s="830"/>
      <c r="E280" s="830"/>
      <c r="F280" s="830"/>
      <c r="G280" s="830"/>
      <c r="H280" s="831"/>
      <c r="I280" s="175"/>
      <c r="J280" s="175"/>
      <c r="K280" s="175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/>
      <c r="EK280" s="176"/>
      <c r="EL280" s="176"/>
      <c r="EM280" s="176"/>
      <c r="EN280" s="176"/>
      <c r="EO280" s="176"/>
      <c r="EP280" s="176"/>
      <c r="EQ280" s="176"/>
      <c r="ER280" s="176"/>
      <c r="ES280" s="176"/>
      <c r="ET280" s="176"/>
      <c r="EU280" s="176"/>
      <c r="EV280" s="176"/>
      <c r="EW280" s="176"/>
      <c r="EX280" s="176"/>
      <c r="EY280" s="176"/>
      <c r="EZ280" s="176"/>
      <c r="FA280" s="176"/>
      <c r="FB280" s="176"/>
      <c r="FC280" s="176"/>
      <c r="FD280" s="176"/>
      <c r="FE280" s="176"/>
      <c r="FF280" s="176"/>
      <c r="FG280" s="176"/>
      <c r="FH280" s="176"/>
      <c r="FI280" s="176"/>
      <c r="FJ280" s="176"/>
      <c r="FK280" s="176"/>
      <c r="FL280" s="176"/>
      <c r="FM280" s="176"/>
      <c r="FN280" s="176"/>
      <c r="FO280" s="176"/>
      <c r="FP280" s="176"/>
      <c r="FQ280" s="176"/>
      <c r="FR280" s="176"/>
      <c r="FS280" s="176"/>
      <c r="FT280" s="176"/>
      <c r="FU280" s="176"/>
      <c r="FV280" s="176"/>
      <c r="FW280" s="176"/>
      <c r="FX280" s="176"/>
      <c r="FY280" s="176"/>
      <c r="FZ280" s="176"/>
      <c r="GA280" s="176"/>
      <c r="GB280" s="176"/>
      <c r="GC280" s="176"/>
      <c r="GD280" s="176"/>
      <c r="GE280" s="176"/>
      <c r="GF280" s="176"/>
      <c r="GG280" s="176"/>
      <c r="GH280" s="176"/>
      <c r="GI280" s="176"/>
      <c r="GJ280" s="176"/>
      <c r="GK280" s="176"/>
      <c r="GL280" s="176"/>
      <c r="GM280" s="176"/>
      <c r="GN280" s="176"/>
      <c r="GO280" s="176"/>
      <c r="GP280" s="176"/>
      <c r="GQ280" s="176"/>
      <c r="GR280" s="176"/>
      <c r="GS280" s="176"/>
      <c r="GT280" s="176"/>
      <c r="GU280" s="176"/>
      <c r="GV280" s="176"/>
      <c r="GW280" s="176"/>
      <c r="GX280" s="176"/>
      <c r="GY280" s="176"/>
      <c r="GZ280" s="176"/>
      <c r="HA280" s="176"/>
      <c r="HB280" s="176"/>
      <c r="HC280" s="176"/>
      <c r="HD280" s="176"/>
      <c r="HE280" s="176"/>
      <c r="HF280" s="176"/>
      <c r="HG280" s="176"/>
      <c r="HH280" s="176"/>
      <c r="HI280" s="176"/>
      <c r="HJ280" s="176"/>
      <c r="HK280" s="176"/>
      <c r="HL280" s="176"/>
      <c r="HM280" s="176"/>
      <c r="HN280" s="176"/>
      <c r="HO280" s="176"/>
      <c r="HP280" s="176"/>
      <c r="HQ280" s="176"/>
      <c r="HR280" s="176"/>
      <c r="HS280" s="176"/>
      <c r="HT280" s="176"/>
      <c r="HU280" s="176"/>
      <c r="HV280" s="176"/>
      <c r="HW280" s="176"/>
      <c r="HX280" s="176"/>
      <c r="HY280" s="176"/>
      <c r="HZ280" s="176"/>
      <c r="IA280" s="176"/>
      <c r="IB280" s="176"/>
      <c r="IC280" s="176"/>
      <c r="ID280" s="176"/>
      <c r="IE280" s="176"/>
      <c r="IF280" s="176"/>
      <c r="IG280" s="176"/>
      <c r="IH280" s="176"/>
      <c r="II280" s="176"/>
      <c r="IJ280" s="176"/>
      <c r="IK280" s="176"/>
      <c r="IL280" s="176"/>
      <c r="IM280" s="176"/>
      <c r="IN280" s="176"/>
      <c r="IO280" s="176"/>
      <c r="IP280" s="176"/>
      <c r="IQ280" s="176"/>
      <c r="IR280" s="176"/>
      <c r="IS280" s="176"/>
      <c r="IT280" s="176"/>
      <c r="IU280" s="176"/>
    </row>
    <row r="281" spans="1:255" s="177" customFormat="1" ht="18" customHeight="1" x14ac:dyDescent="0.25">
      <c r="A281" s="832" t="s">
        <v>215</v>
      </c>
      <c r="B281" s="833"/>
      <c r="C281" s="99" t="s">
        <v>22</v>
      </c>
      <c r="D281" s="99" t="s">
        <v>216</v>
      </c>
      <c r="E281" s="834" t="s">
        <v>217</v>
      </c>
      <c r="F281" s="834"/>
      <c r="G281" s="834" t="s">
        <v>218</v>
      </c>
      <c r="H281" s="835"/>
      <c r="I281" s="175"/>
      <c r="J281" s="175"/>
      <c r="K281" s="175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76"/>
      <c r="DX281" s="176"/>
      <c r="DY281" s="176"/>
      <c r="DZ281" s="176"/>
      <c r="EA281" s="176"/>
      <c r="EB281" s="176"/>
      <c r="EC281" s="176"/>
      <c r="ED281" s="176"/>
      <c r="EE281" s="176"/>
      <c r="EF281" s="176"/>
      <c r="EG281" s="176"/>
      <c r="EH281" s="176"/>
      <c r="EI281" s="176"/>
      <c r="EJ281" s="176"/>
      <c r="EK281" s="176"/>
      <c r="EL281" s="176"/>
      <c r="EM281" s="176"/>
      <c r="EN281" s="176"/>
      <c r="EO281" s="176"/>
      <c r="EP281" s="176"/>
      <c r="EQ281" s="176"/>
      <c r="ER281" s="176"/>
      <c r="ES281" s="176"/>
      <c r="ET281" s="176"/>
      <c r="EU281" s="176"/>
      <c r="EV281" s="176"/>
      <c r="EW281" s="176"/>
      <c r="EX281" s="176"/>
      <c r="EY281" s="176"/>
      <c r="EZ281" s="176"/>
      <c r="FA281" s="176"/>
      <c r="FB281" s="176"/>
      <c r="FC281" s="176"/>
      <c r="FD281" s="176"/>
      <c r="FE281" s="176"/>
      <c r="FF281" s="176"/>
      <c r="FG281" s="176"/>
      <c r="FH281" s="176"/>
      <c r="FI281" s="176"/>
      <c r="FJ281" s="176"/>
      <c r="FK281" s="176"/>
      <c r="FL281" s="176"/>
      <c r="FM281" s="176"/>
      <c r="FN281" s="176"/>
      <c r="FO281" s="176"/>
      <c r="FP281" s="176"/>
      <c r="FQ281" s="176"/>
      <c r="FR281" s="176"/>
      <c r="FS281" s="176"/>
      <c r="FT281" s="176"/>
      <c r="FU281" s="176"/>
      <c r="FV281" s="176"/>
      <c r="FW281" s="176"/>
      <c r="FX281" s="176"/>
      <c r="FY281" s="176"/>
      <c r="FZ281" s="176"/>
      <c r="GA281" s="176"/>
      <c r="GB281" s="176"/>
      <c r="GC281" s="176"/>
      <c r="GD281" s="176"/>
      <c r="GE281" s="176"/>
      <c r="GF281" s="176"/>
      <c r="GG281" s="176"/>
      <c r="GH281" s="176"/>
      <c r="GI281" s="176"/>
      <c r="GJ281" s="176"/>
      <c r="GK281" s="176"/>
      <c r="GL281" s="176"/>
      <c r="GM281" s="176"/>
      <c r="GN281" s="176"/>
      <c r="GO281" s="176"/>
      <c r="GP281" s="176"/>
      <c r="GQ281" s="176"/>
      <c r="GR281" s="176"/>
      <c r="GS281" s="176"/>
      <c r="GT281" s="176"/>
      <c r="GU281" s="176"/>
      <c r="GV281" s="176"/>
      <c r="GW281" s="176"/>
      <c r="GX281" s="176"/>
      <c r="GY281" s="176"/>
      <c r="GZ281" s="176"/>
      <c r="HA281" s="176"/>
      <c r="HB281" s="176"/>
      <c r="HC281" s="176"/>
      <c r="HD281" s="176"/>
      <c r="HE281" s="176"/>
      <c r="HF281" s="176"/>
      <c r="HG281" s="176"/>
      <c r="HH281" s="176"/>
      <c r="HI281" s="176"/>
      <c r="HJ281" s="176"/>
      <c r="HK281" s="176"/>
      <c r="HL281" s="176"/>
      <c r="HM281" s="176"/>
      <c r="HN281" s="176"/>
      <c r="HO281" s="176"/>
      <c r="HP281" s="176"/>
      <c r="HQ281" s="176"/>
      <c r="HR281" s="176"/>
      <c r="HS281" s="176"/>
      <c r="HT281" s="176"/>
      <c r="HU281" s="176"/>
      <c r="HV281" s="176"/>
      <c r="HW281" s="176"/>
      <c r="HX281" s="176"/>
      <c r="HY281" s="176"/>
      <c r="HZ281" s="176"/>
      <c r="IA281" s="176"/>
      <c r="IB281" s="176"/>
      <c r="IC281" s="176"/>
      <c r="ID281" s="176"/>
      <c r="IE281" s="176"/>
      <c r="IF281" s="176"/>
      <c r="IG281" s="176"/>
      <c r="IH281" s="176"/>
      <c r="II281" s="176"/>
      <c r="IJ281" s="176"/>
      <c r="IK281" s="176"/>
      <c r="IL281" s="176"/>
      <c r="IM281" s="176"/>
      <c r="IN281" s="176"/>
      <c r="IO281" s="176"/>
      <c r="IP281" s="176"/>
      <c r="IQ281" s="176"/>
      <c r="IR281" s="176"/>
      <c r="IS281" s="176"/>
      <c r="IT281" s="176"/>
      <c r="IU281" s="176"/>
    </row>
    <row r="282" spans="1:255" s="177" customFormat="1" ht="51.75" customHeight="1" x14ac:dyDescent="0.25">
      <c r="A282" s="825" t="str">
        <f>'Anexo 2'!B19</f>
        <v>Fornecimento de conjunto de acessórios de conexão de tubulação (derivadores) para cada sistema VRF,  marca de referência LG</v>
      </c>
      <c r="B282" s="826"/>
      <c r="C282" s="560" t="s">
        <v>219</v>
      </c>
      <c r="D282" s="101" t="s">
        <v>220</v>
      </c>
      <c r="E282" s="836" t="s">
        <v>246</v>
      </c>
      <c r="F282" s="837"/>
      <c r="G282" s="805" t="str">
        <f>$G$8</f>
        <v>MAIO/2023</v>
      </c>
      <c r="H282" s="806"/>
      <c r="I282" s="178"/>
      <c r="J282" s="175"/>
      <c r="K282" s="175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  <c r="BY282" s="176"/>
      <c r="BZ282" s="176"/>
      <c r="CA282" s="176"/>
      <c r="CB282" s="176"/>
      <c r="CC282" s="176"/>
      <c r="CD282" s="176"/>
      <c r="CE282" s="176"/>
      <c r="CF282" s="176"/>
      <c r="CG282" s="176"/>
      <c r="CH282" s="176"/>
      <c r="CI282" s="176"/>
      <c r="CJ282" s="176"/>
      <c r="CK282" s="176"/>
      <c r="CL282" s="176"/>
      <c r="CM282" s="176"/>
      <c r="CN282" s="176"/>
      <c r="CO282" s="176"/>
      <c r="CP282" s="176"/>
      <c r="CQ282" s="176"/>
      <c r="CR282" s="176"/>
      <c r="CS282" s="176"/>
      <c r="CT282" s="176"/>
      <c r="CU282" s="176"/>
      <c r="CV282" s="176"/>
      <c r="CW282" s="176"/>
      <c r="CX282" s="176"/>
      <c r="CY282" s="176"/>
      <c r="CZ282" s="176"/>
      <c r="DA282" s="176"/>
      <c r="DB282" s="176"/>
      <c r="DC282" s="176"/>
      <c r="DD282" s="176"/>
      <c r="DE282" s="176"/>
      <c r="DF282" s="176"/>
      <c r="DG282" s="176"/>
      <c r="DH282" s="176"/>
      <c r="DI282" s="176"/>
      <c r="DJ282" s="176"/>
      <c r="DK282" s="176"/>
      <c r="DL282" s="176"/>
      <c r="DM282" s="176"/>
      <c r="DN282" s="176"/>
      <c r="DO282" s="176"/>
      <c r="DP282" s="176"/>
      <c r="DQ282" s="176"/>
      <c r="DR282" s="176"/>
      <c r="DS282" s="176"/>
      <c r="DT282" s="176"/>
      <c r="DU282" s="176"/>
      <c r="DV282" s="176"/>
      <c r="DW282" s="176"/>
      <c r="DX282" s="176"/>
      <c r="DY282" s="176"/>
      <c r="DZ282" s="176"/>
      <c r="EA282" s="176"/>
      <c r="EB282" s="176"/>
      <c r="EC282" s="176"/>
      <c r="ED282" s="176"/>
      <c r="EE282" s="176"/>
      <c r="EF282" s="176"/>
      <c r="EG282" s="176"/>
      <c r="EH282" s="176"/>
      <c r="EI282" s="176"/>
      <c r="EJ282" s="176"/>
      <c r="EK282" s="176"/>
      <c r="EL282" s="176"/>
      <c r="EM282" s="176"/>
      <c r="EN282" s="176"/>
      <c r="EO282" s="176"/>
      <c r="EP282" s="176"/>
      <c r="EQ282" s="176"/>
      <c r="ER282" s="176"/>
      <c r="ES282" s="176"/>
      <c r="ET282" s="176"/>
      <c r="EU282" s="176"/>
      <c r="EV282" s="176"/>
      <c r="EW282" s="176"/>
      <c r="EX282" s="176"/>
      <c r="EY282" s="176"/>
      <c r="EZ282" s="176"/>
      <c r="FA282" s="176"/>
      <c r="FB282" s="176"/>
      <c r="FC282" s="176"/>
      <c r="FD282" s="176"/>
      <c r="FE282" s="176"/>
      <c r="FF282" s="176"/>
      <c r="FG282" s="176"/>
      <c r="FH282" s="176"/>
      <c r="FI282" s="176"/>
      <c r="FJ282" s="176"/>
      <c r="FK282" s="176"/>
      <c r="FL282" s="176"/>
      <c r="FM282" s="176"/>
      <c r="FN282" s="176"/>
      <c r="FO282" s="176"/>
      <c r="FP282" s="176"/>
      <c r="FQ282" s="176"/>
      <c r="FR282" s="176"/>
      <c r="FS282" s="176"/>
      <c r="FT282" s="176"/>
      <c r="FU282" s="176"/>
      <c r="FV282" s="176"/>
      <c r="FW282" s="176"/>
      <c r="FX282" s="176"/>
      <c r="FY282" s="176"/>
      <c r="FZ282" s="176"/>
      <c r="GA282" s="176"/>
      <c r="GB282" s="176"/>
      <c r="GC282" s="176"/>
      <c r="GD282" s="176"/>
      <c r="GE282" s="176"/>
      <c r="GF282" s="176"/>
      <c r="GG282" s="176"/>
      <c r="GH282" s="176"/>
      <c r="GI282" s="176"/>
      <c r="GJ282" s="176"/>
      <c r="GK282" s="176"/>
      <c r="GL282" s="176"/>
      <c r="GM282" s="176"/>
      <c r="GN282" s="176"/>
      <c r="GO282" s="176"/>
      <c r="GP282" s="176"/>
      <c r="GQ282" s="176"/>
      <c r="GR282" s="176"/>
      <c r="GS282" s="176"/>
      <c r="GT282" s="176"/>
      <c r="GU282" s="176"/>
      <c r="GV282" s="176"/>
      <c r="GW282" s="176"/>
      <c r="GX282" s="176"/>
      <c r="GY282" s="176"/>
      <c r="GZ282" s="176"/>
      <c r="HA282" s="176"/>
      <c r="HB282" s="176"/>
      <c r="HC282" s="176"/>
      <c r="HD282" s="176"/>
      <c r="HE282" s="176"/>
      <c r="HF282" s="176"/>
      <c r="HG282" s="176"/>
      <c r="HH282" s="176"/>
      <c r="HI282" s="176"/>
      <c r="HJ282" s="176"/>
      <c r="HK282" s="176"/>
      <c r="HL282" s="176"/>
      <c r="HM282" s="176"/>
      <c r="HN282" s="176"/>
      <c r="HO282" s="176"/>
      <c r="HP282" s="176"/>
      <c r="HQ282" s="176"/>
      <c r="HR282" s="176"/>
      <c r="HS282" s="176"/>
      <c r="HT282" s="176"/>
      <c r="HU282" s="176"/>
      <c r="HV282" s="176"/>
      <c r="HW282" s="176"/>
      <c r="HX282" s="176"/>
      <c r="HY282" s="176"/>
      <c r="HZ282" s="176"/>
      <c r="IA282" s="176"/>
      <c r="IB282" s="176"/>
      <c r="IC282" s="176"/>
      <c r="ID282" s="176"/>
      <c r="IE282" s="176"/>
      <c r="IF282" s="176"/>
      <c r="IG282" s="176"/>
      <c r="IH282" s="176"/>
      <c r="II282" s="176"/>
      <c r="IJ282" s="176"/>
      <c r="IK282" s="176"/>
      <c r="IL282" s="176"/>
      <c r="IM282" s="176"/>
      <c r="IN282" s="176"/>
      <c r="IO282" s="176"/>
      <c r="IP282" s="176"/>
      <c r="IQ282" s="176"/>
      <c r="IR282" s="176"/>
      <c r="IS282" s="176"/>
      <c r="IT282" s="176"/>
      <c r="IU282" s="176"/>
    </row>
    <row r="283" spans="1:255" s="177" customFormat="1" x14ac:dyDescent="0.25">
      <c r="A283" s="102"/>
      <c r="B283" s="672"/>
      <c r="C283" s="672"/>
      <c r="D283" s="672"/>
      <c r="E283" s="104"/>
      <c r="F283" s="105"/>
      <c r="G283" s="106"/>
      <c r="H283" s="107"/>
      <c r="I283" s="179"/>
      <c r="J283" s="175"/>
      <c r="K283" s="175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  <c r="BY283" s="176"/>
      <c r="BZ283" s="176"/>
      <c r="CA283" s="176"/>
      <c r="CB283" s="176"/>
      <c r="CC283" s="176"/>
      <c r="CD283" s="176"/>
      <c r="CE283" s="176"/>
      <c r="CF283" s="176"/>
      <c r="CG283" s="176"/>
      <c r="CH283" s="176"/>
      <c r="CI283" s="176"/>
      <c r="CJ283" s="176"/>
      <c r="CK283" s="176"/>
      <c r="CL283" s="176"/>
      <c r="CM283" s="176"/>
      <c r="CN283" s="176"/>
      <c r="CO283" s="176"/>
      <c r="CP283" s="176"/>
      <c r="CQ283" s="176"/>
      <c r="CR283" s="176"/>
      <c r="CS283" s="176"/>
      <c r="CT283" s="176"/>
      <c r="CU283" s="176"/>
      <c r="CV283" s="176"/>
      <c r="CW283" s="176"/>
      <c r="CX283" s="176"/>
      <c r="CY283" s="176"/>
      <c r="CZ283" s="176"/>
      <c r="DA283" s="176"/>
      <c r="DB283" s="176"/>
      <c r="DC283" s="176"/>
      <c r="DD283" s="176"/>
      <c r="DE283" s="176"/>
      <c r="DF283" s="176"/>
      <c r="DG283" s="176"/>
      <c r="DH283" s="176"/>
      <c r="DI283" s="176"/>
      <c r="DJ283" s="176"/>
      <c r="DK283" s="176"/>
      <c r="DL283" s="176"/>
      <c r="DM283" s="176"/>
      <c r="DN283" s="176"/>
      <c r="DO283" s="176"/>
      <c r="DP283" s="176"/>
      <c r="DQ283" s="176"/>
      <c r="DR283" s="176"/>
      <c r="DS283" s="176"/>
      <c r="DT283" s="176"/>
      <c r="DU283" s="176"/>
      <c r="DV283" s="176"/>
      <c r="DW283" s="176"/>
      <c r="DX283" s="176"/>
      <c r="DY283" s="176"/>
      <c r="DZ283" s="176"/>
      <c r="EA283" s="176"/>
      <c r="EB283" s="176"/>
      <c r="EC283" s="176"/>
      <c r="ED283" s="176"/>
      <c r="EE283" s="176"/>
      <c r="EF283" s="176"/>
      <c r="EG283" s="176"/>
      <c r="EH283" s="176"/>
      <c r="EI283" s="176"/>
      <c r="EJ283" s="176"/>
      <c r="EK283" s="176"/>
      <c r="EL283" s="176"/>
      <c r="EM283" s="176"/>
      <c r="EN283" s="176"/>
      <c r="EO283" s="176"/>
      <c r="EP283" s="176"/>
      <c r="EQ283" s="176"/>
      <c r="ER283" s="176"/>
      <c r="ES283" s="176"/>
      <c r="ET283" s="176"/>
      <c r="EU283" s="176"/>
      <c r="EV283" s="176"/>
      <c r="EW283" s="176"/>
      <c r="EX283" s="176"/>
      <c r="EY283" s="176"/>
      <c r="EZ283" s="176"/>
      <c r="FA283" s="176"/>
      <c r="FB283" s="176"/>
      <c r="FC283" s="176"/>
      <c r="FD283" s="176"/>
      <c r="FE283" s="176"/>
      <c r="FF283" s="176"/>
      <c r="FG283" s="176"/>
      <c r="FH283" s="176"/>
      <c r="FI283" s="176"/>
      <c r="FJ283" s="176"/>
      <c r="FK283" s="176"/>
      <c r="FL283" s="176"/>
      <c r="FM283" s="176"/>
      <c r="FN283" s="176"/>
      <c r="FO283" s="176"/>
      <c r="FP283" s="176"/>
      <c r="FQ283" s="176"/>
      <c r="FR283" s="176"/>
      <c r="FS283" s="176"/>
      <c r="FT283" s="176"/>
      <c r="FU283" s="176"/>
      <c r="FV283" s="176"/>
      <c r="FW283" s="176"/>
      <c r="FX283" s="176"/>
      <c r="FY283" s="176"/>
      <c r="FZ283" s="176"/>
      <c r="GA283" s="176"/>
      <c r="GB283" s="176"/>
      <c r="GC283" s="176"/>
      <c r="GD283" s="176"/>
      <c r="GE283" s="176"/>
      <c r="GF283" s="176"/>
      <c r="GG283" s="176"/>
      <c r="GH283" s="176"/>
      <c r="GI283" s="176"/>
      <c r="GJ283" s="176"/>
      <c r="GK283" s="176"/>
      <c r="GL283" s="176"/>
      <c r="GM283" s="176"/>
      <c r="GN283" s="176"/>
      <c r="GO283" s="176"/>
      <c r="GP283" s="176"/>
      <c r="GQ283" s="176"/>
      <c r="GR283" s="176"/>
      <c r="GS283" s="176"/>
      <c r="GT283" s="176"/>
      <c r="GU283" s="176"/>
      <c r="GV283" s="176"/>
      <c r="GW283" s="176"/>
      <c r="GX283" s="176"/>
      <c r="GY283" s="176"/>
      <c r="GZ283" s="176"/>
      <c r="HA283" s="176"/>
      <c r="HB283" s="176"/>
      <c r="HC283" s="176"/>
      <c r="HD283" s="176"/>
      <c r="HE283" s="176"/>
      <c r="HF283" s="176"/>
      <c r="HG283" s="176"/>
      <c r="HH283" s="176"/>
      <c r="HI283" s="176"/>
      <c r="HJ283" s="176"/>
      <c r="HK283" s="176"/>
      <c r="HL283" s="176"/>
      <c r="HM283" s="176"/>
      <c r="HN283" s="176"/>
      <c r="HO283" s="176"/>
      <c r="HP283" s="176"/>
      <c r="HQ283" s="176"/>
      <c r="HR283" s="176"/>
      <c r="HS283" s="176"/>
      <c r="HT283" s="176"/>
      <c r="HU283" s="176"/>
      <c r="HV283" s="176"/>
      <c r="HW283" s="176"/>
      <c r="HX283" s="176"/>
      <c r="HY283" s="176"/>
      <c r="HZ283" s="176"/>
      <c r="IA283" s="176"/>
      <c r="IB283" s="176"/>
      <c r="IC283" s="176"/>
      <c r="ID283" s="176"/>
      <c r="IE283" s="176"/>
      <c r="IF283" s="176"/>
      <c r="IG283" s="176"/>
      <c r="IH283" s="176"/>
      <c r="II283" s="176"/>
      <c r="IJ283" s="176"/>
      <c r="IK283" s="176"/>
      <c r="IL283" s="176"/>
      <c r="IM283" s="176"/>
      <c r="IN283" s="176"/>
      <c r="IO283" s="176"/>
      <c r="IP283" s="176"/>
      <c r="IQ283" s="176"/>
      <c r="IR283" s="176"/>
      <c r="IS283" s="176"/>
      <c r="IT283" s="176"/>
      <c r="IU283" s="176"/>
    </row>
    <row r="284" spans="1:255" s="177" customFormat="1" x14ac:dyDescent="0.25">
      <c r="A284" s="779" t="s">
        <v>222</v>
      </c>
      <c r="B284" s="781" t="s">
        <v>22</v>
      </c>
      <c r="C284" s="781" t="s">
        <v>223</v>
      </c>
      <c r="D284" s="781" t="s">
        <v>17</v>
      </c>
      <c r="E284" s="783" t="s">
        <v>224</v>
      </c>
      <c r="F284" s="772" t="s">
        <v>225</v>
      </c>
      <c r="G284" s="773"/>
      <c r="H284" s="774" t="s">
        <v>226</v>
      </c>
      <c r="I284" s="179"/>
      <c r="J284" s="175"/>
      <c r="K284" s="175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76"/>
      <c r="DX284" s="176"/>
      <c r="DY284" s="176"/>
      <c r="DZ284" s="176"/>
      <c r="EA284" s="176"/>
      <c r="EB284" s="176"/>
      <c r="EC284" s="176"/>
      <c r="ED284" s="176"/>
      <c r="EE284" s="176"/>
      <c r="EF284" s="176"/>
      <c r="EG284" s="176"/>
      <c r="EH284" s="176"/>
      <c r="EI284" s="176"/>
      <c r="EJ284" s="176"/>
      <c r="EK284" s="176"/>
      <c r="EL284" s="176"/>
      <c r="EM284" s="176"/>
      <c r="EN284" s="176"/>
      <c r="EO284" s="176"/>
      <c r="EP284" s="176"/>
      <c r="EQ284" s="176"/>
      <c r="ER284" s="176"/>
      <c r="ES284" s="176"/>
      <c r="ET284" s="176"/>
      <c r="EU284" s="176"/>
      <c r="EV284" s="176"/>
      <c r="EW284" s="176"/>
      <c r="EX284" s="176"/>
      <c r="EY284" s="176"/>
      <c r="EZ284" s="176"/>
      <c r="FA284" s="176"/>
      <c r="FB284" s="176"/>
      <c r="FC284" s="176"/>
      <c r="FD284" s="176"/>
      <c r="FE284" s="176"/>
      <c r="FF284" s="176"/>
      <c r="FG284" s="176"/>
      <c r="FH284" s="176"/>
      <c r="FI284" s="176"/>
      <c r="FJ284" s="176"/>
      <c r="FK284" s="176"/>
      <c r="FL284" s="176"/>
      <c r="FM284" s="176"/>
      <c r="FN284" s="176"/>
      <c r="FO284" s="176"/>
      <c r="FP284" s="176"/>
      <c r="FQ284" s="176"/>
      <c r="FR284" s="176"/>
      <c r="FS284" s="176"/>
      <c r="FT284" s="176"/>
      <c r="FU284" s="176"/>
      <c r="FV284" s="176"/>
      <c r="FW284" s="176"/>
      <c r="FX284" s="176"/>
      <c r="FY284" s="176"/>
      <c r="FZ284" s="176"/>
      <c r="GA284" s="176"/>
      <c r="GB284" s="176"/>
      <c r="GC284" s="176"/>
      <c r="GD284" s="176"/>
      <c r="GE284" s="176"/>
      <c r="GF284" s="176"/>
      <c r="GG284" s="176"/>
      <c r="GH284" s="176"/>
      <c r="GI284" s="176"/>
      <c r="GJ284" s="176"/>
      <c r="GK284" s="176"/>
      <c r="GL284" s="176"/>
      <c r="GM284" s="176"/>
      <c r="GN284" s="176"/>
      <c r="GO284" s="176"/>
      <c r="GP284" s="176"/>
      <c r="GQ284" s="176"/>
      <c r="GR284" s="176"/>
      <c r="GS284" s="176"/>
      <c r="GT284" s="176"/>
      <c r="GU284" s="176"/>
      <c r="GV284" s="176"/>
      <c r="GW284" s="176"/>
      <c r="GX284" s="176"/>
      <c r="GY284" s="176"/>
      <c r="GZ284" s="176"/>
      <c r="HA284" s="176"/>
      <c r="HB284" s="176"/>
      <c r="HC284" s="176"/>
      <c r="HD284" s="176"/>
      <c r="HE284" s="176"/>
      <c r="HF284" s="176"/>
      <c r="HG284" s="176"/>
      <c r="HH284" s="176"/>
      <c r="HI284" s="176"/>
      <c r="HJ284" s="176"/>
      <c r="HK284" s="176"/>
      <c r="HL284" s="176"/>
      <c r="HM284" s="176"/>
      <c r="HN284" s="176"/>
      <c r="HO284" s="176"/>
      <c r="HP284" s="176"/>
      <c r="HQ284" s="176"/>
      <c r="HR284" s="176"/>
      <c r="HS284" s="176"/>
      <c r="HT284" s="176"/>
      <c r="HU284" s="176"/>
      <c r="HV284" s="176"/>
      <c r="HW284" s="176"/>
      <c r="HX284" s="176"/>
      <c r="HY284" s="176"/>
      <c r="HZ284" s="176"/>
      <c r="IA284" s="176"/>
      <c r="IB284" s="176"/>
      <c r="IC284" s="176"/>
      <c r="ID284" s="176"/>
      <c r="IE284" s="176"/>
      <c r="IF284" s="176"/>
      <c r="IG284" s="176"/>
      <c r="IH284" s="176"/>
      <c r="II284" s="176"/>
      <c r="IJ284" s="176"/>
      <c r="IK284" s="176"/>
      <c r="IL284" s="176"/>
      <c r="IM284" s="176"/>
      <c r="IN284" s="176"/>
      <c r="IO284" s="176"/>
      <c r="IP284" s="176"/>
      <c r="IQ284" s="176"/>
      <c r="IR284" s="176"/>
      <c r="IS284" s="176"/>
      <c r="IT284" s="176"/>
      <c r="IU284" s="176"/>
    </row>
    <row r="285" spans="1:255" s="177" customFormat="1" x14ac:dyDescent="0.25">
      <c r="A285" s="807"/>
      <c r="B285" s="782"/>
      <c r="C285" s="782"/>
      <c r="D285" s="785"/>
      <c r="E285" s="786"/>
      <c r="F285" s="42" t="s">
        <v>227</v>
      </c>
      <c r="G285" s="42" t="s">
        <v>228</v>
      </c>
      <c r="H285" s="775"/>
      <c r="I285" s="179"/>
      <c r="J285" s="175"/>
      <c r="K285" s="175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76"/>
      <c r="DX285" s="176"/>
      <c r="DY285" s="176"/>
      <c r="DZ285" s="176"/>
      <c r="EA285" s="176"/>
      <c r="EB285" s="176"/>
      <c r="EC285" s="176"/>
      <c r="ED285" s="176"/>
      <c r="EE285" s="176"/>
      <c r="EF285" s="176"/>
      <c r="EG285" s="176"/>
      <c r="EH285" s="176"/>
      <c r="EI285" s="176"/>
      <c r="EJ285" s="176"/>
      <c r="EK285" s="176"/>
      <c r="EL285" s="176"/>
      <c r="EM285" s="176"/>
      <c r="EN285" s="176"/>
      <c r="EO285" s="176"/>
      <c r="EP285" s="176"/>
      <c r="EQ285" s="176"/>
      <c r="ER285" s="176"/>
      <c r="ES285" s="176"/>
      <c r="ET285" s="176"/>
      <c r="EU285" s="176"/>
      <c r="EV285" s="176"/>
      <c r="EW285" s="176"/>
      <c r="EX285" s="176"/>
      <c r="EY285" s="176"/>
      <c r="EZ285" s="176"/>
      <c r="FA285" s="176"/>
      <c r="FB285" s="176"/>
      <c r="FC285" s="176"/>
      <c r="FD285" s="176"/>
      <c r="FE285" s="176"/>
      <c r="FF285" s="176"/>
      <c r="FG285" s="176"/>
      <c r="FH285" s="176"/>
      <c r="FI285" s="176"/>
      <c r="FJ285" s="176"/>
      <c r="FK285" s="176"/>
      <c r="FL285" s="176"/>
      <c r="FM285" s="176"/>
      <c r="FN285" s="176"/>
      <c r="FO285" s="176"/>
      <c r="FP285" s="176"/>
      <c r="FQ285" s="176"/>
      <c r="FR285" s="176"/>
      <c r="FS285" s="176"/>
      <c r="FT285" s="176"/>
      <c r="FU285" s="176"/>
      <c r="FV285" s="176"/>
      <c r="FW285" s="176"/>
      <c r="FX285" s="176"/>
      <c r="FY285" s="176"/>
      <c r="FZ285" s="176"/>
      <c r="GA285" s="176"/>
      <c r="GB285" s="176"/>
      <c r="GC285" s="176"/>
      <c r="GD285" s="176"/>
      <c r="GE285" s="176"/>
      <c r="GF285" s="176"/>
      <c r="GG285" s="176"/>
      <c r="GH285" s="176"/>
      <c r="GI285" s="176"/>
      <c r="GJ285" s="176"/>
      <c r="GK285" s="176"/>
      <c r="GL285" s="176"/>
      <c r="GM285" s="176"/>
      <c r="GN285" s="176"/>
      <c r="GO285" s="176"/>
      <c r="GP285" s="176"/>
      <c r="GQ285" s="176"/>
      <c r="GR285" s="176"/>
      <c r="GS285" s="176"/>
      <c r="GT285" s="176"/>
      <c r="GU285" s="176"/>
      <c r="GV285" s="176"/>
      <c r="GW285" s="176"/>
      <c r="GX285" s="176"/>
      <c r="GY285" s="176"/>
      <c r="GZ285" s="176"/>
      <c r="HA285" s="176"/>
      <c r="HB285" s="176"/>
      <c r="HC285" s="176"/>
      <c r="HD285" s="176"/>
      <c r="HE285" s="176"/>
      <c r="HF285" s="176"/>
      <c r="HG285" s="176"/>
      <c r="HH285" s="176"/>
      <c r="HI285" s="176"/>
      <c r="HJ285" s="176"/>
      <c r="HK285" s="176"/>
      <c r="HL285" s="176"/>
      <c r="HM285" s="176"/>
      <c r="HN285" s="176"/>
      <c r="HO285" s="176"/>
      <c r="HP285" s="176"/>
      <c r="HQ285" s="176"/>
      <c r="HR285" s="176"/>
      <c r="HS285" s="176"/>
      <c r="HT285" s="176"/>
      <c r="HU285" s="176"/>
      <c r="HV285" s="176"/>
      <c r="HW285" s="176"/>
      <c r="HX285" s="176"/>
      <c r="HY285" s="176"/>
      <c r="HZ285" s="176"/>
      <c r="IA285" s="176"/>
      <c r="IB285" s="176"/>
      <c r="IC285" s="176"/>
      <c r="ID285" s="176"/>
      <c r="IE285" s="176"/>
      <c r="IF285" s="176"/>
      <c r="IG285" s="176"/>
      <c r="IH285" s="176"/>
      <c r="II285" s="176"/>
      <c r="IJ285" s="176"/>
      <c r="IK285" s="176"/>
      <c r="IL285" s="176"/>
      <c r="IM285" s="176"/>
      <c r="IN285" s="176"/>
      <c r="IO285" s="176"/>
      <c r="IP285" s="176"/>
      <c r="IQ285" s="176"/>
      <c r="IR285" s="176"/>
      <c r="IS285" s="176"/>
      <c r="IT285" s="176"/>
      <c r="IU285" s="176"/>
    </row>
    <row r="286" spans="1:255" s="177" customFormat="1" ht="23.25" customHeight="1" x14ac:dyDescent="0.25">
      <c r="A286" s="553"/>
      <c r="B286" s="549"/>
      <c r="C286" s="549"/>
      <c r="D286" s="551"/>
      <c r="E286" s="552"/>
      <c r="F286" s="42"/>
      <c r="G286" s="42"/>
      <c r="H286" s="546"/>
      <c r="I286" s="179"/>
      <c r="J286" s="175"/>
      <c r="K286" s="175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  <c r="BA286" s="176"/>
      <c r="BB286" s="176"/>
      <c r="BC286" s="176"/>
      <c r="BD286" s="176"/>
      <c r="BE286" s="176"/>
      <c r="BF286" s="176"/>
      <c r="BG286" s="176"/>
      <c r="BH286" s="176"/>
      <c r="BI286" s="176"/>
      <c r="BJ286" s="176"/>
      <c r="BK286" s="176"/>
      <c r="BL286" s="176"/>
      <c r="BM286" s="176"/>
      <c r="BN286" s="176"/>
      <c r="BO286" s="176"/>
      <c r="BP286" s="176"/>
      <c r="BQ286" s="176"/>
      <c r="BR286" s="176"/>
      <c r="BS286" s="176"/>
      <c r="BT286" s="176"/>
      <c r="BU286" s="176"/>
      <c r="BV286" s="176"/>
      <c r="BW286" s="176"/>
      <c r="BX286" s="176"/>
      <c r="BY286" s="176"/>
      <c r="BZ286" s="176"/>
      <c r="CA286" s="176"/>
      <c r="CB286" s="176"/>
      <c r="CC286" s="176"/>
      <c r="CD286" s="176"/>
      <c r="CE286" s="176"/>
      <c r="CF286" s="176"/>
      <c r="CG286" s="176"/>
      <c r="CH286" s="176"/>
      <c r="CI286" s="176"/>
      <c r="CJ286" s="176"/>
      <c r="CK286" s="176"/>
      <c r="CL286" s="176"/>
      <c r="CM286" s="176"/>
      <c r="CN286" s="176"/>
      <c r="CO286" s="176"/>
      <c r="CP286" s="176"/>
      <c r="CQ286" s="176"/>
      <c r="CR286" s="176"/>
      <c r="CS286" s="176"/>
      <c r="CT286" s="176"/>
      <c r="CU286" s="176"/>
      <c r="CV286" s="176"/>
      <c r="CW286" s="176"/>
      <c r="CX286" s="176"/>
      <c r="CY286" s="176"/>
      <c r="CZ286" s="176"/>
      <c r="DA286" s="176"/>
      <c r="DB286" s="176"/>
      <c r="DC286" s="176"/>
      <c r="DD286" s="176"/>
      <c r="DE286" s="176"/>
      <c r="DF286" s="176"/>
      <c r="DG286" s="176"/>
      <c r="DH286" s="176"/>
      <c r="DI286" s="176"/>
      <c r="DJ286" s="176"/>
      <c r="DK286" s="176"/>
      <c r="DL286" s="176"/>
      <c r="DM286" s="176"/>
      <c r="DN286" s="176"/>
      <c r="DO286" s="176"/>
      <c r="DP286" s="176"/>
      <c r="DQ286" s="176"/>
      <c r="DR286" s="176"/>
      <c r="DS286" s="176"/>
      <c r="DT286" s="176"/>
      <c r="DU286" s="176"/>
      <c r="DV286" s="176"/>
      <c r="DW286" s="176"/>
      <c r="DX286" s="176"/>
      <c r="DY286" s="176"/>
      <c r="DZ286" s="176"/>
      <c r="EA286" s="176"/>
      <c r="EB286" s="176"/>
      <c r="EC286" s="176"/>
      <c r="ED286" s="176"/>
      <c r="EE286" s="176"/>
      <c r="EF286" s="176"/>
      <c r="EG286" s="176"/>
      <c r="EH286" s="176"/>
      <c r="EI286" s="176"/>
      <c r="EJ286" s="176"/>
      <c r="EK286" s="176"/>
      <c r="EL286" s="176"/>
      <c r="EM286" s="176"/>
      <c r="EN286" s="176"/>
      <c r="EO286" s="176"/>
      <c r="EP286" s="176"/>
      <c r="EQ286" s="176"/>
      <c r="ER286" s="176"/>
      <c r="ES286" s="176"/>
      <c r="ET286" s="176"/>
      <c r="EU286" s="176"/>
      <c r="EV286" s="176"/>
      <c r="EW286" s="176"/>
      <c r="EX286" s="176"/>
      <c r="EY286" s="176"/>
      <c r="EZ286" s="176"/>
      <c r="FA286" s="176"/>
      <c r="FB286" s="176"/>
      <c r="FC286" s="176"/>
      <c r="FD286" s="176"/>
      <c r="FE286" s="176"/>
      <c r="FF286" s="176"/>
      <c r="FG286" s="176"/>
      <c r="FH286" s="176"/>
      <c r="FI286" s="176"/>
      <c r="FJ286" s="176"/>
      <c r="FK286" s="176"/>
      <c r="FL286" s="176"/>
      <c r="FM286" s="176"/>
      <c r="FN286" s="176"/>
      <c r="FO286" s="176"/>
      <c r="FP286" s="176"/>
      <c r="FQ286" s="176"/>
      <c r="FR286" s="176"/>
      <c r="FS286" s="176"/>
      <c r="FT286" s="176"/>
      <c r="FU286" s="176"/>
      <c r="FV286" s="176"/>
      <c r="FW286" s="176"/>
      <c r="FX286" s="176"/>
      <c r="FY286" s="176"/>
      <c r="FZ286" s="176"/>
      <c r="GA286" s="176"/>
      <c r="GB286" s="176"/>
      <c r="GC286" s="176"/>
      <c r="GD286" s="176"/>
      <c r="GE286" s="176"/>
      <c r="GF286" s="176"/>
      <c r="GG286" s="176"/>
      <c r="GH286" s="176"/>
      <c r="GI286" s="176"/>
      <c r="GJ286" s="176"/>
      <c r="GK286" s="176"/>
      <c r="GL286" s="176"/>
      <c r="GM286" s="176"/>
      <c r="GN286" s="176"/>
      <c r="GO286" s="176"/>
      <c r="GP286" s="176"/>
      <c r="GQ286" s="176"/>
      <c r="GR286" s="176"/>
      <c r="GS286" s="176"/>
      <c r="GT286" s="176"/>
      <c r="GU286" s="176"/>
      <c r="GV286" s="176"/>
      <c r="GW286" s="176"/>
      <c r="GX286" s="176"/>
      <c r="GY286" s="176"/>
      <c r="GZ286" s="176"/>
      <c r="HA286" s="176"/>
      <c r="HB286" s="176"/>
      <c r="HC286" s="176"/>
      <c r="HD286" s="176"/>
      <c r="HE286" s="176"/>
      <c r="HF286" s="176"/>
      <c r="HG286" s="176"/>
      <c r="HH286" s="176"/>
      <c r="HI286" s="176"/>
      <c r="HJ286" s="176"/>
      <c r="HK286" s="176"/>
      <c r="HL286" s="176"/>
      <c r="HM286" s="176"/>
      <c r="HN286" s="176"/>
      <c r="HO286" s="176"/>
      <c r="HP286" s="176"/>
      <c r="HQ286" s="176"/>
      <c r="HR286" s="176"/>
      <c r="HS286" s="176"/>
      <c r="HT286" s="176"/>
      <c r="HU286" s="176"/>
      <c r="HV286" s="176"/>
      <c r="HW286" s="176"/>
      <c r="HX286" s="176"/>
      <c r="HY286" s="176"/>
      <c r="HZ286" s="176"/>
      <c r="IA286" s="176"/>
      <c r="IB286" s="176"/>
      <c r="IC286" s="176"/>
      <c r="ID286" s="176"/>
      <c r="IE286" s="176"/>
      <c r="IF286" s="176"/>
      <c r="IG286" s="176"/>
      <c r="IH286" s="176"/>
      <c r="II286" s="176"/>
      <c r="IJ286" s="176"/>
      <c r="IK286" s="176"/>
      <c r="IL286" s="176"/>
      <c r="IM286" s="176"/>
      <c r="IN286" s="176"/>
      <c r="IO286" s="176"/>
      <c r="IP286" s="176"/>
      <c r="IQ286" s="176"/>
      <c r="IR286" s="176"/>
      <c r="IS286" s="176"/>
      <c r="IT286" s="176"/>
      <c r="IU286" s="176"/>
    </row>
    <row r="287" spans="1:255" s="177" customFormat="1" ht="28.5" customHeight="1" x14ac:dyDescent="0.25">
      <c r="A287" s="180"/>
      <c r="B287" s="110"/>
      <c r="C287" s="78"/>
      <c r="D287" s="111"/>
      <c r="E287" s="112"/>
      <c r="F287" s="113"/>
      <c r="G287" s="114">
        <f>ROUND(E287*F287,2)</f>
        <v>0</v>
      </c>
      <c r="H287" s="115"/>
      <c r="I287" s="179"/>
      <c r="J287" s="175"/>
      <c r="K287" s="175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76"/>
      <c r="DX287" s="176"/>
      <c r="DY287" s="176"/>
      <c r="DZ287" s="176"/>
      <c r="EA287" s="176"/>
      <c r="EB287" s="176"/>
      <c r="EC287" s="176"/>
      <c r="ED287" s="176"/>
      <c r="EE287" s="176"/>
      <c r="EF287" s="176"/>
      <c r="EG287" s="176"/>
      <c r="EH287" s="176"/>
      <c r="EI287" s="176"/>
      <c r="EJ287" s="176"/>
      <c r="EK287" s="176"/>
      <c r="EL287" s="176"/>
      <c r="EM287" s="176"/>
      <c r="EN287" s="176"/>
      <c r="EO287" s="176"/>
      <c r="EP287" s="176"/>
      <c r="EQ287" s="176"/>
      <c r="ER287" s="176"/>
      <c r="ES287" s="176"/>
      <c r="ET287" s="176"/>
      <c r="EU287" s="176"/>
      <c r="EV287" s="176"/>
      <c r="EW287" s="176"/>
      <c r="EX287" s="176"/>
      <c r="EY287" s="176"/>
      <c r="EZ287" s="176"/>
      <c r="FA287" s="176"/>
      <c r="FB287" s="176"/>
      <c r="FC287" s="176"/>
      <c r="FD287" s="176"/>
      <c r="FE287" s="176"/>
      <c r="FF287" s="176"/>
      <c r="FG287" s="176"/>
      <c r="FH287" s="176"/>
      <c r="FI287" s="176"/>
      <c r="FJ287" s="176"/>
      <c r="FK287" s="176"/>
      <c r="FL287" s="176"/>
      <c r="FM287" s="176"/>
      <c r="FN287" s="176"/>
      <c r="FO287" s="176"/>
      <c r="FP287" s="176"/>
      <c r="FQ287" s="176"/>
      <c r="FR287" s="176"/>
      <c r="FS287" s="176"/>
      <c r="FT287" s="176"/>
      <c r="FU287" s="176"/>
      <c r="FV287" s="176"/>
      <c r="FW287" s="176"/>
      <c r="FX287" s="176"/>
      <c r="FY287" s="176"/>
      <c r="FZ287" s="176"/>
      <c r="GA287" s="176"/>
      <c r="GB287" s="176"/>
      <c r="GC287" s="176"/>
      <c r="GD287" s="176"/>
      <c r="GE287" s="176"/>
      <c r="GF287" s="176"/>
      <c r="GG287" s="176"/>
      <c r="GH287" s="176"/>
      <c r="GI287" s="176"/>
      <c r="GJ287" s="176"/>
      <c r="GK287" s="176"/>
      <c r="GL287" s="176"/>
      <c r="GM287" s="176"/>
      <c r="GN287" s="176"/>
      <c r="GO287" s="176"/>
      <c r="GP287" s="176"/>
      <c r="GQ287" s="176"/>
      <c r="GR287" s="176"/>
      <c r="GS287" s="176"/>
      <c r="GT287" s="176"/>
      <c r="GU287" s="176"/>
      <c r="GV287" s="176"/>
      <c r="GW287" s="176"/>
      <c r="GX287" s="176"/>
      <c r="GY287" s="176"/>
      <c r="GZ287" s="176"/>
      <c r="HA287" s="176"/>
      <c r="HB287" s="176"/>
      <c r="HC287" s="176"/>
      <c r="HD287" s="176"/>
      <c r="HE287" s="176"/>
      <c r="HF287" s="176"/>
      <c r="HG287" s="176"/>
      <c r="HH287" s="176"/>
      <c r="HI287" s="176"/>
      <c r="HJ287" s="176"/>
      <c r="HK287" s="176"/>
      <c r="HL287" s="176"/>
      <c r="HM287" s="176"/>
      <c r="HN287" s="176"/>
      <c r="HO287" s="176"/>
      <c r="HP287" s="176"/>
      <c r="HQ287" s="176"/>
      <c r="HR287" s="176"/>
      <c r="HS287" s="176"/>
      <c r="HT287" s="176"/>
      <c r="HU287" s="176"/>
      <c r="HV287" s="176"/>
      <c r="HW287" s="176"/>
      <c r="HX287" s="176"/>
      <c r="HY287" s="176"/>
      <c r="HZ287" s="176"/>
      <c r="IA287" s="176"/>
      <c r="IB287" s="176"/>
      <c r="IC287" s="176"/>
      <c r="ID287" s="176"/>
      <c r="IE287" s="176"/>
      <c r="IF287" s="176"/>
      <c r="IG287" s="176"/>
      <c r="IH287" s="176"/>
      <c r="II287" s="176"/>
      <c r="IJ287" s="176"/>
      <c r="IK287" s="176"/>
      <c r="IL287" s="176"/>
      <c r="IM287" s="176"/>
      <c r="IN287" s="176"/>
      <c r="IO287" s="176"/>
      <c r="IP287" s="176"/>
      <c r="IQ287" s="176"/>
      <c r="IR287" s="176"/>
      <c r="IS287" s="176"/>
      <c r="IT287" s="176"/>
      <c r="IU287" s="176"/>
    </row>
    <row r="288" spans="1:255" s="177" customFormat="1" ht="18.75" customHeight="1" x14ac:dyDescent="0.25">
      <c r="A288" s="116" t="s">
        <v>226</v>
      </c>
      <c r="B288" s="808"/>
      <c r="C288" s="809"/>
      <c r="D288" s="809"/>
      <c r="E288" s="809"/>
      <c r="F288" s="809"/>
      <c r="G288" s="810"/>
      <c r="H288" s="117">
        <f>SUM(G287:G287)</f>
        <v>0</v>
      </c>
      <c r="I288" s="179"/>
      <c r="J288" s="175"/>
      <c r="K288" s="175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76"/>
      <c r="DX288" s="176"/>
      <c r="DY288" s="176"/>
      <c r="DZ288" s="176"/>
      <c r="EA288" s="176"/>
      <c r="EB288" s="176"/>
      <c r="EC288" s="176"/>
      <c r="ED288" s="176"/>
      <c r="EE288" s="176"/>
      <c r="EF288" s="176"/>
      <c r="EG288" s="176"/>
      <c r="EH288" s="176"/>
      <c r="EI288" s="176"/>
      <c r="EJ288" s="176"/>
      <c r="EK288" s="176"/>
      <c r="EL288" s="176"/>
      <c r="EM288" s="176"/>
      <c r="EN288" s="176"/>
      <c r="EO288" s="176"/>
      <c r="EP288" s="176"/>
      <c r="EQ288" s="176"/>
      <c r="ER288" s="176"/>
      <c r="ES288" s="176"/>
      <c r="ET288" s="176"/>
      <c r="EU288" s="176"/>
      <c r="EV288" s="176"/>
      <c r="EW288" s="176"/>
      <c r="EX288" s="176"/>
      <c r="EY288" s="176"/>
      <c r="EZ288" s="176"/>
      <c r="FA288" s="176"/>
      <c r="FB288" s="176"/>
      <c r="FC288" s="176"/>
      <c r="FD288" s="176"/>
      <c r="FE288" s="176"/>
      <c r="FF288" s="176"/>
      <c r="FG288" s="176"/>
      <c r="FH288" s="176"/>
      <c r="FI288" s="176"/>
      <c r="FJ288" s="176"/>
      <c r="FK288" s="176"/>
      <c r="FL288" s="176"/>
      <c r="FM288" s="176"/>
      <c r="FN288" s="176"/>
      <c r="FO288" s="176"/>
      <c r="FP288" s="176"/>
      <c r="FQ288" s="176"/>
      <c r="FR288" s="176"/>
      <c r="FS288" s="176"/>
      <c r="FT288" s="176"/>
      <c r="FU288" s="176"/>
      <c r="FV288" s="176"/>
      <c r="FW288" s="176"/>
      <c r="FX288" s="176"/>
      <c r="FY288" s="176"/>
      <c r="FZ288" s="176"/>
      <c r="GA288" s="176"/>
      <c r="GB288" s="176"/>
      <c r="GC288" s="176"/>
      <c r="GD288" s="176"/>
      <c r="GE288" s="176"/>
      <c r="GF288" s="176"/>
      <c r="GG288" s="176"/>
      <c r="GH288" s="176"/>
      <c r="GI288" s="176"/>
      <c r="GJ288" s="176"/>
      <c r="GK288" s="176"/>
      <c r="GL288" s="176"/>
      <c r="GM288" s="176"/>
      <c r="GN288" s="176"/>
      <c r="GO288" s="176"/>
      <c r="GP288" s="176"/>
      <c r="GQ288" s="176"/>
      <c r="GR288" s="176"/>
      <c r="GS288" s="176"/>
      <c r="GT288" s="176"/>
      <c r="GU288" s="176"/>
      <c r="GV288" s="176"/>
      <c r="GW288" s="176"/>
      <c r="GX288" s="176"/>
      <c r="GY288" s="176"/>
      <c r="GZ288" s="176"/>
      <c r="HA288" s="176"/>
      <c r="HB288" s="176"/>
      <c r="HC288" s="176"/>
      <c r="HD288" s="176"/>
      <c r="HE288" s="176"/>
      <c r="HF288" s="176"/>
      <c r="HG288" s="176"/>
      <c r="HH288" s="176"/>
      <c r="HI288" s="176"/>
      <c r="HJ288" s="176"/>
      <c r="HK288" s="176"/>
      <c r="HL288" s="176"/>
      <c r="HM288" s="176"/>
      <c r="HN288" s="176"/>
      <c r="HO288" s="176"/>
      <c r="HP288" s="176"/>
      <c r="HQ288" s="176"/>
      <c r="HR288" s="176"/>
      <c r="HS288" s="176"/>
      <c r="HT288" s="176"/>
      <c r="HU288" s="176"/>
      <c r="HV288" s="176"/>
      <c r="HW288" s="176"/>
      <c r="HX288" s="176"/>
      <c r="HY288" s="176"/>
      <c r="HZ288" s="176"/>
      <c r="IA288" s="176"/>
      <c r="IB288" s="176"/>
      <c r="IC288" s="176"/>
      <c r="ID288" s="176"/>
      <c r="IE288" s="176"/>
      <c r="IF288" s="176"/>
      <c r="IG288" s="176"/>
      <c r="IH288" s="176"/>
      <c r="II288" s="176"/>
      <c r="IJ288" s="176"/>
      <c r="IK288" s="176"/>
      <c r="IL288" s="176"/>
      <c r="IM288" s="176"/>
      <c r="IN288" s="176"/>
      <c r="IO288" s="176"/>
      <c r="IP288" s="176"/>
      <c r="IQ288" s="176"/>
      <c r="IR288" s="176"/>
      <c r="IS288" s="176"/>
      <c r="IT288" s="176"/>
      <c r="IU288" s="176"/>
    </row>
    <row r="289" spans="1:255" s="177" customFormat="1" x14ac:dyDescent="0.25">
      <c r="A289" s="118"/>
      <c r="B289" s="673"/>
      <c r="C289" s="673"/>
      <c r="D289" s="673"/>
      <c r="E289" s="120"/>
      <c r="F289" s="121"/>
      <c r="G289" s="122"/>
      <c r="H289" s="123"/>
      <c r="I289" s="179"/>
      <c r="J289" s="175"/>
      <c r="K289" s="175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76"/>
      <c r="DX289" s="176"/>
      <c r="DY289" s="176"/>
      <c r="DZ289" s="176"/>
      <c r="EA289" s="176"/>
      <c r="EB289" s="176"/>
      <c r="EC289" s="176"/>
      <c r="ED289" s="176"/>
      <c r="EE289" s="176"/>
      <c r="EF289" s="176"/>
      <c r="EG289" s="176"/>
      <c r="EH289" s="176"/>
      <c r="EI289" s="176"/>
      <c r="EJ289" s="176"/>
      <c r="EK289" s="176"/>
      <c r="EL289" s="176"/>
      <c r="EM289" s="176"/>
      <c r="EN289" s="176"/>
      <c r="EO289" s="176"/>
      <c r="EP289" s="176"/>
      <c r="EQ289" s="176"/>
      <c r="ER289" s="176"/>
      <c r="ES289" s="176"/>
      <c r="ET289" s="176"/>
      <c r="EU289" s="176"/>
      <c r="EV289" s="176"/>
      <c r="EW289" s="176"/>
      <c r="EX289" s="176"/>
      <c r="EY289" s="176"/>
      <c r="EZ289" s="176"/>
      <c r="FA289" s="176"/>
      <c r="FB289" s="176"/>
      <c r="FC289" s="176"/>
      <c r="FD289" s="176"/>
      <c r="FE289" s="176"/>
      <c r="FF289" s="176"/>
      <c r="FG289" s="176"/>
      <c r="FH289" s="176"/>
      <c r="FI289" s="176"/>
      <c r="FJ289" s="176"/>
      <c r="FK289" s="176"/>
      <c r="FL289" s="176"/>
      <c r="FM289" s="176"/>
      <c r="FN289" s="176"/>
      <c r="FO289" s="176"/>
      <c r="FP289" s="176"/>
      <c r="FQ289" s="176"/>
      <c r="FR289" s="176"/>
      <c r="FS289" s="176"/>
      <c r="FT289" s="176"/>
      <c r="FU289" s="176"/>
      <c r="FV289" s="176"/>
      <c r="FW289" s="176"/>
      <c r="FX289" s="176"/>
      <c r="FY289" s="176"/>
      <c r="FZ289" s="176"/>
      <c r="GA289" s="176"/>
      <c r="GB289" s="176"/>
      <c r="GC289" s="176"/>
      <c r="GD289" s="176"/>
      <c r="GE289" s="176"/>
      <c r="GF289" s="176"/>
      <c r="GG289" s="176"/>
      <c r="GH289" s="176"/>
      <c r="GI289" s="176"/>
      <c r="GJ289" s="176"/>
      <c r="GK289" s="176"/>
      <c r="GL289" s="176"/>
      <c r="GM289" s="176"/>
      <c r="GN289" s="176"/>
      <c r="GO289" s="176"/>
      <c r="GP289" s="176"/>
      <c r="GQ289" s="176"/>
      <c r="GR289" s="176"/>
      <c r="GS289" s="176"/>
      <c r="GT289" s="176"/>
      <c r="GU289" s="176"/>
      <c r="GV289" s="176"/>
      <c r="GW289" s="176"/>
      <c r="GX289" s="176"/>
      <c r="GY289" s="176"/>
      <c r="GZ289" s="176"/>
      <c r="HA289" s="176"/>
      <c r="HB289" s="176"/>
      <c r="HC289" s="176"/>
      <c r="HD289" s="176"/>
      <c r="HE289" s="176"/>
      <c r="HF289" s="176"/>
      <c r="HG289" s="176"/>
      <c r="HH289" s="176"/>
      <c r="HI289" s="176"/>
      <c r="HJ289" s="176"/>
      <c r="HK289" s="176"/>
      <c r="HL289" s="176"/>
      <c r="HM289" s="176"/>
      <c r="HN289" s="176"/>
      <c r="HO289" s="176"/>
      <c r="HP289" s="176"/>
      <c r="HQ289" s="176"/>
      <c r="HR289" s="176"/>
      <c r="HS289" s="176"/>
      <c r="HT289" s="176"/>
      <c r="HU289" s="176"/>
      <c r="HV289" s="176"/>
      <c r="HW289" s="176"/>
      <c r="HX289" s="176"/>
      <c r="HY289" s="176"/>
      <c r="HZ289" s="176"/>
      <c r="IA289" s="176"/>
      <c r="IB289" s="176"/>
      <c r="IC289" s="176"/>
      <c r="ID289" s="176"/>
      <c r="IE289" s="176"/>
      <c r="IF289" s="176"/>
      <c r="IG289" s="176"/>
      <c r="IH289" s="176"/>
      <c r="II289" s="176"/>
      <c r="IJ289" s="176"/>
      <c r="IK289" s="176"/>
      <c r="IL289" s="176"/>
      <c r="IM289" s="176"/>
      <c r="IN289" s="176"/>
      <c r="IO289" s="176"/>
      <c r="IP289" s="176"/>
      <c r="IQ289" s="176"/>
      <c r="IR289" s="176"/>
      <c r="IS289" s="176"/>
      <c r="IT289" s="176"/>
      <c r="IU289" s="176"/>
    </row>
    <row r="290" spans="1:255" s="177" customFormat="1" x14ac:dyDescent="0.25">
      <c r="A290" s="779" t="s">
        <v>229</v>
      </c>
      <c r="B290" s="781" t="s">
        <v>22</v>
      </c>
      <c r="C290" s="781" t="s">
        <v>223</v>
      </c>
      <c r="D290" s="781" t="s">
        <v>17</v>
      </c>
      <c r="E290" s="783" t="s">
        <v>224</v>
      </c>
      <c r="F290" s="772" t="s">
        <v>225</v>
      </c>
      <c r="G290" s="773"/>
      <c r="H290" s="774" t="s">
        <v>230</v>
      </c>
      <c r="I290" s="179"/>
      <c r="J290" s="175"/>
      <c r="K290" s="181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76"/>
      <c r="DX290" s="176"/>
      <c r="DY290" s="176"/>
      <c r="DZ290" s="176"/>
      <c r="EA290" s="176"/>
      <c r="EB290" s="176"/>
      <c r="EC290" s="176"/>
      <c r="ED290" s="176"/>
      <c r="EE290" s="176"/>
      <c r="EF290" s="176"/>
      <c r="EG290" s="176"/>
      <c r="EH290" s="176"/>
      <c r="EI290" s="176"/>
      <c r="EJ290" s="176"/>
      <c r="EK290" s="176"/>
      <c r="EL290" s="176"/>
      <c r="EM290" s="176"/>
      <c r="EN290" s="176"/>
      <c r="EO290" s="176"/>
      <c r="EP290" s="176"/>
      <c r="EQ290" s="176"/>
      <c r="ER290" s="176"/>
      <c r="ES290" s="176"/>
      <c r="ET290" s="176"/>
      <c r="EU290" s="176"/>
      <c r="EV290" s="176"/>
      <c r="EW290" s="176"/>
      <c r="EX290" s="176"/>
      <c r="EY290" s="176"/>
      <c r="EZ290" s="176"/>
      <c r="FA290" s="176"/>
      <c r="FB290" s="176"/>
      <c r="FC290" s="176"/>
      <c r="FD290" s="176"/>
      <c r="FE290" s="176"/>
      <c r="FF290" s="176"/>
      <c r="FG290" s="176"/>
      <c r="FH290" s="176"/>
      <c r="FI290" s="176"/>
      <c r="FJ290" s="176"/>
      <c r="FK290" s="176"/>
      <c r="FL290" s="176"/>
      <c r="FM290" s="176"/>
      <c r="FN290" s="176"/>
      <c r="FO290" s="176"/>
      <c r="FP290" s="176"/>
      <c r="FQ290" s="176"/>
      <c r="FR290" s="176"/>
      <c r="FS290" s="176"/>
      <c r="FT290" s="176"/>
      <c r="FU290" s="176"/>
      <c r="FV290" s="176"/>
      <c r="FW290" s="176"/>
      <c r="FX290" s="176"/>
      <c r="FY290" s="176"/>
      <c r="FZ290" s="176"/>
      <c r="GA290" s="176"/>
      <c r="GB290" s="176"/>
      <c r="GC290" s="176"/>
      <c r="GD290" s="176"/>
      <c r="GE290" s="176"/>
      <c r="GF290" s="176"/>
      <c r="GG290" s="176"/>
      <c r="GH290" s="176"/>
      <c r="GI290" s="176"/>
      <c r="GJ290" s="176"/>
      <c r="GK290" s="176"/>
      <c r="GL290" s="176"/>
      <c r="GM290" s="176"/>
      <c r="GN290" s="176"/>
      <c r="GO290" s="176"/>
      <c r="GP290" s="176"/>
      <c r="GQ290" s="176"/>
      <c r="GR290" s="176"/>
      <c r="GS290" s="176"/>
      <c r="GT290" s="176"/>
      <c r="GU290" s="176"/>
      <c r="GV290" s="176"/>
      <c r="GW290" s="176"/>
      <c r="GX290" s="176"/>
      <c r="GY290" s="176"/>
      <c r="GZ290" s="176"/>
      <c r="HA290" s="176"/>
      <c r="HB290" s="176"/>
      <c r="HC290" s="176"/>
      <c r="HD290" s="176"/>
      <c r="HE290" s="176"/>
      <c r="HF290" s="176"/>
      <c r="HG290" s="176"/>
      <c r="HH290" s="176"/>
      <c r="HI290" s="176"/>
      <c r="HJ290" s="176"/>
      <c r="HK290" s="176"/>
      <c r="HL290" s="176"/>
      <c r="HM290" s="176"/>
      <c r="HN290" s="176"/>
      <c r="HO290" s="176"/>
      <c r="HP290" s="176"/>
      <c r="HQ290" s="176"/>
      <c r="HR290" s="176"/>
      <c r="HS290" s="176"/>
      <c r="HT290" s="176"/>
      <c r="HU290" s="176"/>
      <c r="HV290" s="176"/>
      <c r="HW290" s="176"/>
      <c r="HX290" s="176"/>
      <c r="HY290" s="176"/>
      <c r="HZ290" s="176"/>
      <c r="IA290" s="176"/>
      <c r="IB290" s="176"/>
      <c r="IC290" s="176"/>
      <c r="ID290" s="176"/>
      <c r="IE290" s="176"/>
      <c r="IF290" s="176"/>
      <c r="IG290" s="176"/>
      <c r="IH290" s="176"/>
      <c r="II290" s="176"/>
      <c r="IJ290" s="176"/>
      <c r="IK290" s="176"/>
      <c r="IL290" s="176"/>
      <c r="IM290" s="176"/>
      <c r="IN290" s="176"/>
      <c r="IO290" s="176"/>
      <c r="IP290" s="176"/>
      <c r="IQ290" s="176"/>
      <c r="IR290" s="176"/>
      <c r="IS290" s="176"/>
      <c r="IT290" s="176"/>
      <c r="IU290" s="176"/>
    </row>
    <row r="291" spans="1:255" s="177" customFormat="1" x14ac:dyDescent="0.25">
      <c r="A291" s="807"/>
      <c r="B291" s="782"/>
      <c r="C291" s="782"/>
      <c r="D291" s="785"/>
      <c r="E291" s="786"/>
      <c r="F291" s="42" t="s">
        <v>227</v>
      </c>
      <c r="G291" s="42" t="s">
        <v>228</v>
      </c>
      <c r="H291" s="775"/>
      <c r="I291" s="182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76"/>
      <c r="DX291" s="176"/>
      <c r="DY291" s="176"/>
      <c r="DZ291" s="176"/>
      <c r="EA291" s="176"/>
      <c r="EB291" s="176"/>
      <c r="EC291" s="176"/>
      <c r="ED291" s="176"/>
      <c r="EE291" s="176"/>
      <c r="EF291" s="176"/>
      <c r="EG291" s="176"/>
      <c r="EH291" s="176"/>
      <c r="EI291" s="176"/>
      <c r="EJ291" s="176"/>
      <c r="EK291" s="176"/>
      <c r="EL291" s="176"/>
      <c r="EM291" s="176"/>
      <c r="EN291" s="176"/>
      <c r="EO291" s="176"/>
      <c r="EP291" s="176"/>
      <c r="EQ291" s="176"/>
      <c r="ER291" s="176"/>
      <c r="ES291" s="176"/>
      <c r="ET291" s="176"/>
      <c r="EU291" s="176"/>
      <c r="EV291" s="176"/>
      <c r="EW291" s="176"/>
      <c r="EX291" s="176"/>
      <c r="EY291" s="176"/>
      <c r="EZ291" s="176"/>
      <c r="FA291" s="176"/>
      <c r="FB291" s="176"/>
      <c r="FC291" s="176"/>
      <c r="FD291" s="176"/>
      <c r="FE291" s="176"/>
      <c r="FF291" s="176"/>
      <c r="FG291" s="176"/>
      <c r="FH291" s="176"/>
      <c r="FI291" s="176"/>
      <c r="FJ291" s="176"/>
      <c r="FK291" s="176"/>
      <c r="FL291" s="176"/>
      <c r="FM291" s="176"/>
      <c r="FN291" s="176"/>
      <c r="FO291" s="176"/>
      <c r="FP291" s="176"/>
      <c r="FQ291" s="176"/>
      <c r="FR291" s="176"/>
      <c r="FS291" s="176"/>
      <c r="FT291" s="176"/>
      <c r="FU291" s="176"/>
      <c r="FV291" s="176"/>
      <c r="FW291" s="176"/>
      <c r="FX291" s="176"/>
      <c r="FY291" s="176"/>
      <c r="FZ291" s="176"/>
      <c r="GA291" s="176"/>
      <c r="GB291" s="176"/>
      <c r="GC291" s="176"/>
      <c r="GD291" s="176"/>
      <c r="GE291" s="176"/>
      <c r="GF291" s="176"/>
      <c r="GG291" s="176"/>
      <c r="GH291" s="176"/>
      <c r="GI291" s="176"/>
      <c r="GJ291" s="176"/>
      <c r="GK291" s="176"/>
      <c r="GL291" s="176"/>
      <c r="GM291" s="176"/>
      <c r="GN291" s="176"/>
      <c r="GO291" s="176"/>
      <c r="GP291" s="176"/>
      <c r="GQ291" s="176"/>
      <c r="GR291" s="176"/>
      <c r="GS291" s="176"/>
      <c r="GT291" s="176"/>
      <c r="GU291" s="176"/>
      <c r="GV291" s="176"/>
      <c r="GW291" s="176"/>
      <c r="GX291" s="176"/>
      <c r="GY291" s="176"/>
      <c r="GZ291" s="176"/>
      <c r="HA291" s="176"/>
      <c r="HB291" s="176"/>
      <c r="HC291" s="176"/>
      <c r="HD291" s="176"/>
      <c r="HE291" s="176"/>
      <c r="HF291" s="176"/>
      <c r="HG291" s="176"/>
      <c r="HH291" s="176"/>
      <c r="HI291" s="176"/>
      <c r="HJ291" s="176"/>
      <c r="HK291" s="176"/>
      <c r="HL291" s="176"/>
      <c r="HM291" s="176"/>
      <c r="HN291" s="176"/>
      <c r="HO291" s="176"/>
      <c r="HP291" s="176"/>
      <c r="HQ291" s="176"/>
      <c r="HR291" s="176"/>
      <c r="HS291" s="176"/>
      <c r="HT291" s="176"/>
      <c r="HU291" s="176"/>
      <c r="HV291" s="176"/>
      <c r="HW291" s="176"/>
      <c r="HX291" s="176"/>
      <c r="HY291" s="176"/>
      <c r="HZ291" s="176"/>
      <c r="IA291" s="176"/>
      <c r="IB291" s="176"/>
      <c r="IC291" s="176"/>
      <c r="ID291" s="176"/>
      <c r="IE291" s="176"/>
      <c r="IF291" s="176"/>
      <c r="IG291" s="176"/>
      <c r="IH291" s="176"/>
      <c r="II291" s="176"/>
      <c r="IJ291" s="176"/>
      <c r="IK291" s="176"/>
      <c r="IL291" s="176"/>
      <c r="IM291" s="176"/>
      <c r="IN291" s="176"/>
      <c r="IO291" s="176"/>
      <c r="IP291" s="176"/>
      <c r="IQ291" s="176"/>
      <c r="IR291" s="176"/>
      <c r="IS291" s="176"/>
      <c r="IT291" s="176"/>
      <c r="IU291" s="176"/>
    </row>
    <row r="292" spans="1:255" s="177" customFormat="1" x14ac:dyDescent="0.25">
      <c r="A292" s="132"/>
      <c r="B292" s="77"/>
      <c r="C292" s="77"/>
      <c r="D292" s="92"/>
      <c r="E292" s="172"/>
      <c r="F292" s="124"/>
      <c r="G292" s="114"/>
      <c r="H292" s="173"/>
      <c r="I292" s="182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  <c r="BA292" s="176"/>
      <c r="BB292" s="176"/>
      <c r="BC292" s="176"/>
      <c r="BD292" s="176"/>
      <c r="BE292" s="176"/>
      <c r="BF292" s="176"/>
      <c r="BG292" s="176"/>
      <c r="BH292" s="176"/>
      <c r="BI292" s="176"/>
      <c r="BJ292" s="176"/>
      <c r="BK292" s="176"/>
      <c r="BL292" s="176"/>
      <c r="BM292" s="176"/>
      <c r="BN292" s="176"/>
      <c r="BO292" s="176"/>
      <c r="BP292" s="176"/>
      <c r="BQ292" s="176"/>
      <c r="BR292" s="176"/>
      <c r="BS292" s="176"/>
      <c r="BT292" s="176"/>
      <c r="BU292" s="176"/>
      <c r="BV292" s="176"/>
      <c r="BW292" s="176"/>
      <c r="BX292" s="176"/>
      <c r="BY292" s="176"/>
      <c r="BZ292" s="176"/>
      <c r="CA292" s="176"/>
      <c r="CB292" s="176"/>
      <c r="CC292" s="176"/>
      <c r="CD292" s="176"/>
      <c r="CE292" s="176"/>
      <c r="CF292" s="176"/>
      <c r="CG292" s="176"/>
      <c r="CH292" s="176"/>
      <c r="CI292" s="176"/>
      <c r="CJ292" s="176"/>
      <c r="CK292" s="176"/>
      <c r="CL292" s="176"/>
      <c r="CM292" s="176"/>
      <c r="CN292" s="176"/>
      <c r="CO292" s="176"/>
      <c r="CP292" s="176"/>
      <c r="CQ292" s="176"/>
      <c r="CR292" s="176"/>
      <c r="CS292" s="176"/>
      <c r="CT292" s="176"/>
      <c r="CU292" s="176"/>
      <c r="CV292" s="176"/>
      <c r="CW292" s="176"/>
      <c r="CX292" s="176"/>
      <c r="CY292" s="176"/>
      <c r="CZ292" s="176"/>
      <c r="DA292" s="176"/>
      <c r="DB292" s="176"/>
      <c r="DC292" s="176"/>
      <c r="DD292" s="176"/>
      <c r="DE292" s="176"/>
      <c r="DF292" s="176"/>
      <c r="DG292" s="176"/>
      <c r="DH292" s="176"/>
      <c r="DI292" s="176"/>
      <c r="DJ292" s="176"/>
      <c r="DK292" s="176"/>
      <c r="DL292" s="176"/>
      <c r="DM292" s="176"/>
      <c r="DN292" s="176"/>
      <c r="DO292" s="176"/>
      <c r="DP292" s="176"/>
      <c r="DQ292" s="176"/>
      <c r="DR292" s="176"/>
      <c r="DS292" s="176"/>
      <c r="DT292" s="176"/>
      <c r="DU292" s="176"/>
      <c r="DV292" s="176"/>
      <c r="DW292" s="176"/>
      <c r="DX292" s="176"/>
      <c r="DY292" s="176"/>
      <c r="DZ292" s="176"/>
      <c r="EA292" s="176"/>
      <c r="EB292" s="176"/>
      <c r="EC292" s="176"/>
      <c r="ED292" s="176"/>
      <c r="EE292" s="176"/>
      <c r="EF292" s="176"/>
      <c r="EG292" s="176"/>
      <c r="EH292" s="176"/>
      <c r="EI292" s="176"/>
      <c r="EJ292" s="176"/>
      <c r="EK292" s="176"/>
      <c r="EL292" s="176"/>
      <c r="EM292" s="176"/>
      <c r="EN292" s="176"/>
      <c r="EO292" s="176"/>
      <c r="EP292" s="176"/>
      <c r="EQ292" s="176"/>
      <c r="ER292" s="176"/>
      <c r="ES292" s="176"/>
      <c r="ET292" s="176"/>
      <c r="EU292" s="176"/>
      <c r="EV292" s="176"/>
      <c r="EW292" s="176"/>
      <c r="EX292" s="176"/>
      <c r="EY292" s="176"/>
      <c r="EZ292" s="176"/>
      <c r="FA292" s="176"/>
      <c r="FB292" s="176"/>
      <c r="FC292" s="176"/>
      <c r="FD292" s="176"/>
      <c r="FE292" s="176"/>
      <c r="FF292" s="176"/>
      <c r="FG292" s="176"/>
      <c r="FH292" s="176"/>
      <c r="FI292" s="176"/>
      <c r="FJ292" s="176"/>
      <c r="FK292" s="176"/>
      <c r="FL292" s="176"/>
      <c r="FM292" s="176"/>
      <c r="FN292" s="176"/>
      <c r="FO292" s="176"/>
      <c r="FP292" s="176"/>
      <c r="FQ292" s="176"/>
      <c r="FR292" s="176"/>
      <c r="FS292" s="176"/>
      <c r="FT292" s="176"/>
      <c r="FU292" s="176"/>
      <c r="FV292" s="176"/>
      <c r="FW292" s="176"/>
      <c r="FX292" s="176"/>
      <c r="FY292" s="176"/>
      <c r="FZ292" s="176"/>
      <c r="GA292" s="176"/>
      <c r="GB292" s="176"/>
      <c r="GC292" s="176"/>
      <c r="GD292" s="176"/>
      <c r="GE292" s="176"/>
      <c r="GF292" s="176"/>
      <c r="GG292" s="176"/>
      <c r="GH292" s="176"/>
      <c r="GI292" s="176"/>
      <c r="GJ292" s="176"/>
      <c r="GK292" s="176"/>
      <c r="GL292" s="176"/>
      <c r="GM292" s="176"/>
      <c r="GN292" s="176"/>
      <c r="GO292" s="176"/>
      <c r="GP292" s="176"/>
      <c r="GQ292" s="176"/>
      <c r="GR292" s="176"/>
      <c r="GS292" s="176"/>
      <c r="GT292" s="176"/>
      <c r="GU292" s="176"/>
      <c r="GV292" s="176"/>
      <c r="GW292" s="176"/>
      <c r="GX292" s="176"/>
      <c r="GY292" s="176"/>
      <c r="GZ292" s="176"/>
      <c r="HA292" s="176"/>
      <c r="HB292" s="176"/>
      <c r="HC292" s="176"/>
      <c r="HD292" s="176"/>
      <c r="HE292" s="176"/>
      <c r="HF292" s="176"/>
      <c r="HG292" s="176"/>
      <c r="HH292" s="176"/>
      <c r="HI292" s="176"/>
      <c r="HJ292" s="176"/>
      <c r="HK292" s="176"/>
      <c r="HL292" s="176"/>
      <c r="HM292" s="176"/>
      <c r="HN292" s="176"/>
      <c r="HO292" s="176"/>
      <c r="HP292" s="176"/>
      <c r="HQ292" s="176"/>
      <c r="HR292" s="176"/>
      <c r="HS292" s="176"/>
      <c r="HT292" s="176"/>
      <c r="HU292" s="176"/>
      <c r="HV292" s="176"/>
      <c r="HW292" s="176"/>
      <c r="HX292" s="176"/>
      <c r="HY292" s="176"/>
      <c r="HZ292" s="176"/>
      <c r="IA292" s="176"/>
      <c r="IB292" s="176"/>
      <c r="IC292" s="176"/>
      <c r="ID292" s="176"/>
      <c r="IE292" s="176"/>
      <c r="IF292" s="176"/>
      <c r="IG292" s="176"/>
      <c r="IH292" s="176"/>
      <c r="II292" s="176"/>
      <c r="IJ292" s="176"/>
      <c r="IK292" s="176"/>
      <c r="IL292" s="176"/>
      <c r="IM292" s="176"/>
      <c r="IN292" s="176"/>
      <c r="IO292" s="176"/>
      <c r="IP292" s="176"/>
      <c r="IQ292" s="176"/>
      <c r="IR292" s="176"/>
      <c r="IS292" s="176"/>
      <c r="IT292" s="176"/>
      <c r="IU292" s="176"/>
    </row>
    <row r="293" spans="1:255" s="177" customFormat="1" x14ac:dyDescent="0.25">
      <c r="A293" s="132"/>
      <c r="B293" s="77"/>
      <c r="C293" s="77"/>
      <c r="D293" s="92"/>
      <c r="E293" s="172"/>
      <c r="F293" s="124"/>
      <c r="G293" s="114"/>
      <c r="H293" s="173"/>
      <c r="I293" s="182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  <c r="BY293" s="176"/>
      <c r="BZ293" s="176"/>
      <c r="CA293" s="176"/>
      <c r="CB293" s="176"/>
      <c r="CC293" s="176"/>
      <c r="CD293" s="176"/>
      <c r="CE293" s="176"/>
      <c r="CF293" s="176"/>
      <c r="CG293" s="176"/>
      <c r="CH293" s="176"/>
      <c r="CI293" s="176"/>
      <c r="CJ293" s="176"/>
      <c r="CK293" s="176"/>
      <c r="CL293" s="176"/>
      <c r="CM293" s="176"/>
      <c r="CN293" s="176"/>
      <c r="CO293" s="176"/>
      <c r="CP293" s="176"/>
      <c r="CQ293" s="176"/>
      <c r="CR293" s="176"/>
      <c r="CS293" s="176"/>
      <c r="CT293" s="176"/>
      <c r="CU293" s="176"/>
      <c r="CV293" s="176"/>
      <c r="CW293" s="176"/>
      <c r="CX293" s="176"/>
      <c r="CY293" s="176"/>
      <c r="CZ293" s="176"/>
      <c r="DA293" s="176"/>
      <c r="DB293" s="176"/>
      <c r="DC293" s="176"/>
      <c r="DD293" s="176"/>
      <c r="DE293" s="176"/>
      <c r="DF293" s="176"/>
      <c r="DG293" s="176"/>
      <c r="DH293" s="176"/>
      <c r="DI293" s="176"/>
      <c r="DJ293" s="176"/>
      <c r="DK293" s="176"/>
      <c r="DL293" s="176"/>
      <c r="DM293" s="176"/>
      <c r="DN293" s="176"/>
      <c r="DO293" s="176"/>
      <c r="DP293" s="176"/>
      <c r="DQ293" s="176"/>
      <c r="DR293" s="176"/>
      <c r="DS293" s="176"/>
      <c r="DT293" s="176"/>
      <c r="DU293" s="176"/>
      <c r="DV293" s="176"/>
      <c r="DW293" s="176"/>
      <c r="DX293" s="176"/>
      <c r="DY293" s="176"/>
      <c r="DZ293" s="176"/>
      <c r="EA293" s="176"/>
      <c r="EB293" s="176"/>
      <c r="EC293" s="176"/>
      <c r="ED293" s="176"/>
      <c r="EE293" s="176"/>
      <c r="EF293" s="176"/>
      <c r="EG293" s="176"/>
      <c r="EH293" s="176"/>
      <c r="EI293" s="176"/>
      <c r="EJ293" s="176"/>
      <c r="EK293" s="176"/>
      <c r="EL293" s="176"/>
      <c r="EM293" s="176"/>
      <c r="EN293" s="176"/>
      <c r="EO293" s="176"/>
      <c r="EP293" s="176"/>
      <c r="EQ293" s="176"/>
      <c r="ER293" s="176"/>
      <c r="ES293" s="176"/>
      <c r="ET293" s="176"/>
      <c r="EU293" s="176"/>
      <c r="EV293" s="176"/>
      <c r="EW293" s="176"/>
      <c r="EX293" s="176"/>
      <c r="EY293" s="176"/>
      <c r="EZ293" s="176"/>
      <c r="FA293" s="176"/>
      <c r="FB293" s="176"/>
      <c r="FC293" s="176"/>
      <c r="FD293" s="176"/>
      <c r="FE293" s="176"/>
      <c r="FF293" s="176"/>
      <c r="FG293" s="176"/>
      <c r="FH293" s="176"/>
      <c r="FI293" s="176"/>
      <c r="FJ293" s="176"/>
      <c r="FK293" s="176"/>
      <c r="FL293" s="176"/>
      <c r="FM293" s="176"/>
      <c r="FN293" s="176"/>
      <c r="FO293" s="176"/>
      <c r="FP293" s="176"/>
      <c r="FQ293" s="176"/>
      <c r="FR293" s="176"/>
      <c r="FS293" s="176"/>
      <c r="FT293" s="176"/>
      <c r="FU293" s="176"/>
      <c r="FV293" s="176"/>
      <c r="FW293" s="176"/>
      <c r="FX293" s="176"/>
      <c r="FY293" s="176"/>
      <c r="FZ293" s="176"/>
      <c r="GA293" s="176"/>
      <c r="GB293" s="176"/>
      <c r="GC293" s="176"/>
      <c r="GD293" s="176"/>
      <c r="GE293" s="176"/>
      <c r="GF293" s="176"/>
      <c r="GG293" s="176"/>
      <c r="GH293" s="176"/>
      <c r="GI293" s="176"/>
      <c r="GJ293" s="176"/>
      <c r="GK293" s="176"/>
      <c r="GL293" s="176"/>
      <c r="GM293" s="176"/>
      <c r="GN293" s="176"/>
      <c r="GO293" s="176"/>
      <c r="GP293" s="176"/>
      <c r="GQ293" s="176"/>
      <c r="GR293" s="176"/>
      <c r="GS293" s="176"/>
      <c r="GT293" s="176"/>
      <c r="GU293" s="176"/>
      <c r="GV293" s="176"/>
      <c r="GW293" s="176"/>
      <c r="GX293" s="176"/>
      <c r="GY293" s="176"/>
      <c r="GZ293" s="176"/>
      <c r="HA293" s="176"/>
      <c r="HB293" s="176"/>
      <c r="HC293" s="176"/>
      <c r="HD293" s="176"/>
      <c r="HE293" s="176"/>
      <c r="HF293" s="176"/>
      <c r="HG293" s="176"/>
      <c r="HH293" s="176"/>
      <c r="HI293" s="176"/>
      <c r="HJ293" s="176"/>
      <c r="HK293" s="176"/>
      <c r="HL293" s="176"/>
      <c r="HM293" s="176"/>
      <c r="HN293" s="176"/>
      <c r="HO293" s="176"/>
      <c r="HP293" s="176"/>
      <c r="HQ293" s="176"/>
      <c r="HR293" s="176"/>
      <c r="HS293" s="176"/>
      <c r="HT293" s="176"/>
      <c r="HU293" s="176"/>
      <c r="HV293" s="176"/>
      <c r="HW293" s="176"/>
      <c r="HX293" s="176"/>
      <c r="HY293" s="176"/>
      <c r="HZ293" s="176"/>
      <c r="IA293" s="176"/>
      <c r="IB293" s="176"/>
      <c r="IC293" s="176"/>
      <c r="ID293" s="176"/>
      <c r="IE293" s="176"/>
      <c r="IF293" s="176"/>
      <c r="IG293" s="176"/>
      <c r="IH293" s="176"/>
      <c r="II293" s="176"/>
      <c r="IJ293" s="176"/>
      <c r="IK293" s="176"/>
      <c r="IL293" s="176"/>
      <c r="IM293" s="176"/>
      <c r="IN293" s="176"/>
      <c r="IO293" s="176"/>
      <c r="IP293" s="176"/>
      <c r="IQ293" s="176"/>
      <c r="IR293" s="176"/>
      <c r="IS293" s="176"/>
      <c r="IT293" s="176"/>
      <c r="IU293" s="176"/>
    </row>
    <row r="294" spans="1:255" s="177" customFormat="1" x14ac:dyDescent="0.25">
      <c r="A294" s="116" t="s">
        <v>230</v>
      </c>
      <c r="B294" s="808"/>
      <c r="C294" s="809"/>
      <c r="D294" s="809"/>
      <c r="E294" s="809"/>
      <c r="F294" s="809"/>
      <c r="G294" s="810"/>
      <c r="H294" s="117">
        <f>SUM(G292:G293)</f>
        <v>0</v>
      </c>
      <c r="I294" s="182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  <c r="CR294" s="176"/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76"/>
      <c r="DX294" s="176"/>
      <c r="DY294" s="176"/>
      <c r="DZ294" s="176"/>
      <c r="EA294" s="176"/>
      <c r="EB294" s="176"/>
      <c r="EC294" s="176"/>
      <c r="ED294" s="176"/>
      <c r="EE294" s="176"/>
      <c r="EF294" s="176"/>
      <c r="EG294" s="176"/>
      <c r="EH294" s="176"/>
      <c r="EI294" s="176"/>
      <c r="EJ294" s="176"/>
      <c r="EK294" s="176"/>
      <c r="EL294" s="176"/>
      <c r="EM294" s="176"/>
      <c r="EN294" s="176"/>
      <c r="EO294" s="176"/>
      <c r="EP294" s="176"/>
      <c r="EQ294" s="176"/>
      <c r="ER294" s="176"/>
      <c r="ES294" s="176"/>
      <c r="ET294" s="176"/>
      <c r="EU294" s="176"/>
      <c r="EV294" s="176"/>
      <c r="EW294" s="176"/>
      <c r="EX294" s="176"/>
      <c r="EY294" s="176"/>
      <c r="EZ294" s="176"/>
      <c r="FA294" s="176"/>
      <c r="FB294" s="176"/>
      <c r="FC294" s="176"/>
      <c r="FD294" s="176"/>
      <c r="FE294" s="176"/>
      <c r="FF294" s="176"/>
      <c r="FG294" s="176"/>
      <c r="FH294" s="176"/>
      <c r="FI294" s="176"/>
      <c r="FJ294" s="176"/>
      <c r="FK294" s="176"/>
      <c r="FL294" s="176"/>
      <c r="FM294" s="176"/>
      <c r="FN294" s="176"/>
      <c r="FO294" s="176"/>
      <c r="FP294" s="176"/>
      <c r="FQ294" s="176"/>
      <c r="FR294" s="176"/>
      <c r="FS294" s="176"/>
      <c r="FT294" s="176"/>
      <c r="FU294" s="176"/>
      <c r="FV294" s="176"/>
      <c r="FW294" s="176"/>
      <c r="FX294" s="176"/>
      <c r="FY294" s="176"/>
      <c r="FZ294" s="176"/>
      <c r="GA294" s="176"/>
      <c r="GB294" s="176"/>
      <c r="GC294" s="176"/>
      <c r="GD294" s="176"/>
      <c r="GE294" s="176"/>
      <c r="GF294" s="176"/>
      <c r="GG294" s="176"/>
      <c r="GH294" s="176"/>
      <c r="GI294" s="176"/>
      <c r="GJ294" s="176"/>
      <c r="GK294" s="176"/>
      <c r="GL294" s="176"/>
      <c r="GM294" s="176"/>
      <c r="GN294" s="176"/>
      <c r="GO294" s="176"/>
      <c r="GP294" s="176"/>
      <c r="GQ294" s="176"/>
      <c r="GR294" s="176"/>
      <c r="GS294" s="176"/>
      <c r="GT294" s="176"/>
      <c r="GU294" s="176"/>
      <c r="GV294" s="176"/>
      <c r="GW294" s="176"/>
      <c r="GX294" s="176"/>
      <c r="GY294" s="176"/>
      <c r="GZ294" s="176"/>
      <c r="HA294" s="176"/>
      <c r="HB294" s="176"/>
      <c r="HC294" s="176"/>
      <c r="HD294" s="176"/>
      <c r="HE294" s="176"/>
      <c r="HF294" s="176"/>
      <c r="HG294" s="176"/>
      <c r="HH294" s="176"/>
      <c r="HI294" s="176"/>
      <c r="HJ294" s="176"/>
      <c r="HK294" s="176"/>
      <c r="HL294" s="176"/>
      <c r="HM294" s="176"/>
      <c r="HN294" s="176"/>
      <c r="HO294" s="176"/>
      <c r="HP294" s="176"/>
      <c r="HQ294" s="176"/>
      <c r="HR294" s="176"/>
      <c r="HS294" s="176"/>
      <c r="HT294" s="176"/>
      <c r="HU294" s="176"/>
      <c r="HV294" s="176"/>
      <c r="HW294" s="176"/>
      <c r="HX294" s="176"/>
      <c r="HY294" s="176"/>
      <c r="HZ294" s="176"/>
      <c r="IA294" s="176"/>
      <c r="IB294" s="176"/>
      <c r="IC294" s="176"/>
      <c r="ID294" s="176"/>
      <c r="IE294" s="176"/>
      <c r="IF294" s="176"/>
      <c r="IG294" s="176"/>
      <c r="IH294" s="176"/>
      <c r="II294" s="176"/>
      <c r="IJ294" s="176"/>
      <c r="IK294" s="176"/>
      <c r="IL294" s="176"/>
      <c r="IM294" s="176"/>
      <c r="IN294" s="176"/>
      <c r="IO294" s="176"/>
      <c r="IP294" s="176"/>
      <c r="IQ294" s="176"/>
      <c r="IR294" s="176"/>
      <c r="IS294" s="176"/>
      <c r="IT294" s="176"/>
      <c r="IU294" s="176"/>
    </row>
    <row r="295" spans="1:255" s="177" customFormat="1" x14ac:dyDescent="0.25">
      <c r="A295" s="126"/>
      <c r="B295" s="127"/>
      <c r="C295" s="127"/>
      <c r="D295" s="128"/>
      <c r="E295" s="88"/>
      <c r="F295" s="129"/>
      <c r="G295" s="130"/>
      <c r="H295" s="131"/>
      <c r="I295" s="182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176"/>
      <c r="CE295" s="176"/>
      <c r="CF295" s="176"/>
      <c r="CG295" s="176"/>
      <c r="CH295" s="176"/>
      <c r="CI295" s="176"/>
      <c r="CJ295" s="176"/>
      <c r="CK295" s="176"/>
      <c r="CL295" s="176"/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76"/>
      <c r="DX295" s="176"/>
      <c r="DY295" s="176"/>
      <c r="DZ295" s="176"/>
      <c r="EA295" s="176"/>
      <c r="EB295" s="176"/>
      <c r="EC295" s="176"/>
      <c r="ED295" s="176"/>
      <c r="EE295" s="176"/>
      <c r="EF295" s="176"/>
      <c r="EG295" s="176"/>
      <c r="EH295" s="176"/>
      <c r="EI295" s="176"/>
      <c r="EJ295" s="176"/>
      <c r="EK295" s="176"/>
      <c r="EL295" s="176"/>
      <c r="EM295" s="176"/>
      <c r="EN295" s="176"/>
      <c r="EO295" s="176"/>
      <c r="EP295" s="176"/>
      <c r="EQ295" s="176"/>
      <c r="ER295" s="176"/>
      <c r="ES295" s="176"/>
      <c r="ET295" s="176"/>
      <c r="EU295" s="176"/>
      <c r="EV295" s="176"/>
      <c r="EW295" s="176"/>
      <c r="EX295" s="176"/>
      <c r="EY295" s="176"/>
      <c r="EZ295" s="176"/>
      <c r="FA295" s="176"/>
      <c r="FB295" s="176"/>
      <c r="FC295" s="176"/>
      <c r="FD295" s="176"/>
      <c r="FE295" s="176"/>
      <c r="FF295" s="176"/>
      <c r="FG295" s="176"/>
      <c r="FH295" s="176"/>
      <c r="FI295" s="176"/>
      <c r="FJ295" s="176"/>
      <c r="FK295" s="176"/>
      <c r="FL295" s="176"/>
      <c r="FM295" s="176"/>
      <c r="FN295" s="176"/>
      <c r="FO295" s="176"/>
      <c r="FP295" s="176"/>
      <c r="FQ295" s="176"/>
      <c r="FR295" s="176"/>
      <c r="FS295" s="176"/>
      <c r="FT295" s="176"/>
      <c r="FU295" s="176"/>
      <c r="FV295" s="176"/>
      <c r="FW295" s="176"/>
      <c r="FX295" s="176"/>
      <c r="FY295" s="176"/>
      <c r="FZ295" s="176"/>
      <c r="GA295" s="176"/>
      <c r="GB295" s="176"/>
      <c r="GC295" s="176"/>
      <c r="GD295" s="176"/>
      <c r="GE295" s="176"/>
      <c r="GF295" s="176"/>
      <c r="GG295" s="176"/>
      <c r="GH295" s="176"/>
      <c r="GI295" s="176"/>
      <c r="GJ295" s="176"/>
      <c r="GK295" s="176"/>
      <c r="GL295" s="176"/>
      <c r="GM295" s="176"/>
      <c r="GN295" s="176"/>
      <c r="GO295" s="176"/>
      <c r="GP295" s="176"/>
      <c r="GQ295" s="176"/>
      <c r="GR295" s="176"/>
      <c r="GS295" s="176"/>
      <c r="GT295" s="176"/>
      <c r="GU295" s="176"/>
      <c r="GV295" s="176"/>
      <c r="GW295" s="176"/>
      <c r="GX295" s="176"/>
      <c r="GY295" s="176"/>
      <c r="GZ295" s="176"/>
      <c r="HA295" s="176"/>
      <c r="HB295" s="176"/>
      <c r="HC295" s="176"/>
      <c r="HD295" s="176"/>
      <c r="HE295" s="176"/>
      <c r="HF295" s="176"/>
      <c r="HG295" s="176"/>
      <c r="HH295" s="176"/>
      <c r="HI295" s="176"/>
      <c r="HJ295" s="176"/>
      <c r="HK295" s="176"/>
      <c r="HL295" s="176"/>
      <c r="HM295" s="176"/>
      <c r="HN295" s="176"/>
      <c r="HO295" s="176"/>
      <c r="HP295" s="176"/>
      <c r="HQ295" s="176"/>
      <c r="HR295" s="176"/>
      <c r="HS295" s="176"/>
      <c r="HT295" s="176"/>
      <c r="HU295" s="176"/>
      <c r="HV295" s="176"/>
      <c r="HW295" s="176"/>
      <c r="HX295" s="176"/>
      <c r="HY295" s="176"/>
      <c r="HZ295" s="176"/>
      <c r="IA295" s="176"/>
      <c r="IB295" s="176"/>
      <c r="IC295" s="176"/>
      <c r="ID295" s="176"/>
      <c r="IE295" s="176"/>
      <c r="IF295" s="176"/>
      <c r="IG295" s="176"/>
      <c r="IH295" s="176"/>
      <c r="II295" s="176"/>
      <c r="IJ295" s="176"/>
      <c r="IK295" s="176"/>
      <c r="IL295" s="176"/>
      <c r="IM295" s="176"/>
      <c r="IN295" s="176"/>
      <c r="IO295" s="176"/>
      <c r="IP295" s="176"/>
      <c r="IQ295" s="176"/>
      <c r="IR295" s="176"/>
      <c r="IS295" s="176"/>
      <c r="IT295" s="176"/>
      <c r="IU295" s="176"/>
    </row>
    <row r="296" spans="1:255" s="177" customFormat="1" x14ac:dyDescent="0.25">
      <c r="A296" s="779" t="s">
        <v>231</v>
      </c>
      <c r="B296" s="781" t="s">
        <v>22</v>
      </c>
      <c r="C296" s="781" t="s">
        <v>223</v>
      </c>
      <c r="D296" s="781" t="s">
        <v>17</v>
      </c>
      <c r="E296" s="783" t="s">
        <v>224</v>
      </c>
      <c r="F296" s="772" t="s">
        <v>225</v>
      </c>
      <c r="G296" s="773"/>
      <c r="H296" s="774" t="s">
        <v>232</v>
      </c>
      <c r="I296" s="182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  <c r="AZ296" s="176"/>
      <c r="BA296" s="176"/>
      <c r="BB296" s="176"/>
      <c r="BC296" s="176"/>
      <c r="BD296" s="176"/>
      <c r="BE296" s="176"/>
      <c r="BF296" s="176"/>
      <c r="BG296" s="176"/>
      <c r="BH296" s="176"/>
      <c r="BI296" s="176"/>
      <c r="BJ296" s="176"/>
      <c r="BK296" s="176"/>
      <c r="BL296" s="176"/>
      <c r="BM296" s="176"/>
      <c r="BN296" s="176"/>
      <c r="BO296" s="176"/>
      <c r="BP296" s="176"/>
      <c r="BQ296" s="176"/>
      <c r="BR296" s="176"/>
      <c r="BS296" s="176"/>
      <c r="BT296" s="176"/>
      <c r="BU296" s="176"/>
      <c r="BV296" s="176"/>
      <c r="BW296" s="176"/>
      <c r="BX296" s="176"/>
      <c r="BY296" s="176"/>
      <c r="BZ296" s="176"/>
      <c r="CA296" s="176"/>
      <c r="CB296" s="176"/>
      <c r="CC296" s="176"/>
      <c r="CD296" s="176"/>
      <c r="CE296" s="176"/>
      <c r="CF296" s="176"/>
      <c r="CG296" s="176"/>
      <c r="CH296" s="176"/>
      <c r="CI296" s="176"/>
      <c r="CJ296" s="176"/>
      <c r="CK296" s="176"/>
      <c r="CL296" s="176"/>
      <c r="CM296" s="176"/>
      <c r="CN296" s="176"/>
      <c r="CO296" s="176"/>
      <c r="CP296" s="176"/>
      <c r="CQ296" s="176"/>
      <c r="CR296" s="176"/>
      <c r="CS296" s="176"/>
      <c r="CT296" s="176"/>
      <c r="CU296" s="176"/>
      <c r="CV296" s="176"/>
      <c r="CW296" s="176"/>
      <c r="CX296" s="176"/>
      <c r="CY296" s="176"/>
      <c r="CZ296" s="176"/>
      <c r="DA296" s="176"/>
      <c r="DB296" s="176"/>
      <c r="DC296" s="176"/>
      <c r="DD296" s="176"/>
      <c r="DE296" s="176"/>
      <c r="DF296" s="176"/>
      <c r="DG296" s="176"/>
      <c r="DH296" s="176"/>
      <c r="DI296" s="176"/>
      <c r="DJ296" s="176"/>
      <c r="DK296" s="176"/>
      <c r="DL296" s="176"/>
      <c r="DM296" s="176"/>
      <c r="DN296" s="176"/>
      <c r="DO296" s="176"/>
      <c r="DP296" s="176"/>
      <c r="DQ296" s="176"/>
      <c r="DR296" s="176"/>
      <c r="DS296" s="176"/>
      <c r="DT296" s="176"/>
      <c r="DU296" s="176"/>
      <c r="DV296" s="176"/>
      <c r="DW296" s="176"/>
      <c r="DX296" s="176"/>
      <c r="DY296" s="176"/>
      <c r="DZ296" s="176"/>
      <c r="EA296" s="176"/>
      <c r="EB296" s="176"/>
      <c r="EC296" s="176"/>
      <c r="ED296" s="176"/>
      <c r="EE296" s="176"/>
      <c r="EF296" s="176"/>
      <c r="EG296" s="176"/>
      <c r="EH296" s="176"/>
      <c r="EI296" s="176"/>
      <c r="EJ296" s="176"/>
      <c r="EK296" s="176"/>
      <c r="EL296" s="176"/>
      <c r="EM296" s="176"/>
      <c r="EN296" s="176"/>
      <c r="EO296" s="176"/>
      <c r="EP296" s="176"/>
      <c r="EQ296" s="176"/>
      <c r="ER296" s="176"/>
      <c r="ES296" s="176"/>
      <c r="ET296" s="176"/>
      <c r="EU296" s="176"/>
      <c r="EV296" s="176"/>
      <c r="EW296" s="176"/>
      <c r="EX296" s="176"/>
      <c r="EY296" s="176"/>
      <c r="EZ296" s="176"/>
      <c r="FA296" s="176"/>
      <c r="FB296" s="176"/>
      <c r="FC296" s="176"/>
      <c r="FD296" s="176"/>
      <c r="FE296" s="176"/>
      <c r="FF296" s="176"/>
      <c r="FG296" s="176"/>
      <c r="FH296" s="176"/>
      <c r="FI296" s="176"/>
      <c r="FJ296" s="176"/>
      <c r="FK296" s="176"/>
      <c r="FL296" s="176"/>
      <c r="FM296" s="176"/>
      <c r="FN296" s="176"/>
      <c r="FO296" s="176"/>
      <c r="FP296" s="176"/>
      <c r="FQ296" s="176"/>
      <c r="FR296" s="176"/>
      <c r="FS296" s="176"/>
      <c r="FT296" s="176"/>
      <c r="FU296" s="176"/>
      <c r="FV296" s="176"/>
      <c r="FW296" s="176"/>
      <c r="FX296" s="176"/>
      <c r="FY296" s="176"/>
      <c r="FZ296" s="176"/>
      <c r="GA296" s="176"/>
      <c r="GB296" s="176"/>
      <c r="GC296" s="176"/>
      <c r="GD296" s="176"/>
      <c r="GE296" s="176"/>
      <c r="GF296" s="176"/>
      <c r="GG296" s="176"/>
      <c r="GH296" s="176"/>
      <c r="GI296" s="176"/>
      <c r="GJ296" s="176"/>
      <c r="GK296" s="176"/>
      <c r="GL296" s="176"/>
      <c r="GM296" s="176"/>
      <c r="GN296" s="176"/>
      <c r="GO296" s="176"/>
      <c r="GP296" s="176"/>
      <c r="GQ296" s="176"/>
      <c r="GR296" s="176"/>
      <c r="GS296" s="176"/>
      <c r="GT296" s="176"/>
      <c r="GU296" s="176"/>
      <c r="GV296" s="176"/>
      <c r="GW296" s="176"/>
      <c r="GX296" s="176"/>
      <c r="GY296" s="176"/>
      <c r="GZ296" s="176"/>
      <c r="HA296" s="176"/>
      <c r="HB296" s="176"/>
      <c r="HC296" s="176"/>
      <c r="HD296" s="176"/>
      <c r="HE296" s="176"/>
      <c r="HF296" s="176"/>
      <c r="HG296" s="176"/>
      <c r="HH296" s="176"/>
      <c r="HI296" s="176"/>
      <c r="HJ296" s="176"/>
      <c r="HK296" s="176"/>
      <c r="HL296" s="176"/>
      <c r="HM296" s="176"/>
      <c r="HN296" s="176"/>
      <c r="HO296" s="176"/>
      <c r="HP296" s="176"/>
      <c r="HQ296" s="176"/>
      <c r="HR296" s="176"/>
      <c r="HS296" s="176"/>
      <c r="HT296" s="176"/>
      <c r="HU296" s="176"/>
      <c r="HV296" s="176"/>
      <c r="HW296" s="176"/>
      <c r="HX296" s="176"/>
      <c r="HY296" s="176"/>
      <c r="HZ296" s="176"/>
      <c r="IA296" s="176"/>
      <c r="IB296" s="176"/>
      <c r="IC296" s="176"/>
      <c r="ID296" s="176"/>
      <c r="IE296" s="176"/>
      <c r="IF296" s="176"/>
      <c r="IG296" s="176"/>
      <c r="IH296" s="176"/>
      <c r="II296" s="176"/>
      <c r="IJ296" s="176"/>
      <c r="IK296" s="176"/>
      <c r="IL296" s="176"/>
      <c r="IM296" s="176"/>
      <c r="IN296" s="176"/>
      <c r="IO296" s="176"/>
      <c r="IP296" s="176"/>
      <c r="IQ296" s="176"/>
      <c r="IR296" s="176"/>
      <c r="IS296" s="176"/>
      <c r="IT296" s="176"/>
      <c r="IU296" s="176"/>
    </row>
    <row r="297" spans="1:255" s="177" customFormat="1" x14ac:dyDescent="0.25">
      <c r="A297" s="807"/>
      <c r="B297" s="782"/>
      <c r="C297" s="782"/>
      <c r="D297" s="785"/>
      <c r="E297" s="786"/>
      <c r="F297" s="42" t="s">
        <v>227</v>
      </c>
      <c r="G297" s="42" t="s">
        <v>228</v>
      </c>
      <c r="H297" s="775"/>
      <c r="I297" s="182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/>
      <c r="CH297" s="176"/>
      <c r="CI297" s="176"/>
      <c r="CJ297" s="176"/>
      <c r="CK297" s="176"/>
      <c r="CL297" s="176"/>
      <c r="CM297" s="176"/>
      <c r="CN297" s="176"/>
      <c r="CO297" s="176"/>
      <c r="CP297" s="176"/>
      <c r="CQ297" s="176"/>
      <c r="CR297" s="176"/>
      <c r="CS297" s="176"/>
      <c r="CT297" s="176"/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/>
      <c r="DE297" s="176"/>
      <c r="DF297" s="176"/>
      <c r="DG297" s="176"/>
      <c r="DH297" s="176"/>
      <c r="DI297" s="176"/>
      <c r="DJ297" s="176"/>
      <c r="DK297" s="176"/>
      <c r="DL297" s="176"/>
      <c r="DM297" s="176"/>
      <c r="DN297" s="176"/>
      <c r="DO297" s="176"/>
      <c r="DP297" s="176"/>
      <c r="DQ297" s="176"/>
      <c r="DR297" s="176"/>
      <c r="DS297" s="176"/>
      <c r="DT297" s="176"/>
      <c r="DU297" s="176"/>
      <c r="DV297" s="176"/>
      <c r="DW297" s="176"/>
      <c r="DX297" s="176"/>
      <c r="DY297" s="176"/>
      <c r="DZ297" s="176"/>
      <c r="EA297" s="176"/>
      <c r="EB297" s="176"/>
      <c r="EC297" s="176"/>
      <c r="ED297" s="176"/>
      <c r="EE297" s="176"/>
      <c r="EF297" s="176"/>
      <c r="EG297" s="176"/>
      <c r="EH297" s="176"/>
      <c r="EI297" s="176"/>
      <c r="EJ297" s="176"/>
      <c r="EK297" s="176"/>
      <c r="EL297" s="176"/>
      <c r="EM297" s="176"/>
      <c r="EN297" s="176"/>
      <c r="EO297" s="176"/>
      <c r="EP297" s="176"/>
      <c r="EQ297" s="176"/>
      <c r="ER297" s="176"/>
      <c r="ES297" s="176"/>
      <c r="ET297" s="176"/>
      <c r="EU297" s="176"/>
      <c r="EV297" s="176"/>
      <c r="EW297" s="176"/>
      <c r="EX297" s="176"/>
      <c r="EY297" s="176"/>
      <c r="EZ297" s="176"/>
      <c r="FA297" s="176"/>
      <c r="FB297" s="176"/>
      <c r="FC297" s="176"/>
      <c r="FD297" s="176"/>
      <c r="FE297" s="176"/>
      <c r="FF297" s="176"/>
      <c r="FG297" s="176"/>
      <c r="FH297" s="176"/>
      <c r="FI297" s="176"/>
      <c r="FJ297" s="176"/>
      <c r="FK297" s="176"/>
      <c r="FL297" s="176"/>
      <c r="FM297" s="176"/>
      <c r="FN297" s="176"/>
      <c r="FO297" s="176"/>
      <c r="FP297" s="176"/>
      <c r="FQ297" s="176"/>
      <c r="FR297" s="176"/>
      <c r="FS297" s="176"/>
      <c r="FT297" s="176"/>
      <c r="FU297" s="176"/>
      <c r="FV297" s="176"/>
      <c r="FW297" s="176"/>
      <c r="FX297" s="176"/>
      <c r="FY297" s="176"/>
      <c r="FZ297" s="176"/>
      <c r="GA297" s="176"/>
      <c r="GB297" s="176"/>
      <c r="GC297" s="176"/>
      <c r="GD297" s="176"/>
      <c r="GE297" s="176"/>
      <c r="GF297" s="176"/>
      <c r="GG297" s="176"/>
      <c r="GH297" s="176"/>
      <c r="GI297" s="176"/>
      <c r="GJ297" s="176"/>
      <c r="GK297" s="176"/>
      <c r="GL297" s="176"/>
      <c r="GM297" s="176"/>
      <c r="GN297" s="176"/>
      <c r="GO297" s="176"/>
      <c r="GP297" s="176"/>
      <c r="GQ297" s="176"/>
      <c r="GR297" s="176"/>
      <c r="GS297" s="176"/>
      <c r="GT297" s="176"/>
      <c r="GU297" s="176"/>
      <c r="GV297" s="176"/>
      <c r="GW297" s="176"/>
      <c r="GX297" s="176"/>
      <c r="GY297" s="176"/>
      <c r="GZ297" s="176"/>
      <c r="HA297" s="176"/>
      <c r="HB297" s="176"/>
      <c r="HC297" s="176"/>
      <c r="HD297" s="176"/>
      <c r="HE297" s="176"/>
      <c r="HF297" s="176"/>
      <c r="HG297" s="176"/>
      <c r="HH297" s="176"/>
      <c r="HI297" s="176"/>
      <c r="HJ297" s="176"/>
      <c r="HK297" s="176"/>
      <c r="HL297" s="176"/>
      <c r="HM297" s="176"/>
      <c r="HN297" s="176"/>
      <c r="HO297" s="176"/>
      <c r="HP297" s="176"/>
      <c r="HQ297" s="176"/>
      <c r="HR297" s="176"/>
      <c r="HS297" s="176"/>
      <c r="HT297" s="176"/>
      <c r="HU297" s="176"/>
      <c r="HV297" s="176"/>
      <c r="HW297" s="176"/>
      <c r="HX297" s="176"/>
      <c r="HY297" s="176"/>
      <c r="HZ297" s="176"/>
      <c r="IA297" s="176"/>
      <c r="IB297" s="176"/>
      <c r="IC297" s="176"/>
      <c r="ID297" s="176"/>
      <c r="IE297" s="176"/>
      <c r="IF297" s="176"/>
      <c r="IG297" s="176"/>
      <c r="IH297" s="176"/>
      <c r="II297" s="176"/>
      <c r="IJ297" s="176"/>
      <c r="IK297" s="176"/>
      <c r="IL297" s="176"/>
      <c r="IM297" s="176"/>
      <c r="IN297" s="176"/>
      <c r="IO297" s="176"/>
      <c r="IP297" s="176"/>
      <c r="IQ297" s="176"/>
      <c r="IR297" s="176"/>
      <c r="IS297" s="176"/>
      <c r="IT297" s="176"/>
      <c r="IU297" s="176"/>
    </row>
    <row r="298" spans="1:255" s="177" customFormat="1" ht="48" customHeight="1" x14ac:dyDescent="0.25">
      <c r="A298" s="671" t="s">
        <v>247</v>
      </c>
      <c r="B298" s="77" t="s">
        <v>233</v>
      </c>
      <c r="C298" s="77" t="s">
        <v>234</v>
      </c>
      <c r="D298" s="92" t="s">
        <v>178</v>
      </c>
      <c r="E298" s="172">
        <v>1</v>
      </c>
      <c r="F298" s="306">
        <f>'mediana preços equipamentos'!J13</f>
        <v>3862.1983333333333</v>
      </c>
      <c r="G298" s="114">
        <f t="shared" ref="G298" si="6">TRUNC(E298*F298,2)</f>
        <v>3862.19</v>
      </c>
      <c r="H298" s="249"/>
      <c r="I298" s="182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76"/>
      <c r="DX298" s="176"/>
      <c r="DY298" s="176"/>
      <c r="DZ298" s="176"/>
      <c r="EA298" s="176"/>
      <c r="EB298" s="176"/>
      <c r="EC298" s="176"/>
      <c r="ED298" s="176"/>
      <c r="EE298" s="176"/>
      <c r="EF298" s="176"/>
      <c r="EG298" s="176"/>
      <c r="EH298" s="176"/>
      <c r="EI298" s="176"/>
      <c r="EJ298" s="176"/>
      <c r="EK298" s="176"/>
      <c r="EL298" s="176"/>
      <c r="EM298" s="176"/>
      <c r="EN298" s="176"/>
      <c r="EO298" s="176"/>
      <c r="EP298" s="176"/>
      <c r="EQ298" s="176"/>
      <c r="ER298" s="176"/>
      <c r="ES298" s="176"/>
      <c r="ET298" s="176"/>
      <c r="EU298" s="176"/>
      <c r="EV298" s="176"/>
      <c r="EW298" s="176"/>
      <c r="EX298" s="176"/>
      <c r="EY298" s="176"/>
      <c r="EZ298" s="176"/>
      <c r="FA298" s="176"/>
      <c r="FB298" s="176"/>
      <c r="FC298" s="176"/>
      <c r="FD298" s="176"/>
      <c r="FE298" s="176"/>
      <c r="FF298" s="176"/>
      <c r="FG298" s="176"/>
      <c r="FH298" s="176"/>
      <c r="FI298" s="176"/>
      <c r="FJ298" s="176"/>
      <c r="FK298" s="176"/>
      <c r="FL298" s="176"/>
      <c r="FM298" s="176"/>
      <c r="FN298" s="176"/>
      <c r="FO298" s="176"/>
      <c r="FP298" s="176"/>
      <c r="FQ298" s="176"/>
      <c r="FR298" s="176"/>
      <c r="FS298" s="176"/>
      <c r="FT298" s="176"/>
      <c r="FU298" s="176"/>
      <c r="FV298" s="176"/>
      <c r="FW298" s="176"/>
      <c r="FX298" s="176"/>
      <c r="FY298" s="176"/>
      <c r="FZ298" s="176"/>
      <c r="GA298" s="176"/>
      <c r="GB298" s="176"/>
      <c r="GC298" s="176"/>
      <c r="GD298" s="176"/>
      <c r="GE298" s="176"/>
      <c r="GF298" s="176"/>
      <c r="GG298" s="176"/>
      <c r="GH298" s="176"/>
      <c r="GI298" s="176"/>
      <c r="GJ298" s="176"/>
      <c r="GK298" s="176"/>
      <c r="GL298" s="176"/>
      <c r="GM298" s="176"/>
      <c r="GN298" s="176"/>
      <c r="GO298" s="176"/>
      <c r="GP298" s="176"/>
      <c r="GQ298" s="176"/>
      <c r="GR298" s="176"/>
      <c r="GS298" s="176"/>
      <c r="GT298" s="176"/>
      <c r="GU298" s="176"/>
      <c r="GV298" s="176"/>
      <c r="GW298" s="176"/>
      <c r="GX298" s="176"/>
      <c r="GY298" s="176"/>
      <c r="GZ298" s="176"/>
      <c r="HA298" s="176"/>
      <c r="HB298" s="176"/>
      <c r="HC298" s="176"/>
      <c r="HD298" s="176"/>
      <c r="HE298" s="176"/>
      <c r="HF298" s="176"/>
      <c r="HG298" s="176"/>
      <c r="HH298" s="176"/>
      <c r="HI298" s="176"/>
      <c r="HJ298" s="176"/>
      <c r="HK298" s="176"/>
      <c r="HL298" s="176"/>
      <c r="HM298" s="176"/>
      <c r="HN298" s="176"/>
      <c r="HO298" s="176"/>
      <c r="HP298" s="176"/>
      <c r="HQ298" s="176"/>
      <c r="HR298" s="176"/>
      <c r="HS298" s="176"/>
      <c r="HT298" s="176"/>
      <c r="HU298" s="176"/>
      <c r="HV298" s="176"/>
      <c r="HW298" s="176"/>
      <c r="HX298" s="176"/>
      <c r="HY298" s="176"/>
      <c r="HZ298" s="176"/>
      <c r="IA298" s="176"/>
      <c r="IB298" s="176"/>
      <c r="IC298" s="176"/>
      <c r="ID298" s="176"/>
      <c r="IE298" s="176"/>
      <c r="IF298" s="176"/>
      <c r="IG298" s="176"/>
      <c r="IH298" s="176"/>
      <c r="II298" s="176"/>
      <c r="IJ298" s="176"/>
      <c r="IK298" s="176"/>
      <c r="IL298" s="176"/>
      <c r="IM298" s="176"/>
      <c r="IN298" s="176"/>
      <c r="IO298" s="176"/>
      <c r="IP298" s="176"/>
      <c r="IQ298" s="176"/>
      <c r="IR298" s="176"/>
      <c r="IS298" s="176"/>
      <c r="IT298" s="176"/>
      <c r="IU298" s="176"/>
    </row>
    <row r="299" spans="1:255" s="177" customFormat="1" ht="30.75" customHeight="1" x14ac:dyDescent="0.25">
      <c r="A299" s="671"/>
      <c r="B299" s="77"/>
      <c r="C299" s="77"/>
      <c r="D299" s="92"/>
      <c r="E299" s="172"/>
      <c r="F299" s="306"/>
      <c r="G299" s="114"/>
      <c r="H299" s="249"/>
      <c r="I299" s="182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76"/>
      <c r="DX299" s="176"/>
      <c r="DY299" s="176"/>
      <c r="DZ299" s="176"/>
      <c r="EA299" s="176"/>
      <c r="EB299" s="176"/>
      <c r="EC299" s="176"/>
      <c r="ED299" s="176"/>
      <c r="EE299" s="176"/>
      <c r="EF299" s="176"/>
      <c r="EG299" s="176"/>
      <c r="EH299" s="176"/>
      <c r="EI299" s="176"/>
      <c r="EJ299" s="176"/>
      <c r="EK299" s="176"/>
      <c r="EL299" s="176"/>
      <c r="EM299" s="176"/>
      <c r="EN299" s="176"/>
      <c r="EO299" s="176"/>
      <c r="EP299" s="176"/>
      <c r="EQ299" s="176"/>
      <c r="ER299" s="176"/>
      <c r="ES299" s="176"/>
      <c r="ET299" s="176"/>
      <c r="EU299" s="176"/>
      <c r="EV299" s="176"/>
      <c r="EW299" s="176"/>
      <c r="EX299" s="176"/>
      <c r="EY299" s="176"/>
      <c r="EZ299" s="176"/>
      <c r="FA299" s="176"/>
      <c r="FB299" s="176"/>
      <c r="FC299" s="176"/>
      <c r="FD299" s="176"/>
      <c r="FE299" s="176"/>
      <c r="FF299" s="176"/>
      <c r="FG299" s="176"/>
      <c r="FH299" s="176"/>
      <c r="FI299" s="176"/>
      <c r="FJ299" s="176"/>
      <c r="FK299" s="176"/>
      <c r="FL299" s="176"/>
      <c r="FM299" s="176"/>
      <c r="FN299" s="176"/>
      <c r="FO299" s="176"/>
      <c r="FP299" s="176"/>
      <c r="FQ299" s="176"/>
      <c r="FR299" s="176"/>
      <c r="FS299" s="176"/>
      <c r="FT299" s="176"/>
      <c r="FU299" s="176"/>
      <c r="FV299" s="176"/>
      <c r="FW299" s="176"/>
      <c r="FX299" s="176"/>
      <c r="FY299" s="176"/>
      <c r="FZ299" s="176"/>
      <c r="GA299" s="176"/>
      <c r="GB299" s="176"/>
      <c r="GC299" s="176"/>
      <c r="GD299" s="176"/>
      <c r="GE299" s="176"/>
      <c r="GF299" s="176"/>
      <c r="GG299" s="176"/>
      <c r="GH299" s="176"/>
      <c r="GI299" s="176"/>
      <c r="GJ299" s="176"/>
      <c r="GK299" s="176"/>
      <c r="GL299" s="176"/>
      <c r="GM299" s="176"/>
      <c r="GN299" s="176"/>
      <c r="GO299" s="176"/>
      <c r="GP299" s="176"/>
      <c r="GQ299" s="176"/>
      <c r="GR299" s="176"/>
      <c r="GS299" s="176"/>
      <c r="GT299" s="176"/>
      <c r="GU299" s="176"/>
      <c r="GV299" s="176"/>
      <c r="GW299" s="176"/>
      <c r="GX299" s="176"/>
      <c r="GY299" s="176"/>
      <c r="GZ299" s="176"/>
      <c r="HA299" s="176"/>
      <c r="HB299" s="176"/>
      <c r="HC299" s="176"/>
      <c r="HD299" s="176"/>
      <c r="HE299" s="176"/>
      <c r="HF299" s="176"/>
      <c r="HG299" s="176"/>
      <c r="HH299" s="176"/>
      <c r="HI299" s="176"/>
      <c r="HJ299" s="176"/>
      <c r="HK299" s="176"/>
      <c r="HL299" s="176"/>
      <c r="HM299" s="176"/>
      <c r="HN299" s="176"/>
      <c r="HO299" s="176"/>
      <c r="HP299" s="176"/>
      <c r="HQ299" s="176"/>
      <c r="HR299" s="176"/>
      <c r="HS299" s="176"/>
      <c r="HT299" s="176"/>
      <c r="HU299" s="176"/>
      <c r="HV299" s="176"/>
      <c r="HW299" s="176"/>
      <c r="HX299" s="176"/>
      <c r="HY299" s="176"/>
      <c r="HZ299" s="176"/>
      <c r="IA299" s="176"/>
      <c r="IB299" s="176"/>
      <c r="IC299" s="176"/>
      <c r="ID299" s="176"/>
      <c r="IE299" s="176"/>
      <c r="IF299" s="176"/>
      <c r="IG299" s="176"/>
      <c r="IH299" s="176"/>
      <c r="II299" s="176"/>
      <c r="IJ299" s="176"/>
      <c r="IK299" s="176"/>
      <c r="IL299" s="176"/>
      <c r="IM299" s="176"/>
      <c r="IN299" s="176"/>
      <c r="IO299" s="176"/>
      <c r="IP299" s="176"/>
      <c r="IQ299" s="176"/>
      <c r="IR299" s="176"/>
      <c r="IS299" s="176"/>
      <c r="IT299" s="176"/>
      <c r="IU299" s="176"/>
    </row>
    <row r="300" spans="1:255" s="177" customFormat="1" ht="26.25" customHeight="1" x14ac:dyDescent="0.25">
      <c r="A300" s="671"/>
      <c r="B300" s="77"/>
      <c r="C300" s="77"/>
      <c r="D300" s="92"/>
      <c r="E300" s="172"/>
      <c r="F300" s="306"/>
      <c r="G300" s="114"/>
      <c r="H300" s="249"/>
      <c r="I300" s="182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76"/>
      <c r="DX300" s="176"/>
      <c r="DY300" s="176"/>
      <c r="DZ300" s="176"/>
      <c r="EA300" s="176"/>
      <c r="EB300" s="176"/>
      <c r="EC300" s="176"/>
      <c r="ED300" s="176"/>
      <c r="EE300" s="176"/>
      <c r="EF300" s="176"/>
      <c r="EG300" s="176"/>
      <c r="EH300" s="176"/>
      <c r="EI300" s="176"/>
      <c r="EJ300" s="176"/>
      <c r="EK300" s="176"/>
      <c r="EL300" s="176"/>
      <c r="EM300" s="176"/>
      <c r="EN300" s="176"/>
      <c r="EO300" s="176"/>
      <c r="EP300" s="176"/>
      <c r="EQ300" s="176"/>
      <c r="ER300" s="176"/>
      <c r="ES300" s="176"/>
      <c r="ET300" s="176"/>
      <c r="EU300" s="176"/>
      <c r="EV300" s="176"/>
      <c r="EW300" s="176"/>
      <c r="EX300" s="176"/>
      <c r="EY300" s="176"/>
      <c r="EZ300" s="176"/>
      <c r="FA300" s="176"/>
      <c r="FB300" s="176"/>
      <c r="FC300" s="176"/>
      <c r="FD300" s="176"/>
      <c r="FE300" s="176"/>
      <c r="FF300" s="176"/>
      <c r="FG300" s="176"/>
      <c r="FH300" s="176"/>
      <c r="FI300" s="176"/>
      <c r="FJ300" s="176"/>
      <c r="FK300" s="176"/>
      <c r="FL300" s="176"/>
      <c r="FM300" s="176"/>
      <c r="FN300" s="176"/>
      <c r="FO300" s="176"/>
      <c r="FP300" s="176"/>
      <c r="FQ300" s="176"/>
      <c r="FR300" s="176"/>
      <c r="FS300" s="176"/>
      <c r="FT300" s="176"/>
      <c r="FU300" s="176"/>
      <c r="FV300" s="176"/>
      <c r="FW300" s="176"/>
      <c r="FX300" s="176"/>
      <c r="FY300" s="176"/>
      <c r="FZ300" s="176"/>
      <c r="GA300" s="176"/>
      <c r="GB300" s="176"/>
      <c r="GC300" s="176"/>
      <c r="GD300" s="176"/>
      <c r="GE300" s="176"/>
      <c r="GF300" s="176"/>
      <c r="GG300" s="176"/>
      <c r="GH300" s="176"/>
      <c r="GI300" s="176"/>
      <c r="GJ300" s="176"/>
      <c r="GK300" s="176"/>
      <c r="GL300" s="176"/>
      <c r="GM300" s="176"/>
      <c r="GN300" s="176"/>
      <c r="GO300" s="176"/>
      <c r="GP300" s="176"/>
      <c r="GQ300" s="176"/>
      <c r="GR300" s="176"/>
      <c r="GS300" s="176"/>
      <c r="GT300" s="176"/>
      <c r="GU300" s="176"/>
      <c r="GV300" s="176"/>
      <c r="GW300" s="176"/>
      <c r="GX300" s="176"/>
      <c r="GY300" s="176"/>
      <c r="GZ300" s="176"/>
      <c r="HA300" s="176"/>
      <c r="HB300" s="176"/>
      <c r="HC300" s="176"/>
      <c r="HD300" s="176"/>
      <c r="HE300" s="176"/>
      <c r="HF300" s="176"/>
      <c r="HG300" s="176"/>
      <c r="HH300" s="176"/>
      <c r="HI300" s="176"/>
      <c r="HJ300" s="176"/>
      <c r="HK300" s="176"/>
      <c r="HL300" s="176"/>
      <c r="HM300" s="176"/>
      <c r="HN300" s="176"/>
      <c r="HO300" s="176"/>
      <c r="HP300" s="176"/>
      <c r="HQ300" s="176"/>
      <c r="HR300" s="176"/>
      <c r="HS300" s="176"/>
      <c r="HT300" s="176"/>
      <c r="HU300" s="176"/>
      <c r="HV300" s="176"/>
      <c r="HW300" s="176"/>
      <c r="HX300" s="176"/>
      <c r="HY300" s="176"/>
      <c r="HZ300" s="176"/>
      <c r="IA300" s="176"/>
      <c r="IB300" s="176"/>
      <c r="IC300" s="176"/>
      <c r="ID300" s="176"/>
      <c r="IE300" s="176"/>
      <c r="IF300" s="176"/>
      <c r="IG300" s="176"/>
      <c r="IH300" s="176"/>
      <c r="II300" s="176"/>
      <c r="IJ300" s="176"/>
      <c r="IK300" s="176"/>
      <c r="IL300" s="176"/>
      <c r="IM300" s="176"/>
      <c r="IN300" s="176"/>
      <c r="IO300" s="176"/>
      <c r="IP300" s="176"/>
      <c r="IQ300" s="176"/>
      <c r="IR300" s="176"/>
      <c r="IS300" s="176"/>
      <c r="IT300" s="176"/>
      <c r="IU300" s="176"/>
    </row>
    <row r="301" spans="1:255" s="177" customFormat="1" ht="24" customHeight="1" x14ac:dyDescent="0.2">
      <c r="A301" s="317"/>
      <c r="B301" s="92"/>
      <c r="C301" s="77"/>
      <c r="D301" s="186"/>
      <c r="E301" s="172"/>
      <c r="F301" s="152"/>
      <c r="G301" s="114"/>
      <c r="H301" s="569"/>
      <c r="J301" s="187" t="s">
        <v>236</v>
      </c>
      <c r="K301" s="190" t="s">
        <v>17</v>
      </c>
      <c r="L301" s="191">
        <v>11</v>
      </c>
    </row>
    <row r="302" spans="1:255" s="177" customFormat="1" x14ac:dyDescent="0.25">
      <c r="A302" s="116" t="s">
        <v>232</v>
      </c>
      <c r="B302" s="554"/>
      <c r="C302" s="554"/>
      <c r="D302" s="134"/>
      <c r="E302" s="135"/>
      <c r="F302" s="136"/>
      <c r="G302" s="137"/>
      <c r="H302" s="117">
        <f>SUM(G298:G301)</f>
        <v>3862.19</v>
      </c>
      <c r="I302" s="182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76"/>
      <c r="DX302" s="176"/>
      <c r="DY302" s="176"/>
      <c r="DZ302" s="176"/>
      <c r="EA302" s="176"/>
      <c r="EB302" s="176"/>
      <c r="EC302" s="176"/>
      <c r="ED302" s="176"/>
      <c r="EE302" s="176"/>
      <c r="EF302" s="176"/>
      <c r="EG302" s="176"/>
      <c r="EH302" s="176"/>
      <c r="EI302" s="176"/>
      <c r="EJ302" s="176"/>
      <c r="EK302" s="176"/>
      <c r="EL302" s="176"/>
      <c r="EM302" s="176"/>
      <c r="EN302" s="176"/>
      <c r="EO302" s="176"/>
      <c r="EP302" s="176"/>
      <c r="EQ302" s="176"/>
      <c r="ER302" s="176"/>
      <c r="ES302" s="176"/>
      <c r="ET302" s="176"/>
      <c r="EU302" s="176"/>
      <c r="EV302" s="176"/>
      <c r="EW302" s="176"/>
      <c r="EX302" s="176"/>
      <c r="EY302" s="176"/>
      <c r="EZ302" s="176"/>
      <c r="FA302" s="176"/>
      <c r="FB302" s="176"/>
      <c r="FC302" s="176"/>
      <c r="FD302" s="176"/>
      <c r="FE302" s="176"/>
      <c r="FF302" s="176"/>
      <c r="FG302" s="176"/>
      <c r="FH302" s="176"/>
      <c r="FI302" s="176"/>
      <c r="FJ302" s="176"/>
      <c r="FK302" s="176"/>
      <c r="FL302" s="176"/>
      <c r="FM302" s="176"/>
      <c r="FN302" s="176"/>
      <c r="FO302" s="176"/>
      <c r="FP302" s="176"/>
      <c r="FQ302" s="176"/>
      <c r="FR302" s="176"/>
      <c r="FS302" s="176"/>
      <c r="FT302" s="176"/>
      <c r="FU302" s="176"/>
      <c r="FV302" s="176"/>
      <c r="FW302" s="176"/>
      <c r="FX302" s="176"/>
      <c r="FY302" s="176"/>
      <c r="FZ302" s="176"/>
      <c r="GA302" s="176"/>
      <c r="GB302" s="176"/>
      <c r="GC302" s="176"/>
      <c r="GD302" s="176"/>
      <c r="GE302" s="176"/>
      <c r="GF302" s="176"/>
      <c r="GG302" s="176"/>
      <c r="GH302" s="176"/>
      <c r="GI302" s="176"/>
      <c r="GJ302" s="176"/>
      <c r="GK302" s="176"/>
      <c r="GL302" s="176"/>
      <c r="GM302" s="176"/>
      <c r="GN302" s="176"/>
      <c r="GO302" s="176"/>
      <c r="GP302" s="176"/>
      <c r="GQ302" s="176"/>
      <c r="GR302" s="176"/>
      <c r="GS302" s="176"/>
      <c r="GT302" s="176"/>
      <c r="GU302" s="176"/>
      <c r="GV302" s="176"/>
      <c r="GW302" s="176"/>
      <c r="GX302" s="176"/>
      <c r="GY302" s="176"/>
      <c r="GZ302" s="176"/>
      <c r="HA302" s="176"/>
      <c r="HB302" s="176"/>
      <c r="HC302" s="176"/>
      <c r="HD302" s="176"/>
      <c r="HE302" s="176"/>
      <c r="HF302" s="176"/>
      <c r="HG302" s="176"/>
      <c r="HH302" s="176"/>
      <c r="HI302" s="176"/>
      <c r="HJ302" s="176"/>
      <c r="HK302" s="176"/>
      <c r="HL302" s="176"/>
      <c r="HM302" s="176"/>
      <c r="HN302" s="176"/>
      <c r="HO302" s="176"/>
      <c r="HP302" s="176"/>
      <c r="HQ302" s="176"/>
      <c r="HR302" s="176"/>
      <c r="HS302" s="176"/>
      <c r="HT302" s="176"/>
      <c r="HU302" s="176"/>
      <c r="HV302" s="176"/>
      <c r="HW302" s="176"/>
      <c r="HX302" s="176"/>
      <c r="HY302" s="176"/>
      <c r="HZ302" s="176"/>
      <c r="IA302" s="176"/>
      <c r="IB302" s="176"/>
      <c r="IC302" s="176"/>
      <c r="ID302" s="176"/>
      <c r="IE302" s="176"/>
      <c r="IF302" s="176"/>
      <c r="IG302" s="176"/>
      <c r="IH302" s="176"/>
      <c r="II302" s="176"/>
      <c r="IJ302" s="176"/>
      <c r="IK302" s="176"/>
      <c r="IL302" s="176"/>
      <c r="IM302" s="176"/>
      <c r="IN302" s="176"/>
      <c r="IO302" s="176"/>
      <c r="IP302" s="176"/>
      <c r="IQ302" s="176"/>
      <c r="IR302" s="176"/>
      <c r="IS302" s="176"/>
      <c r="IT302" s="176"/>
      <c r="IU302" s="176"/>
    </row>
    <row r="303" spans="1:255" s="177" customFormat="1" x14ac:dyDescent="0.25">
      <c r="A303" s="132"/>
      <c r="B303" s="110"/>
      <c r="C303" s="78"/>
      <c r="D303" s="111"/>
      <c r="E303" s="112"/>
      <c r="F303" s="113"/>
      <c r="G303" s="114"/>
      <c r="H303" s="138"/>
      <c r="I303" s="182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/>
      <c r="EC303" s="176"/>
      <c r="ED303" s="176"/>
      <c r="EE303" s="176"/>
      <c r="EF303" s="176"/>
      <c r="EG303" s="176"/>
      <c r="EH303" s="176"/>
      <c r="EI303" s="176"/>
      <c r="EJ303" s="176"/>
      <c r="EK303" s="176"/>
      <c r="EL303" s="176"/>
      <c r="EM303" s="176"/>
      <c r="EN303" s="176"/>
      <c r="EO303" s="176"/>
      <c r="EP303" s="176"/>
      <c r="EQ303" s="176"/>
      <c r="ER303" s="176"/>
      <c r="ES303" s="176"/>
      <c r="ET303" s="176"/>
      <c r="EU303" s="176"/>
      <c r="EV303" s="176"/>
      <c r="EW303" s="176"/>
      <c r="EX303" s="176"/>
      <c r="EY303" s="176"/>
      <c r="EZ303" s="176"/>
      <c r="FA303" s="176"/>
      <c r="FB303" s="176"/>
      <c r="FC303" s="176"/>
      <c r="FD303" s="176"/>
      <c r="FE303" s="176"/>
      <c r="FF303" s="176"/>
      <c r="FG303" s="176"/>
      <c r="FH303" s="176"/>
      <c r="FI303" s="176"/>
      <c r="FJ303" s="176"/>
      <c r="FK303" s="176"/>
      <c r="FL303" s="176"/>
      <c r="FM303" s="176"/>
      <c r="FN303" s="176"/>
      <c r="FO303" s="176"/>
      <c r="FP303" s="176"/>
      <c r="FQ303" s="176"/>
      <c r="FR303" s="176"/>
      <c r="FS303" s="176"/>
      <c r="FT303" s="176"/>
      <c r="FU303" s="176"/>
      <c r="FV303" s="176"/>
      <c r="FW303" s="176"/>
      <c r="FX303" s="176"/>
      <c r="FY303" s="176"/>
      <c r="FZ303" s="176"/>
      <c r="GA303" s="176"/>
      <c r="GB303" s="176"/>
      <c r="GC303" s="176"/>
      <c r="GD303" s="176"/>
      <c r="GE303" s="176"/>
      <c r="GF303" s="176"/>
      <c r="GG303" s="176"/>
      <c r="GH303" s="176"/>
      <c r="GI303" s="176"/>
      <c r="GJ303" s="176"/>
      <c r="GK303" s="176"/>
      <c r="GL303" s="176"/>
      <c r="GM303" s="176"/>
      <c r="GN303" s="176"/>
      <c r="GO303" s="176"/>
      <c r="GP303" s="176"/>
      <c r="GQ303" s="176"/>
      <c r="GR303" s="176"/>
      <c r="GS303" s="176"/>
      <c r="GT303" s="176"/>
      <c r="GU303" s="176"/>
      <c r="GV303" s="176"/>
      <c r="GW303" s="176"/>
      <c r="GX303" s="176"/>
      <c r="GY303" s="176"/>
      <c r="GZ303" s="176"/>
      <c r="HA303" s="176"/>
      <c r="HB303" s="176"/>
      <c r="HC303" s="176"/>
      <c r="HD303" s="176"/>
      <c r="HE303" s="176"/>
      <c r="HF303" s="176"/>
      <c r="HG303" s="176"/>
      <c r="HH303" s="176"/>
      <c r="HI303" s="176"/>
      <c r="HJ303" s="176"/>
      <c r="HK303" s="176"/>
      <c r="HL303" s="176"/>
      <c r="HM303" s="176"/>
      <c r="HN303" s="176"/>
      <c r="HO303" s="176"/>
      <c r="HP303" s="176"/>
      <c r="HQ303" s="176"/>
      <c r="HR303" s="176"/>
      <c r="HS303" s="176"/>
      <c r="HT303" s="176"/>
      <c r="HU303" s="176"/>
      <c r="HV303" s="176"/>
      <c r="HW303" s="176"/>
      <c r="HX303" s="176"/>
      <c r="HY303" s="176"/>
      <c r="HZ303" s="176"/>
      <c r="IA303" s="176"/>
      <c r="IB303" s="176"/>
      <c r="IC303" s="176"/>
      <c r="ID303" s="176"/>
      <c r="IE303" s="176"/>
      <c r="IF303" s="176"/>
      <c r="IG303" s="176"/>
      <c r="IH303" s="176"/>
      <c r="II303" s="176"/>
      <c r="IJ303" s="176"/>
      <c r="IK303" s="176"/>
      <c r="IL303" s="176"/>
      <c r="IM303" s="176"/>
      <c r="IN303" s="176"/>
      <c r="IO303" s="176"/>
      <c r="IP303" s="176"/>
      <c r="IQ303" s="176"/>
      <c r="IR303" s="176"/>
      <c r="IS303" s="176"/>
      <c r="IT303" s="176"/>
      <c r="IU303" s="176"/>
    </row>
    <row r="304" spans="1:255" s="177" customFormat="1" x14ac:dyDescent="0.25">
      <c r="A304" s="118"/>
      <c r="B304" s="673"/>
      <c r="C304" s="673"/>
      <c r="D304" s="673"/>
      <c r="E304" s="120"/>
      <c r="F304" s="121"/>
      <c r="G304" s="122"/>
      <c r="H304" s="123"/>
      <c r="I304" s="182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76"/>
      <c r="DX304" s="176"/>
      <c r="DY304" s="176"/>
      <c r="DZ304" s="176"/>
      <c r="EA304" s="176"/>
      <c r="EB304" s="176"/>
      <c r="EC304" s="176"/>
      <c r="ED304" s="176"/>
      <c r="EE304" s="176"/>
      <c r="EF304" s="176"/>
      <c r="EG304" s="176"/>
      <c r="EH304" s="176"/>
      <c r="EI304" s="176"/>
      <c r="EJ304" s="176"/>
      <c r="EK304" s="176"/>
      <c r="EL304" s="176"/>
      <c r="EM304" s="176"/>
      <c r="EN304" s="176"/>
      <c r="EO304" s="176"/>
      <c r="EP304" s="176"/>
      <c r="EQ304" s="176"/>
      <c r="ER304" s="176"/>
      <c r="ES304" s="176"/>
      <c r="ET304" s="176"/>
      <c r="EU304" s="176"/>
      <c r="EV304" s="176"/>
      <c r="EW304" s="176"/>
      <c r="EX304" s="176"/>
      <c r="EY304" s="176"/>
      <c r="EZ304" s="176"/>
      <c r="FA304" s="176"/>
      <c r="FB304" s="176"/>
      <c r="FC304" s="176"/>
      <c r="FD304" s="176"/>
      <c r="FE304" s="176"/>
      <c r="FF304" s="176"/>
      <c r="FG304" s="176"/>
      <c r="FH304" s="176"/>
      <c r="FI304" s="176"/>
      <c r="FJ304" s="176"/>
      <c r="FK304" s="176"/>
      <c r="FL304" s="176"/>
      <c r="FM304" s="176"/>
      <c r="FN304" s="176"/>
      <c r="FO304" s="176"/>
      <c r="FP304" s="176"/>
      <c r="FQ304" s="176"/>
      <c r="FR304" s="176"/>
      <c r="FS304" s="176"/>
      <c r="FT304" s="176"/>
      <c r="FU304" s="176"/>
      <c r="FV304" s="176"/>
      <c r="FW304" s="176"/>
      <c r="FX304" s="176"/>
      <c r="FY304" s="176"/>
      <c r="FZ304" s="176"/>
      <c r="GA304" s="176"/>
      <c r="GB304" s="176"/>
      <c r="GC304" s="176"/>
      <c r="GD304" s="176"/>
      <c r="GE304" s="176"/>
      <c r="GF304" s="176"/>
      <c r="GG304" s="176"/>
      <c r="GH304" s="176"/>
      <c r="GI304" s="176"/>
      <c r="GJ304" s="176"/>
      <c r="GK304" s="176"/>
      <c r="GL304" s="176"/>
      <c r="GM304" s="176"/>
      <c r="GN304" s="176"/>
      <c r="GO304" s="176"/>
      <c r="GP304" s="176"/>
      <c r="GQ304" s="176"/>
      <c r="GR304" s="176"/>
      <c r="GS304" s="176"/>
      <c r="GT304" s="176"/>
      <c r="GU304" s="176"/>
      <c r="GV304" s="176"/>
      <c r="GW304" s="176"/>
      <c r="GX304" s="176"/>
      <c r="GY304" s="176"/>
      <c r="GZ304" s="176"/>
      <c r="HA304" s="176"/>
      <c r="HB304" s="176"/>
      <c r="HC304" s="176"/>
      <c r="HD304" s="176"/>
      <c r="HE304" s="176"/>
      <c r="HF304" s="176"/>
      <c r="HG304" s="176"/>
      <c r="HH304" s="176"/>
      <c r="HI304" s="176"/>
      <c r="HJ304" s="176"/>
      <c r="HK304" s="176"/>
      <c r="HL304" s="176"/>
      <c r="HM304" s="176"/>
      <c r="HN304" s="176"/>
      <c r="HO304" s="176"/>
      <c r="HP304" s="176"/>
      <c r="HQ304" s="176"/>
      <c r="HR304" s="176"/>
      <c r="HS304" s="176"/>
      <c r="HT304" s="176"/>
      <c r="HU304" s="176"/>
      <c r="HV304" s="176"/>
      <c r="HW304" s="176"/>
      <c r="HX304" s="176"/>
      <c r="HY304" s="176"/>
      <c r="HZ304" s="176"/>
      <c r="IA304" s="176"/>
      <c r="IB304" s="176"/>
      <c r="IC304" s="176"/>
      <c r="ID304" s="176"/>
      <c r="IE304" s="176"/>
      <c r="IF304" s="176"/>
      <c r="IG304" s="176"/>
      <c r="IH304" s="176"/>
      <c r="II304" s="176"/>
      <c r="IJ304" s="176"/>
      <c r="IK304" s="176"/>
      <c r="IL304" s="176"/>
      <c r="IM304" s="176"/>
      <c r="IN304" s="176"/>
      <c r="IO304" s="176"/>
      <c r="IP304" s="176"/>
      <c r="IQ304" s="176"/>
      <c r="IR304" s="176"/>
      <c r="IS304" s="176"/>
      <c r="IT304" s="176"/>
      <c r="IU304" s="176"/>
    </row>
    <row r="305" spans="1:255" s="177" customFormat="1" ht="20.25" customHeight="1" x14ac:dyDescent="0.25">
      <c r="A305" s="139" t="s">
        <v>237</v>
      </c>
      <c r="B305" s="562"/>
      <c r="C305" s="562"/>
      <c r="D305" s="141"/>
      <c r="E305" s="142"/>
      <c r="F305" s="108"/>
      <c r="G305" s="109"/>
      <c r="H305" s="298" t="s">
        <v>210</v>
      </c>
      <c r="I305" s="182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76"/>
      <c r="DX305" s="176"/>
      <c r="DY305" s="176"/>
      <c r="DZ305" s="176"/>
      <c r="EA305" s="176"/>
      <c r="EB305" s="176"/>
      <c r="EC305" s="176"/>
      <c r="ED305" s="176"/>
      <c r="EE305" s="176"/>
      <c r="EF305" s="176"/>
      <c r="EG305" s="176"/>
      <c r="EH305" s="176"/>
      <c r="EI305" s="176"/>
      <c r="EJ305" s="176"/>
      <c r="EK305" s="176"/>
      <c r="EL305" s="176"/>
      <c r="EM305" s="176"/>
      <c r="EN305" s="176"/>
      <c r="EO305" s="176"/>
      <c r="EP305" s="176"/>
      <c r="EQ305" s="176"/>
      <c r="ER305" s="176"/>
      <c r="ES305" s="176"/>
      <c r="ET305" s="176"/>
      <c r="EU305" s="176"/>
      <c r="EV305" s="176"/>
      <c r="EW305" s="176"/>
      <c r="EX305" s="176"/>
      <c r="EY305" s="176"/>
      <c r="EZ305" s="176"/>
      <c r="FA305" s="176"/>
      <c r="FB305" s="176"/>
      <c r="FC305" s="176"/>
      <c r="FD305" s="176"/>
      <c r="FE305" s="176"/>
      <c r="FF305" s="176"/>
      <c r="FG305" s="176"/>
      <c r="FH305" s="176"/>
      <c r="FI305" s="176"/>
      <c r="FJ305" s="176"/>
      <c r="FK305" s="176"/>
      <c r="FL305" s="176"/>
      <c r="FM305" s="176"/>
      <c r="FN305" s="176"/>
      <c r="FO305" s="176"/>
      <c r="FP305" s="176"/>
      <c r="FQ305" s="176"/>
      <c r="FR305" s="176"/>
      <c r="FS305" s="176"/>
      <c r="FT305" s="176"/>
      <c r="FU305" s="176"/>
      <c r="FV305" s="176"/>
      <c r="FW305" s="176"/>
      <c r="FX305" s="176"/>
      <c r="FY305" s="176"/>
      <c r="FZ305" s="176"/>
      <c r="GA305" s="176"/>
      <c r="GB305" s="176"/>
      <c r="GC305" s="176"/>
      <c r="GD305" s="176"/>
      <c r="GE305" s="176"/>
      <c r="GF305" s="176"/>
      <c r="GG305" s="176"/>
      <c r="GH305" s="176"/>
      <c r="GI305" s="176"/>
      <c r="GJ305" s="176"/>
      <c r="GK305" s="176"/>
      <c r="GL305" s="176"/>
      <c r="GM305" s="176"/>
      <c r="GN305" s="176"/>
      <c r="GO305" s="176"/>
      <c r="GP305" s="176"/>
      <c r="GQ305" s="176"/>
      <c r="GR305" s="176"/>
      <c r="GS305" s="176"/>
      <c r="GT305" s="176"/>
      <c r="GU305" s="176"/>
      <c r="GV305" s="176"/>
      <c r="GW305" s="176"/>
      <c r="GX305" s="176"/>
      <c r="GY305" s="176"/>
      <c r="GZ305" s="176"/>
      <c r="HA305" s="176"/>
      <c r="HB305" s="176"/>
      <c r="HC305" s="176"/>
      <c r="HD305" s="176"/>
      <c r="HE305" s="176"/>
      <c r="HF305" s="176"/>
      <c r="HG305" s="176"/>
      <c r="HH305" s="176"/>
      <c r="HI305" s="176"/>
      <c r="HJ305" s="176"/>
      <c r="HK305" s="176"/>
      <c r="HL305" s="176"/>
      <c r="HM305" s="176"/>
      <c r="HN305" s="176"/>
      <c r="HO305" s="176"/>
      <c r="HP305" s="176"/>
      <c r="HQ305" s="176"/>
      <c r="HR305" s="176"/>
      <c r="HS305" s="176"/>
      <c r="HT305" s="176"/>
      <c r="HU305" s="176"/>
      <c r="HV305" s="176"/>
      <c r="HW305" s="176"/>
      <c r="HX305" s="176"/>
      <c r="HY305" s="176"/>
      <c r="HZ305" s="176"/>
      <c r="IA305" s="176"/>
      <c r="IB305" s="176"/>
      <c r="IC305" s="176"/>
      <c r="ID305" s="176"/>
      <c r="IE305" s="176"/>
      <c r="IF305" s="176"/>
      <c r="IG305" s="176"/>
      <c r="IH305" s="176"/>
      <c r="II305" s="176"/>
      <c r="IJ305" s="176"/>
      <c r="IK305" s="176"/>
      <c r="IL305" s="176"/>
      <c r="IM305" s="176"/>
      <c r="IN305" s="176"/>
      <c r="IO305" s="176"/>
      <c r="IP305" s="176"/>
      <c r="IQ305" s="176"/>
      <c r="IR305" s="176"/>
      <c r="IS305" s="176"/>
      <c r="IT305" s="176"/>
      <c r="IU305" s="176"/>
    </row>
    <row r="306" spans="1:255" s="177" customFormat="1" ht="20.25" customHeight="1" x14ac:dyDescent="0.25">
      <c r="A306" s="143" t="s">
        <v>238</v>
      </c>
      <c r="B306" s="144"/>
      <c r="C306" s="144"/>
      <c r="D306" s="145"/>
      <c r="E306" s="146"/>
      <c r="F306" s="147">
        <f>H288</f>
        <v>0</v>
      </c>
      <c r="G306" s="148"/>
      <c r="H306" s="149"/>
      <c r="I306" s="182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76"/>
      <c r="DX306" s="176"/>
      <c r="DY306" s="176"/>
      <c r="DZ306" s="176"/>
      <c r="EA306" s="176"/>
      <c r="EB306" s="176"/>
      <c r="EC306" s="176"/>
      <c r="ED306" s="176"/>
      <c r="EE306" s="176"/>
      <c r="EF306" s="176"/>
      <c r="EG306" s="176"/>
      <c r="EH306" s="176"/>
      <c r="EI306" s="176"/>
      <c r="EJ306" s="176"/>
      <c r="EK306" s="176"/>
      <c r="EL306" s="176"/>
      <c r="EM306" s="176"/>
      <c r="EN306" s="176"/>
      <c r="EO306" s="176"/>
      <c r="EP306" s="176"/>
      <c r="EQ306" s="176"/>
      <c r="ER306" s="176"/>
      <c r="ES306" s="176"/>
      <c r="ET306" s="176"/>
      <c r="EU306" s="176"/>
      <c r="EV306" s="176"/>
      <c r="EW306" s="176"/>
      <c r="EX306" s="176"/>
      <c r="EY306" s="176"/>
      <c r="EZ306" s="176"/>
      <c r="FA306" s="176"/>
      <c r="FB306" s="176"/>
      <c r="FC306" s="176"/>
      <c r="FD306" s="176"/>
      <c r="FE306" s="176"/>
      <c r="FF306" s="176"/>
      <c r="FG306" s="176"/>
      <c r="FH306" s="176"/>
      <c r="FI306" s="176"/>
      <c r="FJ306" s="176"/>
      <c r="FK306" s="176"/>
      <c r="FL306" s="176"/>
      <c r="FM306" s="176"/>
      <c r="FN306" s="176"/>
      <c r="FO306" s="176"/>
      <c r="FP306" s="176"/>
      <c r="FQ306" s="176"/>
      <c r="FR306" s="176"/>
      <c r="FS306" s="176"/>
      <c r="FT306" s="176"/>
      <c r="FU306" s="176"/>
      <c r="FV306" s="176"/>
      <c r="FW306" s="176"/>
      <c r="FX306" s="176"/>
      <c r="FY306" s="176"/>
      <c r="FZ306" s="176"/>
      <c r="GA306" s="176"/>
      <c r="GB306" s="176"/>
      <c r="GC306" s="176"/>
      <c r="GD306" s="176"/>
      <c r="GE306" s="176"/>
      <c r="GF306" s="176"/>
      <c r="GG306" s="176"/>
      <c r="GH306" s="176"/>
      <c r="GI306" s="176"/>
      <c r="GJ306" s="176"/>
      <c r="GK306" s="176"/>
      <c r="GL306" s="176"/>
      <c r="GM306" s="176"/>
      <c r="GN306" s="176"/>
      <c r="GO306" s="176"/>
      <c r="GP306" s="176"/>
      <c r="GQ306" s="176"/>
      <c r="GR306" s="176"/>
      <c r="GS306" s="176"/>
      <c r="GT306" s="176"/>
      <c r="GU306" s="176"/>
      <c r="GV306" s="176"/>
      <c r="GW306" s="176"/>
      <c r="GX306" s="176"/>
      <c r="GY306" s="176"/>
      <c r="GZ306" s="176"/>
      <c r="HA306" s="176"/>
      <c r="HB306" s="176"/>
      <c r="HC306" s="176"/>
      <c r="HD306" s="176"/>
      <c r="HE306" s="176"/>
      <c r="HF306" s="176"/>
      <c r="HG306" s="176"/>
      <c r="HH306" s="176"/>
      <c r="HI306" s="176"/>
      <c r="HJ306" s="176"/>
      <c r="HK306" s="176"/>
      <c r="HL306" s="176"/>
      <c r="HM306" s="176"/>
      <c r="HN306" s="176"/>
      <c r="HO306" s="176"/>
      <c r="HP306" s="176"/>
      <c r="HQ306" s="176"/>
      <c r="HR306" s="176"/>
      <c r="HS306" s="176"/>
      <c r="HT306" s="176"/>
      <c r="HU306" s="176"/>
      <c r="HV306" s="176"/>
      <c r="HW306" s="176"/>
      <c r="HX306" s="176"/>
      <c r="HY306" s="176"/>
      <c r="HZ306" s="176"/>
      <c r="IA306" s="176"/>
      <c r="IB306" s="176"/>
      <c r="IC306" s="176"/>
      <c r="ID306" s="176"/>
      <c r="IE306" s="176"/>
      <c r="IF306" s="176"/>
      <c r="IG306" s="176"/>
      <c r="IH306" s="176"/>
      <c r="II306" s="176"/>
      <c r="IJ306" s="176"/>
      <c r="IK306" s="176"/>
      <c r="IL306" s="176"/>
      <c r="IM306" s="176"/>
      <c r="IN306" s="176"/>
      <c r="IO306" s="176"/>
      <c r="IP306" s="176"/>
      <c r="IQ306" s="176"/>
      <c r="IR306" s="176"/>
      <c r="IS306" s="176"/>
      <c r="IT306" s="176"/>
      <c r="IU306" s="176"/>
    </row>
    <row r="307" spans="1:255" s="177" customFormat="1" ht="20.25" customHeight="1" x14ac:dyDescent="0.25">
      <c r="A307" s="296" t="s">
        <v>239</v>
      </c>
      <c r="B307" s="673"/>
      <c r="C307" s="673"/>
      <c r="D307" s="150"/>
      <c r="E307" s="151"/>
      <c r="F307" s="152">
        <v>0</v>
      </c>
      <c r="G307" s="161"/>
      <c r="H307" s="153"/>
      <c r="I307" s="182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/>
      <c r="EC307" s="176"/>
      <c r="ED307" s="176"/>
      <c r="EE307" s="176"/>
      <c r="EF307" s="176"/>
      <c r="EG307" s="176"/>
      <c r="EH307" s="176"/>
      <c r="EI307" s="176"/>
      <c r="EJ307" s="176"/>
      <c r="EK307" s="176"/>
      <c r="EL307" s="176"/>
      <c r="EM307" s="176"/>
      <c r="EN307" s="176"/>
      <c r="EO307" s="176"/>
      <c r="EP307" s="176"/>
      <c r="EQ307" s="176"/>
      <c r="ER307" s="176"/>
      <c r="ES307" s="176"/>
      <c r="ET307" s="176"/>
      <c r="EU307" s="176"/>
      <c r="EV307" s="176"/>
      <c r="EW307" s="176"/>
      <c r="EX307" s="176"/>
      <c r="EY307" s="176"/>
      <c r="EZ307" s="176"/>
      <c r="FA307" s="176"/>
      <c r="FB307" s="176"/>
      <c r="FC307" s="176"/>
      <c r="FD307" s="176"/>
      <c r="FE307" s="176"/>
      <c r="FF307" s="176"/>
      <c r="FG307" s="176"/>
      <c r="FH307" s="176"/>
      <c r="FI307" s="176"/>
      <c r="FJ307" s="176"/>
      <c r="FK307" s="176"/>
      <c r="FL307" s="176"/>
      <c r="FM307" s="176"/>
      <c r="FN307" s="176"/>
      <c r="FO307" s="176"/>
      <c r="FP307" s="176"/>
      <c r="FQ307" s="176"/>
      <c r="FR307" s="176"/>
      <c r="FS307" s="176"/>
      <c r="FT307" s="176"/>
      <c r="FU307" s="176"/>
      <c r="FV307" s="176"/>
      <c r="FW307" s="176"/>
      <c r="FX307" s="176"/>
      <c r="FY307" s="176"/>
      <c r="FZ307" s="176"/>
      <c r="GA307" s="176"/>
      <c r="GB307" s="176"/>
      <c r="GC307" s="176"/>
      <c r="GD307" s="176"/>
      <c r="GE307" s="176"/>
      <c r="GF307" s="176"/>
      <c r="GG307" s="176"/>
      <c r="GH307" s="176"/>
      <c r="GI307" s="176"/>
      <c r="GJ307" s="176"/>
      <c r="GK307" s="176"/>
      <c r="GL307" s="176"/>
      <c r="GM307" s="176"/>
      <c r="GN307" s="176"/>
      <c r="GO307" s="176"/>
      <c r="GP307" s="176"/>
      <c r="GQ307" s="176"/>
      <c r="GR307" s="176"/>
      <c r="GS307" s="176"/>
      <c r="GT307" s="176"/>
      <c r="GU307" s="176"/>
      <c r="GV307" s="176"/>
      <c r="GW307" s="176"/>
      <c r="GX307" s="176"/>
      <c r="GY307" s="176"/>
      <c r="GZ307" s="176"/>
      <c r="HA307" s="176"/>
      <c r="HB307" s="176"/>
      <c r="HC307" s="176"/>
      <c r="HD307" s="176"/>
      <c r="HE307" s="176"/>
      <c r="HF307" s="176"/>
      <c r="HG307" s="176"/>
      <c r="HH307" s="176"/>
      <c r="HI307" s="176"/>
      <c r="HJ307" s="176"/>
      <c r="HK307" s="176"/>
      <c r="HL307" s="176"/>
      <c r="HM307" s="176"/>
      <c r="HN307" s="176"/>
      <c r="HO307" s="176"/>
      <c r="HP307" s="176"/>
      <c r="HQ307" s="176"/>
      <c r="HR307" s="176"/>
      <c r="HS307" s="176"/>
      <c r="HT307" s="176"/>
      <c r="HU307" s="176"/>
      <c r="HV307" s="176"/>
      <c r="HW307" s="176"/>
      <c r="HX307" s="176"/>
      <c r="HY307" s="176"/>
      <c r="HZ307" s="176"/>
      <c r="IA307" s="176"/>
      <c r="IB307" s="176"/>
      <c r="IC307" s="176"/>
      <c r="ID307" s="176"/>
      <c r="IE307" s="176"/>
      <c r="IF307" s="176"/>
      <c r="IG307" s="176"/>
      <c r="IH307" s="176"/>
      <c r="II307" s="176"/>
      <c r="IJ307" s="176"/>
      <c r="IK307" s="176"/>
      <c r="IL307" s="176"/>
      <c r="IM307" s="176"/>
      <c r="IN307" s="176"/>
      <c r="IO307" s="176"/>
      <c r="IP307" s="176"/>
      <c r="IQ307" s="176"/>
      <c r="IR307" s="176"/>
      <c r="IS307" s="176"/>
      <c r="IT307" s="176"/>
      <c r="IU307" s="176"/>
    </row>
    <row r="308" spans="1:255" s="177" customFormat="1" ht="20.25" customHeight="1" x14ac:dyDescent="0.25">
      <c r="A308" s="154" t="s">
        <v>240</v>
      </c>
      <c r="B308" s="155"/>
      <c r="C308" s="155"/>
      <c r="D308" s="156"/>
      <c r="E308" s="157"/>
      <c r="F308" s="158"/>
      <c r="G308" s="297"/>
      <c r="H308" s="159">
        <f>F306+F307</f>
        <v>0</v>
      </c>
      <c r="I308" s="182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76"/>
      <c r="DX308" s="176"/>
      <c r="DY308" s="176"/>
      <c r="DZ308" s="176"/>
      <c r="EA308" s="176"/>
      <c r="EB308" s="176"/>
      <c r="EC308" s="176"/>
      <c r="ED308" s="176"/>
      <c r="EE308" s="176"/>
      <c r="EF308" s="176"/>
      <c r="EG308" s="176"/>
      <c r="EH308" s="176"/>
      <c r="EI308" s="176"/>
      <c r="EJ308" s="176"/>
      <c r="EK308" s="176"/>
      <c r="EL308" s="176"/>
      <c r="EM308" s="176"/>
      <c r="EN308" s="176"/>
      <c r="EO308" s="176"/>
      <c r="EP308" s="176"/>
      <c r="EQ308" s="176"/>
      <c r="ER308" s="176"/>
      <c r="ES308" s="176"/>
      <c r="ET308" s="176"/>
      <c r="EU308" s="176"/>
      <c r="EV308" s="176"/>
      <c r="EW308" s="176"/>
      <c r="EX308" s="176"/>
      <c r="EY308" s="176"/>
      <c r="EZ308" s="176"/>
      <c r="FA308" s="176"/>
      <c r="FB308" s="176"/>
      <c r="FC308" s="176"/>
      <c r="FD308" s="176"/>
      <c r="FE308" s="176"/>
      <c r="FF308" s="176"/>
      <c r="FG308" s="176"/>
      <c r="FH308" s="176"/>
      <c r="FI308" s="176"/>
      <c r="FJ308" s="176"/>
      <c r="FK308" s="176"/>
      <c r="FL308" s="176"/>
      <c r="FM308" s="176"/>
      <c r="FN308" s="176"/>
      <c r="FO308" s="176"/>
      <c r="FP308" s="176"/>
      <c r="FQ308" s="176"/>
      <c r="FR308" s="176"/>
      <c r="FS308" s="176"/>
      <c r="FT308" s="176"/>
      <c r="FU308" s="176"/>
      <c r="FV308" s="176"/>
      <c r="FW308" s="176"/>
      <c r="FX308" s="176"/>
      <c r="FY308" s="176"/>
      <c r="FZ308" s="176"/>
      <c r="GA308" s="176"/>
      <c r="GB308" s="176"/>
      <c r="GC308" s="176"/>
      <c r="GD308" s="176"/>
      <c r="GE308" s="176"/>
      <c r="GF308" s="176"/>
      <c r="GG308" s="176"/>
      <c r="GH308" s="176"/>
      <c r="GI308" s="176"/>
      <c r="GJ308" s="176"/>
      <c r="GK308" s="176"/>
      <c r="GL308" s="176"/>
      <c r="GM308" s="176"/>
      <c r="GN308" s="176"/>
      <c r="GO308" s="176"/>
      <c r="GP308" s="176"/>
      <c r="GQ308" s="176"/>
      <c r="GR308" s="176"/>
      <c r="GS308" s="176"/>
      <c r="GT308" s="176"/>
      <c r="GU308" s="176"/>
      <c r="GV308" s="176"/>
      <c r="GW308" s="176"/>
      <c r="GX308" s="176"/>
      <c r="GY308" s="176"/>
      <c r="GZ308" s="176"/>
      <c r="HA308" s="176"/>
      <c r="HB308" s="176"/>
      <c r="HC308" s="176"/>
      <c r="HD308" s="176"/>
      <c r="HE308" s="176"/>
      <c r="HF308" s="176"/>
      <c r="HG308" s="176"/>
      <c r="HH308" s="176"/>
      <c r="HI308" s="176"/>
      <c r="HJ308" s="176"/>
      <c r="HK308" s="176"/>
      <c r="HL308" s="176"/>
      <c r="HM308" s="176"/>
      <c r="HN308" s="176"/>
      <c r="HO308" s="176"/>
      <c r="HP308" s="176"/>
      <c r="HQ308" s="176"/>
      <c r="HR308" s="176"/>
      <c r="HS308" s="176"/>
      <c r="HT308" s="176"/>
      <c r="HU308" s="176"/>
      <c r="HV308" s="176"/>
      <c r="HW308" s="176"/>
      <c r="HX308" s="176"/>
      <c r="HY308" s="176"/>
      <c r="HZ308" s="176"/>
      <c r="IA308" s="176"/>
      <c r="IB308" s="176"/>
      <c r="IC308" s="176"/>
      <c r="ID308" s="176"/>
      <c r="IE308" s="176"/>
      <c r="IF308" s="176"/>
      <c r="IG308" s="176"/>
      <c r="IH308" s="176"/>
      <c r="II308" s="176"/>
      <c r="IJ308" s="176"/>
      <c r="IK308" s="176"/>
      <c r="IL308" s="176"/>
      <c r="IM308" s="176"/>
      <c r="IN308" s="176"/>
      <c r="IO308" s="176"/>
      <c r="IP308" s="176"/>
      <c r="IQ308" s="176"/>
      <c r="IR308" s="176"/>
      <c r="IS308" s="176"/>
      <c r="IT308" s="176"/>
      <c r="IU308" s="176"/>
    </row>
    <row r="309" spans="1:255" s="177" customFormat="1" ht="20.25" customHeight="1" x14ac:dyDescent="0.25">
      <c r="A309" s="143" t="s">
        <v>241</v>
      </c>
      <c r="B309" s="144"/>
      <c r="C309" s="144"/>
      <c r="D309" s="145"/>
      <c r="E309" s="146"/>
      <c r="F309" s="160">
        <f>H294</f>
        <v>0</v>
      </c>
      <c r="G309" s="161"/>
      <c r="H309" s="162"/>
      <c r="I309" s="182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  <c r="BY309" s="176"/>
      <c r="BZ309" s="176"/>
      <c r="CA309" s="176"/>
      <c r="CB309" s="176"/>
      <c r="CC309" s="176"/>
      <c r="CD309" s="176"/>
      <c r="CE309" s="176"/>
      <c r="CF309" s="176"/>
      <c r="CG309" s="176"/>
      <c r="CH309" s="176"/>
      <c r="CI309" s="176"/>
      <c r="CJ309" s="176"/>
      <c r="CK309" s="176"/>
      <c r="CL309" s="176"/>
      <c r="CM309" s="176"/>
      <c r="CN309" s="176"/>
      <c r="CO309" s="176"/>
      <c r="CP309" s="176"/>
      <c r="CQ309" s="176"/>
      <c r="CR309" s="176"/>
      <c r="CS309" s="176"/>
      <c r="CT309" s="176"/>
      <c r="CU309" s="176"/>
      <c r="CV309" s="176"/>
      <c r="CW309" s="176"/>
      <c r="CX309" s="176"/>
      <c r="CY309" s="176"/>
      <c r="CZ309" s="176"/>
      <c r="DA309" s="176"/>
      <c r="DB309" s="176"/>
      <c r="DC309" s="176"/>
      <c r="DD309" s="176"/>
      <c r="DE309" s="176"/>
      <c r="DF309" s="176"/>
      <c r="DG309" s="176"/>
      <c r="DH309" s="176"/>
      <c r="DI309" s="176"/>
      <c r="DJ309" s="176"/>
      <c r="DK309" s="176"/>
      <c r="DL309" s="176"/>
      <c r="DM309" s="176"/>
      <c r="DN309" s="176"/>
      <c r="DO309" s="176"/>
      <c r="DP309" s="176"/>
      <c r="DQ309" s="176"/>
      <c r="DR309" s="176"/>
      <c r="DS309" s="176"/>
      <c r="DT309" s="176"/>
      <c r="DU309" s="176"/>
      <c r="DV309" s="176"/>
      <c r="DW309" s="176"/>
      <c r="DX309" s="176"/>
      <c r="DY309" s="176"/>
      <c r="DZ309" s="176"/>
      <c r="EA309" s="176"/>
      <c r="EB309" s="176"/>
      <c r="EC309" s="176"/>
      <c r="ED309" s="176"/>
      <c r="EE309" s="176"/>
      <c r="EF309" s="176"/>
      <c r="EG309" s="176"/>
      <c r="EH309" s="176"/>
      <c r="EI309" s="176"/>
      <c r="EJ309" s="176"/>
      <c r="EK309" s="176"/>
      <c r="EL309" s="176"/>
      <c r="EM309" s="176"/>
      <c r="EN309" s="176"/>
      <c r="EO309" s="176"/>
      <c r="EP309" s="176"/>
      <c r="EQ309" s="176"/>
      <c r="ER309" s="176"/>
      <c r="ES309" s="176"/>
      <c r="ET309" s="176"/>
      <c r="EU309" s="176"/>
      <c r="EV309" s="176"/>
      <c r="EW309" s="176"/>
      <c r="EX309" s="176"/>
      <c r="EY309" s="176"/>
      <c r="EZ309" s="176"/>
      <c r="FA309" s="176"/>
      <c r="FB309" s="176"/>
      <c r="FC309" s="176"/>
      <c r="FD309" s="176"/>
      <c r="FE309" s="176"/>
      <c r="FF309" s="176"/>
      <c r="FG309" s="176"/>
      <c r="FH309" s="176"/>
      <c r="FI309" s="176"/>
      <c r="FJ309" s="176"/>
      <c r="FK309" s="176"/>
      <c r="FL309" s="176"/>
      <c r="FM309" s="176"/>
      <c r="FN309" s="176"/>
      <c r="FO309" s="176"/>
      <c r="FP309" s="176"/>
      <c r="FQ309" s="176"/>
      <c r="FR309" s="176"/>
      <c r="FS309" s="176"/>
      <c r="FT309" s="176"/>
      <c r="FU309" s="176"/>
      <c r="FV309" s="176"/>
      <c r="FW309" s="176"/>
      <c r="FX309" s="176"/>
      <c r="FY309" s="176"/>
      <c r="FZ309" s="176"/>
      <c r="GA309" s="176"/>
      <c r="GB309" s="176"/>
      <c r="GC309" s="176"/>
      <c r="GD309" s="176"/>
      <c r="GE309" s="176"/>
      <c r="GF309" s="176"/>
      <c r="GG309" s="176"/>
      <c r="GH309" s="176"/>
      <c r="GI309" s="176"/>
      <c r="GJ309" s="176"/>
      <c r="GK309" s="176"/>
      <c r="GL309" s="176"/>
      <c r="GM309" s="176"/>
      <c r="GN309" s="176"/>
      <c r="GO309" s="176"/>
      <c r="GP309" s="176"/>
      <c r="GQ309" s="176"/>
      <c r="GR309" s="176"/>
      <c r="GS309" s="176"/>
      <c r="GT309" s="176"/>
      <c r="GU309" s="176"/>
      <c r="GV309" s="176"/>
      <c r="GW309" s="176"/>
      <c r="GX309" s="176"/>
      <c r="GY309" s="176"/>
      <c r="GZ309" s="176"/>
      <c r="HA309" s="176"/>
      <c r="HB309" s="176"/>
      <c r="HC309" s="176"/>
      <c r="HD309" s="176"/>
      <c r="HE309" s="176"/>
      <c r="HF309" s="176"/>
      <c r="HG309" s="176"/>
      <c r="HH309" s="176"/>
      <c r="HI309" s="176"/>
      <c r="HJ309" s="176"/>
      <c r="HK309" s="176"/>
      <c r="HL309" s="176"/>
      <c r="HM309" s="176"/>
      <c r="HN309" s="176"/>
      <c r="HO309" s="176"/>
      <c r="HP309" s="176"/>
      <c r="HQ309" s="176"/>
      <c r="HR309" s="176"/>
      <c r="HS309" s="176"/>
      <c r="HT309" s="176"/>
      <c r="HU309" s="176"/>
      <c r="HV309" s="176"/>
      <c r="HW309" s="176"/>
      <c r="HX309" s="176"/>
      <c r="HY309" s="176"/>
      <c r="HZ309" s="176"/>
      <c r="IA309" s="176"/>
      <c r="IB309" s="176"/>
      <c r="IC309" s="176"/>
      <c r="ID309" s="176"/>
      <c r="IE309" s="176"/>
      <c r="IF309" s="176"/>
      <c r="IG309" s="176"/>
      <c r="IH309" s="176"/>
      <c r="II309" s="176"/>
      <c r="IJ309" s="176"/>
      <c r="IK309" s="176"/>
      <c r="IL309" s="176"/>
      <c r="IM309" s="176"/>
      <c r="IN309" s="176"/>
      <c r="IO309" s="176"/>
      <c r="IP309" s="176"/>
      <c r="IQ309" s="176"/>
      <c r="IR309" s="176"/>
      <c r="IS309" s="176"/>
      <c r="IT309" s="176"/>
      <c r="IU309" s="176"/>
    </row>
    <row r="310" spans="1:255" s="177" customFormat="1" ht="20.25" customHeight="1" x14ac:dyDescent="0.25">
      <c r="A310" s="118" t="s">
        <v>242</v>
      </c>
      <c r="B310" s="673"/>
      <c r="C310" s="673"/>
      <c r="D310" s="150"/>
      <c r="E310" s="151"/>
      <c r="F310" s="152">
        <f>H302</f>
        <v>3862.19</v>
      </c>
      <c r="G310" s="161"/>
      <c r="H310" s="153"/>
      <c r="I310" s="182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76"/>
      <c r="DX310" s="176"/>
      <c r="DY310" s="176"/>
      <c r="DZ310" s="176"/>
      <c r="EA310" s="176"/>
      <c r="EB310" s="176"/>
      <c r="EC310" s="176"/>
      <c r="ED310" s="176"/>
      <c r="EE310" s="176"/>
      <c r="EF310" s="176"/>
      <c r="EG310" s="176"/>
      <c r="EH310" s="176"/>
      <c r="EI310" s="176"/>
      <c r="EJ310" s="176"/>
      <c r="EK310" s="176"/>
      <c r="EL310" s="176"/>
      <c r="EM310" s="176"/>
      <c r="EN310" s="176"/>
      <c r="EO310" s="176"/>
      <c r="EP310" s="176"/>
      <c r="EQ310" s="176"/>
      <c r="ER310" s="176"/>
      <c r="ES310" s="176"/>
      <c r="ET310" s="176"/>
      <c r="EU310" s="176"/>
      <c r="EV310" s="176"/>
      <c r="EW310" s="176"/>
      <c r="EX310" s="176"/>
      <c r="EY310" s="176"/>
      <c r="EZ310" s="176"/>
      <c r="FA310" s="176"/>
      <c r="FB310" s="176"/>
      <c r="FC310" s="176"/>
      <c r="FD310" s="176"/>
      <c r="FE310" s="176"/>
      <c r="FF310" s="176"/>
      <c r="FG310" s="176"/>
      <c r="FH310" s="176"/>
      <c r="FI310" s="176"/>
      <c r="FJ310" s="176"/>
      <c r="FK310" s="176"/>
      <c r="FL310" s="176"/>
      <c r="FM310" s="176"/>
      <c r="FN310" s="176"/>
      <c r="FO310" s="176"/>
      <c r="FP310" s="176"/>
      <c r="FQ310" s="176"/>
      <c r="FR310" s="176"/>
      <c r="FS310" s="176"/>
      <c r="FT310" s="176"/>
      <c r="FU310" s="176"/>
      <c r="FV310" s="176"/>
      <c r="FW310" s="176"/>
      <c r="FX310" s="176"/>
      <c r="FY310" s="176"/>
      <c r="FZ310" s="176"/>
      <c r="GA310" s="176"/>
      <c r="GB310" s="176"/>
      <c r="GC310" s="176"/>
      <c r="GD310" s="176"/>
      <c r="GE310" s="176"/>
      <c r="GF310" s="176"/>
      <c r="GG310" s="176"/>
      <c r="GH310" s="176"/>
      <c r="GI310" s="176"/>
      <c r="GJ310" s="176"/>
      <c r="GK310" s="176"/>
      <c r="GL310" s="176"/>
      <c r="GM310" s="176"/>
      <c r="GN310" s="176"/>
      <c r="GO310" s="176"/>
      <c r="GP310" s="176"/>
      <c r="GQ310" s="176"/>
      <c r="GR310" s="176"/>
      <c r="GS310" s="176"/>
      <c r="GT310" s="176"/>
      <c r="GU310" s="176"/>
      <c r="GV310" s="176"/>
      <c r="GW310" s="176"/>
      <c r="GX310" s="176"/>
      <c r="GY310" s="176"/>
      <c r="GZ310" s="176"/>
      <c r="HA310" s="176"/>
      <c r="HB310" s="176"/>
      <c r="HC310" s="176"/>
      <c r="HD310" s="176"/>
      <c r="HE310" s="176"/>
      <c r="HF310" s="176"/>
      <c r="HG310" s="176"/>
      <c r="HH310" s="176"/>
      <c r="HI310" s="176"/>
      <c r="HJ310" s="176"/>
      <c r="HK310" s="176"/>
      <c r="HL310" s="176"/>
      <c r="HM310" s="176"/>
      <c r="HN310" s="176"/>
      <c r="HO310" s="176"/>
      <c r="HP310" s="176"/>
      <c r="HQ310" s="176"/>
      <c r="HR310" s="176"/>
      <c r="HS310" s="176"/>
      <c r="HT310" s="176"/>
      <c r="HU310" s="176"/>
      <c r="HV310" s="176"/>
      <c r="HW310" s="176"/>
      <c r="HX310" s="176"/>
      <c r="HY310" s="176"/>
      <c r="HZ310" s="176"/>
      <c r="IA310" s="176"/>
      <c r="IB310" s="176"/>
      <c r="IC310" s="176"/>
      <c r="ID310" s="176"/>
      <c r="IE310" s="176"/>
      <c r="IF310" s="176"/>
      <c r="IG310" s="176"/>
      <c r="IH310" s="176"/>
      <c r="II310" s="176"/>
      <c r="IJ310" s="176"/>
      <c r="IK310" s="176"/>
      <c r="IL310" s="176"/>
      <c r="IM310" s="176"/>
      <c r="IN310" s="176"/>
      <c r="IO310" s="176"/>
      <c r="IP310" s="176"/>
      <c r="IQ310" s="176"/>
      <c r="IR310" s="176"/>
      <c r="IS310" s="176"/>
      <c r="IT310" s="176"/>
      <c r="IU310" s="176"/>
    </row>
    <row r="311" spans="1:255" s="177" customFormat="1" ht="20.25" customHeight="1" x14ac:dyDescent="0.25">
      <c r="A311" s="154" t="s">
        <v>243</v>
      </c>
      <c r="B311" s="155"/>
      <c r="C311" s="155"/>
      <c r="D311" s="156"/>
      <c r="E311" s="163"/>
      <c r="F311" s="158"/>
      <c r="G311" s="297"/>
      <c r="H311" s="159">
        <f>F309+F310</f>
        <v>3862.19</v>
      </c>
      <c r="I311" s="179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76"/>
      <c r="DX311" s="176"/>
      <c r="DY311" s="176"/>
      <c r="DZ311" s="176"/>
      <c r="EA311" s="176"/>
      <c r="EB311" s="176"/>
      <c r="EC311" s="176"/>
      <c r="ED311" s="176"/>
      <c r="EE311" s="176"/>
      <c r="EF311" s="176"/>
      <c r="EG311" s="176"/>
      <c r="EH311" s="176"/>
      <c r="EI311" s="176"/>
      <c r="EJ311" s="176"/>
      <c r="EK311" s="176"/>
      <c r="EL311" s="176"/>
      <c r="EM311" s="176"/>
      <c r="EN311" s="176"/>
      <c r="EO311" s="176"/>
      <c r="EP311" s="176"/>
      <c r="EQ311" s="176"/>
      <c r="ER311" s="176"/>
      <c r="ES311" s="176"/>
      <c r="ET311" s="176"/>
      <c r="EU311" s="176"/>
      <c r="EV311" s="176"/>
      <c r="EW311" s="176"/>
      <c r="EX311" s="176"/>
      <c r="EY311" s="176"/>
      <c r="EZ311" s="176"/>
      <c r="FA311" s="176"/>
      <c r="FB311" s="176"/>
      <c r="FC311" s="176"/>
      <c r="FD311" s="176"/>
      <c r="FE311" s="176"/>
      <c r="FF311" s="176"/>
      <c r="FG311" s="176"/>
      <c r="FH311" s="176"/>
      <c r="FI311" s="176"/>
      <c r="FJ311" s="176"/>
      <c r="FK311" s="176"/>
      <c r="FL311" s="176"/>
      <c r="FM311" s="176"/>
      <c r="FN311" s="176"/>
      <c r="FO311" s="176"/>
      <c r="FP311" s="176"/>
      <c r="FQ311" s="176"/>
      <c r="FR311" s="176"/>
      <c r="FS311" s="176"/>
      <c r="FT311" s="176"/>
      <c r="FU311" s="176"/>
      <c r="FV311" s="176"/>
      <c r="FW311" s="176"/>
      <c r="FX311" s="176"/>
      <c r="FY311" s="176"/>
      <c r="FZ311" s="176"/>
      <c r="GA311" s="176"/>
      <c r="GB311" s="176"/>
      <c r="GC311" s="176"/>
      <c r="GD311" s="176"/>
      <c r="GE311" s="176"/>
      <c r="GF311" s="176"/>
      <c r="GG311" s="176"/>
      <c r="GH311" s="176"/>
      <c r="GI311" s="176"/>
      <c r="GJ311" s="176"/>
      <c r="GK311" s="176"/>
      <c r="GL311" s="176"/>
      <c r="GM311" s="176"/>
      <c r="GN311" s="176"/>
      <c r="GO311" s="176"/>
      <c r="GP311" s="176"/>
      <c r="GQ311" s="176"/>
      <c r="GR311" s="176"/>
      <c r="GS311" s="176"/>
      <c r="GT311" s="176"/>
      <c r="GU311" s="176"/>
      <c r="GV311" s="176"/>
      <c r="GW311" s="176"/>
      <c r="GX311" s="176"/>
      <c r="GY311" s="176"/>
      <c r="GZ311" s="176"/>
      <c r="HA311" s="176"/>
      <c r="HB311" s="176"/>
      <c r="HC311" s="176"/>
      <c r="HD311" s="176"/>
      <c r="HE311" s="176"/>
      <c r="HF311" s="176"/>
      <c r="HG311" s="176"/>
      <c r="HH311" s="176"/>
      <c r="HI311" s="176"/>
      <c r="HJ311" s="176"/>
      <c r="HK311" s="176"/>
      <c r="HL311" s="176"/>
      <c r="HM311" s="176"/>
      <c r="HN311" s="176"/>
      <c r="HO311" s="176"/>
      <c r="HP311" s="176"/>
      <c r="HQ311" s="176"/>
      <c r="HR311" s="176"/>
      <c r="HS311" s="176"/>
      <c r="HT311" s="176"/>
      <c r="HU311" s="176"/>
      <c r="HV311" s="176"/>
      <c r="HW311" s="176"/>
      <c r="HX311" s="176"/>
      <c r="HY311" s="176"/>
      <c r="HZ311" s="176"/>
      <c r="IA311" s="176"/>
      <c r="IB311" s="176"/>
      <c r="IC311" s="176"/>
      <c r="ID311" s="176"/>
      <c r="IE311" s="176"/>
      <c r="IF311" s="176"/>
      <c r="IG311" s="176"/>
      <c r="IH311" s="176"/>
      <c r="II311" s="176"/>
      <c r="IJ311" s="176"/>
      <c r="IK311" s="176"/>
      <c r="IL311" s="176"/>
      <c r="IM311" s="176"/>
      <c r="IN311" s="176"/>
      <c r="IO311" s="176"/>
      <c r="IP311" s="176"/>
      <c r="IQ311" s="176"/>
      <c r="IR311" s="176"/>
      <c r="IS311" s="176"/>
      <c r="IT311" s="176"/>
      <c r="IU311" s="176"/>
    </row>
    <row r="312" spans="1:255" s="177" customFormat="1" ht="20.25" customHeight="1" thickBot="1" x14ac:dyDescent="0.3">
      <c r="A312" s="318" t="s">
        <v>244</v>
      </c>
      <c r="B312" s="319"/>
      <c r="C312" s="319"/>
      <c r="D312" s="319"/>
      <c r="E312" s="320"/>
      <c r="F312" s="321"/>
      <c r="G312" s="322"/>
      <c r="H312" s="323">
        <f>H308+H311</f>
        <v>3862.19</v>
      </c>
      <c r="I312" s="179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76"/>
      <c r="EO312" s="176"/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176"/>
      <c r="FX312" s="176"/>
      <c r="FY312" s="176"/>
      <c r="FZ312" s="176"/>
      <c r="GA312" s="176"/>
      <c r="GB312" s="176"/>
      <c r="GC312" s="176"/>
      <c r="GD312" s="176"/>
      <c r="GE312" s="176"/>
      <c r="GF312" s="176"/>
      <c r="GG312" s="176"/>
      <c r="GH312" s="176"/>
      <c r="GI312" s="176"/>
      <c r="GJ312" s="176"/>
      <c r="GK312" s="176"/>
      <c r="GL312" s="176"/>
      <c r="GM312" s="176"/>
      <c r="GN312" s="176"/>
      <c r="GO312" s="176"/>
      <c r="GP312" s="176"/>
      <c r="GQ312" s="176"/>
      <c r="GR312" s="176"/>
      <c r="GS312" s="176"/>
      <c r="GT312" s="176"/>
      <c r="GU312" s="176"/>
      <c r="GV312" s="176"/>
      <c r="GW312" s="176"/>
      <c r="GX312" s="176"/>
      <c r="GY312" s="176"/>
      <c r="GZ312" s="176"/>
      <c r="HA312" s="176"/>
      <c r="HB312" s="176"/>
      <c r="HC312" s="176"/>
      <c r="HD312" s="176"/>
      <c r="HE312" s="176"/>
      <c r="HF312" s="176"/>
      <c r="HG312" s="176"/>
      <c r="HH312" s="176"/>
      <c r="HI312" s="176"/>
      <c r="HJ312" s="176"/>
      <c r="HK312" s="176"/>
      <c r="HL312" s="176"/>
      <c r="HM312" s="176"/>
      <c r="HN312" s="176"/>
      <c r="HO312" s="176"/>
      <c r="HP312" s="176"/>
      <c r="HQ312" s="176"/>
      <c r="HR312" s="176"/>
      <c r="HS312" s="176"/>
      <c r="HT312" s="176"/>
      <c r="HU312" s="176"/>
      <c r="HV312" s="176"/>
      <c r="HW312" s="176"/>
      <c r="HX312" s="176"/>
      <c r="HY312" s="176"/>
      <c r="HZ312" s="176"/>
      <c r="IA312" s="176"/>
      <c r="IB312" s="176"/>
      <c r="IC312" s="176"/>
      <c r="ID312" s="176"/>
      <c r="IE312" s="176"/>
      <c r="IF312" s="176"/>
      <c r="IG312" s="176"/>
      <c r="IH312" s="176"/>
      <c r="II312" s="176"/>
      <c r="IJ312" s="176"/>
      <c r="IK312" s="176"/>
      <c r="IL312" s="176"/>
      <c r="IM312" s="176"/>
      <c r="IN312" s="176"/>
      <c r="IO312" s="176"/>
      <c r="IP312" s="176"/>
      <c r="IQ312" s="176"/>
      <c r="IR312" s="176"/>
      <c r="IS312" s="176"/>
      <c r="IT312" s="176"/>
      <c r="IU312" s="176"/>
    </row>
    <row r="313" spans="1:255" x14ac:dyDescent="0.2">
      <c r="A313" s="27"/>
      <c r="B313" s="28"/>
      <c r="C313" s="28"/>
      <c r="D313" s="29"/>
      <c r="E313" s="30"/>
      <c r="F313" s="29"/>
      <c r="G313" s="29"/>
      <c r="H313" s="31"/>
    </row>
    <row r="314" spans="1:255" x14ac:dyDescent="0.2">
      <c r="A314" s="787" t="s">
        <v>211</v>
      </c>
      <c r="B314" s="788"/>
      <c r="C314" s="788"/>
      <c r="D314" s="788"/>
      <c r="E314" s="788"/>
      <c r="F314" s="788"/>
      <c r="G314" s="788"/>
      <c r="H314" s="789"/>
    </row>
    <row r="315" spans="1:255" x14ac:dyDescent="0.2">
      <c r="A315" s="787" t="s">
        <v>212</v>
      </c>
      <c r="B315" s="788"/>
      <c r="C315" s="788"/>
      <c r="D315" s="788"/>
      <c r="E315" s="788"/>
      <c r="F315" s="788"/>
      <c r="G315" s="788"/>
      <c r="H315" s="789"/>
    </row>
    <row r="316" spans="1:255" x14ac:dyDescent="0.2">
      <c r="A316" s="790" t="str">
        <f>A4</f>
        <v>Substituição dos sistemas de climatização dos cartórios do Edifício Sede por VRF</v>
      </c>
      <c r="B316" s="791"/>
      <c r="C316" s="791"/>
      <c r="D316" s="791"/>
      <c r="E316" s="791"/>
      <c r="F316" s="791"/>
      <c r="G316" s="791"/>
      <c r="H316" s="792"/>
    </row>
    <row r="317" spans="1:255" ht="15.75" customHeight="1" x14ac:dyDescent="0.2">
      <c r="A317" s="790"/>
      <c r="B317" s="791"/>
      <c r="C317" s="791"/>
      <c r="D317" s="791"/>
      <c r="E317" s="791"/>
      <c r="F317" s="791"/>
      <c r="G317" s="791"/>
      <c r="H317" s="33"/>
    </row>
    <row r="318" spans="1:255" s="177" customFormat="1" ht="18" customHeight="1" x14ac:dyDescent="0.25">
      <c r="A318" s="829" t="str">
        <f>'Anexo 2'!H87</f>
        <v>AC-009</v>
      </c>
      <c r="B318" s="830"/>
      <c r="C318" s="830"/>
      <c r="D318" s="830"/>
      <c r="E318" s="830"/>
      <c r="F318" s="830"/>
      <c r="G318" s="830"/>
      <c r="H318" s="831"/>
      <c r="I318" s="175"/>
      <c r="J318" s="175"/>
      <c r="K318" s="175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/>
      <c r="ED318" s="176"/>
      <c r="EE318" s="176"/>
      <c r="EF318" s="176"/>
      <c r="EG318" s="176"/>
      <c r="EH318" s="176"/>
      <c r="EI318" s="176"/>
      <c r="EJ318" s="176"/>
      <c r="EK318" s="176"/>
      <c r="EL318" s="176"/>
      <c r="EM318" s="176"/>
      <c r="EN318" s="176"/>
      <c r="EO318" s="176"/>
      <c r="EP318" s="176"/>
      <c r="EQ318" s="176"/>
      <c r="ER318" s="176"/>
      <c r="ES318" s="176"/>
      <c r="ET318" s="176"/>
      <c r="EU318" s="176"/>
      <c r="EV318" s="176"/>
      <c r="EW318" s="176"/>
      <c r="EX318" s="176"/>
      <c r="EY318" s="176"/>
      <c r="EZ318" s="176"/>
      <c r="FA318" s="176"/>
      <c r="FB318" s="176"/>
      <c r="FC318" s="176"/>
      <c r="FD318" s="176"/>
      <c r="FE318" s="176"/>
      <c r="FF318" s="176"/>
      <c r="FG318" s="176"/>
      <c r="FH318" s="176"/>
      <c r="FI318" s="176"/>
      <c r="FJ318" s="176"/>
      <c r="FK318" s="176"/>
      <c r="FL318" s="176"/>
      <c r="FM318" s="176"/>
      <c r="FN318" s="176"/>
      <c r="FO318" s="176"/>
      <c r="FP318" s="176"/>
      <c r="FQ318" s="176"/>
      <c r="FR318" s="176"/>
      <c r="FS318" s="176"/>
      <c r="FT318" s="176"/>
      <c r="FU318" s="176"/>
      <c r="FV318" s="176"/>
      <c r="FW318" s="176"/>
      <c r="FX318" s="176"/>
      <c r="FY318" s="176"/>
      <c r="FZ318" s="176"/>
      <c r="GA318" s="176"/>
      <c r="GB318" s="176"/>
      <c r="GC318" s="176"/>
      <c r="GD318" s="176"/>
      <c r="GE318" s="176"/>
      <c r="GF318" s="176"/>
      <c r="GG318" s="176"/>
      <c r="GH318" s="176"/>
      <c r="GI318" s="176"/>
      <c r="GJ318" s="176"/>
      <c r="GK318" s="176"/>
      <c r="GL318" s="176"/>
      <c r="GM318" s="176"/>
      <c r="GN318" s="176"/>
      <c r="GO318" s="176"/>
      <c r="GP318" s="176"/>
      <c r="GQ318" s="176"/>
      <c r="GR318" s="176"/>
      <c r="GS318" s="176"/>
      <c r="GT318" s="176"/>
      <c r="GU318" s="176"/>
      <c r="GV318" s="176"/>
      <c r="GW318" s="176"/>
      <c r="GX318" s="176"/>
      <c r="GY318" s="176"/>
      <c r="GZ318" s="176"/>
      <c r="HA318" s="176"/>
      <c r="HB318" s="176"/>
      <c r="HC318" s="176"/>
      <c r="HD318" s="176"/>
      <c r="HE318" s="176"/>
      <c r="HF318" s="176"/>
      <c r="HG318" s="176"/>
      <c r="HH318" s="176"/>
      <c r="HI318" s="176"/>
      <c r="HJ318" s="176"/>
      <c r="HK318" s="176"/>
      <c r="HL318" s="176"/>
      <c r="HM318" s="176"/>
      <c r="HN318" s="176"/>
      <c r="HO318" s="176"/>
      <c r="HP318" s="176"/>
      <c r="HQ318" s="176"/>
      <c r="HR318" s="176"/>
      <c r="HS318" s="176"/>
      <c r="HT318" s="176"/>
      <c r="HU318" s="176"/>
      <c r="HV318" s="176"/>
      <c r="HW318" s="176"/>
      <c r="HX318" s="176"/>
      <c r="HY318" s="176"/>
      <c r="HZ318" s="176"/>
      <c r="IA318" s="176"/>
      <c r="IB318" s="176"/>
      <c r="IC318" s="176"/>
      <c r="ID318" s="176"/>
      <c r="IE318" s="176"/>
      <c r="IF318" s="176"/>
      <c r="IG318" s="176"/>
      <c r="IH318" s="176"/>
      <c r="II318" s="176"/>
      <c r="IJ318" s="176"/>
      <c r="IK318" s="176"/>
      <c r="IL318" s="176"/>
      <c r="IM318" s="176"/>
      <c r="IN318" s="176"/>
      <c r="IO318" s="176"/>
      <c r="IP318" s="176"/>
      <c r="IQ318" s="176"/>
      <c r="IR318" s="176"/>
      <c r="IS318" s="176"/>
      <c r="IT318" s="176"/>
      <c r="IU318" s="176"/>
    </row>
    <row r="319" spans="1:255" s="177" customFormat="1" ht="18" customHeight="1" x14ac:dyDescent="0.25">
      <c r="A319" s="832" t="s">
        <v>215</v>
      </c>
      <c r="B319" s="833"/>
      <c r="C319" s="99" t="s">
        <v>22</v>
      </c>
      <c r="D319" s="99" t="s">
        <v>216</v>
      </c>
      <c r="E319" s="834" t="s">
        <v>217</v>
      </c>
      <c r="F319" s="834"/>
      <c r="G319" s="834" t="s">
        <v>218</v>
      </c>
      <c r="H319" s="835"/>
      <c r="I319" s="175"/>
      <c r="J319" s="175"/>
      <c r="K319" s="175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/>
      <c r="ED319" s="176"/>
      <c r="EE319" s="176"/>
      <c r="EF319" s="176"/>
      <c r="EG319" s="176"/>
      <c r="EH319" s="176"/>
      <c r="EI319" s="176"/>
      <c r="EJ319" s="176"/>
      <c r="EK319" s="176"/>
      <c r="EL319" s="176"/>
      <c r="EM319" s="176"/>
      <c r="EN319" s="176"/>
      <c r="EO319" s="176"/>
      <c r="EP319" s="176"/>
      <c r="EQ319" s="176"/>
      <c r="ER319" s="176"/>
      <c r="ES319" s="176"/>
      <c r="ET319" s="176"/>
      <c r="EU319" s="176"/>
      <c r="EV319" s="176"/>
      <c r="EW319" s="176"/>
      <c r="EX319" s="176"/>
      <c r="EY319" s="176"/>
      <c r="EZ319" s="176"/>
      <c r="FA319" s="176"/>
      <c r="FB319" s="176"/>
      <c r="FC319" s="176"/>
      <c r="FD319" s="176"/>
      <c r="FE319" s="176"/>
      <c r="FF319" s="176"/>
      <c r="FG319" s="176"/>
      <c r="FH319" s="176"/>
      <c r="FI319" s="176"/>
      <c r="FJ319" s="176"/>
      <c r="FK319" s="176"/>
      <c r="FL319" s="176"/>
      <c r="FM319" s="176"/>
      <c r="FN319" s="176"/>
      <c r="FO319" s="176"/>
      <c r="FP319" s="176"/>
      <c r="FQ319" s="176"/>
      <c r="FR319" s="176"/>
      <c r="FS319" s="176"/>
      <c r="FT319" s="176"/>
      <c r="FU319" s="176"/>
      <c r="FV319" s="176"/>
      <c r="FW319" s="176"/>
      <c r="FX319" s="176"/>
      <c r="FY319" s="176"/>
      <c r="FZ319" s="176"/>
      <c r="GA319" s="176"/>
      <c r="GB319" s="176"/>
      <c r="GC319" s="176"/>
      <c r="GD319" s="176"/>
      <c r="GE319" s="176"/>
      <c r="GF319" s="176"/>
      <c r="GG319" s="176"/>
      <c r="GH319" s="176"/>
      <c r="GI319" s="176"/>
      <c r="GJ319" s="176"/>
      <c r="GK319" s="176"/>
      <c r="GL319" s="176"/>
      <c r="GM319" s="176"/>
      <c r="GN319" s="176"/>
      <c r="GO319" s="176"/>
      <c r="GP319" s="176"/>
      <c r="GQ319" s="176"/>
      <c r="GR319" s="176"/>
      <c r="GS319" s="176"/>
      <c r="GT319" s="176"/>
      <c r="GU319" s="176"/>
      <c r="GV319" s="176"/>
      <c r="GW319" s="176"/>
      <c r="GX319" s="176"/>
      <c r="GY319" s="176"/>
      <c r="GZ319" s="176"/>
      <c r="HA319" s="176"/>
      <c r="HB319" s="176"/>
      <c r="HC319" s="176"/>
      <c r="HD319" s="176"/>
      <c r="HE319" s="176"/>
      <c r="HF319" s="176"/>
      <c r="HG319" s="176"/>
      <c r="HH319" s="176"/>
      <c r="HI319" s="176"/>
      <c r="HJ319" s="176"/>
      <c r="HK319" s="176"/>
      <c r="HL319" s="176"/>
      <c r="HM319" s="176"/>
      <c r="HN319" s="176"/>
      <c r="HO319" s="176"/>
      <c r="HP319" s="176"/>
      <c r="HQ319" s="176"/>
      <c r="HR319" s="176"/>
      <c r="HS319" s="176"/>
      <c r="HT319" s="176"/>
      <c r="HU319" s="176"/>
      <c r="HV319" s="176"/>
      <c r="HW319" s="176"/>
      <c r="HX319" s="176"/>
      <c r="HY319" s="176"/>
      <c r="HZ319" s="176"/>
      <c r="IA319" s="176"/>
      <c r="IB319" s="176"/>
      <c r="IC319" s="176"/>
      <c r="ID319" s="176"/>
      <c r="IE319" s="176"/>
      <c r="IF319" s="176"/>
      <c r="IG319" s="176"/>
      <c r="IH319" s="176"/>
      <c r="II319" s="176"/>
      <c r="IJ319" s="176"/>
      <c r="IK319" s="176"/>
      <c r="IL319" s="176"/>
      <c r="IM319" s="176"/>
      <c r="IN319" s="176"/>
      <c r="IO319" s="176"/>
      <c r="IP319" s="176"/>
      <c r="IQ319" s="176"/>
      <c r="IR319" s="176"/>
      <c r="IS319" s="176"/>
      <c r="IT319" s="176"/>
      <c r="IU319" s="176"/>
    </row>
    <row r="320" spans="1:255" s="177" customFormat="1" ht="51.75" customHeight="1" x14ac:dyDescent="0.25">
      <c r="A320" s="825" t="str">
        <f>'Anexo 2'!B87</f>
        <v xml:space="preserve">Fornecimento e instalação de controle central ACP </v>
      </c>
      <c r="B320" s="826"/>
      <c r="C320" s="560" t="s">
        <v>219</v>
      </c>
      <c r="D320" s="101" t="s">
        <v>220</v>
      </c>
      <c r="E320" s="836" t="s">
        <v>217</v>
      </c>
      <c r="F320" s="837"/>
      <c r="G320" s="805" t="str">
        <f>$G$8</f>
        <v>MAIO/2023</v>
      </c>
      <c r="H320" s="806"/>
      <c r="I320" s="178"/>
      <c r="J320" s="175"/>
      <c r="K320" s="175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/>
      <c r="EK320" s="176"/>
      <c r="EL320" s="176"/>
      <c r="EM320" s="176"/>
      <c r="EN320" s="176"/>
      <c r="EO320" s="176"/>
      <c r="EP320" s="176"/>
      <c r="EQ320" s="176"/>
      <c r="ER320" s="176"/>
      <c r="ES320" s="176"/>
      <c r="ET320" s="176"/>
      <c r="EU320" s="176"/>
      <c r="EV320" s="176"/>
      <c r="EW320" s="176"/>
      <c r="EX320" s="176"/>
      <c r="EY320" s="176"/>
      <c r="EZ320" s="176"/>
      <c r="FA320" s="176"/>
      <c r="FB320" s="176"/>
      <c r="FC320" s="176"/>
      <c r="FD320" s="176"/>
      <c r="FE320" s="176"/>
      <c r="FF320" s="176"/>
      <c r="FG320" s="176"/>
      <c r="FH320" s="176"/>
      <c r="FI320" s="176"/>
      <c r="FJ320" s="176"/>
      <c r="FK320" s="176"/>
      <c r="FL320" s="176"/>
      <c r="FM320" s="176"/>
      <c r="FN320" s="176"/>
      <c r="FO320" s="176"/>
      <c r="FP320" s="176"/>
      <c r="FQ320" s="176"/>
      <c r="FR320" s="176"/>
      <c r="FS320" s="176"/>
      <c r="FT320" s="176"/>
      <c r="FU320" s="176"/>
      <c r="FV320" s="176"/>
      <c r="FW320" s="176"/>
      <c r="FX320" s="176"/>
      <c r="FY320" s="176"/>
      <c r="FZ320" s="176"/>
      <c r="GA320" s="176"/>
      <c r="GB320" s="176"/>
      <c r="GC320" s="176"/>
      <c r="GD320" s="176"/>
      <c r="GE320" s="176"/>
      <c r="GF320" s="176"/>
      <c r="GG320" s="176"/>
      <c r="GH320" s="176"/>
      <c r="GI320" s="176"/>
      <c r="GJ320" s="176"/>
      <c r="GK320" s="176"/>
      <c r="GL320" s="176"/>
      <c r="GM320" s="176"/>
      <c r="GN320" s="176"/>
      <c r="GO320" s="176"/>
      <c r="GP320" s="176"/>
      <c r="GQ320" s="176"/>
      <c r="GR320" s="176"/>
      <c r="GS320" s="176"/>
      <c r="GT320" s="176"/>
      <c r="GU320" s="176"/>
      <c r="GV320" s="176"/>
      <c r="GW320" s="176"/>
      <c r="GX320" s="176"/>
      <c r="GY320" s="176"/>
      <c r="GZ320" s="176"/>
      <c r="HA320" s="176"/>
      <c r="HB320" s="176"/>
      <c r="HC320" s="176"/>
      <c r="HD320" s="176"/>
      <c r="HE320" s="176"/>
      <c r="HF320" s="176"/>
      <c r="HG320" s="176"/>
      <c r="HH320" s="176"/>
      <c r="HI320" s="176"/>
      <c r="HJ320" s="176"/>
      <c r="HK320" s="176"/>
      <c r="HL320" s="176"/>
      <c r="HM320" s="176"/>
      <c r="HN320" s="176"/>
      <c r="HO320" s="176"/>
      <c r="HP320" s="176"/>
      <c r="HQ320" s="176"/>
      <c r="HR320" s="176"/>
      <c r="HS320" s="176"/>
      <c r="HT320" s="176"/>
      <c r="HU320" s="176"/>
      <c r="HV320" s="176"/>
      <c r="HW320" s="176"/>
      <c r="HX320" s="176"/>
      <c r="HY320" s="176"/>
      <c r="HZ320" s="176"/>
      <c r="IA320" s="176"/>
      <c r="IB320" s="176"/>
      <c r="IC320" s="176"/>
      <c r="ID320" s="176"/>
      <c r="IE320" s="176"/>
      <c r="IF320" s="176"/>
      <c r="IG320" s="176"/>
      <c r="IH320" s="176"/>
      <c r="II320" s="176"/>
      <c r="IJ320" s="176"/>
      <c r="IK320" s="176"/>
      <c r="IL320" s="176"/>
      <c r="IM320" s="176"/>
      <c r="IN320" s="176"/>
      <c r="IO320" s="176"/>
      <c r="IP320" s="176"/>
      <c r="IQ320" s="176"/>
      <c r="IR320" s="176"/>
      <c r="IS320" s="176"/>
      <c r="IT320" s="176"/>
      <c r="IU320" s="176"/>
    </row>
    <row r="321" spans="1:255" s="177" customFormat="1" x14ac:dyDescent="0.25">
      <c r="A321" s="102"/>
      <c r="B321" s="672"/>
      <c r="C321" s="672"/>
      <c r="D321" s="672"/>
      <c r="E321" s="104"/>
      <c r="F321" s="105"/>
      <c r="G321" s="106"/>
      <c r="H321" s="107"/>
      <c r="I321" s="179"/>
      <c r="J321" s="175"/>
      <c r="K321" s="175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176"/>
      <c r="GF321" s="176"/>
      <c r="GG321" s="176"/>
      <c r="GH321" s="176"/>
      <c r="GI321" s="176"/>
      <c r="GJ321" s="176"/>
      <c r="GK321" s="176"/>
      <c r="GL321" s="176"/>
      <c r="GM321" s="176"/>
      <c r="GN321" s="176"/>
      <c r="GO321" s="176"/>
      <c r="GP321" s="176"/>
      <c r="GQ321" s="176"/>
      <c r="GR321" s="176"/>
      <c r="GS321" s="176"/>
      <c r="GT321" s="176"/>
      <c r="GU321" s="176"/>
      <c r="GV321" s="176"/>
      <c r="GW321" s="176"/>
      <c r="GX321" s="176"/>
      <c r="GY321" s="176"/>
      <c r="GZ321" s="176"/>
      <c r="HA321" s="176"/>
      <c r="HB321" s="176"/>
      <c r="HC321" s="176"/>
      <c r="HD321" s="176"/>
      <c r="HE321" s="176"/>
      <c r="HF321" s="176"/>
      <c r="HG321" s="176"/>
      <c r="HH321" s="176"/>
      <c r="HI321" s="176"/>
      <c r="HJ321" s="176"/>
      <c r="HK321" s="176"/>
      <c r="HL321" s="176"/>
      <c r="HM321" s="176"/>
      <c r="HN321" s="176"/>
      <c r="HO321" s="176"/>
      <c r="HP321" s="176"/>
      <c r="HQ321" s="176"/>
      <c r="HR321" s="176"/>
      <c r="HS321" s="176"/>
      <c r="HT321" s="176"/>
      <c r="HU321" s="176"/>
      <c r="HV321" s="176"/>
      <c r="HW321" s="176"/>
      <c r="HX321" s="176"/>
      <c r="HY321" s="176"/>
      <c r="HZ321" s="176"/>
      <c r="IA321" s="176"/>
      <c r="IB321" s="176"/>
      <c r="IC321" s="176"/>
      <c r="ID321" s="176"/>
      <c r="IE321" s="176"/>
      <c r="IF321" s="176"/>
      <c r="IG321" s="176"/>
      <c r="IH321" s="176"/>
      <c r="II321" s="176"/>
      <c r="IJ321" s="176"/>
      <c r="IK321" s="176"/>
      <c r="IL321" s="176"/>
      <c r="IM321" s="176"/>
      <c r="IN321" s="176"/>
      <c r="IO321" s="176"/>
      <c r="IP321" s="176"/>
      <c r="IQ321" s="176"/>
      <c r="IR321" s="176"/>
      <c r="IS321" s="176"/>
      <c r="IT321" s="176"/>
      <c r="IU321" s="176"/>
    </row>
    <row r="322" spans="1:255" s="177" customFormat="1" x14ac:dyDescent="0.25">
      <c r="A322" s="779" t="s">
        <v>222</v>
      </c>
      <c r="B322" s="781" t="s">
        <v>22</v>
      </c>
      <c r="C322" s="781" t="s">
        <v>223</v>
      </c>
      <c r="D322" s="781" t="s">
        <v>17</v>
      </c>
      <c r="E322" s="783" t="s">
        <v>224</v>
      </c>
      <c r="F322" s="772" t="s">
        <v>225</v>
      </c>
      <c r="G322" s="773"/>
      <c r="H322" s="774" t="s">
        <v>226</v>
      </c>
      <c r="I322" s="179"/>
      <c r="J322" s="175"/>
      <c r="K322" s="175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76"/>
      <c r="DX322" s="176"/>
      <c r="DY322" s="176"/>
      <c r="DZ322" s="176"/>
      <c r="EA322" s="176"/>
      <c r="EB322" s="176"/>
      <c r="EC322" s="176"/>
      <c r="ED322" s="176"/>
      <c r="EE322" s="176"/>
      <c r="EF322" s="176"/>
      <c r="EG322" s="176"/>
      <c r="EH322" s="176"/>
      <c r="EI322" s="176"/>
      <c r="EJ322" s="176"/>
      <c r="EK322" s="176"/>
      <c r="EL322" s="176"/>
      <c r="EM322" s="176"/>
      <c r="EN322" s="176"/>
      <c r="EO322" s="176"/>
      <c r="EP322" s="176"/>
      <c r="EQ322" s="176"/>
      <c r="ER322" s="176"/>
      <c r="ES322" s="176"/>
      <c r="ET322" s="176"/>
      <c r="EU322" s="176"/>
      <c r="EV322" s="176"/>
      <c r="EW322" s="176"/>
      <c r="EX322" s="176"/>
      <c r="EY322" s="176"/>
      <c r="EZ322" s="176"/>
      <c r="FA322" s="176"/>
      <c r="FB322" s="176"/>
      <c r="FC322" s="176"/>
      <c r="FD322" s="176"/>
      <c r="FE322" s="176"/>
      <c r="FF322" s="176"/>
      <c r="FG322" s="176"/>
      <c r="FH322" s="176"/>
      <c r="FI322" s="176"/>
      <c r="FJ322" s="176"/>
      <c r="FK322" s="176"/>
      <c r="FL322" s="176"/>
      <c r="FM322" s="176"/>
      <c r="FN322" s="176"/>
      <c r="FO322" s="176"/>
      <c r="FP322" s="176"/>
      <c r="FQ322" s="176"/>
      <c r="FR322" s="176"/>
      <c r="FS322" s="176"/>
      <c r="FT322" s="176"/>
      <c r="FU322" s="176"/>
      <c r="FV322" s="176"/>
      <c r="FW322" s="176"/>
      <c r="FX322" s="176"/>
      <c r="FY322" s="176"/>
      <c r="FZ322" s="176"/>
      <c r="GA322" s="176"/>
      <c r="GB322" s="176"/>
      <c r="GC322" s="176"/>
      <c r="GD322" s="176"/>
      <c r="GE322" s="176"/>
      <c r="GF322" s="176"/>
      <c r="GG322" s="176"/>
      <c r="GH322" s="176"/>
      <c r="GI322" s="176"/>
      <c r="GJ322" s="176"/>
      <c r="GK322" s="176"/>
      <c r="GL322" s="176"/>
      <c r="GM322" s="176"/>
      <c r="GN322" s="176"/>
      <c r="GO322" s="176"/>
      <c r="GP322" s="176"/>
      <c r="GQ322" s="176"/>
      <c r="GR322" s="176"/>
      <c r="GS322" s="176"/>
      <c r="GT322" s="176"/>
      <c r="GU322" s="176"/>
      <c r="GV322" s="176"/>
      <c r="GW322" s="176"/>
      <c r="GX322" s="176"/>
      <c r="GY322" s="176"/>
      <c r="GZ322" s="176"/>
      <c r="HA322" s="176"/>
      <c r="HB322" s="176"/>
      <c r="HC322" s="176"/>
      <c r="HD322" s="176"/>
      <c r="HE322" s="176"/>
      <c r="HF322" s="176"/>
      <c r="HG322" s="176"/>
      <c r="HH322" s="176"/>
      <c r="HI322" s="176"/>
      <c r="HJ322" s="176"/>
      <c r="HK322" s="176"/>
      <c r="HL322" s="176"/>
      <c r="HM322" s="176"/>
      <c r="HN322" s="176"/>
      <c r="HO322" s="176"/>
      <c r="HP322" s="176"/>
      <c r="HQ322" s="176"/>
      <c r="HR322" s="176"/>
      <c r="HS322" s="176"/>
      <c r="HT322" s="176"/>
      <c r="HU322" s="176"/>
      <c r="HV322" s="176"/>
      <c r="HW322" s="176"/>
      <c r="HX322" s="176"/>
      <c r="HY322" s="176"/>
      <c r="HZ322" s="176"/>
      <c r="IA322" s="176"/>
      <c r="IB322" s="176"/>
      <c r="IC322" s="176"/>
      <c r="ID322" s="176"/>
      <c r="IE322" s="176"/>
      <c r="IF322" s="176"/>
      <c r="IG322" s="176"/>
      <c r="IH322" s="176"/>
      <c r="II322" s="176"/>
      <c r="IJ322" s="176"/>
      <c r="IK322" s="176"/>
      <c r="IL322" s="176"/>
      <c r="IM322" s="176"/>
      <c r="IN322" s="176"/>
      <c r="IO322" s="176"/>
      <c r="IP322" s="176"/>
      <c r="IQ322" s="176"/>
      <c r="IR322" s="176"/>
      <c r="IS322" s="176"/>
      <c r="IT322" s="176"/>
      <c r="IU322" s="176"/>
    </row>
    <row r="323" spans="1:255" s="177" customFormat="1" x14ac:dyDescent="0.25">
      <c r="A323" s="807"/>
      <c r="B323" s="782"/>
      <c r="C323" s="782"/>
      <c r="D323" s="785"/>
      <c r="E323" s="786"/>
      <c r="F323" s="42" t="s">
        <v>227</v>
      </c>
      <c r="G323" s="42" t="s">
        <v>228</v>
      </c>
      <c r="H323" s="775"/>
      <c r="I323" s="179"/>
      <c r="J323" s="175"/>
      <c r="K323" s="175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76"/>
      <c r="BN323" s="176"/>
      <c r="BO323" s="176"/>
      <c r="BP323" s="176"/>
      <c r="BQ323" s="176"/>
      <c r="BR323" s="176"/>
      <c r="BS323" s="176"/>
      <c r="BT323" s="176"/>
      <c r="BU323" s="176"/>
      <c r="BV323" s="176"/>
      <c r="BW323" s="176"/>
      <c r="BX323" s="176"/>
      <c r="BY323" s="176"/>
      <c r="BZ323" s="176"/>
      <c r="CA323" s="176"/>
      <c r="CB323" s="176"/>
      <c r="CC323" s="176"/>
      <c r="CD323" s="176"/>
      <c r="CE323" s="176"/>
      <c r="CF323" s="176"/>
      <c r="CG323" s="176"/>
      <c r="CH323" s="176"/>
      <c r="CI323" s="176"/>
      <c r="CJ323" s="176"/>
      <c r="CK323" s="176"/>
      <c r="CL323" s="176"/>
      <c r="CM323" s="176"/>
      <c r="CN323" s="176"/>
      <c r="CO323" s="176"/>
      <c r="CP323" s="176"/>
      <c r="CQ323" s="176"/>
      <c r="CR323" s="176"/>
      <c r="CS323" s="176"/>
      <c r="CT323" s="176"/>
      <c r="CU323" s="176"/>
      <c r="CV323" s="176"/>
      <c r="CW323" s="176"/>
      <c r="CX323" s="176"/>
      <c r="CY323" s="176"/>
      <c r="CZ323" s="176"/>
      <c r="DA323" s="176"/>
      <c r="DB323" s="176"/>
      <c r="DC323" s="176"/>
      <c r="DD323" s="176"/>
      <c r="DE323" s="176"/>
      <c r="DF323" s="176"/>
      <c r="DG323" s="176"/>
      <c r="DH323" s="176"/>
      <c r="DI323" s="176"/>
      <c r="DJ323" s="176"/>
      <c r="DK323" s="176"/>
      <c r="DL323" s="176"/>
      <c r="DM323" s="176"/>
      <c r="DN323" s="176"/>
      <c r="DO323" s="176"/>
      <c r="DP323" s="176"/>
      <c r="DQ323" s="176"/>
      <c r="DR323" s="176"/>
      <c r="DS323" s="176"/>
      <c r="DT323" s="176"/>
      <c r="DU323" s="176"/>
      <c r="DV323" s="176"/>
      <c r="DW323" s="176"/>
      <c r="DX323" s="176"/>
      <c r="DY323" s="176"/>
      <c r="DZ323" s="176"/>
      <c r="EA323" s="176"/>
      <c r="EB323" s="176"/>
      <c r="EC323" s="176"/>
      <c r="ED323" s="176"/>
      <c r="EE323" s="176"/>
      <c r="EF323" s="176"/>
      <c r="EG323" s="176"/>
      <c r="EH323" s="176"/>
      <c r="EI323" s="176"/>
      <c r="EJ323" s="176"/>
      <c r="EK323" s="176"/>
      <c r="EL323" s="176"/>
      <c r="EM323" s="176"/>
      <c r="EN323" s="176"/>
      <c r="EO323" s="176"/>
      <c r="EP323" s="176"/>
      <c r="EQ323" s="176"/>
      <c r="ER323" s="176"/>
      <c r="ES323" s="176"/>
      <c r="ET323" s="176"/>
      <c r="EU323" s="176"/>
      <c r="EV323" s="176"/>
      <c r="EW323" s="176"/>
      <c r="EX323" s="176"/>
      <c r="EY323" s="176"/>
      <c r="EZ323" s="176"/>
      <c r="FA323" s="176"/>
      <c r="FB323" s="176"/>
      <c r="FC323" s="176"/>
      <c r="FD323" s="176"/>
      <c r="FE323" s="176"/>
      <c r="FF323" s="176"/>
      <c r="FG323" s="176"/>
      <c r="FH323" s="176"/>
      <c r="FI323" s="176"/>
      <c r="FJ323" s="176"/>
      <c r="FK323" s="176"/>
      <c r="FL323" s="176"/>
      <c r="FM323" s="176"/>
      <c r="FN323" s="176"/>
      <c r="FO323" s="176"/>
      <c r="FP323" s="176"/>
      <c r="FQ323" s="176"/>
      <c r="FR323" s="176"/>
      <c r="FS323" s="176"/>
      <c r="FT323" s="176"/>
      <c r="FU323" s="176"/>
      <c r="FV323" s="176"/>
      <c r="FW323" s="176"/>
      <c r="FX323" s="176"/>
      <c r="FY323" s="176"/>
      <c r="FZ323" s="176"/>
      <c r="GA323" s="176"/>
      <c r="GB323" s="176"/>
      <c r="GC323" s="176"/>
      <c r="GD323" s="176"/>
      <c r="GE323" s="176"/>
      <c r="GF323" s="176"/>
      <c r="GG323" s="176"/>
      <c r="GH323" s="176"/>
      <c r="GI323" s="176"/>
      <c r="GJ323" s="176"/>
      <c r="GK323" s="176"/>
      <c r="GL323" s="176"/>
      <c r="GM323" s="176"/>
      <c r="GN323" s="176"/>
      <c r="GO323" s="176"/>
      <c r="GP323" s="176"/>
      <c r="GQ323" s="176"/>
      <c r="GR323" s="176"/>
      <c r="GS323" s="176"/>
      <c r="GT323" s="176"/>
      <c r="GU323" s="176"/>
      <c r="GV323" s="176"/>
      <c r="GW323" s="176"/>
      <c r="GX323" s="176"/>
      <c r="GY323" s="176"/>
      <c r="GZ323" s="176"/>
      <c r="HA323" s="176"/>
      <c r="HB323" s="176"/>
      <c r="HC323" s="176"/>
      <c r="HD323" s="176"/>
      <c r="HE323" s="176"/>
      <c r="HF323" s="176"/>
      <c r="HG323" s="176"/>
      <c r="HH323" s="176"/>
      <c r="HI323" s="176"/>
      <c r="HJ323" s="176"/>
      <c r="HK323" s="176"/>
      <c r="HL323" s="176"/>
      <c r="HM323" s="176"/>
      <c r="HN323" s="176"/>
      <c r="HO323" s="176"/>
      <c r="HP323" s="176"/>
      <c r="HQ323" s="176"/>
      <c r="HR323" s="176"/>
      <c r="HS323" s="176"/>
      <c r="HT323" s="176"/>
      <c r="HU323" s="176"/>
      <c r="HV323" s="176"/>
      <c r="HW323" s="176"/>
      <c r="HX323" s="176"/>
      <c r="HY323" s="176"/>
      <c r="HZ323" s="176"/>
      <c r="IA323" s="176"/>
      <c r="IB323" s="176"/>
      <c r="IC323" s="176"/>
      <c r="ID323" s="176"/>
      <c r="IE323" s="176"/>
      <c r="IF323" s="176"/>
      <c r="IG323" s="176"/>
      <c r="IH323" s="176"/>
      <c r="II323" s="176"/>
      <c r="IJ323" s="176"/>
      <c r="IK323" s="176"/>
      <c r="IL323" s="176"/>
      <c r="IM323" s="176"/>
      <c r="IN323" s="176"/>
      <c r="IO323" s="176"/>
      <c r="IP323" s="176"/>
      <c r="IQ323" s="176"/>
      <c r="IR323" s="176"/>
      <c r="IS323" s="176"/>
      <c r="IT323" s="176"/>
      <c r="IU323" s="176"/>
    </row>
    <row r="324" spans="1:255" s="177" customFormat="1" ht="28.5" customHeight="1" x14ac:dyDescent="0.25">
      <c r="A324" s="180"/>
      <c r="B324" s="110"/>
      <c r="C324" s="78"/>
      <c r="D324" s="111"/>
      <c r="E324" s="112"/>
      <c r="F324" s="113"/>
      <c r="G324" s="114">
        <f>ROUND(E324*F324,2)</f>
        <v>0</v>
      </c>
      <c r="H324" s="115"/>
      <c r="I324" s="179"/>
      <c r="J324" s="175"/>
      <c r="K324" s="175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76"/>
      <c r="DX324" s="176"/>
      <c r="DY324" s="176"/>
      <c r="DZ324" s="176"/>
      <c r="EA324" s="176"/>
      <c r="EB324" s="176"/>
      <c r="EC324" s="176"/>
      <c r="ED324" s="176"/>
      <c r="EE324" s="176"/>
      <c r="EF324" s="176"/>
      <c r="EG324" s="176"/>
      <c r="EH324" s="176"/>
      <c r="EI324" s="176"/>
      <c r="EJ324" s="176"/>
      <c r="EK324" s="176"/>
      <c r="EL324" s="176"/>
      <c r="EM324" s="176"/>
      <c r="EN324" s="176"/>
      <c r="EO324" s="176"/>
      <c r="EP324" s="176"/>
      <c r="EQ324" s="176"/>
      <c r="ER324" s="176"/>
      <c r="ES324" s="176"/>
      <c r="ET324" s="176"/>
      <c r="EU324" s="176"/>
      <c r="EV324" s="176"/>
      <c r="EW324" s="176"/>
      <c r="EX324" s="176"/>
      <c r="EY324" s="176"/>
      <c r="EZ324" s="176"/>
      <c r="FA324" s="176"/>
      <c r="FB324" s="176"/>
      <c r="FC324" s="176"/>
      <c r="FD324" s="176"/>
      <c r="FE324" s="176"/>
      <c r="FF324" s="176"/>
      <c r="FG324" s="176"/>
      <c r="FH324" s="176"/>
      <c r="FI324" s="176"/>
      <c r="FJ324" s="176"/>
      <c r="FK324" s="176"/>
      <c r="FL324" s="176"/>
      <c r="FM324" s="176"/>
      <c r="FN324" s="176"/>
      <c r="FO324" s="176"/>
      <c r="FP324" s="176"/>
      <c r="FQ324" s="176"/>
      <c r="FR324" s="176"/>
      <c r="FS324" s="176"/>
      <c r="FT324" s="176"/>
      <c r="FU324" s="176"/>
      <c r="FV324" s="176"/>
      <c r="FW324" s="176"/>
      <c r="FX324" s="176"/>
      <c r="FY324" s="176"/>
      <c r="FZ324" s="176"/>
      <c r="GA324" s="176"/>
      <c r="GB324" s="176"/>
      <c r="GC324" s="176"/>
      <c r="GD324" s="176"/>
      <c r="GE324" s="176"/>
      <c r="GF324" s="176"/>
      <c r="GG324" s="176"/>
      <c r="GH324" s="176"/>
      <c r="GI324" s="176"/>
      <c r="GJ324" s="176"/>
      <c r="GK324" s="176"/>
      <c r="GL324" s="176"/>
      <c r="GM324" s="176"/>
      <c r="GN324" s="176"/>
      <c r="GO324" s="176"/>
      <c r="GP324" s="176"/>
      <c r="GQ324" s="176"/>
      <c r="GR324" s="176"/>
      <c r="GS324" s="176"/>
      <c r="GT324" s="176"/>
      <c r="GU324" s="176"/>
      <c r="GV324" s="176"/>
      <c r="GW324" s="176"/>
      <c r="GX324" s="176"/>
      <c r="GY324" s="176"/>
      <c r="GZ324" s="176"/>
      <c r="HA324" s="176"/>
      <c r="HB324" s="176"/>
      <c r="HC324" s="176"/>
      <c r="HD324" s="176"/>
      <c r="HE324" s="176"/>
      <c r="HF324" s="176"/>
      <c r="HG324" s="176"/>
      <c r="HH324" s="176"/>
      <c r="HI324" s="176"/>
      <c r="HJ324" s="176"/>
      <c r="HK324" s="176"/>
      <c r="HL324" s="176"/>
      <c r="HM324" s="176"/>
      <c r="HN324" s="176"/>
      <c r="HO324" s="176"/>
      <c r="HP324" s="176"/>
      <c r="HQ324" s="176"/>
      <c r="HR324" s="176"/>
      <c r="HS324" s="176"/>
      <c r="HT324" s="176"/>
      <c r="HU324" s="176"/>
      <c r="HV324" s="176"/>
      <c r="HW324" s="176"/>
      <c r="HX324" s="176"/>
      <c r="HY324" s="176"/>
      <c r="HZ324" s="176"/>
      <c r="IA324" s="176"/>
      <c r="IB324" s="176"/>
      <c r="IC324" s="176"/>
      <c r="ID324" s="176"/>
      <c r="IE324" s="176"/>
      <c r="IF324" s="176"/>
      <c r="IG324" s="176"/>
      <c r="IH324" s="176"/>
      <c r="II324" s="176"/>
      <c r="IJ324" s="176"/>
      <c r="IK324" s="176"/>
      <c r="IL324" s="176"/>
      <c r="IM324" s="176"/>
      <c r="IN324" s="176"/>
      <c r="IO324" s="176"/>
      <c r="IP324" s="176"/>
      <c r="IQ324" s="176"/>
      <c r="IR324" s="176"/>
      <c r="IS324" s="176"/>
      <c r="IT324" s="176"/>
      <c r="IU324" s="176"/>
    </row>
    <row r="325" spans="1:255" s="177" customFormat="1" ht="18.75" customHeight="1" x14ac:dyDescent="0.25">
      <c r="A325" s="116" t="s">
        <v>226</v>
      </c>
      <c r="B325" s="808"/>
      <c r="C325" s="809"/>
      <c r="D325" s="809"/>
      <c r="E325" s="809"/>
      <c r="F325" s="809"/>
      <c r="G325" s="810"/>
      <c r="H325" s="117">
        <f>SUM(G324:G324)</f>
        <v>0</v>
      </c>
      <c r="I325" s="179"/>
      <c r="J325" s="175"/>
      <c r="K325" s="175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76"/>
      <c r="DX325" s="176"/>
      <c r="DY325" s="176"/>
      <c r="DZ325" s="176"/>
      <c r="EA325" s="176"/>
      <c r="EB325" s="176"/>
      <c r="EC325" s="176"/>
      <c r="ED325" s="176"/>
      <c r="EE325" s="176"/>
      <c r="EF325" s="176"/>
      <c r="EG325" s="176"/>
      <c r="EH325" s="176"/>
      <c r="EI325" s="176"/>
      <c r="EJ325" s="176"/>
      <c r="EK325" s="176"/>
      <c r="EL325" s="176"/>
      <c r="EM325" s="176"/>
      <c r="EN325" s="176"/>
      <c r="EO325" s="176"/>
      <c r="EP325" s="176"/>
      <c r="EQ325" s="176"/>
      <c r="ER325" s="176"/>
      <c r="ES325" s="176"/>
      <c r="ET325" s="176"/>
      <c r="EU325" s="176"/>
      <c r="EV325" s="176"/>
      <c r="EW325" s="176"/>
      <c r="EX325" s="176"/>
      <c r="EY325" s="176"/>
      <c r="EZ325" s="176"/>
      <c r="FA325" s="176"/>
      <c r="FB325" s="176"/>
      <c r="FC325" s="176"/>
      <c r="FD325" s="176"/>
      <c r="FE325" s="176"/>
      <c r="FF325" s="176"/>
      <c r="FG325" s="176"/>
      <c r="FH325" s="176"/>
      <c r="FI325" s="176"/>
      <c r="FJ325" s="176"/>
      <c r="FK325" s="176"/>
      <c r="FL325" s="176"/>
      <c r="FM325" s="176"/>
      <c r="FN325" s="176"/>
      <c r="FO325" s="176"/>
      <c r="FP325" s="176"/>
      <c r="FQ325" s="176"/>
      <c r="FR325" s="176"/>
      <c r="FS325" s="176"/>
      <c r="FT325" s="176"/>
      <c r="FU325" s="176"/>
      <c r="FV325" s="176"/>
      <c r="FW325" s="176"/>
      <c r="FX325" s="176"/>
      <c r="FY325" s="176"/>
      <c r="FZ325" s="176"/>
      <c r="GA325" s="176"/>
      <c r="GB325" s="176"/>
      <c r="GC325" s="176"/>
      <c r="GD325" s="176"/>
      <c r="GE325" s="176"/>
      <c r="GF325" s="176"/>
      <c r="GG325" s="176"/>
      <c r="GH325" s="176"/>
      <c r="GI325" s="176"/>
      <c r="GJ325" s="176"/>
      <c r="GK325" s="176"/>
      <c r="GL325" s="176"/>
      <c r="GM325" s="176"/>
      <c r="GN325" s="176"/>
      <c r="GO325" s="176"/>
      <c r="GP325" s="176"/>
      <c r="GQ325" s="176"/>
      <c r="GR325" s="176"/>
      <c r="GS325" s="176"/>
      <c r="GT325" s="176"/>
      <c r="GU325" s="176"/>
      <c r="GV325" s="176"/>
      <c r="GW325" s="176"/>
      <c r="GX325" s="176"/>
      <c r="GY325" s="176"/>
      <c r="GZ325" s="176"/>
      <c r="HA325" s="176"/>
      <c r="HB325" s="176"/>
      <c r="HC325" s="176"/>
      <c r="HD325" s="176"/>
      <c r="HE325" s="176"/>
      <c r="HF325" s="176"/>
      <c r="HG325" s="176"/>
      <c r="HH325" s="176"/>
      <c r="HI325" s="176"/>
      <c r="HJ325" s="176"/>
      <c r="HK325" s="176"/>
      <c r="HL325" s="176"/>
      <c r="HM325" s="176"/>
      <c r="HN325" s="176"/>
      <c r="HO325" s="176"/>
      <c r="HP325" s="176"/>
      <c r="HQ325" s="176"/>
      <c r="HR325" s="176"/>
      <c r="HS325" s="176"/>
      <c r="HT325" s="176"/>
      <c r="HU325" s="176"/>
      <c r="HV325" s="176"/>
      <c r="HW325" s="176"/>
      <c r="HX325" s="176"/>
      <c r="HY325" s="176"/>
      <c r="HZ325" s="176"/>
      <c r="IA325" s="176"/>
      <c r="IB325" s="176"/>
      <c r="IC325" s="176"/>
      <c r="ID325" s="176"/>
      <c r="IE325" s="176"/>
      <c r="IF325" s="176"/>
      <c r="IG325" s="176"/>
      <c r="IH325" s="176"/>
      <c r="II325" s="176"/>
      <c r="IJ325" s="176"/>
      <c r="IK325" s="176"/>
      <c r="IL325" s="176"/>
      <c r="IM325" s="176"/>
      <c r="IN325" s="176"/>
      <c r="IO325" s="176"/>
      <c r="IP325" s="176"/>
      <c r="IQ325" s="176"/>
      <c r="IR325" s="176"/>
      <c r="IS325" s="176"/>
      <c r="IT325" s="176"/>
      <c r="IU325" s="176"/>
    </row>
    <row r="326" spans="1:255" s="177" customFormat="1" x14ac:dyDescent="0.25">
      <c r="A326" s="118"/>
      <c r="B326" s="673"/>
      <c r="C326" s="673"/>
      <c r="D326" s="673"/>
      <c r="E326" s="120"/>
      <c r="F326" s="121"/>
      <c r="G326" s="122"/>
      <c r="H326" s="123"/>
      <c r="I326" s="179"/>
      <c r="J326" s="175"/>
      <c r="K326" s="175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  <c r="BY326" s="176"/>
      <c r="BZ326" s="176"/>
      <c r="CA326" s="176"/>
      <c r="CB326" s="176"/>
      <c r="CC326" s="176"/>
      <c r="CD326" s="176"/>
      <c r="CE326" s="176"/>
      <c r="CF326" s="176"/>
      <c r="CG326" s="176"/>
      <c r="CH326" s="176"/>
      <c r="CI326" s="176"/>
      <c r="CJ326" s="176"/>
      <c r="CK326" s="176"/>
      <c r="CL326" s="176"/>
      <c r="CM326" s="176"/>
      <c r="CN326" s="176"/>
      <c r="CO326" s="176"/>
      <c r="CP326" s="176"/>
      <c r="CQ326" s="176"/>
      <c r="CR326" s="176"/>
      <c r="CS326" s="176"/>
      <c r="CT326" s="176"/>
      <c r="CU326" s="176"/>
      <c r="CV326" s="176"/>
      <c r="CW326" s="176"/>
      <c r="CX326" s="176"/>
      <c r="CY326" s="176"/>
      <c r="CZ326" s="176"/>
      <c r="DA326" s="176"/>
      <c r="DB326" s="176"/>
      <c r="DC326" s="176"/>
      <c r="DD326" s="176"/>
      <c r="DE326" s="176"/>
      <c r="DF326" s="176"/>
      <c r="DG326" s="176"/>
      <c r="DH326" s="176"/>
      <c r="DI326" s="176"/>
      <c r="DJ326" s="176"/>
      <c r="DK326" s="176"/>
      <c r="DL326" s="176"/>
      <c r="DM326" s="176"/>
      <c r="DN326" s="176"/>
      <c r="DO326" s="176"/>
      <c r="DP326" s="176"/>
      <c r="DQ326" s="176"/>
      <c r="DR326" s="176"/>
      <c r="DS326" s="176"/>
      <c r="DT326" s="176"/>
      <c r="DU326" s="176"/>
      <c r="DV326" s="176"/>
      <c r="DW326" s="176"/>
      <c r="DX326" s="176"/>
      <c r="DY326" s="176"/>
      <c r="DZ326" s="176"/>
      <c r="EA326" s="176"/>
      <c r="EB326" s="176"/>
      <c r="EC326" s="176"/>
      <c r="ED326" s="176"/>
      <c r="EE326" s="176"/>
      <c r="EF326" s="176"/>
      <c r="EG326" s="176"/>
      <c r="EH326" s="176"/>
      <c r="EI326" s="176"/>
      <c r="EJ326" s="176"/>
      <c r="EK326" s="176"/>
      <c r="EL326" s="176"/>
      <c r="EM326" s="176"/>
      <c r="EN326" s="176"/>
      <c r="EO326" s="176"/>
      <c r="EP326" s="176"/>
      <c r="EQ326" s="176"/>
      <c r="ER326" s="176"/>
      <c r="ES326" s="176"/>
      <c r="ET326" s="176"/>
      <c r="EU326" s="176"/>
      <c r="EV326" s="176"/>
      <c r="EW326" s="176"/>
      <c r="EX326" s="176"/>
      <c r="EY326" s="176"/>
      <c r="EZ326" s="176"/>
      <c r="FA326" s="176"/>
      <c r="FB326" s="176"/>
      <c r="FC326" s="176"/>
      <c r="FD326" s="176"/>
      <c r="FE326" s="176"/>
      <c r="FF326" s="176"/>
      <c r="FG326" s="176"/>
      <c r="FH326" s="176"/>
      <c r="FI326" s="176"/>
      <c r="FJ326" s="176"/>
      <c r="FK326" s="176"/>
      <c r="FL326" s="176"/>
      <c r="FM326" s="176"/>
      <c r="FN326" s="176"/>
      <c r="FO326" s="176"/>
      <c r="FP326" s="176"/>
      <c r="FQ326" s="176"/>
      <c r="FR326" s="176"/>
      <c r="FS326" s="176"/>
      <c r="FT326" s="176"/>
      <c r="FU326" s="176"/>
      <c r="FV326" s="176"/>
      <c r="FW326" s="176"/>
      <c r="FX326" s="176"/>
      <c r="FY326" s="176"/>
      <c r="FZ326" s="176"/>
      <c r="GA326" s="176"/>
      <c r="GB326" s="176"/>
      <c r="GC326" s="176"/>
      <c r="GD326" s="176"/>
      <c r="GE326" s="176"/>
      <c r="GF326" s="176"/>
      <c r="GG326" s="176"/>
      <c r="GH326" s="176"/>
      <c r="GI326" s="176"/>
      <c r="GJ326" s="176"/>
      <c r="GK326" s="176"/>
      <c r="GL326" s="176"/>
      <c r="GM326" s="176"/>
      <c r="GN326" s="176"/>
      <c r="GO326" s="176"/>
      <c r="GP326" s="176"/>
      <c r="GQ326" s="176"/>
      <c r="GR326" s="176"/>
      <c r="GS326" s="176"/>
      <c r="GT326" s="176"/>
      <c r="GU326" s="176"/>
      <c r="GV326" s="176"/>
      <c r="GW326" s="176"/>
      <c r="GX326" s="176"/>
      <c r="GY326" s="176"/>
      <c r="GZ326" s="176"/>
      <c r="HA326" s="176"/>
      <c r="HB326" s="176"/>
      <c r="HC326" s="176"/>
      <c r="HD326" s="176"/>
      <c r="HE326" s="176"/>
      <c r="HF326" s="176"/>
      <c r="HG326" s="176"/>
      <c r="HH326" s="176"/>
      <c r="HI326" s="176"/>
      <c r="HJ326" s="176"/>
      <c r="HK326" s="176"/>
      <c r="HL326" s="176"/>
      <c r="HM326" s="176"/>
      <c r="HN326" s="176"/>
      <c r="HO326" s="176"/>
      <c r="HP326" s="176"/>
      <c r="HQ326" s="176"/>
      <c r="HR326" s="176"/>
      <c r="HS326" s="176"/>
      <c r="HT326" s="176"/>
      <c r="HU326" s="176"/>
      <c r="HV326" s="176"/>
      <c r="HW326" s="176"/>
      <c r="HX326" s="176"/>
      <c r="HY326" s="176"/>
      <c r="HZ326" s="176"/>
      <c r="IA326" s="176"/>
      <c r="IB326" s="176"/>
      <c r="IC326" s="176"/>
      <c r="ID326" s="176"/>
      <c r="IE326" s="176"/>
      <c r="IF326" s="176"/>
      <c r="IG326" s="176"/>
      <c r="IH326" s="176"/>
      <c r="II326" s="176"/>
      <c r="IJ326" s="176"/>
      <c r="IK326" s="176"/>
      <c r="IL326" s="176"/>
      <c r="IM326" s="176"/>
      <c r="IN326" s="176"/>
      <c r="IO326" s="176"/>
      <c r="IP326" s="176"/>
      <c r="IQ326" s="176"/>
      <c r="IR326" s="176"/>
      <c r="IS326" s="176"/>
      <c r="IT326" s="176"/>
      <c r="IU326" s="176"/>
    </row>
    <row r="327" spans="1:255" s="177" customFormat="1" x14ac:dyDescent="0.25">
      <c r="A327" s="779" t="s">
        <v>229</v>
      </c>
      <c r="B327" s="781" t="s">
        <v>22</v>
      </c>
      <c r="C327" s="781" t="s">
        <v>223</v>
      </c>
      <c r="D327" s="781" t="s">
        <v>17</v>
      </c>
      <c r="E327" s="783" t="s">
        <v>224</v>
      </c>
      <c r="F327" s="772" t="s">
        <v>225</v>
      </c>
      <c r="G327" s="773"/>
      <c r="H327" s="774" t="s">
        <v>230</v>
      </c>
      <c r="I327" s="179"/>
      <c r="J327" s="175"/>
      <c r="K327" s="181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76"/>
      <c r="DX327" s="176"/>
      <c r="DY327" s="176"/>
      <c r="DZ327" s="176"/>
      <c r="EA327" s="176"/>
      <c r="EB327" s="176"/>
      <c r="EC327" s="176"/>
      <c r="ED327" s="176"/>
      <c r="EE327" s="176"/>
      <c r="EF327" s="176"/>
      <c r="EG327" s="176"/>
      <c r="EH327" s="176"/>
      <c r="EI327" s="176"/>
      <c r="EJ327" s="176"/>
      <c r="EK327" s="176"/>
      <c r="EL327" s="176"/>
      <c r="EM327" s="176"/>
      <c r="EN327" s="176"/>
      <c r="EO327" s="176"/>
      <c r="EP327" s="176"/>
      <c r="EQ327" s="176"/>
      <c r="ER327" s="176"/>
      <c r="ES327" s="176"/>
      <c r="ET327" s="176"/>
      <c r="EU327" s="176"/>
      <c r="EV327" s="176"/>
      <c r="EW327" s="176"/>
      <c r="EX327" s="176"/>
      <c r="EY327" s="176"/>
      <c r="EZ327" s="176"/>
      <c r="FA327" s="176"/>
      <c r="FB327" s="176"/>
      <c r="FC327" s="176"/>
      <c r="FD327" s="176"/>
      <c r="FE327" s="176"/>
      <c r="FF327" s="176"/>
      <c r="FG327" s="176"/>
      <c r="FH327" s="176"/>
      <c r="FI327" s="176"/>
      <c r="FJ327" s="176"/>
      <c r="FK327" s="176"/>
      <c r="FL327" s="176"/>
      <c r="FM327" s="176"/>
      <c r="FN327" s="176"/>
      <c r="FO327" s="176"/>
      <c r="FP327" s="176"/>
      <c r="FQ327" s="176"/>
      <c r="FR327" s="176"/>
      <c r="FS327" s="176"/>
      <c r="FT327" s="176"/>
      <c r="FU327" s="176"/>
      <c r="FV327" s="176"/>
      <c r="FW327" s="176"/>
      <c r="FX327" s="176"/>
      <c r="FY327" s="176"/>
      <c r="FZ327" s="176"/>
      <c r="GA327" s="176"/>
      <c r="GB327" s="176"/>
      <c r="GC327" s="176"/>
      <c r="GD327" s="176"/>
      <c r="GE327" s="176"/>
      <c r="GF327" s="176"/>
      <c r="GG327" s="176"/>
      <c r="GH327" s="176"/>
      <c r="GI327" s="176"/>
      <c r="GJ327" s="176"/>
      <c r="GK327" s="176"/>
      <c r="GL327" s="176"/>
      <c r="GM327" s="176"/>
      <c r="GN327" s="176"/>
      <c r="GO327" s="176"/>
      <c r="GP327" s="176"/>
      <c r="GQ327" s="176"/>
      <c r="GR327" s="176"/>
      <c r="GS327" s="176"/>
      <c r="GT327" s="176"/>
      <c r="GU327" s="176"/>
      <c r="GV327" s="176"/>
      <c r="GW327" s="176"/>
      <c r="GX327" s="176"/>
      <c r="GY327" s="176"/>
      <c r="GZ327" s="176"/>
      <c r="HA327" s="176"/>
      <c r="HB327" s="176"/>
      <c r="HC327" s="176"/>
      <c r="HD327" s="176"/>
      <c r="HE327" s="176"/>
      <c r="HF327" s="176"/>
      <c r="HG327" s="176"/>
      <c r="HH327" s="176"/>
      <c r="HI327" s="176"/>
      <c r="HJ327" s="176"/>
      <c r="HK327" s="176"/>
      <c r="HL327" s="176"/>
      <c r="HM327" s="176"/>
      <c r="HN327" s="176"/>
      <c r="HO327" s="176"/>
      <c r="HP327" s="176"/>
      <c r="HQ327" s="176"/>
      <c r="HR327" s="176"/>
      <c r="HS327" s="176"/>
      <c r="HT327" s="176"/>
      <c r="HU327" s="176"/>
      <c r="HV327" s="176"/>
      <c r="HW327" s="176"/>
      <c r="HX327" s="176"/>
      <c r="HY327" s="176"/>
      <c r="HZ327" s="176"/>
      <c r="IA327" s="176"/>
      <c r="IB327" s="176"/>
      <c r="IC327" s="176"/>
      <c r="ID327" s="176"/>
      <c r="IE327" s="176"/>
      <c r="IF327" s="176"/>
      <c r="IG327" s="176"/>
      <c r="IH327" s="176"/>
      <c r="II327" s="176"/>
      <c r="IJ327" s="176"/>
      <c r="IK327" s="176"/>
      <c r="IL327" s="176"/>
      <c r="IM327" s="176"/>
      <c r="IN327" s="176"/>
      <c r="IO327" s="176"/>
      <c r="IP327" s="176"/>
      <c r="IQ327" s="176"/>
      <c r="IR327" s="176"/>
      <c r="IS327" s="176"/>
      <c r="IT327" s="176"/>
      <c r="IU327" s="176"/>
    </row>
    <row r="328" spans="1:255" s="177" customFormat="1" x14ac:dyDescent="0.25">
      <c r="A328" s="807"/>
      <c r="B328" s="782"/>
      <c r="C328" s="782"/>
      <c r="D328" s="785"/>
      <c r="E328" s="786"/>
      <c r="F328" s="42" t="s">
        <v>227</v>
      </c>
      <c r="G328" s="42" t="s">
        <v>228</v>
      </c>
      <c r="H328" s="775"/>
      <c r="I328" s="182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76"/>
      <c r="DX328" s="176"/>
      <c r="DY328" s="176"/>
      <c r="DZ328" s="176"/>
      <c r="EA328" s="176"/>
      <c r="EB328" s="176"/>
      <c r="EC328" s="176"/>
      <c r="ED328" s="176"/>
      <c r="EE328" s="176"/>
      <c r="EF328" s="176"/>
      <c r="EG328" s="176"/>
      <c r="EH328" s="176"/>
      <c r="EI328" s="176"/>
      <c r="EJ328" s="176"/>
      <c r="EK328" s="176"/>
      <c r="EL328" s="176"/>
      <c r="EM328" s="176"/>
      <c r="EN328" s="176"/>
      <c r="EO328" s="176"/>
      <c r="EP328" s="176"/>
      <c r="EQ328" s="176"/>
      <c r="ER328" s="176"/>
      <c r="ES328" s="176"/>
      <c r="ET328" s="176"/>
      <c r="EU328" s="176"/>
      <c r="EV328" s="176"/>
      <c r="EW328" s="176"/>
      <c r="EX328" s="176"/>
      <c r="EY328" s="176"/>
      <c r="EZ328" s="176"/>
      <c r="FA328" s="176"/>
      <c r="FB328" s="176"/>
      <c r="FC328" s="176"/>
      <c r="FD328" s="176"/>
      <c r="FE328" s="176"/>
      <c r="FF328" s="176"/>
      <c r="FG328" s="176"/>
      <c r="FH328" s="176"/>
      <c r="FI328" s="176"/>
      <c r="FJ328" s="176"/>
      <c r="FK328" s="176"/>
      <c r="FL328" s="176"/>
      <c r="FM328" s="176"/>
      <c r="FN328" s="176"/>
      <c r="FO328" s="176"/>
      <c r="FP328" s="176"/>
      <c r="FQ328" s="176"/>
      <c r="FR328" s="176"/>
      <c r="FS328" s="176"/>
      <c r="FT328" s="176"/>
      <c r="FU328" s="176"/>
      <c r="FV328" s="176"/>
      <c r="FW328" s="176"/>
      <c r="FX328" s="176"/>
      <c r="FY328" s="176"/>
      <c r="FZ328" s="176"/>
      <c r="GA328" s="176"/>
      <c r="GB328" s="176"/>
      <c r="GC328" s="176"/>
      <c r="GD328" s="176"/>
      <c r="GE328" s="176"/>
      <c r="GF328" s="176"/>
      <c r="GG328" s="176"/>
      <c r="GH328" s="176"/>
      <c r="GI328" s="176"/>
      <c r="GJ328" s="176"/>
      <c r="GK328" s="176"/>
      <c r="GL328" s="176"/>
      <c r="GM328" s="176"/>
      <c r="GN328" s="176"/>
      <c r="GO328" s="176"/>
      <c r="GP328" s="176"/>
      <c r="GQ328" s="176"/>
      <c r="GR328" s="176"/>
      <c r="GS328" s="176"/>
      <c r="GT328" s="176"/>
      <c r="GU328" s="176"/>
      <c r="GV328" s="176"/>
      <c r="GW328" s="176"/>
      <c r="GX328" s="176"/>
      <c r="GY328" s="176"/>
      <c r="GZ328" s="176"/>
      <c r="HA328" s="176"/>
      <c r="HB328" s="176"/>
      <c r="HC328" s="176"/>
      <c r="HD328" s="176"/>
      <c r="HE328" s="176"/>
      <c r="HF328" s="176"/>
      <c r="HG328" s="176"/>
      <c r="HH328" s="176"/>
      <c r="HI328" s="176"/>
      <c r="HJ328" s="176"/>
      <c r="HK328" s="176"/>
      <c r="HL328" s="176"/>
      <c r="HM328" s="176"/>
      <c r="HN328" s="176"/>
      <c r="HO328" s="176"/>
      <c r="HP328" s="176"/>
      <c r="HQ328" s="176"/>
      <c r="HR328" s="176"/>
      <c r="HS328" s="176"/>
      <c r="HT328" s="176"/>
      <c r="HU328" s="176"/>
      <c r="HV328" s="176"/>
      <c r="HW328" s="176"/>
      <c r="HX328" s="176"/>
      <c r="HY328" s="176"/>
      <c r="HZ328" s="176"/>
      <c r="IA328" s="176"/>
      <c r="IB328" s="176"/>
      <c r="IC328" s="176"/>
      <c r="ID328" s="176"/>
      <c r="IE328" s="176"/>
      <c r="IF328" s="176"/>
      <c r="IG328" s="176"/>
      <c r="IH328" s="176"/>
      <c r="II328" s="176"/>
      <c r="IJ328" s="176"/>
      <c r="IK328" s="176"/>
      <c r="IL328" s="176"/>
      <c r="IM328" s="176"/>
      <c r="IN328" s="176"/>
      <c r="IO328" s="176"/>
      <c r="IP328" s="176"/>
      <c r="IQ328" s="176"/>
      <c r="IR328" s="176"/>
      <c r="IS328" s="176"/>
      <c r="IT328" s="176"/>
      <c r="IU328" s="176"/>
    </row>
    <row r="329" spans="1:255" s="177" customFormat="1" x14ac:dyDescent="0.25">
      <c r="A329" s="132"/>
      <c r="B329" s="77"/>
      <c r="C329" s="77"/>
      <c r="D329" s="92"/>
      <c r="E329" s="172"/>
      <c r="F329" s="124"/>
      <c r="G329" s="114"/>
      <c r="H329" s="173"/>
      <c r="I329" s="182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/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76"/>
      <c r="DX329" s="176"/>
      <c r="DY329" s="176"/>
      <c r="DZ329" s="176"/>
      <c r="EA329" s="176"/>
      <c r="EB329" s="176"/>
      <c r="EC329" s="176"/>
      <c r="ED329" s="176"/>
      <c r="EE329" s="176"/>
      <c r="EF329" s="176"/>
      <c r="EG329" s="176"/>
      <c r="EH329" s="176"/>
      <c r="EI329" s="176"/>
      <c r="EJ329" s="176"/>
      <c r="EK329" s="176"/>
      <c r="EL329" s="176"/>
      <c r="EM329" s="176"/>
      <c r="EN329" s="176"/>
      <c r="EO329" s="176"/>
      <c r="EP329" s="176"/>
      <c r="EQ329" s="176"/>
      <c r="ER329" s="176"/>
      <c r="ES329" s="176"/>
      <c r="ET329" s="176"/>
      <c r="EU329" s="176"/>
      <c r="EV329" s="176"/>
      <c r="EW329" s="176"/>
      <c r="EX329" s="176"/>
      <c r="EY329" s="176"/>
      <c r="EZ329" s="176"/>
      <c r="FA329" s="176"/>
      <c r="FB329" s="176"/>
      <c r="FC329" s="176"/>
      <c r="FD329" s="176"/>
      <c r="FE329" s="176"/>
      <c r="FF329" s="176"/>
      <c r="FG329" s="176"/>
      <c r="FH329" s="176"/>
      <c r="FI329" s="176"/>
      <c r="FJ329" s="176"/>
      <c r="FK329" s="176"/>
      <c r="FL329" s="176"/>
      <c r="FM329" s="176"/>
      <c r="FN329" s="176"/>
      <c r="FO329" s="176"/>
      <c r="FP329" s="176"/>
      <c r="FQ329" s="176"/>
      <c r="FR329" s="176"/>
      <c r="FS329" s="176"/>
      <c r="FT329" s="176"/>
      <c r="FU329" s="176"/>
      <c r="FV329" s="176"/>
      <c r="FW329" s="176"/>
      <c r="FX329" s="176"/>
      <c r="FY329" s="176"/>
      <c r="FZ329" s="176"/>
      <c r="GA329" s="176"/>
      <c r="GB329" s="176"/>
      <c r="GC329" s="176"/>
      <c r="GD329" s="176"/>
      <c r="GE329" s="176"/>
      <c r="GF329" s="176"/>
      <c r="GG329" s="176"/>
      <c r="GH329" s="176"/>
      <c r="GI329" s="176"/>
      <c r="GJ329" s="176"/>
      <c r="GK329" s="176"/>
      <c r="GL329" s="176"/>
      <c r="GM329" s="176"/>
      <c r="GN329" s="176"/>
      <c r="GO329" s="176"/>
      <c r="GP329" s="176"/>
      <c r="GQ329" s="176"/>
      <c r="GR329" s="176"/>
      <c r="GS329" s="176"/>
      <c r="GT329" s="176"/>
      <c r="GU329" s="176"/>
      <c r="GV329" s="176"/>
      <c r="GW329" s="176"/>
      <c r="GX329" s="176"/>
      <c r="GY329" s="176"/>
      <c r="GZ329" s="176"/>
      <c r="HA329" s="176"/>
      <c r="HB329" s="176"/>
      <c r="HC329" s="176"/>
      <c r="HD329" s="176"/>
      <c r="HE329" s="176"/>
      <c r="HF329" s="176"/>
      <c r="HG329" s="176"/>
      <c r="HH329" s="176"/>
      <c r="HI329" s="176"/>
      <c r="HJ329" s="176"/>
      <c r="HK329" s="176"/>
      <c r="HL329" s="176"/>
      <c r="HM329" s="176"/>
      <c r="HN329" s="176"/>
      <c r="HO329" s="176"/>
      <c r="HP329" s="176"/>
      <c r="HQ329" s="176"/>
      <c r="HR329" s="176"/>
      <c r="HS329" s="176"/>
      <c r="HT329" s="176"/>
      <c r="HU329" s="176"/>
      <c r="HV329" s="176"/>
      <c r="HW329" s="176"/>
      <c r="HX329" s="176"/>
      <c r="HY329" s="176"/>
      <c r="HZ329" s="176"/>
      <c r="IA329" s="176"/>
      <c r="IB329" s="176"/>
      <c r="IC329" s="176"/>
      <c r="ID329" s="176"/>
      <c r="IE329" s="176"/>
      <c r="IF329" s="176"/>
      <c r="IG329" s="176"/>
      <c r="IH329" s="176"/>
      <c r="II329" s="176"/>
      <c r="IJ329" s="176"/>
      <c r="IK329" s="176"/>
      <c r="IL329" s="176"/>
      <c r="IM329" s="176"/>
      <c r="IN329" s="176"/>
      <c r="IO329" s="176"/>
      <c r="IP329" s="176"/>
      <c r="IQ329" s="176"/>
      <c r="IR329" s="176"/>
      <c r="IS329" s="176"/>
      <c r="IT329" s="176"/>
      <c r="IU329" s="176"/>
    </row>
    <row r="330" spans="1:255" s="177" customFormat="1" x14ac:dyDescent="0.25">
      <c r="A330" s="132"/>
      <c r="B330" s="77"/>
      <c r="C330" s="77"/>
      <c r="D330" s="92"/>
      <c r="E330" s="172"/>
      <c r="F330" s="124"/>
      <c r="G330" s="114"/>
      <c r="H330" s="173"/>
      <c r="I330" s="182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  <c r="AZ330" s="176"/>
      <c r="BA330" s="176"/>
      <c r="BB330" s="176"/>
      <c r="BC330" s="176"/>
      <c r="BD330" s="176"/>
      <c r="BE330" s="176"/>
      <c r="BF330" s="176"/>
      <c r="BG330" s="176"/>
      <c r="BH330" s="176"/>
      <c r="BI330" s="176"/>
      <c r="BJ330" s="176"/>
      <c r="BK330" s="176"/>
      <c r="BL330" s="176"/>
      <c r="BM330" s="176"/>
      <c r="BN330" s="176"/>
      <c r="BO330" s="176"/>
      <c r="BP330" s="176"/>
      <c r="BQ330" s="176"/>
      <c r="BR330" s="176"/>
      <c r="BS330" s="176"/>
      <c r="BT330" s="176"/>
      <c r="BU330" s="176"/>
      <c r="BV330" s="176"/>
      <c r="BW330" s="176"/>
      <c r="BX330" s="176"/>
      <c r="BY330" s="176"/>
      <c r="BZ330" s="176"/>
      <c r="CA330" s="176"/>
      <c r="CB330" s="176"/>
      <c r="CC330" s="176"/>
      <c r="CD330" s="176"/>
      <c r="CE330" s="176"/>
      <c r="CF330" s="176"/>
      <c r="CG330" s="176"/>
      <c r="CH330" s="176"/>
      <c r="CI330" s="176"/>
      <c r="CJ330" s="176"/>
      <c r="CK330" s="176"/>
      <c r="CL330" s="176"/>
      <c r="CM330" s="176"/>
      <c r="CN330" s="176"/>
      <c r="CO330" s="176"/>
      <c r="CP330" s="176"/>
      <c r="CQ330" s="176"/>
      <c r="CR330" s="176"/>
      <c r="CS330" s="176"/>
      <c r="CT330" s="176"/>
      <c r="CU330" s="176"/>
      <c r="CV330" s="176"/>
      <c r="CW330" s="176"/>
      <c r="CX330" s="176"/>
      <c r="CY330" s="176"/>
      <c r="CZ330" s="176"/>
      <c r="DA330" s="176"/>
      <c r="DB330" s="176"/>
      <c r="DC330" s="176"/>
      <c r="DD330" s="176"/>
      <c r="DE330" s="176"/>
      <c r="DF330" s="176"/>
      <c r="DG330" s="176"/>
      <c r="DH330" s="176"/>
      <c r="DI330" s="176"/>
      <c r="DJ330" s="176"/>
      <c r="DK330" s="176"/>
      <c r="DL330" s="176"/>
      <c r="DM330" s="176"/>
      <c r="DN330" s="176"/>
      <c r="DO330" s="176"/>
      <c r="DP330" s="176"/>
      <c r="DQ330" s="176"/>
      <c r="DR330" s="176"/>
      <c r="DS330" s="176"/>
      <c r="DT330" s="176"/>
      <c r="DU330" s="176"/>
      <c r="DV330" s="176"/>
      <c r="DW330" s="176"/>
      <c r="DX330" s="176"/>
      <c r="DY330" s="176"/>
      <c r="DZ330" s="176"/>
      <c r="EA330" s="176"/>
      <c r="EB330" s="176"/>
      <c r="EC330" s="176"/>
      <c r="ED330" s="176"/>
      <c r="EE330" s="176"/>
      <c r="EF330" s="176"/>
      <c r="EG330" s="176"/>
      <c r="EH330" s="176"/>
      <c r="EI330" s="176"/>
      <c r="EJ330" s="176"/>
      <c r="EK330" s="176"/>
      <c r="EL330" s="176"/>
      <c r="EM330" s="176"/>
      <c r="EN330" s="176"/>
      <c r="EO330" s="176"/>
      <c r="EP330" s="176"/>
      <c r="EQ330" s="176"/>
      <c r="ER330" s="176"/>
      <c r="ES330" s="176"/>
      <c r="ET330" s="176"/>
      <c r="EU330" s="176"/>
      <c r="EV330" s="176"/>
      <c r="EW330" s="176"/>
      <c r="EX330" s="176"/>
      <c r="EY330" s="176"/>
      <c r="EZ330" s="176"/>
      <c r="FA330" s="176"/>
      <c r="FB330" s="176"/>
      <c r="FC330" s="176"/>
      <c r="FD330" s="176"/>
      <c r="FE330" s="176"/>
      <c r="FF330" s="176"/>
      <c r="FG330" s="176"/>
      <c r="FH330" s="176"/>
      <c r="FI330" s="176"/>
      <c r="FJ330" s="176"/>
      <c r="FK330" s="176"/>
      <c r="FL330" s="176"/>
      <c r="FM330" s="176"/>
      <c r="FN330" s="176"/>
      <c r="FO330" s="176"/>
      <c r="FP330" s="176"/>
      <c r="FQ330" s="176"/>
      <c r="FR330" s="176"/>
      <c r="FS330" s="176"/>
      <c r="FT330" s="176"/>
      <c r="FU330" s="176"/>
      <c r="FV330" s="176"/>
      <c r="FW330" s="176"/>
      <c r="FX330" s="176"/>
      <c r="FY330" s="176"/>
      <c r="FZ330" s="176"/>
      <c r="GA330" s="176"/>
      <c r="GB330" s="176"/>
      <c r="GC330" s="176"/>
      <c r="GD330" s="176"/>
      <c r="GE330" s="176"/>
      <c r="GF330" s="176"/>
      <c r="GG330" s="176"/>
      <c r="GH330" s="176"/>
      <c r="GI330" s="176"/>
      <c r="GJ330" s="176"/>
      <c r="GK330" s="176"/>
      <c r="GL330" s="176"/>
      <c r="GM330" s="176"/>
      <c r="GN330" s="176"/>
      <c r="GO330" s="176"/>
      <c r="GP330" s="176"/>
      <c r="GQ330" s="176"/>
      <c r="GR330" s="176"/>
      <c r="GS330" s="176"/>
      <c r="GT330" s="176"/>
      <c r="GU330" s="176"/>
      <c r="GV330" s="176"/>
      <c r="GW330" s="176"/>
      <c r="GX330" s="176"/>
      <c r="GY330" s="176"/>
      <c r="GZ330" s="176"/>
      <c r="HA330" s="176"/>
      <c r="HB330" s="176"/>
      <c r="HC330" s="176"/>
      <c r="HD330" s="176"/>
      <c r="HE330" s="176"/>
      <c r="HF330" s="176"/>
      <c r="HG330" s="176"/>
      <c r="HH330" s="176"/>
      <c r="HI330" s="176"/>
      <c r="HJ330" s="176"/>
      <c r="HK330" s="176"/>
      <c r="HL330" s="176"/>
      <c r="HM330" s="176"/>
      <c r="HN330" s="176"/>
      <c r="HO330" s="176"/>
      <c r="HP330" s="176"/>
      <c r="HQ330" s="176"/>
      <c r="HR330" s="176"/>
      <c r="HS330" s="176"/>
      <c r="HT330" s="176"/>
      <c r="HU330" s="176"/>
      <c r="HV330" s="176"/>
      <c r="HW330" s="176"/>
      <c r="HX330" s="176"/>
      <c r="HY330" s="176"/>
      <c r="HZ330" s="176"/>
      <c r="IA330" s="176"/>
      <c r="IB330" s="176"/>
      <c r="IC330" s="176"/>
      <c r="ID330" s="176"/>
      <c r="IE330" s="176"/>
      <c r="IF330" s="176"/>
      <c r="IG330" s="176"/>
      <c r="IH330" s="176"/>
      <c r="II330" s="176"/>
      <c r="IJ330" s="176"/>
      <c r="IK330" s="176"/>
      <c r="IL330" s="176"/>
      <c r="IM330" s="176"/>
      <c r="IN330" s="176"/>
      <c r="IO330" s="176"/>
      <c r="IP330" s="176"/>
      <c r="IQ330" s="176"/>
      <c r="IR330" s="176"/>
      <c r="IS330" s="176"/>
      <c r="IT330" s="176"/>
      <c r="IU330" s="176"/>
    </row>
    <row r="331" spans="1:255" s="177" customFormat="1" x14ac:dyDescent="0.25">
      <c r="A331" s="116" t="s">
        <v>230</v>
      </c>
      <c r="B331" s="808"/>
      <c r="C331" s="809"/>
      <c r="D331" s="809"/>
      <c r="E331" s="809"/>
      <c r="F331" s="809"/>
      <c r="G331" s="810"/>
      <c r="H331" s="117">
        <f>SUM(G329:G330)</f>
        <v>0</v>
      </c>
      <c r="I331" s="182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  <c r="AZ331" s="176"/>
      <c r="BA331" s="176"/>
      <c r="BB331" s="176"/>
      <c r="BC331" s="176"/>
      <c r="BD331" s="176"/>
      <c r="BE331" s="176"/>
      <c r="BF331" s="176"/>
      <c r="BG331" s="176"/>
      <c r="BH331" s="176"/>
      <c r="BI331" s="176"/>
      <c r="BJ331" s="176"/>
      <c r="BK331" s="176"/>
      <c r="BL331" s="176"/>
      <c r="BM331" s="176"/>
      <c r="BN331" s="176"/>
      <c r="BO331" s="176"/>
      <c r="BP331" s="176"/>
      <c r="BQ331" s="176"/>
      <c r="BR331" s="176"/>
      <c r="BS331" s="176"/>
      <c r="BT331" s="176"/>
      <c r="BU331" s="176"/>
      <c r="BV331" s="176"/>
      <c r="BW331" s="176"/>
      <c r="BX331" s="176"/>
      <c r="BY331" s="176"/>
      <c r="BZ331" s="176"/>
      <c r="CA331" s="176"/>
      <c r="CB331" s="176"/>
      <c r="CC331" s="176"/>
      <c r="CD331" s="176"/>
      <c r="CE331" s="176"/>
      <c r="CF331" s="176"/>
      <c r="CG331" s="176"/>
      <c r="CH331" s="176"/>
      <c r="CI331" s="176"/>
      <c r="CJ331" s="176"/>
      <c r="CK331" s="176"/>
      <c r="CL331" s="176"/>
      <c r="CM331" s="176"/>
      <c r="CN331" s="176"/>
      <c r="CO331" s="176"/>
      <c r="CP331" s="176"/>
      <c r="CQ331" s="176"/>
      <c r="CR331" s="176"/>
      <c r="CS331" s="176"/>
      <c r="CT331" s="176"/>
      <c r="CU331" s="176"/>
      <c r="CV331" s="176"/>
      <c r="CW331" s="176"/>
      <c r="CX331" s="176"/>
      <c r="CY331" s="176"/>
      <c r="CZ331" s="176"/>
      <c r="DA331" s="176"/>
      <c r="DB331" s="176"/>
      <c r="DC331" s="176"/>
      <c r="DD331" s="176"/>
      <c r="DE331" s="176"/>
      <c r="DF331" s="176"/>
      <c r="DG331" s="176"/>
      <c r="DH331" s="176"/>
      <c r="DI331" s="176"/>
      <c r="DJ331" s="176"/>
      <c r="DK331" s="176"/>
      <c r="DL331" s="176"/>
      <c r="DM331" s="176"/>
      <c r="DN331" s="176"/>
      <c r="DO331" s="176"/>
      <c r="DP331" s="176"/>
      <c r="DQ331" s="176"/>
      <c r="DR331" s="176"/>
      <c r="DS331" s="176"/>
      <c r="DT331" s="176"/>
      <c r="DU331" s="176"/>
      <c r="DV331" s="176"/>
      <c r="DW331" s="176"/>
      <c r="DX331" s="176"/>
      <c r="DY331" s="176"/>
      <c r="DZ331" s="176"/>
      <c r="EA331" s="176"/>
      <c r="EB331" s="176"/>
      <c r="EC331" s="176"/>
      <c r="ED331" s="176"/>
      <c r="EE331" s="176"/>
      <c r="EF331" s="176"/>
      <c r="EG331" s="176"/>
      <c r="EH331" s="176"/>
      <c r="EI331" s="176"/>
      <c r="EJ331" s="176"/>
      <c r="EK331" s="176"/>
      <c r="EL331" s="176"/>
      <c r="EM331" s="176"/>
      <c r="EN331" s="176"/>
      <c r="EO331" s="176"/>
      <c r="EP331" s="176"/>
      <c r="EQ331" s="176"/>
      <c r="ER331" s="176"/>
      <c r="ES331" s="176"/>
      <c r="ET331" s="176"/>
      <c r="EU331" s="176"/>
      <c r="EV331" s="176"/>
      <c r="EW331" s="176"/>
      <c r="EX331" s="176"/>
      <c r="EY331" s="176"/>
      <c r="EZ331" s="176"/>
      <c r="FA331" s="176"/>
      <c r="FB331" s="176"/>
      <c r="FC331" s="176"/>
      <c r="FD331" s="176"/>
      <c r="FE331" s="176"/>
      <c r="FF331" s="176"/>
      <c r="FG331" s="176"/>
      <c r="FH331" s="176"/>
      <c r="FI331" s="176"/>
      <c r="FJ331" s="176"/>
      <c r="FK331" s="176"/>
      <c r="FL331" s="176"/>
      <c r="FM331" s="176"/>
      <c r="FN331" s="176"/>
      <c r="FO331" s="176"/>
      <c r="FP331" s="176"/>
      <c r="FQ331" s="176"/>
      <c r="FR331" s="176"/>
      <c r="FS331" s="176"/>
      <c r="FT331" s="176"/>
      <c r="FU331" s="176"/>
      <c r="FV331" s="176"/>
      <c r="FW331" s="176"/>
      <c r="FX331" s="176"/>
      <c r="FY331" s="176"/>
      <c r="FZ331" s="176"/>
      <c r="GA331" s="176"/>
      <c r="GB331" s="176"/>
      <c r="GC331" s="176"/>
      <c r="GD331" s="176"/>
      <c r="GE331" s="176"/>
      <c r="GF331" s="176"/>
      <c r="GG331" s="176"/>
      <c r="GH331" s="176"/>
      <c r="GI331" s="176"/>
      <c r="GJ331" s="176"/>
      <c r="GK331" s="176"/>
      <c r="GL331" s="176"/>
      <c r="GM331" s="176"/>
      <c r="GN331" s="176"/>
      <c r="GO331" s="176"/>
      <c r="GP331" s="176"/>
      <c r="GQ331" s="176"/>
      <c r="GR331" s="176"/>
      <c r="GS331" s="176"/>
      <c r="GT331" s="176"/>
      <c r="GU331" s="176"/>
      <c r="GV331" s="176"/>
      <c r="GW331" s="176"/>
      <c r="GX331" s="176"/>
      <c r="GY331" s="176"/>
      <c r="GZ331" s="176"/>
      <c r="HA331" s="176"/>
      <c r="HB331" s="176"/>
      <c r="HC331" s="176"/>
      <c r="HD331" s="176"/>
      <c r="HE331" s="176"/>
      <c r="HF331" s="176"/>
      <c r="HG331" s="176"/>
      <c r="HH331" s="176"/>
      <c r="HI331" s="176"/>
      <c r="HJ331" s="176"/>
      <c r="HK331" s="176"/>
      <c r="HL331" s="176"/>
      <c r="HM331" s="176"/>
      <c r="HN331" s="176"/>
      <c r="HO331" s="176"/>
      <c r="HP331" s="176"/>
      <c r="HQ331" s="176"/>
      <c r="HR331" s="176"/>
      <c r="HS331" s="176"/>
      <c r="HT331" s="176"/>
      <c r="HU331" s="176"/>
      <c r="HV331" s="176"/>
      <c r="HW331" s="176"/>
      <c r="HX331" s="176"/>
      <c r="HY331" s="176"/>
      <c r="HZ331" s="176"/>
      <c r="IA331" s="176"/>
      <c r="IB331" s="176"/>
      <c r="IC331" s="176"/>
      <c r="ID331" s="176"/>
      <c r="IE331" s="176"/>
      <c r="IF331" s="176"/>
      <c r="IG331" s="176"/>
      <c r="IH331" s="176"/>
      <c r="II331" s="176"/>
      <c r="IJ331" s="176"/>
      <c r="IK331" s="176"/>
      <c r="IL331" s="176"/>
      <c r="IM331" s="176"/>
      <c r="IN331" s="176"/>
      <c r="IO331" s="176"/>
      <c r="IP331" s="176"/>
      <c r="IQ331" s="176"/>
      <c r="IR331" s="176"/>
      <c r="IS331" s="176"/>
      <c r="IT331" s="176"/>
      <c r="IU331" s="176"/>
    </row>
    <row r="332" spans="1:255" s="177" customFormat="1" x14ac:dyDescent="0.25">
      <c r="A332" s="126"/>
      <c r="B332" s="127"/>
      <c r="C332" s="127"/>
      <c r="D332" s="128"/>
      <c r="E332" s="88"/>
      <c r="F332" s="129"/>
      <c r="G332" s="130"/>
      <c r="H332" s="131"/>
      <c r="I332" s="182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  <c r="BY332" s="176"/>
      <c r="BZ332" s="176"/>
      <c r="CA332" s="176"/>
      <c r="CB332" s="176"/>
      <c r="CC332" s="176"/>
      <c r="CD332" s="176"/>
      <c r="CE332" s="176"/>
      <c r="CF332" s="176"/>
      <c r="CG332" s="176"/>
      <c r="CH332" s="176"/>
      <c r="CI332" s="176"/>
      <c r="CJ332" s="176"/>
      <c r="CK332" s="176"/>
      <c r="CL332" s="176"/>
      <c r="CM332" s="176"/>
      <c r="CN332" s="176"/>
      <c r="CO332" s="176"/>
      <c r="CP332" s="176"/>
      <c r="CQ332" s="176"/>
      <c r="CR332" s="176"/>
      <c r="CS332" s="176"/>
      <c r="CT332" s="176"/>
      <c r="CU332" s="176"/>
      <c r="CV332" s="176"/>
      <c r="CW332" s="176"/>
      <c r="CX332" s="176"/>
      <c r="CY332" s="176"/>
      <c r="CZ332" s="176"/>
      <c r="DA332" s="176"/>
      <c r="DB332" s="176"/>
      <c r="DC332" s="176"/>
      <c r="DD332" s="176"/>
      <c r="DE332" s="176"/>
      <c r="DF332" s="176"/>
      <c r="DG332" s="176"/>
      <c r="DH332" s="176"/>
      <c r="DI332" s="176"/>
      <c r="DJ332" s="176"/>
      <c r="DK332" s="176"/>
      <c r="DL332" s="176"/>
      <c r="DM332" s="176"/>
      <c r="DN332" s="176"/>
      <c r="DO332" s="176"/>
      <c r="DP332" s="176"/>
      <c r="DQ332" s="176"/>
      <c r="DR332" s="176"/>
      <c r="DS332" s="176"/>
      <c r="DT332" s="176"/>
      <c r="DU332" s="176"/>
      <c r="DV332" s="176"/>
      <c r="DW332" s="176"/>
      <c r="DX332" s="176"/>
      <c r="DY332" s="176"/>
      <c r="DZ332" s="176"/>
      <c r="EA332" s="176"/>
      <c r="EB332" s="176"/>
      <c r="EC332" s="176"/>
      <c r="ED332" s="176"/>
      <c r="EE332" s="176"/>
      <c r="EF332" s="176"/>
      <c r="EG332" s="176"/>
      <c r="EH332" s="176"/>
      <c r="EI332" s="176"/>
      <c r="EJ332" s="176"/>
      <c r="EK332" s="176"/>
      <c r="EL332" s="176"/>
      <c r="EM332" s="176"/>
      <c r="EN332" s="176"/>
      <c r="EO332" s="176"/>
      <c r="EP332" s="176"/>
      <c r="EQ332" s="176"/>
      <c r="ER332" s="176"/>
      <c r="ES332" s="176"/>
      <c r="ET332" s="176"/>
      <c r="EU332" s="176"/>
      <c r="EV332" s="176"/>
      <c r="EW332" s="176"/>
      <c r="EX332" s="176"/>
      <c r="EY332" s="176"/>
      <c r="EZ332" s="176"/>
      <c r="FA332" s="176"/>
      <c r="FB332" s="176"/>
      <c r="FC332" s="176"/>
      <c r="FD332" s="176"/>
      <c r="FE332" s="176"/>
      <c r="FF332" s="176"/>
      <c r="FG332" s="176"/>
      <c r="FH332" s="176"/>
      <c r="FI332" s="176"/>
      <c r="FJ332" s="176"/>
      <c r="FK332" s="176"/>
      <c r="FL332" s="176"/>
      <c r="FM332" s="176"/>
      <c r="FN332" s="176"/>
      <c r="FO332" s="176"/>
      <c r="FP332" s="176"/>
      <c r="FQ332" s="176"/>
      <c r="FR332" s="176"/>
      <c r="FS332" s="176"/>
      <c r="FT332" s="176"/>
      <c r="FU332" s="176"/>
      <c r="FV332" s="176"/>
      <c r="FW332" s="176"/>
      <c r="FX332" s="176"/>
      <c r="FY332" s="176"/>
      <c r="FZ332" s="176"/>
      <c r="GA332" s="176"/>
      <c r="GB332" s="176"/>
      <c r="GC332" s="176"/>
      <c r="GD332" s="176"/>
      <c r="GE332" s="176"/>
      <c r="GF332" s="176"/>
      <c r="GG332" s="176"/>
      <c r="GH332" s="176"/>
      <c r="GI332" s="176"/>
      <c r="GJ332" s="176"/>
      <c r="GK332" s="176"/>
      <c r="GL332" s="176"/>
      <c r="GM332" s="176"/>
      <c r="GN332" s="176"/>
      <c r="GO332" s="176"/>
      <c r="GP332" s="176"/>
      <c r="GQ332" s="176"/>
      <c r="GR332" s="176"/>
      <c r="GS332" s="176"/>
      <c r="GT332" s="176"/>
      <c r="GU332" s="176"/>
      <c r="GV332" s="176"/>
      <c r="GW332" s="176"/>
      <c r="GX332" s="176"/>
      <c r="GY332" s="176"/>
      <c r="GZ332" s="176"/>
      <c r="HA332" s="176"/>
      <c r="HB332" s="176"/>
      <c r="HC332" s="176"/>
      <c r="HD332" s="176"/>
      <c r="HE332" s="176"/>
      <c r="HF332" s="176"/>
      <c r="HG332" s="176"/>
      <c r="HH332" s="176"/>
      <c r="HI332" s="176"/>
      <c r="HJ332" s="176"/>
      <c r="HK332" s="176"/>
      <c r="HL332" s="176"/>
      <c r="HM332" s="176"/>
      <c r="HN332" s="176"/>
      <c r="HO332" s="176"/>
      <c r="HP332" s="176"/>
      <c r="HQ332" s="176"/>
      <c r="HR332" s="176"/>
      <c r="HS332" s="176"/>
      <c r="HT332" s="176"/>
      <c r="HU332" s="176"/>
      <c r="HV332" s="176"/>
      <c r="HW332" s="176"/>
      <c r="HX332" s="176"/>
      <c r="HY332" s="176"/>
      <c r="HZ332" s="176"/>
      <c r="IA332" s="176"/>
      <c r="IB332" s="176"/>
      <c r="IC332" s="176"/>
      <c r="ID332" s="176"/>
      <c r="IE332" s="176"/>
      <c r="IF332" s="176"/>
      <c r="IG332" s="176"/>
      <c r="IH332" s="176"/>
      <c r="II332" s="176"/>
      <c r="IJ332" s="176"/>
      <c r="IK332" s="176"/>
      <c r="IL332" s="176"/>
      <c r="IM332" s="176"/>
      <c r="IN332" s="176"/>
      <c r="IO332" s="176"/>
      <c r="IP332" s="176"/>
      <c r="IQ332" s="176"/>
      <c r="IR332" s="176"/>
      <c r="IS332" s="176"/>
      <c r="IT332" s="176"/>
      <c r="IU332" s="176"/>
    </row>
    <row r="333" spans="1:255" s="177" customFormat="1" x14ac:dyDescent="0.25">
      <c r="A333" s="779" t="s">
        <v>231</v>
      </c>
      <c r="B333" s="781" t="s">
        <v>22</v>
      </c>
      <c r="C333" s="781" t="s">
        <v>223</v>
      </c>
      <c r="D333" s="781" t="s">
        <v>17</v>
      </c>
      <c r="E333" s="783" t="s">
        <v>224</v>
      </c>
      <c r="F333" s="772" t="s">
        <v>225</v>
      </c>
      <c r="G333" s="773"/>
      <c r="H333" s="774" t="s">
        <v>232</v>
      </c>
      <c r="I333" s="182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76"/>
      <c r="DX333" s="176"/>
      <c r="DY333" s="176"/>
      <c r="DZ333" s="176"/>
      <c r="EA333" s="176"/>
      <c r="EB333" s="176"/>
      <c r="EC333" s="176"/>
      <c r="ED333" s="176"/>
      <c r="EE333" s="176"/>
      <c r="EF333" s="176"/>
      <c r="EG333" s="176"/>
      <c r="EH333" s="176"/>
      <c r="EI333" s="176"/>
      <c r="EJ333" s="176"/>
      <c r="EK333" s="176"/>
      <c r="EL333" s="176"/>
      <c r="EM333" s="176"/>
      <c r="EN333" s="176"/>
      <c r="EO333" s="176"/>
      <c r="EP333" s="176"/>
      <c r="EQ333" s="176"/>
      <c r="ER333" s="176"/>
      <c r="ES333" s="176"/>
      <c r="ET333" s="176"/>
      <c r="EU333" s="176"/>
      <c r="EV333" s="176"/>
      <c r="EW333" s="176"/>
      <c r="EX333" s="176"/>
      <c r="EY333" s="176"/>
      <c r="EZ333" s="176"/>
      <c r="FA333" s="176"/>
      <c r="FB333" s="176"/>
      <c r="FC333" s="176"/>
      <c r="FD333" s="176"/>
      <c r="FE333" s="176"/>
      <c r="FF333" s="176"/>
      <c r="FG333" s="176"/>
      <c r="FH333" s="176"/>
      <c r="FI333" s="176"/>
      <c r="FJ333" s="176"/>
      <c r="FK333" s="176"/>
      <c r="FL333" s="176"/>
      <c r="FM333" s="176"/>
      <c r="FN333" s="176"/>
      <c r="FO333" s="176"/>
      <c r="FP333" s="176"/>
      <c r="FQ333" s="176"/>
      <c r="FR333" s="176"/>
      <c r="FS333" s="176"/>
      <c r="FT333" s="176"/>
      <c r="FU333" s="176"/>
      <c r="FV333" s="176"/>
      <c r="FW333" s="176"/>
      <c r="FX333" s="176"/>
      <c r="FY333" s="176"/>
      <c r="FZ333" s="176"/>
      <c r="GA333" s="176"/>
      <c r="GB333" s="176"/>
      <c r="GC333" s="176"/>
      <c r="GD333" s="176"/>
      <c r="GE333" s="176"/>
      <c r="GF333" s="176"/>
      <c r="GG333" s="176"/>
      <c r="GH333" s="176"/>
      <c r="GI333" s="176"/>
      <c r="GJ333" s="176"/>
      <c r="GK333" s="176"/>
      <c r="GL333" s="176"/>
      <c r="GM333" s="176"/>
      <c r="GN333" s="176"/>
      <c r="GO333" s="176"/>
      <c r="GP333" s="176"/>
      <c r="GQ333" s="176"/>
      <c r="GR333" s="176"/>
      <c r="GS333" s="176"/>
      <c r="GT333" s="176"/>
      <c r="GU333" s="176"/>
      <c r="GV333" s="176"/>
      <c r="GW333" s="176"/>
      <c r="GX333" s="176"/>
      <c r="GY333" s="176"/>
      <c r="GZ333" s="176"/>
      <c r="HA333" s="176"/>
      <c r="HB333" s="176"/>
      <c r="HC333" s="176"/>
      <c r="HD333" s="176"/>
      <c r="HE333" s="176"/>
      <c r="HF333" s="176"/>
      <c r="HG333" s="176"/>
      <c r="HH333" s="176"/>
      <c r="HI333" s="176"/>
      <c r="HJ333" s="176"/>
      <c r="HK333" s="176"/>
      <c r="HL333" s="176"/>
      <c r="HM333" s="176"/>
      <c r="HN333" s="176"/>
      <c r="HO333" s="176"/>
      <c r="HP333" s="176"/>
      <c r="HQ333" s="176"/>
      <c r="HR333" s="176"/>
      <c r="HS333" s="176"/>
      <c r="HT333" s="176"/>
      <c r="HU333" s="176"/>
      <c r="HV333" s="176"/>
      <c r="HW333" s="176"/>
      <c r="HX333" s="176"/>
      <c r="HY333" s="176"/>
      <c r="HZ333" s="176"/>
      <c r="IA333" s="176"/>
      <c r="IB333" s="176"/>
      <c r="IC333" s="176"/>
      <c r="ID333" s="176"/>
      <c r="IE333" s="176"/>
      <c r="IF333" s="176"/>
      <c r="IG333" s="176"/>
      <c r="IH333" s="176"/>
      <c r="II333" s="176"/>
      <c r="IJ333" s="176"/>
      <c r="IK333" s="176"/>
      <c r="IL333" s="176"/>
      <c r="IM333" s="176"/>
      <c r="IN333" s="176"/>
      <c r="IO333" s="176"/>
      <c r="IP333" s="176"/>
      <c r="IQ333" s="176"/>
      <c r="IR333" s="176"/>
      <c r="IS333" s="176"/>
      <c r="IT333" s="176"/>
      <c r="IU333" s="176"/>
    </row>
    <row r="334" spans="1:255" s="177" customFormat="1" x14ac:dyDescent="0.25">
      <c r="A334" s="807"/>
      <c r="B334" s="782"/>
      <c r="C334" s="782"/>
      <c r="D334" s="785"/>
      <c r="E334" s="786"/>
      <c r="F334" s="42" t="s">
        <v>227</v>
      </c>
      <c r="G334" s="42" t="s">
        <v>228</v>
      </c>
      <c r="H334" s="775"/>
      <c r="I334" s="182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76"/>
      <c r="DX334" s="176"/>
      <c r="DY334" s="176"/>
      <c r="DZ334" s="176"/>
      <c r="EA334" s="176"/>
      <c r="EB334" s="176"/>
      <c r="EC334" s="176"/>
      <c r="ED334" s="176"/>
      <c r="EE334" s="176"/>
      <c r="EF334" s="176"/>
      <c r="EG334" s="176"/>
      <c r="EH334" s="176"/>
      <c r="EI334" s="176"/>
      <c r="EJ334" s="176"/>
      <c r="EK334" s="176"/>
      <c r="EL334" s="176"/>
      <c r="EM334" s="176"/>
      <c r="EN334" s="176"/>
      <c r="EO334" s="176"/>
      <c r="EP334" s="176"/>
      <c r="EQ334" s="176"/>
      <c r="ER334" s="176"/>
      <c r="ES334" s="176"/>
      <c r="ET334" s="176"/>
      <c r="EU334" s="176"/>
      <c r="EV334" s="176"/>
      <c r="EW334" s="176"/>
      <c r="EX334" s="176"/>
      <c r="EY334" s="176"/>
      <c r="EZ334" s="176"/>
      <c r="FA334" s="176"/>
      <c r="FB334" s="176"/>
      <c r="FC334" s="176"/>
      <c r="FD334" s="176"/>
      <c r="FE334" s="176"/>
      <c r="FF334" s="176"/>
      <c r="FG334" s="176"/>
      <c r="FH334" s="176"/>
      <c r="FI334" s="176"/>
      <c r="FJ334" s="176"/>
      <c r="FK334" s="176"/>
      <c r="FL334" s="176"/>
      <c r="FM334" s="176"/>
      <c r="FN334" s="176"/>
      <c r="FO334" s="176"/>
      <c r="FP334" s="176"/>
      <c r="FQ334" s="176"/>
      <c r="FR334" s="176"/>
      <c r="FS334" s="176"/>
      <c r="FT334" s="176"/>
      <c r="FU334" s="176"/>
      <c r="FV334" s="176"/>
      <c r="FW334" s="176"/>
      <c r="FX334" s="176"/>
      <c r="FY334" s="176"/>
      <c r="FZ334" s="176"/>
      <c r="GA334" s="176"/>
      <c r="GB334" s="176"/>
      <c r="GC334" s="176"/>
      <c r="GD334" s="176"/>
      <c r="GE334" s="176"/>
      <c r="GF334" s="176"/>
      <c r="GG334" s="176"/>
      <c r="GH334" s="176"/>
      <c r="GI334" s="176"/>
      <c r="GJ334" s="176"/>
      <c r="GK334" s="176"/>
      <c r="GL334" s="176"/>
      <c r="GM334" s="176"/>
      <c r="GN334" s="176"/>
      <c r="GO334" s="176"/>
      <c r="GP334" s="176"/>
      <c r="GQ334" s="176"/>
      <c r="GR334" s="176"/>
      <c r="GS334" s="176"/>
      <c r="GT334" s="176"/>
      <c r="GU334" s="176"/>
      <c r="GV334" s="176"/>
      <c r="GW334" s="176"/>
      <c r="GX334" s="176"/>
      <c r="GY334" s="176"/>
      <c r="GZ334" s="176"/>
      <c r="HA334" s="176"/>
      <c r="HB334" s="176"/>
      <c r="HC334" s="176"/>
      <c r="HD334" s="176"/>
      <c r="HE334" s="176"/>
      <c r="HF334" s="176"/>
      <c r="HG334" s="176"/>
      <c r="HH334" s="176"/>
      <c r="HI334" s="176"/>
      <c r="HJ334" s="176"/>
      <c r="HK334" s="176"/>
      <c r="HL334" s="176"/>
      <c r="HM334" s="176"/>
      <c r="HN334" s="176"/>
      <c r="HO334" s="176"/>
      <c r="HP334" s="176"/>
      <c r="HQ334" s="176"/>
      <c r="HR334" s="176"/>
      <c r="HS334" s="176"/>
      <c r="HT334" s="176"/>
      <c r="HU334" s="176"/>
      <c r="HV334" s="176"/>
      <c r="HW334" s="176"/>
      <c r="HX334" s="176"/>
      <c r="HY334" s="176"/>
      <c r="HZ334" s="176"/>
      <c r="IA334" s="176"/>
      <c r="IB334" s="176"/>
      <c r="IC334" s="176"/>
      <c r="ID334" s="176"/>
      <c r="IE334" s="176"/>
      <c r="IF334" s="176"/>
      <c r="IG334" s="176"/>
      <c r="IH334" s="176"/>
      <c r="II334" s="176"/>
      <c r="IJ334" s="176"/>
      <c r="IK334" s="176"/>
      <c r="IL334" s="176"/>
      <c r="IM334" s="176"/>
      <c r="IN334" s="176"/>
      <c r="IO334" s="176"/>
      <c r="IP334" s="176"/>
      <c r="IQ334" s="176"/>
      <c r="IR334" s="176"/>
      <c r="IS334" s="176"/>
      <c r="IT334" s="176"/>
      <c r="IU334" s="176"/>
    </row>
    <row r="335" spans="1:255" s="177" customFormat="1" ht="48" customHeight="1" x14ac:dyDescent="0.25">
      <c r="A335" s="671" t="str">
        <f>A320</f>
        <v xml:space="preserve">Fornecimento e instalação de controle central ACP </v>
      </c>
      <c r="B335" s="77" t="s">
        <v>233</v>
      </c>
      <c r="C335" s="77" t="s">
        <v>234</v>
      </c>
      <c r="D335" s="92" t="s">
        <v>235</v>
      </c>
      <c r="E335" s="172">
        <v>1</v>
      </c>
      <c r="F335" s="306">
        <f>'mediana preços equipamentos'!J12</f>
        <v>11757</v>
      </c>
      <c r="G335" s="114">
        <f t="shared" ref="G335" si="7">TRUNC(E335*F335,2)</f>
        <v>11757</v>
      </c>
      <c r="H335" s="249"/>
      <c r="I335" s="182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76"/>
      <c r="DX335" s="176"/>
      <c r="DY335" s="176"/>
      <c r="DZ335" s="176"/>
      <c r="EA335" s="176"/>
      <c r="EB335" s="176"/>
      <c r="EC335" s="176"/>
      <c r="ED335" s="176"/>
      <c r="EE335" s="176"/>
      <c r="EF335" s="176"/>
      <c r="EG335" s="176"/>
      <c r="EH335" s="176"/>
      <c r="EI335" s="176"/>
      <c r="EJ335" s="176"/>
      <c r="EK335" s="176"/>
      <c r="EL335" s="176"/>
      <c r="EM335" s="176"/>
      <c r="EN335" s="176"/>
      <c r="EO335" s="176"/>
      <c r="EP335" s="176"/>
      <c r="EQ335" s="176"/>
      <c r="ER335" s="176"/>
      <c r="ES335" s="176"/>
      <c r="ET335" s="176"/>
      <c r="EU335" s="176"/>
      <c r="EV335" s="176"/>
      <c r="EW335" s="176"/>
      <c r="EX335" s="176"/>
      <c r="EY335" s="176"/>
      <c r="EZ335" s="176"/>
      <c r="FA335" s="176"/>
      <c r="FB335" s="176"/>
      <c r="FC335" s="176"/>
      <c r="FD335" s="176"/>
      <c r="FE335" s="176"/>
      <c r="FF335" s="176"/>
      <c r="FG335" s="176"/>
      <c r="FH335" s="176"/>
      <c r="FI335" s="176"/>
      <c r="FJ335" s="176"/>
      <c r="FK335" s="176"/>
      <c r="FL335" s="176"/>
      <c r="FM335" s="176"/>
      <c r="FN335" s="176"/>
      <c r="FO335" s="176"/>
      <c r="FP335" s="176"/>
      <c r="FQ335" s="176"/>
      <c r="FR335" s="176"/>
      <c r="FS335" s="176"/>
      <c r="FT335" s="176"/>
      <c r="FU335" s="176"/>
      <c r="FV335" s="176"/>
      <c r="FW335" s="176"/>
      <c r="FX335" s="176"/>
      <c r="FY335" s="176"/>
      <c r="FZ335" s="176"/>
      <c r="GA335" s="176"/>
      <c r="GB335" s="176"/>
      <c r="GC335" s="176"/>
      <c r="GD335" s="176"/>
      <c r="GE335" s="176"/>
      <c r="GF335" s="176"/>
      <c r="GG335" s="176"/>
      <c r="GH335" s="176"/>
      <c r="GI335" s="176"/>
      <c r="GJ335" s="176"/>
      <c r="GK335" s="176"/>
      <c r="GL335" s="176"/>
      <c r="GM335" s="176"/>
      <c r="GN335" s="176"/>
      <c r="GO335" s="176"/>
      <c r="GP335" s="176"/>
      <c r="GQ335" s="176"/>
      <c r="GR335" s="176"/>
      <c r="GS335" s="176"/>
      <c r="GT335" s="176"/>
      <c r="GU335" s="176"/>
      <c r="GV335" s="176"/>
      <c r="GW335" s="176"/>
      <c r="GX335" s="176"/>
      <c r="GY335" s="176"/>
      <c r="GZ335" s="176"/>
      <c r="HA335" s="176"/>
      <c r="HB335" s="176"/>
      <c r="HC335" s="176"/>
      <c r="HD335" s="176"/>
      <c r="HE335" s="176"/>
      <c r="HF335" s="176"/>
      <c r="HG335" s="176"/>
      <c r="HH335" s="176"/>
      <c r="HI335" s="176"/>
      <c r="HJ335" s="176"/>
      <c r="HK335" s="176"/>
      <c r="HL335" s="176"/>
      <c r="HM335" s="176"/>
      <c r="HN335" s="176"/>
      <c r="HO335" s="176"/>
      <c r="HP335" s="176"/>
      <c r="HQ335" s="176"/>
      <c r="HR335" s="176"/>
      <c r="HS335" s="176"/>
      <c r="HT335" s="176"/>
      <c r="HU335" s="176"/>
      <c r="HV335" s="176"/>
      <c r="HW335" s="176"/>
      <c r="HX335" s="176"/>
      <c r="HY335" s="176"/>
      <c r="HZ335" s="176"/>
      <c r="IA335" s="176"/>
      <c r="IB335" s="176"/>
      <c r="IC335" s="176"/>
      <c r="ID335" s="176"/>
      <c r="IE335" s="176"/>
      <c r="IF335" s="176"/>
      <c r="IG335" s="176"/>
      <c r="IH335" s="176"/>
      <c r="II335" s="176"/>
      <c r="IJ335" s="176"/>
      <c r="IK335" s="176"/>
      <c r="IL335" s="176"/>
      <c r="IM335" s="176"/>
      <c r="IN335" s="176"/>
      <c r="IO335" s="176"/>
      <c r="IP335" s="176"/>
      <c r="IQ335" s="176"/>
      <c r="IR335" s="176"/>
      <c r="IS335" s="176"/>
      <c r="IT335" s="176"/>
      <c r="IU335" s="176"/>
    </row>
    <row r="336" spans="1:255" s="177" customFormat="1" ht="15" customHeight="1" x14ac:dyDescent="0.25">
      <c r="A336" s="671"/>
      <c r="B336" s="77"/>
      <c r="C336" s="77"/>
      <c r="D336" s="92"/>
      <c r="E336" s="172"/>
      <c r="F336" s="306"/>
      <c r="G336" s="114"/>
      <c r="H336" s="249"/>
      <c r="I336" s="182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76"/>
      <c r="DX336" s="176"/>
      <c r="DY336" s="176"/>
      <c r="DZ336" s="176"/>
      <c r="EA336" s="176"/>
      <c r="EB336" s="176"/>
      <c r="EC336" s="176"/>
      <c r="ED336" s="176"/>
      <c r="EE336" s="176"/>
      <c r="EF336" s="176"/>
      <c r="EG336" s="176"/>
      <c r="EH336" s="176"/>
      <c r="EI336" s="176"/>
      <c r="EJ336" s="176"/>
      <c r="EK336" s="176"/>
      <c r="EL336" s="176"/>
      <c r="EM336" s="176"/>
      <c r="EN336" s="176"/>
      <c r="EO336" s="176"/>
      <c r="EP336" s="176"/>
      <c r="EQ336" s="176"/>
      <c r="ER336" s="176"/>
      <c r="ES336" s="176"/>
      <c r="ET336" s="176"/>
      <c r="EU336" s="176"/>
      <c r="EV336" s="176"/>
      <c r="EW336" s="176"/>
      <c r="EX336" s="176"/>
      <c r="EY336" s="176"/>
      <c r="EZ336" s="176"/>
      <c r="FA336" s="176"/>
      <c r="FB336" s="176"/>
      <c r="FC336" s="176"/>
      <c r="FD336" s="176"/>
      <c r="FE336" s="176"/>
      <c r="FF336" s="176"/>
      <c r="FG336" s="176"/>
      <c r="FH336" s="176"/>
      <c r="FI336" s="176"/>
      <c r="FJ336" s="176"/>
      <c r="FK336" s="176"/>
      <c r="FL336" s="176"/>
      <c r="FM336" s="176"/>
      <c r="FN336" s="176"/>
      <c r="FO336" s="176"/>
      <c r="FP336" s="176"/>
      <c r="FQ336" s="176"/>
      <c r="FR336" s="176"/>
      <c r="FS336" s="176"/>
      <c r="FT336" s="176"/>
      <c r="FU336" s="176"/>
      <c r="FV336" s="176"/>
      <c r="FW336" s="176"/>
      <c r="FX336" s="176"/>
      <c r="FY336" s="176"/>
      <c r="FZ336" s="176"/>
      <c r="GA336" s="176"/>
      <c r="GB336" s="176"/>
      <c r="GC336" s="176"/>
      <c r="GD336" s="176"/>
      <c r="GE336" s="176"/>
      <c r="GF336" s="176"/>
      <c r="GG336" s="176"/>
      <c r="GH336" s="176"/>
      <c r="GI336" s="176"/>
      <c r="GJ336" s="176"/>
      <c r="GK336" s="176"/>
      <c r="GL336" s="176"/>
      <c r="GM336" s="176"/>
      <c r="GN336" s="176"/>
      <c r="GO336" s="176"/>
      <c r="GP336" s="176"/>
      <c r="GQ336" s="176"/>
      <c r="GR336" s="176"/>
      <c r="GS336" s="176"/>
      <c r="GT336" s="176"/>
      <c r="GU336" s="176"/>
      <c r="GV336" s="176"/>
      <c r="GW336" s="176"/>
      <c r="GX336" s="176"/>
      <c r="GY336" s="176"/>
      <c r="GZ336" s="176"/>
      <c r="HA336" s="176"/>
      <c r="HB336" s="176"/>
      <c r="HC336" s="176"/>
      <c r="HD336" s="176"/>
      <c r="HE336" s="176"/>
      <c r="HF336" s="176"/>
      <c r="HG336" s="176"/>
      <c r="HH336" s="176"/>
      <c r="HI336" s="176"/>
      <c r="HJ336" s="176"/>
      <c r="HK336" s="176"/>
      <c r="HL336" s="176"/>
      <c r="HM336" s="176"/>
      <c r="HN336" s="176"/>
      <c r="HO336" s="176"/>
      <c r="HP336" s="176"/>
      <c r="HQ336" s="176"/>
      <c r="HR336" s="176"/>
      <c r="HS336" s="176"/>
      <c r="HT336" s="176"/>
      <c r="HU336" s="176"/>
      <c r="HV336" s="176"/>
      <c r="HW336" s="176"/>
      <c r="HX336" s="176"/>
      <c r="HY336" s="176"/>
      <c r="HZ336" s="176"/>
      <c r="IA336" s="176"/>
      <c r="IB336" s="176"/>
      <c r="IC336" s="176"/>
      <c r="ID336" s="176"/>
      <c r="IE336" s="176"/>
      <c r="IF336" s="176"/>
      <c r="IG336" s="176"/>
      <c r="IH336" s="176"/>
      <c r="II336" s="176"/>
      <c r="IJ336" s="176"/>
      <c r="IK336" s="176"/>
      <c r="IL336" s="176"/>
      <c r="IM336" s="176"/>
      <c r="IN336" s="176"/>
      <c r="IO336" s="176"/>
      <c r="IP336" s="176"/>
      <c r="IQ336" s="176"/>
      <c r="IR336" s="176"/>
      <c r="IS336" s="176"/>
      <c r="IT336" s="176"/>
      <c r="IU336" s="176"/>
    </row>
    <row r="337" spans="1:255" s="177" customFormat="1" ht="15" customHeight="1" x14ac:dyDescent="0.25">
      <c r="A337" s="671"/>
      <c r="B337" s="77"/>
      <c r="C337" s="77"/>
      <c r="D337" s="92"/>
      <c r="E337" s="172"/>
      <c r="F337" s="306"/>
      <c r="G337" s="114"/>
      <c r="H337" s="249"/>
      <c r="I337" s="182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76"/>
      <c r="DX337" s="176"/>
      <c r="DY337" s="176"/>
      <c r="DZ337" s="176"/>
      <c r="EA337" s="176"/>
      <c r="EB337" s="176"/>
      <c r="EC337" s="176"/>
      <c r="ED337" s="176"/>
      <c r="EE337" s="176"/>
      <c r="EF337" s="176"/>
      <c r="EG337" s="176"/>
      <c r="EH337" s="176"/>
      <c r="EI337" s="176"/>
      <c r="EJ337" s="176"/>
      <c r="EK337" s="176"/>
      <c r="EL337" s="176"/>
      <c r="EM337" s="176"/>
      <c r="EN337" s="176"/>
      <c r="EO337" s="176"/>
      <c r="EP337" s="176"/>
      <c r="EQ337" s="176"/>
      <c r="ER337" s="176"/>
      <c r="ES337" s="176"/>
      <c r="ET337" s="176"/>
      <c r="EU337" s="176"/>
      <c r="EV337" s="176"/>
      <c r="EW337" s="176"/>
      <c r="EX337" s="176"/>
      <c r="EY337" s="176"/>
      <c r="EZ337" s="176"/>
      <c r="FA337" s="176"/>
      <c r="FB337" s="176"/>
      <c r="FC337" s="176"/>
      <c r="FD337" s="176"/>
      <c r="FE337" s="176"/>
      <c r="FF337" s="176"/>
      <c r="FG337" s="176"/>
      <c r="FH337" s="176"/>
      <c r="FI337" s="176"/>
      <c r="FJ337" s="176"/>
      <c r="FK337" s="176"/>
      <c r="FL337" s="176"/>
      <c r="FM337" s="176"/>
      <c r="FN337" s="176"/>
      <c r="FO337" s="176"/>
      <c r="FP337" s="176"/>
      <c r="FQ337" s="176"/>
      <c r="FR337" s="176"/>
      <c r="FS337" s="176"/>
      <c r="FT337" s="176"/>
      <c r="FU337" s="176"/>
      <c r="FV337" s="176"/>
      <c r="FW337" s="176"/>
      <c r="FX337" s="176"/>
      <c r="FY337" s="176"/>
      <c r="FZ337" s="176"/>
      <c r="GA337" s="176"/>
      <c r="GB337" s="176"/>
      <c r="GC337" s="176"/>
      <c r="GD337" s="176"/>
      <c r="GE337" s="176"/>
      <c r="GF337" s="176"/>
      <c r="GG337" s="176"/>
      <c r="GH337" s="176"/>
      <c r="GI337" s="176"/>
      <c r="GJ337" s="176"/>
      <c r="GK337" s="176"/>
      <c r="GL337" s="176"/>
      <c r="GM337" s="176"/>
      <c r="GN337" s="176"/>
      <c r="GO337" s="176"/>
      <c r="GP337" s="176"/>
      <c r="GQ337" s="176"/>
      <c r="GR337" s="176"/>
      <c r="GS337" s="176"/>
      <c r="GT337" s="176"/>
      <c r="GU337" s="176"/>
      <c r="GV337" s="176"/>
      <c r="GW337" s="176"/>
      <c r="GX337" s="176"/>
      <c r="GY337" s="176"/>
      <c r="GZ337" s="176"/>
      <c r="HA337" s="176"/>
      <c r="HB337" s="176"/>
      <c r="HC337" s="176"/>
      <c r="HD337" s="176"/>
      <c r="HE337" s="176"/>
      <c r="HF337" s="176"/>
      <c r="HG337" s="176"/>
      <c r="HH337" s="176"/>
      <c r="HI337" s="176"/>
      <c r="HJ337" s="176"/>
      <c r="HK337" s="176"/>
      <c r="HL337" s="176"/>
      <c r="HM337" s="176"/>
      <c r="HN337" s="176"/>
      <c r="HO337" s="176"/>
      <c r="HP337" s="176"/>
      <c r="HQ337" s="176"/>
      <c r="HR337" s="176"/>
      <c r="HS337" s="176"/>
      <c r="HT337" s="176"/>
      <c r="HU337" s="176"/>
      <c r="HV337" s="176"/>
      <c r="HW337" s="176"/>
      <c r="HX337" s="176"/>
      <c r="HY337" s="176"/>
      <c r="HZ337" s="176"/>
      <c r="IA337" s="176"/>
      <c r="IB337" s="176"/>
      <c r="IC337" s="176"/>
      <c r="ID337" s="176"/>
      <c r="IE337" s="176"/>
      <c r="IF337" s="176"/>
      <c r="IG337" s="176"/>
      <c r="IH337" s="176"/>
      <c r="II337" s="176"/>
      <c r="IJ337" s="176"/>
      <c r="IK337" s="176"/>
      <c r="IL337" s="176"/>
      <c r="IM337" s="176"/>
      <c r="IN337" s="176"/>
      <c r="IO337" s="176"/>
      <c r="IP337" s="176"/>
      <c r="IQ337" s="176"/>
      <c r="IR337" s="176"/>
      <c r="IS337" s="176"/>
      <c r="IT337" s="176"/>
      <c r="IU337" s="176"/>
    </row>
    <row r="338" spans="1:255" s="177" customFormat="1" ht="18" customHeight="1" x14ac:dyDescent="0.2">
      <c r="A338" s="317"/>
      <c r="B338" s="92"/>
      <c r="C338" s="77"/>
      <c r="D338" s="186"/>
      <c r="E338" s="172"/>
      <c r="F338" s="152"/>
      <c r="G338" s="114"/>
      <c r="H338" s="569"/>
      <c r="J338" s="187" t="s">
        <v>236</v>
      </c>
      <c r="K338" s="190" t="s">
        <v>17</v>
      </c>
      <c r="L338" s="191">
        <v>11</v>
      </c>
    </row>
    <row r="339" spans="1:255" s="177" customFormat="1" x14ac:dyDescent="0.25">
      <c r="A339" s="116" t="s">
        <v>232</v>
      </c>
      <c r="B339" s="554"/>
      <c r="C339" s="554"/>
      <c r="D339" s="134"/>
      <c r="E339" s="135"/>
      <c r="F339" s="136"/>
      <c r="G339" s="137"/>
      <c r="H339" s="117">
        <f>SUM(G335:G338)</f>
        <v>11757</v>
      </c>
      <c r="I339" s="182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76"/>
      <c r="DX339" s="176"/>
      <c r="DY339" s="176"/>
      <c r="DZ339" s="176"/>
      <c r="EA339" s="176"/>
      <c r="EB339" s="176"/>
      <c r="EC339" s="176"/>
      <c r="ED339" s="176"/>
      <c r="EE339" s="176"/>
      <c r="EF339" s="176"/>
      <c r="EG339" s="176"/>
      <c r="EH339" s="176"/>
      <c r="EI339" s="176"/>
      <c r="EJ339" s="176"/>
      <c r="EK339" s="176"/>
      <c r="EL339" s="176"/>
      <c r="EM339" s="176"/>
      <c r="EN339" s="176"/>
      <c r="EO339" s="176"/>
      <c r="EP339" s="176"/>
      <c r="EQ339" s="176"/>
      <c r="ER339" s="176"/>
      <c r="ES339" s="176"/>
      <c r="ET339" s="176"/>
      <c r="EU339" s="176"/>
      <c r="EV339" s="176"/>
      <c r="EW339" s="176"/>
      <c r="EX339" s="176"/>
      <c r="EY339" s="176"/>
      <c r="EZ339" s="176"/>
      <c r="FA339" s="176"/>
      <c r="FB339" s="176"/>
      <c r="FC339" s="176"/>
      <c r="FD339" s="176"/>
      <c r="FE339" s="176"/>
      <c r="FF339" s="176"/>
      <c r="FG339" s="176"/>
      <c r="FH339" s="176"/>
      <c r="FI339" s="176"/>
      <c r="FJ339" s="176"/>
      <c r="FK339" s="176"/>
      <c r="FL339" s="176"/>
      <c r="FM339" s="176"/>
      <c r="FN339" s="176"/>
      <c r="FO339" s="176"/>
      <c r="FP339" s="176"/>
      <c r="FQ339" s="176"/>
      <c r="FR339" s="176"/>
      <c r="FS339" s="176"/>
      <c r="FT339" s="176"/>
      <c r="FU339" s="176"/>
      <c r="FV339" s="176"/>
      <c r="FW339" s="176"/>
      <c r="FX339" s="176"/>
      <c r="FY339" s="176"/>
      <c r="FZ339" s="176"/>
      <c r="GA339" s="176"/>
      <c r="GB339" s="176"/>
      <c r="GC339" s="176"/>
      <c r="GD339" s="176"/>
      <c r="GE339" s="176"/>
      <c r="GF339" s="176"/>
      <c r="GG339" s="176"/>
      <c r="GH339" s="176"/>
      <c r="GI339" s="176"/>
      <c r="GJ339" s="176"/>
      <c r="GK339" s="176"/>
      <c r="GL339" s="176"/>
      <c r="GM339" s="176"/>
      <c r="GN339" s="176"/>
      <c r="GO339" s="176"/>
      <c r="GP339" s="176"/>
      <c r="GQ339" s="176"/>
      <c r="GR339" s="176"/>
      <c r="GS339" s="176"/>
      <c r="GT339" s="176"/>
      <c r="GU339" s="176"/>
      <c r="GV339" s="176"/>
      <c r="GW339" s="176"/>
      <c r="GX339" s="176"/>
      <c r="GY339" s="176"/>
      <c r="GZ339" s="176"/>
      <c r="HA339" s="176"/>
      <c r="HB339" s="176"/>
      <c r="HC339" s="176"/>
      <c r="HD339" s="176"/>
      <c r="HE339" s="176"/>
      <c r="HF339" s="176"/>
      <c r="HG339" s="176"/>
      <c r="HH339" s="176"/>
      <c r="HI339" s="176"/>
      <c r="HJ339" s="176"/>
      <c r="HK339" s="176"/>
      <c r="HL339" s="176"/>
      <c r="HM339" s="176"/>
      <c r="HN339" s="176"/>
      <c r="HO339" s="176"/>
      <c r="HP339" s="176"/>
      <c r="HQ339" s="176"/>
      <c r="HR339" s="176"/>
      <c r="HS339" s="176"/>
      <c r="HT339" s="176"/>
      <c r="HU339" s="176"/>
      <c r="HV339" s="176"/>
      <c r="HW339" s="176"/>
      <c r="HX339" s="176"/>
      <c r="HY339" s="176"/>
      <c r="HZ339" s="176"/>
      <c r="IA339" s="176"/>
      <c r="IB339" s="176"/>
      <c r="IC339" s="176"/>
      <c r="ID339" s="176"/>
      <c r="IE339" s="176"/>
      <c r="IF339" s="176"/>
      <c r="IG339" s="176"/>
      <c r="IH339" s="176"/>
      <c r="II339" s="176"/>
      <c r="IJ339" s="176"/>
      <c r="IK339" s="176"/>
      <c r="IL339" s="176"/>
      <c r="IM339" s="176"/>
      <c r="IN339" s="176"/>
      <c r="IO339" s="176"/>
      <c r="IP339" s="176"/>
      <c r="IQ339" s="176"/>
      <c r="IR339" s="176"/>
      <c r="IS339" s="176"/>
      <c r="IT339" s="176"/>
      <c r="IU339" s="176"/>
    </row>
    <row r="340" spans="1:255" s="177" customFormat="1" x14ac:dyDescent="0.25">
      <c r="A340" s="132"/>
      <c r="B340" s="110"/>
      <c r="C340" s="78"/>
      <c r="D340" s="111"/>
      <c r="E340" s="112"/>
      <c r="F340" s="113"/>
      <c r="G340" s="114"/>
      <c r="H340" s="138"/>
      <c r="I340" s="182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76"/>
      <c r="DX340" s="176"/>
      <c r="DY340" s="176"/>
      <c r="DZ340" s="176"/>
      <c r="EA340" s="176"/>
      <c r="EB340" s="176"/>
      <c r="EC340" s="176"/>
      <c r="ED340" s="176"/>
      <c r="EE340" s="176"/>
      <c r="EF340" s="176"/>
      <c r="EG340" s="176"/>
      <c r="EH340" s="176"/>
      <c r="EI340" s="176"/>
      <c r="EJ340" s="176"/>
      <c r="EK340" s="176"/>
      <c r="EL340" s="176"/>
      <c r="EM340" s="176"/>
      <c r="EN340" s="176"/>
      <c r="EO340" s="176"/>
      <c r="EP340" s="176"/>
      <c r="EQ340" s="176"/>
      <c r="ER340" s="176"/>
      <c r="ES340" s="176"/>
      <c r="ET340" s="176"/>
      <c r="EU340" s="176"/>
      <c r="EV340" s="176"/>
      <c r="EW340" s="176"/>
      <c r="EX340" s="176"/>
      <c r="EY340" s="176"/>
      <c r="EZ340" s="176"/>
      <c r="FA340" s="176"/>
      <c r="FB340" s="176"/>
      <c r="FC340" s="176"/>
      <c r="FD340" s="176"/>
      <c r="FE340" s="176"/>
      <c r="FF340" s="176"/>
      <c r="FG340" s="176"/>
      <c r="FH340" s="176"/>
      <c r="FI340" s="176"/>
      <c r="FJ340" s="176"/>
      <c r="FK340" s="176"/>
      <c r="FL340" s="176"/>
      <c r="FM340" s="176"/>
      <c r="FN340" s="176"/>
      <c r="FO340" s="176"/>
      <c r="FP340" s="176"/>
      <c r="FQ340" s="176"/>
      <c r="FR340" s="176"/>
      <c r="FS340" s="176"/>
      <c r="FT340" s="176"/>
      <c r="FU340" s="176"/>
      <c r="FV340" s="176"/>
      <c r="FW340" s="176"/>
      <c r="FX340" s="176"/>
      <c r="FY340" s="176"/>
      <c r="FZ340" s="176"/>
      <c r="GA340" s="176"/>
      <c r="GB340" s="176"/>
      <c r="GC340" s="176"/>
      <c r="GD340" s="176"/>
      <c r="GE340" s="176"/>
      <c r="GF340" s="176"/>
      <c r="GG340" s="176"/>
      <c r="GH340" s="176"/>
      <c r="GI340" s="176"/>
      <c r="GJ340" s="176"/>
      <c r="GK340" s="176"/>
      <c r="GL340" s="176"/>
      <c r="GM340" s="176"/>
      <c r="GN340" s="176"/>
      <c r="GO340" s="176"/>
      <c r="GP340" s="176"/>
      <c r="GQ340" s="176"/>
      <c r="GR340" s="176"/>
      <c r="GS340" s="176"/>
      <c r="GT340" s="176"/>
      <c r="GU340" s="176"/>
      <c r="GV340" s="176"/>
      <c r="GW340" s="176"/>
      <c r="GX340" s="176"/>
      <c r="GY340" s="176"/>
      <c r="GZ340" s="176"/>
      <c r="HA340" s="176"/>
      <c r="HB340" s="176"/>
      <c r="HC340" s="176"/>
      <c r="HD340" s="176"/>
      <c r="HE340" s="176"/>
      <c r="HF340" s="176"/>
      <c r="HG340" s="176"/>
      <c r="HH340" s="176"/>
      <c r="HI340" s="176"/>
      <c r="HJ340" s="176"/>
      <c r="HK340" s="176"/>
      <c r="HL340" s="176"/>
      <c r="HM340" s="176"/>
      <c r="HN340" s="176"/>
      <c r="HO340" s="176"/>
      <c r="HP340" s="176"/>
      <c r="HQ340" s="176"/>
      <c r="HR340" s="176"/>
      <c r="HS340" s="176"/>
      <c r="HT340" s="176"/>
      <c r="HU340" s="176"/>
      <c r="HV340" s="176"/>
      <c r="HW340" s="176"/>
      <c r="HX340" s="176"/>
      <c r="HY340" s="176"/>
      <c r="HZ340" s="176"/>
      <c r="IA340" s="176"/>
      <c r="IB340" s="176"/>
      <c r="IC340" s="176"/>
      <c r="ID340" s="176"/>
      <c r="IE340" s="176"/>
      <c r="IF340" s="176"/>
      <c r="IG340" s="176"/>
      <c r="IH340" s="176"/>
      <c r="II340" s="176"/>
      <c r="IJ340" s="176"/>
      <c r="IK340" s="176"/>
      <c r="IL340" s="176"/>
      <c r="IM340" s="176"/>
      <c r="IN340" s="176"/>
      <c r="IO340" s="176"/>
      <c r="IP340" s="176"/>
      <c r="IQ340" s="176"/>
      <c r="IR340" s="176"/>
      <c r="IS340" s="176"/>
      <c r="IT340" s="176"/>
      <c r="IU340" s="176"/>
    </row>
    <row r="341" spans="1:255" s="177" customFormat="1" x14ac:dyDescent="0.25">
      <c r="A341" s="118"/>
      <c r="B341" s="673"/>
      <c r="C341" s="673"/>
      <c r="D341" s="673"/>
      <c r="E341" s="120"/>
      <c r="F341" s="121"/>
      <c r="G341" s="122"/>
      <c r="H341" s="123"/>
      <c r="I341" s="182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76"/>
      <c r="DX341" s="176"/>
      <c r="DY341" s="176"/>
      <c r="DZ341" s="176"/>
      <c r="EA341" s="176"/>
      <c r="EB341" s="176"/>
      <c r="EC341" s="176"/>
      <c r="ED341" s="176"/>
      <c r="EE341" s="176"/>
      <c r="EF341" s="176"/>
      <c r="EG341" s="176"/>
      <c r="EH341" s="176"/>
      <c r="EI341" s="176"/>
      <c r="EJ341" s="176"/>
      <c r="EK341" s="176"/>
      <c r="EL341" s="176"/>
      <c r="EM341" s="176"/>
      <c r="EN341" s="176"/>
      <c r="EO341" s="176"/>
      <c r="EP341" s="176"/>
      <c r="EQ341" s="176"/>
      <c r="ER341" s="176"/>
      <c r="ES341" s="176"/>
      <c r="ET341" s="176"/>
      <c r="EU341" s="176"/>
      <c r="EV341" s="176"/>
      <c r="EW341" s="176"/>
      <c r="EX341" s="176"/>
      <c r="EY341" s="176"/>
      <c r="EZ341" s="176"/>
      <c r="FA341" s="176"/>
      <c r="FB341" s="176"/>
      <c r="FC341" s="176"/>
      <c r="FD341" s="176"/>
      <c r="FE341" s="176"/>
      <c r="FF341" s="176"/>
      <c r="FG341" s="176"/>
      <c r="FH341" s="176"/>
      <c r="FI341" s="176"/>
      <c r="FJ341" s="176"/>
      <c r="FK341" s="176"/>
      <c r="FL341" s="176"/>
      <c r="FM341" s="176"/>
      <c r="FN341" s="176"/>
      <c r="FO341" s="176"/>
      <c r="FP341" s="176"/>
      <c r="FQ341" s="176"/>
      <c r="FR341" s="176"/>
      <c r="FS341" s="176"/>
      <c r="FT341" s="176"/>
      <c r="FU341" s="176"/>
      <c r="FV341" s="176"/>
      <c r="FW341" s="176"/>
      <c r="FX341" s="176"/>
      <c r="FY341" s="176"/>
      <c r="FZ341" s="176"/>
      <c r="GA341" s="176"/>
      <c r="GB341" s="176"/>
      <c r="GC341" s="176"/>
      <c r="GD341" s="176"/>
      <c r="GE341" s="176"/>
      <c r="GF341" s="176"/>
      <c r="GG341" s="176"/>
      <c r="GH341" s="176"/>
      <c r="GI341" s="176"/>
      <c r="GJ341" s="176"/>
      <c r="GK341" s="176"/>
      <c r="GL341" s="176"/>
      <c r="GM341" s="176"/>
      <c r="GN341" s="176"/>
      <c r="GO341" s="176"/>
      <c r="GP341" s="176"/>
      <c r="GQ341" s="176"/>
      <c r="GR341" s="176"/>
      <c r="GS341" s="176"/>
      <c r="GT341" s="176"/>
      <c r="GU341" s="176"/>
      <c r="GV341" s="176"/>
      <c r="GW341" s="176"/>
      <c r="GX341" s="176"/>
      <c r="GY341" s="176"/>
      <c r="GZ341" s="176"/>
      <c r="HA341" s="176"/>
      <c r="HB341" s="176"/>
      <c r="HC341" s="176"/>
      <c r="HD341" s="176"/>
      <c r="HE341" s="176"/>
      <c r="HF341" s="176"/>
      <c r="HG341" s="176"/>
      <c r="HH341" s="176"/>
      <c r="HI341" s="176"/>
      <c r="HJ341" s="176"/>
      <c r="HK341" s="176"/>
      <c r="HL341" s="176"/>
      <c r="HM341" s="176"/>
      <c r="HN341" s="176"/>
      <c r="HO341" s="176"/>
      <c r="HP341" s="176"/>
      <c r="HQ341" s="176"/>
      <c r="HR341" s="176"/>
      <c r="HS341" s="176"/>
      <c r="HT341" s="176"/>
      <c r="HU341" s="176"/>
      <c r="HV341" s="176"/>
      <c r="HW341" s="176"/>
      <c r="HX341" s="176"/>
      <c r="HY341" s="176"/>
      <c r="HZ341" s="176"/>
      <c r="IA341" s="176"/>
      <c r="IB341" s="176"/>
      <c r="IC341" s="176"/>
      <c r="ID341" s="176"/>
      <c r="IE341" s="176"/>
      <c r="IF341" s="176"/>
      <c r="IG341" s="176"/>
      <c r="IH341" s="176"/>
      <c r="II341" s="176"/>
      <c r="IJ341" s="176"/>
      <c r="IK341" s="176"/>
      <c r="IL341" s="176"/>
      <c r="IM341" s="176"/>
      <c r="IN341" s="176"/>
      <c r="IO341" s="176"/>
      <c r="IP341" s="176"/>
      <c r="IQ341" s="176"/>
      <c r="IR341" s="176"/>
      <c r="IS341" s="176"/>
      <c r="IT341" s="176"/>
      <c r="IU341" s="176"/>
    </row>
    <row r="342" spans="1:255" s="177" customFormat="1" ht="20.25" customHeight="1" x14ac:dyDescent="0.25">
      <c r="A342" s="139" t="s">
        <v>237</v>
      </c>
      <c r="B342" s="562"/>
      <c r="C342" s="562"/>
      <c r="D342" s="141"/>
      <c r="E342" s="142"/>
      <c r="F342" s="108"/>
      <c r="G342" s="109"/>
      <c r="H342" s="298" t="s">
        <v>210</v>
      </c>
      <c r="I342" s="182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76"/>
      <c r="DX342" s="176"/>
      <c r="DY342" s="176"/>
      <c r="DZ342" s="176"/>
      <c r="EA342" s="176"/>
      <c r="EB342" s="176"/>
      <c r="EC342" s="176"/>
      <c r="ED342" s="176"/>
      <c r="EE342" s="176"/>
      <c r="EF342" s="176"/>
      <c r="EG342" s="176"/>
      <c r="EH342" s="176"/>
      <c r="EI342" s="176"/>
      <c r="EJ342" s="176"/>
      <c r="EK342" s="176"/>
      <c r="EL342" s="176"/>
      <c r="EM342" s="176"/>
      <c r="EN342" s="176"/>
      <c r="EO342" s="176"/>
      <c r="EP342" s="176"/>
      <c r="EQ342" s="176"/>
      <c r="ER342" s="176"/>
      <c r="ES342" s="176"/>
      <c r="ET342" s="176"/>
      <c r="EU342" s="176"/>
      <c r="EV342" s="176"/>
      <c r="EW342" s="176"/>
      <c r="EX342" s="176"/>
      <c r="EY342" s="176"/>
      <c r="EZ342" s="176"/>
      <c r="FA342" s="176"/>
      <c r="FB342" s="176"/>
      <c r="FC342" s="176"/>
      <c r="FD342" s="176"/>
      <c r="FE342" s="176"/>
      <c r="FF342" s="176"/>
      <c r="FG342" s="176"/>
      <c r="FH342" s="176"/>
      <c r="FI342" s="176"/>
      <c r="FJ342" s="176"/>
      <c r="FK342" s="176"/>
      <c r="FL342" s="176"/>
      <c r="FM342" s="176"/>
      <c r="FN342" s="176"/>
      <c r="FO342" s="176"/>
      <c r="FP342" s="176"/>
      <c r="FQ342" s="176"/>
      <c r="FR342" s="176"/>
      <c r="FS342" s="176"/>
      <c r="FT342" s="176"/>
      <c r="FU342" s="176"/>
      <c r="FV342" s="176"/>
      <c r="FW342" s="176"/>
      <c r="FX342" s="176"/>
      <c r="FY342" s="176"/>
      <c r="FZ342" s="176"/>
      <c r="GA342" s="176"/>
      <c r="GB342" s="176"/>
      <c r="GC342" s="176"/>
      <c r="GD342" s="176"/>
      <c r="GE342" s="176"/>
      <c r="GF342" s="176"/>
      <c r="GG342" s="176"/>
      <c r="GH342" s="176"/>
      <c r="GI342" s="176"/>
      <c r="GJ342" s="176"/>
      <c r="GK342" s="176"/>
      <c r="GL342" s="176"/>
      <c r="GM342" s="176"/>
      <c r="GN342" s="176"/>
      <c r="GO342" s="176"/>
      <c r="GP342" s="176"/>
      <c r="GQ342" s="176"/>
      <c r="GR342" s="176"/>
      <c r="GS342" s="176"/>
      <c r="GT342" s="176"/>
      <c r="GU342" s="176"/>
      <c r="GV342" s="176"/>
      <c r="GW342" s="176"/>
      <c r="GX342" s="176"/>
      <c r="GY342" s="176"/>
      <c r="GZ342" s="176"/>
      <c r="HA342" s="176"/>
      <c r="HB342" s="176"/>
      <c r="HC342" s="176"/>
      <c r="HD342" s="176"/>
      <c r="HE342" s="176"/>
      <c r="HF342" s="176"/>
      <c r="HG342" s="176"/>
      <c r="HH342" s="176"/>
      <c r="HI342" s="176"/>
      <c r="HJ342" s="176"/>
      <c r="HK342" s="176"/>
      <c r="HL342" s="176"/>
      <c r="HM342" s="176"/>
      <c r="HN342" s="176"/>
      <c r="HO342" s="176"/>
      <c r="HP342" s="176"/>
      <c r="HQ342" s="176"/>
      <c r="HR342" s="176"/>
      <c r="HS342" s="176"/>
      <c r="HT342" s="176"/>
      <c r="HU342" s="176"/>
      <c r="HV342" s="176"/>
      <c r="HW342" s="176"/>
      <c r="HX342" s="176"/>
      <c r="HY342" s="176"/>
      <c r="HZ342" s="176"/>
      <c r="IA342" s="176"/>
      <c r="IB342" s="176"/>
      <c r="IC342" s="176"/>
      <c r="ID342" s="176"/>
      <c r="IE342" s="176"/>
      <c r="IF342" s="176"/>
      <c r="IG342" s="176"/>
      <c r="IH342" s="176"/>
      <c r="II342" s="176"/>
      <c r="IJ342" s="176"/>
      <c r="IK342" s="176"/>
      <c r="IL342" s="176"/>
      <c r="IM342" s="176"/>
      <c r="IN342" s="176"/>
      <c r="IO342" s="176"/>
      <c r="IP342" s="176"/>
      <c r="IQ342" s="176"/>
      <c r="IR342" s="176"/>
      <c r="IS342" s="176"/>
      <c r="IT342" s="176"/>
      <c r="IU342" s="176"/>
    </row>
    <row r="343" spans="1:255" s="177" customFormat="1" ht="20.25" customHeight="1" x14ac:dyDescent="0.25">
      <c r="A343" s="143" t="s">
        <v>238</v>
      </c>
      <c r="B343" s="144"/>
      <c r="C343" s="144"/>
      <c r="D343" s="145"/>
      <c r="E343" s="146"/>
      <c r="F343" s="147">
        <f>H325</f>
        <v>0</v>
      </c>
      <c r="G343" s="148"/>
      <c r="H343" s="149"/>
      <c r="I343" s="182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76"/>
      <c r="DX343" s="176"/>
      <c r="DY343" s="176"/>
      <c r="DZ343" s="176"/>
      <c r="EA343" s="176"/>
      <c r="EB343" s="176"/>
      <c r="EC343" s="176"/>
      <c r="ED343" s="176"/>
      <c r="EE343" s="176"/>
      <c r="EF343" s="176"/>
      <c r="EG343" s="176"/>
      <c r="EH343" s="176"/>
      <c r="EI343" s="176"/>
      <c r="EJ343" s="176"/>
      <c r="EK343" s="176"/>
      <c r="EL343" s="176"/>
      <c r="EM343" s="176"/>
      <c r="EN343" s="176"/>
      <c r="EO343" s="176"/>
      <c r="EP343" s="176"/>
      <c r="EQ343" s="176"/>
      <c r="ER343" s="176"/>
      <c r="ES343" s="176"/>
      <c r="ET343" s="176"/>
      <c r="EU343" s="176"/>
      <c r="EV343" s="176"/>
      <c r="EW343" s="176"/>
      <c r="EX343" s="176"/>
      <c r="EY343" s="176"/>
      <c r="EZ343" s="176"/>
      <c r="FA343" s="176"/>
      <c r="FB343" s="176"/>
      <c r="FC343" s="176"/>
      <c r="FD343" s="176"/>
      <c r="FE343" s="176"/>
      <c r="FF343" s="176"/>
      <c r="FG343" s="176"/>
      <c r="FH343" s="176"/>
      <c r="FI343" s="176"/>
      <c r="FJ343" s="176"/>
      <c r="FK343" s="176"/>
      <c r="FL343" s="176"/>
      <c r="FM343" s="176"/>
      <c r="FN343" s="176"/>
      <c r="FO343" s="176"/>
      <c r="FP343" s="176"/>
      <c r="FQ343" s="176"/>
      <c r="FR343" s="176"/>
      <c r="FS343" s="176"/>
      <c r="FT343" s="176"/>
      <c r="FU343" s="176"/>
      <c r="FV343" s="176"/>
      <c r="FW343" s="176"/>
      <c r="FX343" s="176"/>
      <c r="FY343" s="176"/>
      <c r="FZ343" s="176"/>
      <c r="GA343" s="176"/>
      <c r="GB343" s="176"/>
      <c r="GC343" s="176"/>
      <c r="GD343" s="176"/>
      <c r="GE343" s="176"/>
      <c r="GF343" s="176"/>
      <c r="GG343" s="176"/>
      <c r="GH343" s="176"/>
      <c r="GI343" s="176"/>
      <c r="GJ343" s="176"/>
      <c r="GK343" s="176"/>
      <c r="GL343" s="176"/>
      <c r="GM343" s="176"/>
      <c r="GN343" s="176"/>
      <c r="GO343" s="176"/>
      <c r="GP343" s="176"/>
      <c r="GQ343" s="176"/>
      <c r="GR343" s="176"/>
      <c r="GS343" s="176"/>
      <c r="GT343" s="176"/>
      <c r="GU343" s="176"/>
      <c r="GV343" s="176"/>
      <c r="GW343" s="176"/>
      <c r="GX343" s="176"/>
      <c r="GY343" s="176"/>
      <c r="GZ343" s="176"/>
      <c r="HA343" s="176"/>
      <c r="HB343" s="176"/>
      <c r="HC343" s="176"/>
      <c r="HD343" s="176"/>
      <c r="HE343" s="176"/>
      <c r="HF343" s="176"/>
      <c r="HG343" s="176"/>
      <c r="HH343" s="176"/>
      <c r="HI343" s="176"/>
      <c r="HJ343" s="176"/>
      <c r="HK343" s="176"/>
      <c r="HL343" s="176"/>
      <c r="HM343" s="176"/>
      <c r="HN343" s="176"/>
      <c r="HO343" s="176"/>
      <c r="HP343" s="176"/>
      <c r="HQ343" s="176"/>
      <c r="HR343" s="176"/>
      <c r="HS343" s="176"/>
      <c r="HT343" s="176"/>
      <c r="HU343" s="176"/>
      <c r="HV343" s="176"/>
      <c r="HW343" s="176"/>
      <c r="HX343" s="176"/>
      <c r="HY343" s="176"/>
      <c r="HZ343" s="176"/>
      <c r="IA343" s="176"/>
      <c r="IB343" s="176"/>
      <c r="IC343" s="176"/>
      <c r="ID343" s="176"/>
      <c r="IE343" s="176"/>
      <c r="IF343" s="176"/>
      <c r="IG343" s="176"/>
      <c r="IH343" s="176"/>
      <c r="II343" s="176"/>
      <c r="IJ343" s="176"/>
      <c r="IK343" s="176"/>
      <c r="IL343" s="176"/>
      <c r="IM343" s="176"/>
      <c r="IN343" s="176"/>
      <c r="IO343" s="176"/>
      <c r="IP343" s="176"/>
      <c r="IQ343" s="176"/>
      <c r="IR343" s="176"/>
      <c r="IS343" s="176"/>
      <c r="IT343" s="176"/>
      <c r="IU343" s="176"/>
    </row>
    <row r="344" spans="1:255" s="177" customFormat="1" ht="20.25" customHeight="1" x14ac:dyDescent="0.25">
      <c r="A344" s="296" t="s">
        <v>239</v>
      </c>
      <c r="B344" s="673"/>
      <c r="C344" s="673"/>
      <c r="D344" s="150"/>
      <c r="E344" s="151"/>
      <c r="F344" s="152">
        <v>0</v>
      </c>
      <c r="G344" s="161"/>
      <c r="H344" s="153"/>
      <c r="I344" s="182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76"/>
      <c r="DX344" s="176"/>
      <c r="DY344" s="176"/>
      <c r="DZ344" s="176"/>
      <c r="EA344" s="176"/>
      <c r="EB344" s="176"/>
      <c r="EC344" s="176"/>
      <c r="ED344" s="176"/>
      <c r="EE344" s="176"/>
      <c r="EF344" s="176"/>
      <c r="EG344" s="176"/>
      <c r="EH344" s="176"/>
      <c r="EI344" s="176"/>
      <c r="EJ344" s="176"/>
      <c r="EK344" s="176"/>
      <c r="EL344" s="176"/>
      <c r="EM344" s="176"/>
      <c r="EN344" s="176"/>
      <c r="EO344" s="176"/>
      <c r="EP344" s="176"/>
      <c r="EQ344" s="176"/>
      <c r="ER344" s="176"/>
      <c r="ES344" s="176"/>
      <c r="ET344" s="176"/>
      <c r="EU344" s="176"/>
      <c r="EV344" s="176"/>
      <c r="EW344" s="176"/>
      <c r="EX344" s="176"/>
      <c r="EY344" s="176"/>
      <c r="EZ344" s="176"/>
      <c r="FA344" s="176"/>
      <c r="FB344" s="176"/>
      <c r="FC344" s="176"/>
      <c r="FD344" s="176"/>
      <c r="FE344" s="176"/>
      <c r="FF344" s="176"/>
      <c r="FG344" s="176"/>
      <c r="FH344" s="176"/>
      <c r="FI344" s="176"/>
      <c r="FJ344" s="176"/>
      <c r="FK344" s="176"/>
      <c r="FL344" s="176"/>
      <c r="FM344" s="176"/>
      <c r="FN344" s="176"/>
      <c r="FO344" s="176"/>
      <c r="FP344" s="176"/>
      <c r="FQ344" s="176"/>
      <c r="FR344" s="176"/>
      <c r="FS344" s="176"/>
      <c r="FT344" s="176"/>
      <c r="FU344" s="176"/>
      <c r="FV344" s="176"/>
      <c r="FW344" s="176"/>
      <c r="FX344" s="176"/>
      <c r="FY344" s="176"/>
      <c r="FZ344" s="176"/>
      <c r="GA344" s="176"/>
      <c r="GB344" s="176"/>
      <c r="GC344" s="176"/>
      <c r="GD344" s="176"/>
      <c r="GE344" s="176"/>
      <c r="GF344" s="176"/>
      <c r="GG344" s="176"/>
      <c r="GH344" s="176"/>
      <c r="GI344" s="176"/>
      <c r="GJ344" s="176"/>
      <c r="GK344" s="176"/>
      <c r="GL344" s="176"/>
      <c r="GM344" s="176"/>
      <c r="GN344" s="176"/>
      <c r="GO344" s="176"/>
      <c r="GP344" s="176"/>
      <c r="GQ344" s="176"/>
      <c r="GR344" s="176"/>
      <c r="GS344" s="176"/>
      <c r="GT344" s="176"/>
      <c r="GU344" s="176"/>
      <c r="GV344" s="176"/>
      <c r="GW344" s="176"/>
      <c r="GX344" s="176"/>
      <c r="GY344" s="176"/>
      <c r="GZ344" s="176"/>
      <c r="HA344" s="176"/>
      <c r="HB344" s="176"/>
      <c r="HC344" s="176"/>
      <c r="HD344" s="176"/>
      <c r="HE344" s="176"/>
      <c r="HF344" s="176"/>
      <c r="HG344" s="176"/>
      <c r="HH344" s="176"/>
      <c r="HI344" s="176"/>
      <c r="HJ344" s="176"/>
      <c r="HK344" s="176"/>
      <c r="HL344" s="176"/>
      <c r="HM344" s="176"/>
      <c r="HN344" s="176"/>
      <c r="HO344" s="176"/>
      <c r="HP344" s="176"/>
      <c r="HQ344" s="176"/>
      <c r="HR344" s="176"/>
      <c r="HS344" s="176"/>
      <c r="HT344" s="176"/>
      <c r="HU344" s="176"/>
      <c r="HV344" s="176"/>
      <c r="HW344" s="176"/>
      <c r="HX344" s="176"/>
      <c r="HY344" s="176"/>
      <c r="HZ344" s="176"/>
      <c r="IA344" s="176"/>
      <c r="IB344" s="176"/>
      <c r="IC344" s="176"/>
      <c r="ID344" s="176"/>
      <c r="IE344" s="176"/>
      <c r="IF344" s="176"/>
      <c r="IG344" s="176"/>
      <c r="IH344" s="176"/>
      <c r="II344" s="176"/>
      <c r="IJ344" s="176"/>
      <c r="IK344" s="176"/>
      <c r="IL344" s="176"/>
      <c r="IM344" s="176"/>
      <c r="IN344" s="176"/>
      <c r="IO344" s="176"/>
      <c r="IP344" s="176"/>
      <c r="IQ344" s="176"/>
      <c r="IR344" s="176"/>
      <c r="IS344" s="176"/>
      <c r="IT344" s="176"/>
      <c r="IU344" s="176"/>
    </row>
    <row r="345" spans="1:255" s="177" customFormat="1" ht="20.25" customHeight="1" x14ac:dyDescent="0.25">
      <c r="A345" s="154" t="s">
        <v>240</v>
      </c>
      <c r="B345" s="155"/>
      <c r="C345" s="155"/>
      <c r="D345" s="156"/>
      <c r="E345" s="157"/>
      <c r="F345" s="158"/>
      <c r="G345" s="297"/>
      <c r="H345" s="159">
        <f>F343+F344</f>
        <v>0</v>
      </c>
      <c r="I345" s="182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76"/>
      <c r="DX345" s="176"/>
      <c r="DY345" s="176"/>
      <c r="DZ345" s="176"/>
      <c r="EA345" s="176"/>
      <c r="EB345" s="176"/>
      <c r="EC345" s="176"/>
      <c r="ED345" s="176"/>
      <c r="EE345" s="176"/>
      <c r="EF345" s="176"/>
      <c r="EG345" s="176"/>
      <c r="EH345" s="176"/>
      <c r="EI345" s="176"/>
      <c r="EJ345" s="176"/>
      <c r="EK345" s="176"/>
      <c r="EL345" s="176"/>
      <c r="EM345" s="176"/>
      <c r="EN345" s="176"/>
      <c r="EO345" s="176"/>
      <c r="EP345" s="176"/>
      <c r="EQ345" s="176"/>
      <c r="ER345" s="176"/>
      <c r="ES345" s="176"/>
      <c r="ET345" s="176"/>
      <c r="EU345" s="176"/>
      <c r="EV345" s="176"/>
      <c r="EW345" s="176"/>
      <c r="EX345" s="176"/>
      <c r="EY345" s="176"/>
      <c r="EZ345" s="176"/>
      <c r="FA345" s="176"/>
      <c r="FB345" s="176"/>
      <c r="FC345" s="176"/>
      <c r="FD345" s="176"/>
      <c r="FE345" s="176"/>
      <c r="FF345" s="176"/>
      <c r="FG345" s="176"/>
      <c r="FH345" s="176"/>
      <c r="FI345" s="176"/>
      <c r="FJ345" s="176"/>
      <c r="FK345" s="176"/>
      <c r="FL345" s="176"/>
      <c r="FM345" s="176"/>
      <c r="FN345" s="176"/>
      <c r="FO345" s="176"/>
      <c r="FP345" s="176"/>
      <c r="FQ345" s="176"/>
      <c r="FR345" s="176"/>
      <c r="FS345" s="176"/>
      <c r="FT345" s="176"/>
      <c r="FU345" s="176"/>
      <c r="FV345" s="176"/>
      <c r="FW345" s="176"/>
      <c r="FX345" s="176"/>
      <c r="FY345" s="176"/>
      <c r="FZ345" s="176"/>
      <c r="GA345" s="176"/>
      <c r="GB345" s="176"/>
      <c r="GC345" s="176"/>
      <c r="GD345" s="176"/>
      <c r="GE345" s="176"/>
      <c r="GF345" s="176"/>
      <c r="GG345" s="176"/>
      <c r="GH345" s="176"/>
      <c r="GI345" s="176"/>
      <c r="GJ345" s="176"/>
      <c r="GK345" s="176"/>
      <c r="GL345" s="176"/>
      <c r="GM345" s="176"/>
      <c r="GN345" s="176"/>
      <c r="GO345" s="176"/>
      <c r="GP345" s="176"/>
      <c r="GQ345" s="176"/>
      <c r="GR345" s="176"/>
      <c r="GS345" s="176"/>
      <c r="GT345" s="176"/>
      <c r="GU345" s="176"/>
      <c r="GV345" s="176"/>
      <c r="GW345" s="176"/>
      <c r="GX345" s="176"/>
      <c r="GY345" s="176"/>
      <c r="GZ345" s="176"/>
      <c r="HA345" s="176"/>
      <c r="HB345" s="176"/>
      <c r="HC345" s="176"/>
      <c r="HD345" s="176"/>
      <c r="HE345" s="176"/>
      <c r="HF345" s="176"/>
      <c r="HG345" s="176"/>
      <c r="HH345" s="176"/>
      <c r="HI345" s="176"/>
      <c r="HJ345" s="176"/>
      <c r="HK345" s="176"/>
      <c r="HL345" s="176"/>
      <c r="HM345" s="176"/>
      <c r="HN345" s="176"/>
      <c r="HO345" s="176"/>
      <c r="HP345" s="176"/>
      <c r="HQ345" s="176"/>
      <c r="HR345" s="176"/>
      <c r="HS345" s="176"/>
      <c r="HT345" s="176"/>
      <c r="HU345" s="176"/>
      <c r="HV345" s="176"/>
      <c r="HW345" s="176"/>
      <c r="HX345" s="176"/>
      <c r="HY345" s="176"/>
      <c r="HZ345" s="176"/>
      <c r="IA345" s="176"/>
      <c r="IB345" s="176"/>
      <c r="IC345" s="176"/>
      <c r="ID345" s="176"/>
      <c r="IE345" s="176"/>
      <c r="IF345" s="176"/>
      <c r="IG345" s="176"/>
      <c r="IH345" s="176"/>
      <c r="II345" s="176"/>
      <c r="IJ345" s="176"/>
      <c r="IK345" s="176"/>
      <c r="IL345" s="176"/>
      <c r="IM345" s="176"/>
      <c r="IN345" s="176"/>
      <c r="IO345" s="176"/>
      <c r="IP345" s="176"/>
      <c r="IQ345" s="176"/>
      <c r="IR345" s="176"/>
      <c r="IS345" s="176"/>
      <c r="IT345" s="176"/>
      <c r="IU345" s="176"/>
    </row>
    <row r="346" spans="1:255" s="177" customFormat="1" ht="20.25" customHeight="1" x14ac:dyDescent="0.25">
      <c r="A346" s="143" t="s">
        <v>241</v>
      </c>
      <c r="B346" s="144"/>
      <c r="C346" s="144"/>
      <c r="D346" s="145"/>
      <c r="E346" s="146"/>
      <c r="F346" s="160">
        <f>H331</f>
        <v>0</v>
      </c>
      <c r="G346" s="161"/>
      <c r="H346" s="162"/>
      <c r="I346" s="182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  <c r="BY346" s="176"/>
      <c r="BZ346" s="176"/>
      <c r="CA346" s="176"/>
      <c r="CB346" s="176"/>
      <c r="CC346" s="176"/>
      <c r="CD346" s="176"/>
      <c r="CE346" s="176"/>
      <c r="CF346" s="176"/>
      <c r="CG346" s="176"/>
      <c r="CH346" s="176"/>
      <c r="CI346" s="176"/>
      <c r="CJ346" s="176"/>
      <c r="CK346" s="176"/>
      <c r="CL346" s="176"/>
      <c r="CM346" s="176"/>
      <c r="CN346" s="176"/>
      <c r="CO346" s="176"/>
      <c r="CP346" s="176"/>
      <c r="CQ346" s="176"/>
      <c r="CR346" s="176"/>
      <c r="CS346" s="176"/>
      <c r="CT346" s="176"/>
      <c r="CU346" s="176"/>
      <c r="CV346" s="176"/>
      <c r="CW346" s="176"/>
      <c r="CX346" s="176"/>
      <c r="CY346" s="176"/>
      <c r="CZ346" s="176"/>
      <c r="DA346" s="176"/>
      <c r="DB346" s="176"/>
      <c r="DC346" s="176"/>
      <c r="DD346" s="176"/>
      <c r="DE346" s="176"/>
      <c r="DF346" s="176"/>
      <c r="DG346" s="176"/>
      <c r="DH346" s="176"/>
      <c r="DI346" s="176"/>
      <c r="DJ346" s="176"/>
      <c r="DK346" s="176"/>
      <c r="DL346" s="176"/>
      <c r="DM346" s="176"/>
      <c r="DN346" s="176"/>
      <c r="DO346" s="176"/>
      <c r="DP346" s="176"/>
      <c r="DQ346" s="176"/>
      <c r="DR346" s="176"/>
      <c r="DS346" s="176"/>
      <c r="DT346" s="176"/>
      <c r="DU346" s="176"/>
      <c r="DV346" s="176"/>
      <c r="DW346" s="176"/>
      <c r="DX346" s="176"/>
      <c r="DY346" s="176"/>
      <c r="DZ346" s="176"/>
      <c r="EA346" s="176"/>
      <c r="EB346" s="176"/>
      <c r="EC346" s="176"/>
      <c r="ED346" s="176"/>
      <c r="EE346" s="176"/>
      <c r="EF346" s="176"/>
      <c r="EG346" s="176"/>
      <c r="EH346" s="176"/>
      <c r="EI346" s="176"/>
      <c r="EJ346" s="176"/>
      <c r="EK346" s="176"/>
      <c r="EL346" s="176"/>
      <c r="EM346" s="176"/>
      <c r="EN346" s="176"/>
      <c r="EO346" s="176"/>
      <c r="EP346" s="176"/>
      <c r="EQ346" s="176"/>
      <c r="ER346" s="176"/>
      <c r="ES346" s="176"/>
      <c r="ET346" s="176"/>
      <c r="EU346" s="176"/>
      <c r="EV346" s="176"/>
      <c r="EW346" s="176"/>
      <c r="EX346" s="176"/>
      <c r="EY346" s="176"/>
      <c r="EZ346" s="176"/>
      <c r="FA346" s="176"/>
      <c r="FB346" s="176"/>
      <c r="FC346" s="176"/>
      <c r="FD346" s="176"/>
      <c r="FE346" s="176"/>
      <c r="FF346" s="176"/>
      <c r="FG346" s="176"/>
      <c r="FH346" s="176"/>
      <c r="FI346" s="176"/>
      <c r="FJ346" s="176"/>
      <c r="FK346" s="176"/>
      <c r="FL346" s="176"/>
      <c r="FM346" s="176"/>
      <c r="FN346" s="176"/>
      <c r="FO346" s="176"/>
      <c r="FP346" s="176"/>
      <c r="FQ346" s="176"/>
      <c r="FR346" s="176"/>
      <c r="FS346" s="176"/>
      <c r="FT346" s="176"/>
      <c r="FU346" s="176"/>
      <c r="FV346" s="176"/>
      <c r="FW346" s="176"/>
      <c r="FX346" s="176"/>
      <c r="FY346" s="176"/>
      <c r="FZ346" s="176"/>
      <c r="GA346" s="176"/>
      <c r="GB346" s="176"/>
      <c r="GC346" s="176"/>
      <c r="GD346" s="176"/>
      <c r="GE346" s="176"/>
      <c r="GF346" s="176"/>
      <c r="GG346" s="176"/>
      <c r="GH346" s="176"/>
      <c r="GI346" s="176"/>
      <c r="GJ346" s="176"/>
      <c r="GK346" s="176"/>
      <c r="GL346" s="176"/>
      <c r="GM346" s="176"/>
      <c r="GN346" s="176"/>
      <c r="GO346" s="176"/>
      <c r="GP346" s="176"/>
      <c r="GQ346" s="176"/>
      <c r="GR346" s="176"/>
      <c r="GS346" s="176"/>
      <c r="GT346" s="176"/>
      <c r="GU346" s="176"/>
      <c r="GV346" s="176"/>
      <c r="GW346" s="176"/>
      <c r="GX346" s="176"/>
      <c r="GY346" s="176"/>
      <c r="GZ346" s="176"/>
      <c r="HA346" s="176"/>
      <c r="HB346" s="176"/>
      <c r="HC346" s="176"/>
      <c r="HD346" s="176"/>
      <c r="HE346" s="176"/>
      <c r="HF346" s="176"/>
      <c r="HG346" s="176"/>
      <c r="HH346" s="176"/>
      <c r="HI346" s="176"/>
      <c r="HJ346" s="176"/>
      <c r="HK346" s="176"/>
      <c r="HL346" s="176"/>
      <c r="HM346" s="176"/>
      <c r="HN346" s="176"/>
      <c r="HO346" s="176"/>
      <c r="HP346" s="176"/>
      <c r="HQ346" s="176"/>
      <c r="HR346" s="176"/>
      <c r="HS346" s="176"/>
      <c r="HT346" s="176"/>
      <c r="HU346" s="176"/>
      <c r="HV346" s="176"/>
      <c r="HW346" s="176"/>
      <c r="HX346" s="176"/>
      <c r="HY346" s="176"/>
      <c r="HZ346" s="176"/>
      <c r="IA346" s="176"/>
      <c r="IB346" s="176"/>
      <c r="IC346" s="176"/>
      <c r="ID346" s="176"/>
      <c r="IE346" s="176"/>
      <c r="IF346" s="176"/>
      <c r="IG346" s="176"/>
      <c r="IH346" s="176"/>
      <c r="II346" s="176"/>
      <c r="IJ346" s="176"/>
      <c r="IK346" s="176"/>
      <c r="IL346" s="176"/>
      <c r="IM346" s="176"/>
      <c r="IN346" s="176"/>
      <c r="IO346" s="176"/>
      <c r="IP346" s="176"/>
      <c r="IQ346" s="176"/>
      <c r="IR346" s="176"/>
      <c r="IS346" s="176"/>
      <c r="IT346" s="176"/>
      <c r="IU346" s="176"/>
    </row>
    <row r="347" spans="1:255" s="177" customFormat="1" ht="20.25" customHeight="1" x14ac:dyDescent="0.25">
      <c r="A347" s="118" t="s">
        <v>242</v>
      </c>
      <c r="B347" s="673"/>
      <c r="C347" s="673"/>
      <c r="D347" s="150"/>
      <c r="E347" s="151"/>
      <c r="F347" s="152">
        <f>H339</f>
        <v>11757</v>
      </c>
      <c r="G347" s="161"/>
      <c r="H347" s="153"/>
      <c r="I347" s="182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76"/>
      <c r="DX347" s="176"/>
      <c r="DY347" s="176"/>
      <c r="DZ347" s="176"/>
      <c r="EA347" s="176"/>
      <c r="EB347" s="176"/>
      <c r="EC347" s="176"/>
      <c r="ED347" s="176"/>
      <c r="EE347" s="176"/>
      <c r="EF347" s="176"/>
      <c r="EG347" s="176"/>
      <c r="EH347" s="176"/>
      <c r="EI347" s="176"/>
      <c r="EJ347" s="176"/>
      <c r="EK347" s="176"/>
      <c r="EL347" s="176"/>
      <c r="EM347" s="176"/>
      <c r="EN347" s="176"/>
      <c r="EO347" s="176"/>
      <c r="EP347" s="176"/>
      <c r="EQ347" s="176"/>
      <c r="ER347" s="176"/>
      <c r="ES347" s="176"/>
      <c r="ET347" s="176"/>
      <c r="EU347" s="176"/>
      <c r="EV347" s="176"/>
      <c r="EW347" s="176"/>
      <c r="EX347" s="176"/>
      <c r="EY347" s="176"/>
      <c r="EZ347" s="176"/>
      <c r="FA347" s="176"/>
      <c r="FB347" s="176"/>
      <c r="FC347" s="176"/>
      <c r="FD347" s="176"/>
      <c r="FE347" s="176"/>
      <c r="FF347" s="176"/>
      <c r="FG347" s="176"/>
      <c r="FH347" s="176"/>
      <c r="FI347" s="176"/>
      <c r="FJ347" s="176"/>
      <c r="FK347" s="176"/>
      <c r="FL347" s="176"/>
      <c r="FM347" s="176"/>
      <c r="FN347" s="176"/>
      <c r="FO347" s="176"/>
      <c r="FP347" s="176"/>
      <c r="FQ347" s="176"/>
      <c r="FR347" s="176"/>
      <c r="FS347" s="176"/>
      <c r="FT347" s="176"/>
      <c r="FU347" s="176"/>
      <c r="FV347" s="176"/>
      <c r="FW347" s="176"/>
      <c r="FX347" s="176"/>
      <c r="FY347" s="176"/>
      <c r="FZ347" s="176"/>
      <c r="GA347" s="176"/>
      <c r="GB347" s="176"/>
      <c r="GC347" s="176"/>
      <c r="GD347" s="176"/>
      <c r="GE347" s="176"/>
      <c r="GF347" s="176"/>
      <c r="GG347" s="176"/>
      <c r="GH347" s="176"/>
      <c r="GI347" s="176"/>
      <c r="GJ347" s="176"/>
      <c r="GK347" s="176"/>
      <c r="GL347" s="176"/>
      <c r="GM347" s="176"/>
      <c r="GN347" s="176"/>
      <c r="GO347" s="176"/>
      <c r="GP347" s="176"/>
      <c r="GQ347" s="176"/>
      <c r="GR347" s="176"/>
      <c r="GS347" s="176"/>
      <c r="GT347" s="176"/>
      <c r="GU347" s="176"/>
      <c r="GV347" s="176"/>
      <c r="GW347" s="176"/>
      <c r="GX347" s="176"/>
      <c r="GY347" s="176"/>
      <c r="GZ347" s="176"/>
      <c r="HA347" s="176"/>
      <c r="HB347" s="176"/>
      <c r="HC347" s="176"/>
      <c r="HD347" s="176"/>
      <c r="HE347" s="176"/>
      <c r="HF347" s="176"/>
      <c r="HG347" s="176"/>
      <c r="HH347" s="176"/>
      <c r="HI347" s="176"/>
      <c r="HJ347" s="176"/>
      <c r="HK347" s="176"/>
      <c r="HL347" s="176"/>
      <c r="HM347" s="176"/>
      <c r="HN347" s="176"/>
      <c r="HO347" s="176"/>
      <c r="HP347" s="176"/>
      <c r="HQ347" s="176"/>
      <c r="HR347" s="176"/>
      <c r="HS347" s="176"/>
      <c r="HT347" s="176"/>
      <c r="HU347" s="176"/>
      <c r="HV347" s="176"/>
      <c r="HW347" s="176"/>
      <c r="HX347" s="176"/>
      <c r="HY347" s="176"/>
      <c r="HZ347" s="176"/>
      <c r="IA347" s="176"/>
      <c r="IB347" s="176"/>
      <c r="IC347" s="176"/>
      <c r="ID347" s="176"/>
      <c r="IE347" s="176"/>
      <c r="IF347" s="176"/>
      <c r="IG347" s="176"/>
      <c r="IH347" s="176"/>
      <c r="II347" s="176"/>
      <c r="IJ347" s="176"/>
      <c r="IK347" s="176"/>
      <c r="IL347" s="176"/>
      <c r="IM347" s="176"/>
      <c r="IN347" s="176"/>
      <c r="IO347" s="176"/>
      <c r="IP347" s="176"/>
      <c r="IQ347" s="176"/>
      <c r="IR347" s="176"/>
      <c r="IS347" s="176"/>
      <c r="IT347" s="176"/>
      <c r="IU347" s="176"/>
    </row>
    <row r="348" spans="1:255" s="177" customFormat="1" ht="20.25" customHeight="1" x14ac:dyDescent="0.25">
      <c r="A348" s="154" t="s">
        <v>243</v>
      </c>
      <c r="B348" s="155"/>
      <c r="C348" s="155"/>
      <c r="D348" s="156"/>
      <c r="E348" s="163"/>
      <c r="F348" s="158"/>
      <c r="G348" s="297"/>
      <c r="H348" s="159">
        <f>F346+F347</f>
        <v>11757</v>
      </c>
      <c r="I348" s="179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76"/>
      <c r="DX348" s="176"/>
      <c r="DY348" s="176"/>
      <c r="DZ348" s="176"/>
      <c r="EA348" s="176"/>
      <c r="EB348" s="176"/>
      <c r="EC348" s="176"/>
      <c r="ED348" s="176"/>
      <c r="EE348" s="176"/>
      <c r="EF348" s="176"/>
      <c r="EG348" s="176"/>
      <c r="EH348" s="176"/>
      <c r="EI348" s="176"/>
      <c r="EJ348" s="176"/>
      <c r="EK348" s="176"/>
      <c r="EL348" s="176"/>
      <c r="EM348" s="176"/>
      <c r="EN348" s="176"/>
      <c r="EO348" s="176"/>
      <c r="EP348" s="176"/>
      <c r="EQ348" s="176"/>
      <c r="ER348" s="176"/>
      <c r="ES348" s="176"/>
      <c r="ET348" s="176"/>
      <c r="EU348" s="176"/>
      <c r="EV348" s="176"/>
      <c r="EW348" s="176"/>
      <c r="EX348" s="176"/>
      <c r="EY348" s="176"/>
      <c r="EZ348" s="176"/>
      <c r="FA348" s="176"/>
      <c r="FB348" s="176"/>
      <c r="FC348" s="176"/>
      <c r="FD348" s="176"/>
      <c r="FE348" s="176"/>
      <c r="FF348" s="176"/>
      <c r="FG348" s="176"/>
      <c r="FH348" s="176"/>
      <c r="FI348" s="176"/>
      <c r="FJ348" s="176"/>
      <c r="FK348" s="176"/>
      <c r="FL348" s="176"/>
      <c r="FM348" s="176"/>
      <c r="FN348" s="176"/>
      <c r="FO348" s="176"/>
      <c r="FP348" s="176"/>
      <c r="FQ348" s="176"/>
      <c r="FR348" s="176"/>
      <c r="FS348" s="176"/>
      <c r="FT348" s="176"/>
      <c r="FU348" s="176"/>
      <c r="FV348" s="176"/>
      <c r="FW348" s="176"/>
      <c r="FX348" s="176"/>
      <c r="FY348" s="176"/>
      <c r="FZ348" s="176"/>
      <c r="GA348" s="176"/>
      <c r="GB348" s="176"/>
      <c r="GC348" s="176"/>
      <c r="GD348" s="176"/>
      <c r="GE348" s="176"/>
      <c r="GF348" s="176"/>
      <c r="GG348" s="176"/>
      <c r="GH348" s="176"/>
      <c r="GI348" s="176"/>
      <c r="GJ348" s="176"/>
      <c r="GK348" s="176"/>
      <c r="GL348" s="176"/>
      <c r="GM348" s="176"/>
      <c r="GN348" s="176"/>
      <c r="GO348" s="176"/>
      <c r="GP348" s="176"/>
      <c r="GQ348" s="176"/>
      <c r="GR348" s="176"/>
      <c r="GS348" s="176"/>
      <c r="GT348" s="176"/>
      <c r="GU348" s="176"/>
      <c r="GV348" s="176"/>
      <c r="GW348" s="176"/>
      <c r="GX348" s="176"/>
      <c r="GY348" s="176"/>
      <c r="GZ348" s="176"/>
      <c r="HA348" s="176"/>
      <c r="HB348" s="176"/>
      <c r="HC348" s="176"/>
      <c r="HD348" s="176"/>
      <c r="HE348" s="176"/>
      <c r="HF348" s="176"/>
      <c r="HG348" s="176"/>
      <c r="HH348" s="176"/>
      <c r="HI348" s="176"/>
      <c r="HJ348" s="176"/>
      <c r="HK348" s="176"/>
      <c r="HL348" s="176"/>
      <c r="HM348" s="176"/>
      <c r="HN348" s="176"/>
      <c r="HO348" s="176"/>
      <c r="HP348" s="176"/>
      <c r="HQ348" s="176"/>
      <c r="HR348" s="176"/>
      <c r="HS348" s="176"/>
      <c r="HT348" s="176"/>
      <c r="HU348" s="176"/>
      <c r="HV348" s="176"/>
      <c r="HW348" s="176"/>
      <c r="HX348" s="176"/>
      <c r="HY348" s="176"/>
      <c r="HZ348" s="176"/>
      <c r="IA348" s="176"/>
      <c r="IB348" s="176"/>
      <c r="IC348" s="176"/>
      <c r="ID348" s="176"/>
      <c r="IE348" s="176"/>
      <c r="IF348" s="176"/>
      <c r="IG348" s="176"/>
      <c r="IH348" s="176"/>
      <c r="II348" s="176"/>
      <c r="IJ348" s="176"/>
      <c r="IK348" s="176"/>
      <c r="IL348" s="176"/>
      <c r="IM348" s="176"/>
      <c r="IN348" s="176"/>
      <c r="IO348" s="176"/>
      <c r="IP348" s="176"/>
      <c r="IQ348" s="176"/>
      <c r="IR348" s="176"/>
      <c r="IS348" s="176"/>
      <c r="IT348" s="176"/>
      <c r="IU348" s="176"/>
    </row>
    <row r="349" spans="1:255" s="177" customFormat="1" ht="20.25" customHeight="1" thickBot="1" x14ac:dyDescent="0.3">
      <c r="A349" s="318" t="s">
        <v>244</v>
      </c>
      <c r="B349" s="319"/>
      <c r="C349" s="319"/>
      <c r="D349" s="319"/>
      <c r="E349" s="320"/>
      <c r="F349" s="321"/>
      <c r="G349" s="322"/>
      <c r="H349" s="323">
        <f>H345+H348</f>
        <v>11757</v>
      </c>
      <c r="I349" s="179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76"/>
      <c r="DX349" s="176"/>
      <c r="DY349" s="176"/>
      <c r="DZ349" s="176"/>
      <c r="EA349" s="176"/>
      <c r="EB349" s="176"/>
      <c r="EC349" s="176"/>
      <c r="ED349" s="176"/>
      <c r="EE349" s="176"/>
      <c r="EF349" s="176"/>
      <c r="EG349" s="176"/>
      <c r="EH349" s="176"/>
      <c r="EI349" s="176"/>
      <c r="EJ349" s="176"/>
      <c r="EK349" s="176"/>
      <c r="EL349" s="176"/>
      <c r="EM349" s="176"/>
      <c r="EN349" s="176"/>
      <c r="EO349" s="176"/>
      <c r="EP349" s="176"/>
      <c r="EQ349" s="176"/>
      <c r="ER349" s="176"/>
      <c r="ES349" s="176"/>
      <c r="ET349" s="176"/>
      <c r="EU349" s="176"/>
      <c r="EV349" s="176"/>
      <c r="EW349" s="176"/>
      <c r="EX349" s="176"/>
      <c r="EY349" s="176"/>
      <c r="EZ349" s="176"/>
      <c r="FA349" s="176"/>
      <c r="FB349" s="176"/>
      <c r="FC349" s="176"/>
      <c r="FD349" s="176"/>
      <c r="FE349" s="176"/>
      <c r="FF349" s="176"/>
      <c r="FG349" s="176"/>
      <c r="FH349" s="176"/>
      <c r="FI349" s="176"/>
      <c r="FJ349" s="176"/>
      <c r="FK349" s="176"/>
      <c r="FL349" s="176"/>
      <c r="FM349" s="176"/>
      <c r="FN349" s="176"/>
      <c r="FO349" s="176"/>
      <c r="FP349" s="176"/>
      <c r="FQ349" s="176"/>
      <c r="FR349" s="176"/>
      <c r="FS349" s="176"/>
      <c r="FT349" s="176"/>
      <c r="FU349" s="176"/>
      <c r="FV349" s="176"/>
      <c r="FW349" s="176"/>
      <c r="FX349" s="176"/>
      <c r="FY349" s="176"/>
      <c r="FZ349" s="176"/>
      <c r="GA349" s="176"/>
      <c r="GB349" s="176"/>
      <c r="GC349" s="176"/>
      <c r="GD349" s="176"/>
      <c r="GE349" s="176"/>
      <c r="GF349" s="176"/>
      <c r="GG349" s="176"/>
      <c r="GH349" s="176"/>
      <c r="GI349" s="176"/>
      <c r="GJ349" s="176"/>
      <c r="GK349" s="176"/>
      <c r="GL349" s="176"/>
      <c r="GM349" s="176"/>
      <c r="GN349" s="176"/>
      <c r="GO349" s="176"/>
      <c r="GP349" s="176"/>
      <c r="GQ349" s="176"/>
      <c r="GR349" s="176"/>
      <c r="GS349" s="176"/>
      <c r="GT349" s="176"/>
      <c r="GU349" s="176"/>
      <c r="GV349" s="176"/>
      <c r="GW349" s="176"/>
      <c r="GX349" s="176"/>
      <c r="GY349" s="176"/>
      <c r="GZ349" s="176"/>
      <c r="HA349" s="176"/>
      <c r="HB349" s="176"/>
      <c r="HC349" s="176"/>
      <c r="HD349" s="176"/>
      <c r="HE349" s="176"/>
      <c r="HF349" s="176"/>
      <c r="HG349" s="176"/>
      <c r="HH349" s="176"/>
      <c r="HI349" s="176"/>
      <c r="HJ349" s="176"/>
      <c r="HK349" s="176"/>
      <c r="HL349" s="176"/>
      <c r="HM349" s="176"/>
      <c r="HN349" s="176"/>
      <c r="HO349" s="176"/>
      <c r="HP349" s="176"/>
      <c r="HQ349" s="176"/>
      <c r="HR349" s="176"/>
      <c r="HS349" s="176"/>
      <c r="HT349" s="176"/>
      <c r="HU349" s="176"/>
      <c r="HV349" s="176"/>
      <c r="HW349" s="176"/>
      <c r="HX349" s="176"/>
      <c r="HY349" s="176"/>
      <c r="HZ349" s="176"/>
      <c r="IA349" s="176"/>
      <c r="IB349" s="176"/>
      <c r="IC349" s="176"/>
      <c r="ID349" s="176"/>
      <c r="IE349" s="176"/>
      <c r="IF349" s="176"/>
      <c r="IG349" s="176"/>
      <c r="IH349" s="176"/>
      <c r="II349" s="176"/>
      <c r="IJ349" s="176"/>
      <c r="IK349" s="176"/>
      <c r="IL349" s="176"/>
      <c r="IM349" s="176"/>
      <c r="IN349" s="176"/>
      <c r="IO349" s="176"/>
      <c r="IP349" s="176"/>
      <c r="IQ349" s="176"/>
      <c r="IR349" s="176"/>
      <c r="IS349" s="176"/>
      <c r="IT349" s="176"/>
      <c r="IU349" s="176"/>
    </row>
    <row r="350" spans="1:255" s="98" customFormat="1" x14ac:dyDescent="0.25">
      <c r="A350" s="93"/>
      <c r="B350" s="94"/>
      <c r="C350" s="94"/>
      <c r="D350" s="94"/>
      <c r="E350" s="95"/>
      <c r="F350" s="96"/>
      <c r="G350" s="97"/>
      <c r="H350" s="164"/>
    </row>
    <row r="351" spans="1:255" s="98" customFormat="1" x14ac:dyDescent="0.25">
      <c r="A351" s="822" t="s">
        <v>211</v>
      </c>
      <c r="B351" s="823"/>
      <c r="C351" s="823"/>
      <c r="D351" s="823"/>
      <c r="E351" s="823"/>
      <c r="F351" s="823"/>
      <c r="G351" s="823"/>
      <c r="H351" s="824"/>
    </row>
    <row r="352" spans="1:255" s="98" customFormat="1" x14ac:dyDescent="0.25">
      <c r="A352" s="822" t="s">
        <v>212</v>
      </c>
      <c r="B352" s="823"/>
      <c r="C352" s="823"/>
      <c r="D352" s="823"/>
      <c r="E352" s="823"/>
      <c r="F352" s="823"/>
      <c r="G352" s="823"/>
      <c r="H352" s="824"/>
    </row>
    <row r="353" spans="1:255" s="98" customFormat="1" ht="12.75" customHeight="1" x14ac:dyDescent="0.25">
      <c r="A353" s="852" t="str">
        <f>A4</f>
        <v>Substituição dos sistemas de climatização dos cartórios do Edifício Sede por VRF</v>
      </c>
      <c r="B353" s="853"/>
      <c r="C353" s="853"/>
      <c r="D353" s="853"/>
      <c r="E353" s="853"/>
      <c r="F353" s="853"/>
      <c r="G353" s="853"/>
      <c r="H353" s="854"/>
    </row>
    <row r="354" spans="1:255" s="98" customFormat="1" ht="18" customHeight="1" x14ac:dyDescent="0.25">
      <c r="A354" s="847"/>
      <c r="B354" s="848"/>
      <c r="C354" s="848"/>
      <c r="D354" s="848"/>
      <c r="E354" s="848"/>
      <c r="F354" s="848"/>
      <c r="G354" s="848"/>
      <c r="H354" s="849"/>
    </row>
    <row r="355" spans="1:255" s="177" customFormat="1" ht="19.5" customHeight="1" x14ac:dyDescent="0.25">
      <c r="A355" s="829" t="str">
        <f>'Anexo 2'!H22</f>
        <v>AC-010</v>
      </c>
      <c r="B355" s="830"/>
      <c r="C355" s="830"/>
      <c r="D355" s="830"/>
      <c r="E355" s="830"/>
      <c r="F355" s="830"/>
      <c r="G355" s="830"/>
      <c r="H355" s="831"/>
      <c r="I355" s="175"/>
      <c r="J355" s="175"/>
      <c r="K355" s="175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76"/>
      <c r="DX355" s="176"/>
      <c r="DY355" s="176"/>
      <c r="DZ355" s="176"/>
      <c r="EA355" s="176"/>
      <c r="EB355" s="176"/>
      <c r="EC355" s="176"/>
      <c r="ED355" s="176"/>
      <c r="EE355" s="176"/>
      <c r="EF355" s="176"/>
      <c r="EG355" s="176"/>
      <c r="EH355" s="176"/>
      <c r="EI355" s="176"/>
      <c r="EJ355" s="176"/>
      <c r="EK355" s="176"/>
      <c r="EL355" s="176"/>
      <c r="EM355" s="176"/>
      <c r="EN355" s="176"/>
      <c r="EO355" s="176"/>
      <c r="EP355" s="176"/>
      <c r="EQ355" s="176"/>
      <c r="ER355" s="176"/>
      <c r="ES355" s="176"/>
      <c r="ET355" s="176"/>
      <c r="EU355" s="176"/>
      <c r="EV355" s="176"/>
      <c r="EW355" s="176"/>
      <c r="EX355" s="176"/>
      <c r="EY355" s="176"/>
      <c r="EZ355" s="176"/>
      <c r="FA355" s="176"/>
      <c r="FB355" s="176"/>
      <c r="FC355" s="176"/>
      <c r="FD355" s="176"/>
      <c r="FE355" s="176"/>
      <c r="FF355" s="176"/>
      <c r="FG355" s="176"/>
      <c r="FH355" s="176"/>
      <c r="FI355" s="176"/>
      <c r="FJ355" s="176"/>
      <c r="FK355" s="176"/>
      <c r="FL355" s="176"/>
      <c r="FM355" s="176"/>
      <c r="FN355" s="176"/>
      <c r="FO355" s="176"/>
      <c r="FP355" s="176"/>
      <c r="FQ355" s="176"/>
      <c r="FR355" s="176"/>
      <c r="FS355" s="176"/>
      <c r="FT355" s="176"/>
      <c r="FU355" s="176"/>
      <c r="FV355" s="176"/>
      <c r="FW355" s="176"/>
      <c r="FX355" s="176"/>
      <c r="FY355" s="176"/>
      <c r="FZ355" s="176"/>
      <c r="GA355" s="176"/>
      <c r="GB355" s="176"/>
      <c r="GC355" s="176"/>
      <c r="GD355" s="176"/>
      <c r="GE355" s="176"/>
      <c r="GF355" s="176"/>
      <c r="GG355" s="176"/>
      <c r="GH355" s="176"/>
      <c r="GI355" s="176"/>
      <c r="GJ355" s="176"/>
      <c r="GK355" s="176"/>
      <c r="GL355" s="176"/>
      <c r="GM355" s="176"/>
      <c r="GN355" s="176"/>
      <c r="GO355" s="176"/>
      <c r="GP355" s="176"/>
      <c r="GQ355" s="176"/>
      <c r="GR355" s="176"/>
      <c r="GS355" s="176"/>
      <c r="GT355" s="176"/>
      <c r="GU355" s="176"/>
      <c r="GV355" s="176"/>
      <c r="GW355" s="176"/>
      <c r="GX355" s="176"/>
      <c r="GY355" s="176"/>
      <c r="GZ355" s="176"/>
      <c r="HA355" s="176"/>
      <c r="HB355" s="176"/>
      <c r="HC355" s="176"/>
      <c r="HD355" s="176"/>
      <c r="HE355" s="176"/>
      <c r="HF355" s="176"/>
      <c r="HG355" s="176"/>
      <c r="HH355" s="176"/>
      <c r="HI355" s="176"/>
      <c r="HJ355" s="176"/>
      <c r="HK355" s="176"/>
      <c r="HL355" s="176"/>
      <c r="HM355" s="176"/>
      <c r="HN355" s="176"/>
      <c r="HO355" s="176"/>
      <c r="HP355" s="176"/>
      <c r="HQ355" s="176"/>
      <c r="HR355" s="176"/>
      <c r="HS355" s="176"/>
      <c r="HT355" s="176"/>
      <c r="HU355" s="176"/>
      <c r="HV355" s="176"/>
      <c r="HW355" s="176"/>
      <c r="HX355" s="176"/>
      <c r="HY355" s="176"/>
      <c r="HZ355" s="176"/>
      <c r="IA355" s="176"/>
      <c r="IB355" s="176"/>
      <c r="IC355" s="176"/>
      <c r="ID355" s="176"/>
      <c r="IE355" s="176"/>
      <c r="IF355" s="176"/>
      <c r="IG355" s="176"/>
      <c r="IH355" s="176"/>
      <c r="II355" s="176"/>
      <c r="IJ355" s="176"/>
      <c r="IK355" s="176"/>
      <c r="IL355" s="176"/>
      <c r="IM355" s="176"/>
      <c r="IN355" s="176"/>
      <c r="IO355" s="176"/>
      <c r="IP355" s="176"/>
      <c r="IQ355" s="176"/>
      <c r="IR355" s="176"/>
      <c r="IS355" s="176"/>
      <c r="IT355" s="176"/>
      <c r="IU355" s="176"/>
    </row>
    <row r="356" spans="1:255" s="177" customFormat="1" ht="19.5" customHeight="1" x14ac:dyDescent="0.25">
      <c r="A356" s="844" t="s">
        <v>215</v>
      </c>
      <c r="B356" s="830"/>
      <c r="C356" s="183" t="s">
        <v>22</v>
      </c>
      <c r="D356" s="183" t="s">
        <v>216</v>
      </c>
      <c r="E356" s="845" t="s">
        <v>217</v>
      </c>
      <c r="F356" s="845"/>
      <c r="G356" s="845" t="s">
        <v>218</v>
      </c>
      <c r="H356" s="846"/>
      <c r="I356" s="175"/>
      <c r="J356" s="175"/>
      <c r="K356" s="175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76"/>
      <c r="DX356" s="176"/>
      <c r="DY356" s="176"/>
      <c r="DZ356" s="176"/>
      <c r="EA356" s="176"/>
      <c r="EB356" s="176"/>
      <c r="EC356" s="176"/>
      <c r="ED356" s="176"/>
      <c r="EE356" s="176"/>
      <c r="EF356" s="176"/>
      <c r="EG356" s="176"/>
      <c r="EH356" s="176"/>
      <c r="EI356" s="176"/>
      <c r="EJ356" s="176"/>
      <c r="EK356" s="176"/>
      <c r="EL356" s="176"/>
      <c r="EM356" s="176"/>
      <c r="EN356" s="176"/>
      <c r="EO356" s="176"/>
      <c r="EP356" s="176"/>
      <c r="EQ356" s="176"/>
      <c r="ER356" s="176"/>
      <c r="ES356" s="176"/>
      <c r="ET356" s="176"/>
      <c r="EU356" s="176"/>
      <c r="EV356" s="176"/>
      <c r="EW356" s="176"/>
      <c r="EX356" s="176"/>
      <c r="EY356" s="176"/>
      <c r="EZ356" s="176"/>
      <c r="FA356" s="176"/>
      <c r="FB356" s="176"/>
      <c r="FC356" s="176"/>
      <c r="FD356" s="176"/>
      <c r="FE356" s="176"/>
      <c r="FF356" s="176"/>
      <c r="FG356" s="176"/>
      <c r="FH356" s="176"/>
      <c r="FI356" s="176"/>
      <c r="FJ356" s="176"/>
      <c r="FK356" s="176"/>
      <c r="FL356" s="176"/>
      <c r="FM356" s="176"/>
      <c r="FN356" s="176"/>
      <c r="FO356" s="176"/>
      <c r="FP356" s="176"/>
      <c r="FQ356" s="176"/>
      <c r="FR356" s="176"/>
      <c r="FS356" s="176"/>
      <c r="FT356" s="176"/>
      <c r="FU356" s="176"/>
      <c r="FV356" s="176"/>
      <c r="FW356" s="176"/>
      <c r="FX356" s="176"/>
      <c r="FY356" s="176"/>
      <c r="FZ356" s="176"/>
      <c r="GA356" s="176"/>
      <c r="GB356" s="176"/>
      <c r="GC356" s="176"/>
      <c r="GD356" s="176"/>
      <c r="GE356" s="176"/>
      <c r="GF356" s="176"/>
      <c r="GG356" s="176"/>
      <c r="GH356" s="176"/>
      <c r="GI356" s="176"/>
      <c r="GJ356" s="176"/>
      <c r="GK356" s="176"/>
      <c r="GL356" s="176"/>
      <c r="GM356" s="176"/>
      <c r="GN356" s="176"/>
      <c r="GO356" s="176"/>
      <c r="GP356" s="176"/>
      <c r="GQ356" s="176"/>
      <c r="GR356" s="176"/>
      <c r="GS356" s="176"/>
      <c r="GT356" s="176"/>
      <c r="GU356" s="176"/>
      <c r="GV356" s="176"/>
      <c r="GW356" s="176"/>
      <c r="GX356" s="176"/>
      <c r="GY356" s="176"/>
      <c r="GZ356" s="176"/>
      <c r="HA356" s="176"/>
      <c r="HB356" s="176"/>
      <c r="HC356" s="176"/>
      <c r="HD356" s="176"/>
      <c r="HE356" s="176"/>
      <c r="HF356" s="176"/>
      <c r="HG356" s="176"/>
      <c r="HH356" s="176"/>
      <c r="HI356" s="176"/>
      <c r="HJ356" s="176"/>
      <c r="HK356" s="176"/>
      <c r="HL356" s="176"/>
      <c r="HM356" s="176"/>
      <c r="HN356" s="176"/>
      <c r="HO356" s="176"/>
      <c r="HP356" s="176"/>
      <c r="HQ356" s="176"/>
      <c r="HR356" s="176"/>
      <c r="HS356" s="176"/>
      <c r="HT356" s="176"/>
      <c r="HU356" s="176"/>
      <c r="HV356" s="176"/>
      <c r="HW356" s="176"/>
      <c r="HX356" s="176"/>
      <c r="HY356" s="176"/>
      <c r="HZ356" s="176"/>
      <c r="IA356" s="176"/>
      <c r="IB356" s="176"/>
      <c r="IC356" s="176"/>
      <c r="ID356" s="176"/>
      <c r="IE356" s="176"/>
      <c r="IF356" s="176"/>
      <c r="IG356" s="176"/>
      <c r="IH356" s="176"/>
      <c r="II356" s="176"/>
      <c r="IJ356" s="176"/>
      <c r="IK356" s="176"/>
      <c r="IL356" s="176"/>
      <c r="IM356" s="176"/>
      <c r="IN356" s="176"/>
      <c r="IO356" s="176"/>
      <c r="IP356" s="176"/>
      <c r="IQ356" s="176"/>
      <c r="IR356" s="176"/>
      <c r="IS356" s="176"/>
      <c r="IT356" s="176"/>
      <c r="IU356" s="176"/>
    </row>
    <row r="357" spans="1:255" s="177" customFormat="1" ht="33" customHeight="1" x14ac:dyDescent="0.25">
      <c r="A357" s="825" t="str">
        <f>'Anexo 2'!B22</f>
        <v>Transporte e instalação de condensadora 24Hp em base de concreto, exclusive base</v>
      </c>
      <c r="B357" s="826"/>
      <c r="C357" s="560" t="s">
        <v>233</v>
      </c>
      <c r="D357" s="101" t="s">
        <v>220</v>
      </c>
      <c r="E357" s="836" t="s">
        <v>217</v>
      </c>
      <c r="F357" s="837"/>
      <c r="G357" s="805" t="str">
        <f>$G$8</f>
        <v>MAIO/2023</v>
      </c>
      <c r="H357" s="806"/>
      <c r="I357" s="178"/>
      <c r="J357" s="175"/>
      <c r="K357" s="175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76"/>
      <c r="DX357" s="176"/>
      <c r="DY357" s="176"/>
      <c r="DZ357" s="176"/>
      <c r="EA357" s="176"/>
      <c r="EB357" s="176"/>
      <c r="EC357" s="176"/>
      <c r="ED357" s="176"/>
      <c r="EE357" s="176"/>
      <c r="EF357" s="176"/>
      <c r="EG357" s="176"/>
      <c r="EH357" s="176"/>
      <c r="EI357" s="176"/>
      <c r="EJ357" s="176"/>
      <c r="EK357" s="176"/>
      <c r="EL357" s="176"/>
      <c r="EM357" s="176"/>
      <c r="EN357" s="176"/>
      <c r="EO357" s="176"/>
      <c r="EP357" s="176"/>
      <c r="EQ357" s="176"/>
      <c r="ER357" s="176"/>
      <c r="ES357" s="176"/>
      <c r="ET357" s="176"/>
      <c r="EU357" s="176"/>
      <c r="EV357" s="176"/>
      <c r="EW357" s="176"/>
      <c r="EX357" s="176"/>
      <c r="EY357" s="176"/>
      <c r="EZ357" s="176"/>
      <c r="FA357" s="176"/>
      <c r="FB357" s="176"/>
      <c r="FC357" s="176"/>
      <c r="FD357" s="176"/>
      <c r="FE357" s="176"/>
      <c r="FF357" s="176"/>
      <c r="FG357" s="176"/>
      <c r="FH357" s="176"/>
      <c r="FI357" s="176"/>
      <c r="FJ357" s="176"/>
      <c r="FK357" s="176"/>
      <c r="FL357" s="176"/>
      <c r="FM357" s="176"/>
      <c r="FN357" s="176"/>
      <c r="FO357" s="176"/>
      <c r="FP357" s="176"/>
      <c r="FQ357" s="176"/>
      <c r="FR357" s="176"/>
      <c r="FS357" s="176"/>
      <c r="FT357" s="176"/>
      <c r="FU357" s="176"/>
      <c r="FV357" s="176"/>
      <c r="FW357" s="176"/>
      <c r="FX357" s="176"/>
      <c r="FY357" s="176"/>
      <c r="FZ357" s="176"/>
      <c r="GA357" s="176"/>
      <c r="GB357" s="176"/>
      <c r="GC357" s="176"/>
      <c r="GD357" s="176"/>
      <c r="GE357" s="176"/>
      <c r="GF357" s="176"/>
      <c r="GG357" s="176"/>
      <c r="GH357" s="176"/>
      <c r="GI357" s="176"/>
      <c r="GJ357" s="176"/>
      <c r="GK357" s="176"/>
      <c r="GL357" s="176"/>
      <c r="GM357" s="176"/>
      <c r="GN357" s="176"/>
      <c r="GO357" s="176"/>
      <c r="GP357" s="176"/>
      <c r="GQ357" s="176"/>
      <c r="GR357" s="176"/>
      <c r="GS357" s="176"/>
      <c r="GT357" s="176"/>
      <c r="GU357" s="176"/>
      <c r="GV357" s="176"/>
      <c r="GW357" s="176"/>
      <c r="GX357" s="176"/>
      <c r="GY357" s="176"/>
      <c r="GZ357" s="176"/>
      <c r="HA357" s="176"/>
      <c r="HB357" s="176"/>
      <c r="HC357" s="176"/>
      <c r="HD357" s="176"/>
      <c r="HE357" s="176"/>
      <c r="HF357" s="176"/>
      <c r="HG357" s="176"/>
      <c r="HH357" s="176"/>
      <c r="HI357" s="176"/>
      <c r="HJ357" s="176"/>
      <c r="HK357" s="176"/>
      <c r="HL357" s="176"/>
      <c r="HM357" s="176"/>
      <c r="HN357" s="176"/>
      <c r="HO357" s="176"/>
      <c r="HP357" s="176"/>
      <c r="HQ357" s="176"/>
      <c r="HR357" s="176"/>
      <c r="HS357" s="176"/>
      <c r="HT357" s="176"/>
      <c r="HU357" s="176"/>
      <c r="HV357" s="176"/>
      <c r="HW357" s="176"/>
      <c r="HX357" s="176"/>
      <c r="HY357" s="176"/>
      <c r="HZ357" s="176"/>
      <c r="IA357" s="176"/>
      <c r="IB357" s="176"/>
      <c r="IC357" s="176"/>
      <c r="ID357" s="176"/>
      <c r="IE357" s="176"/>
      <c r="IF357" s="176"/>
      <c r="IG357" s="176"/>
      <c r="IH357" s="176"/>
      <c r="II357" s="176"/>
      <c r="IJ357" s="176"/>
      <c r="IK357" s="176"/>
      <c r="IL357" s="176"/>
      <c r="IM357" s="176"/>
      <c r="IN357" s="176"/>
      <c r="IO357" s="176"/>
      <c r="IP357" s="176"/>
      <c r="IQ357" s="176"/>
      <c r="IR357" s="176"/>
      <c r="IS357" s="176"/>
      <c r="IT357" s="176"/>
      <c r="IU357" s="176"/>
    </row>
    <row r="358" spans="1:255" s="177" customFormat="1" x14ac:dyDescent="0.25">
      <c r="A358" s="102"/>
      <c r="B358" s="672"/>
      <c r="C358" s="672"/>
      <c r="D358" s="672"/>
      <c r="E358" s="104"/>
      <c r="F358" s="105"/>
      <c r="G358" s="106"/>
      <c r="H358" s="107"/>
      <c r="I358" s="179"/>
      <c r="J358" s="175"/>
      <c r="K358" s="175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  <c r="CD358" s="176"/>
      <c r="CE358" s="176"/>
      <c r="CF358" s="176"/>
      <c r="CG358" s="176"/>
      <c r="CH358" s="176"/>
      <c r="CI358" s="176"/>
      <c r="CJ358" s="176"/>
      <c r="CK358" s="176"/>
      <c r="CL358" s="176"/>
      <c r="CM358" s="176"/>
      <c r="CN358" s="176"/>
      <c r="CO358" s="176"/>
      <c r="CP358" s="176"/>
      <c r="CQ358" s="176"/>
      <c r="CR358" s="176"/>
      <c r="CS358" s="176"/>
      <c r="CT358" s="176"/>
      <c r="CU358" s="176"/>
      <c r="CV358" s="176"/>
      <c r="CW358" s="176"/>
      <c r="CX358" s="176"/>
      <c r="CY358" s="176"/>
      <c r="CZ358" s="176"/>
      <c r="DA358" s="176"/>
      <c r="DB358" s="176"/>
      <c r="DC358" s="176"/>
      <c r="DD358" s="176"/>
      <c r="DE358" s="176"/>
      <c r="DF358" s="176"/>
      <c r="DG358" s="176"/>
      <c r="DH358" s="176"/>
      <c r="DI358" s="176"/>
      <c r="DJ358" s="176"/>
      <c r="DK358" s="176"/>
      <c r="DL358" s="176"/>
      <c r="DM358" s="176"/>
      <c r="DN358" s="176"/>
      <c r="DO358" s="176"/>
      <c r="DP358" s="176"/>
      <c r="DQ358" s="176"/>
      <c r="DR358" s="176"/>
      <c r="DS358" s="176"/>
      <c r="DT358" s="176"/>
      <c r="DU358" s="176"/>
      <c r="DV358" s="176"/>
      <c r="DW358" s="176"/>
      <c r="DX358" s="176"/>
      <c r="DY358" s="176"/>
      <c r="DZ358" s="176"/>
      <c r="EA358" s="176"/>
      <c r="EB358" s="176"/>
      <c r="EC358" s="176"/>
      <c r="ED358" s="176"/>
      <c r="EE358" s="176"/>
      <c r="EF358" s="176"/>
      <c r="EG358" s="176"/>
      <c r="EH358" s="176"/>
      <c r="EI358" s="176"/>
      <c r="EJ358" s="176"/>
      <c r="EK358" s="176"/>
      <c r="EL358" s="176"/>
      <c r="EM358" s="176"/>
      <c r="EN358" s="176"/>
      <c r="EO358" s="176"/>
      <c r="EP358" s="176"/>
      <c r="EQ358" s="176"/>
      <c r="ER358" s="176"/>
      <c r="ES358" s="176"/>
      <c r="ET358" s="176"/>
      <c r="EU358" s="176"/>
      <c r="EV358" s="176"/>
      <c r="EW358" s="176"/>
      <c r="EX358" s="176"/>
      <c r="EY358" s="176"/>
      <c r="EZ358" s="176"/>
      <c r="FA358" s="176"/>
      <c r="FB358" s="176"/>
      <c r="FC358" s="176"/>
      <c r="FD358" s="176"/>
      <c r="FE358" s="176"/>
      <c r="FF358" s="176"/>
      <c r="FG358" s="176"/>
      <c r="FH358" s="176"/>
      <c r="FI358" s="176"/>
      <c r="FJ358" s="176"/>
      <c r="FK358" s="176"/>
      <c r="FL358" s="176"/>
      <c r="FM358" s="176"/>
      <c r="FN358" s="176"/>
      <c r="FO358" s="176"/>
      <c r="FP358" s="176"/>
      <c r="FQ358" s="176"/>
      <c r="FR358" s="176"/>
      <c r="FS358" s="176"/>
      <c r="FT358" s="176"/>
      <c r="FU358" s="176"/>
      <c r="FV358" s="176"/>
      <c r="FW358" s="176"/>
      <c r="FX358" s="176"/>
      <c r="FY358" s="176"/>
      <c r="FZ358" s="176"/>
      <c r="GA358" s="176"/>
      <c r="GB358" s="176"/>
      <c r="GC358" s="176"/>
      <c r="GD358" s="176"/>
      <c r="GE358" s="176"/>
      <c r="GF358" s="176"/>
      <c r="GG358" s="176"/>
      <c r="GH358" s="176"/>
      <c r="GI358" s="176"/>
      <c r="GJ358" s="176"/>
      <c r="GK358" s="176"/>
      <c r="GL358" s="176"/>
      <c r="GM358" s="176"/>
      <c r="GN358" s="176"/>
      <c r="GO358" s="176"/>
      <c r="GP358" s="176"/>
      <c r="GQ358" s="176"/>
      <c r="GR358" s="176"/>
      <c r="GS358" s="176"/>
      <c r="GT358" s="176"/>
      <c r="GU358" s="176"/>
      <c r="GV358" s="176"/>
      <c r="GW358" s="176"/>
      <c r="GX358" s="176"/>
      <c r="GY358" s="176"/>
      <c r="GZ358" s="176"/>
      <c r="HA358" s="176"/>
      <c r="HB358" s="176"/>
      <c r="HC358" s="176"/>
      <c r="HD358" s="176"/>
      <c r="HE358" s="176"/>
      <c r="HF358" s="176"/>
      <c r="HG358" s="176"/>
      <c r="HH358" s="176"/>
      <c r="HI358" s="176"/>
      <c r="HJ358" s="176"/>
      <c r="HK358" s="176"/>
      <c r="HL358" s="176"/>
      <c r="HM358" s="176"/>
      <c r="HN358" s="176"/>
      <c r="HO358" s="176"/>
      <c r="HP358" s="176"/>
      <c r="HQ358" s="176"/>
      <c r="HR358" s="176"/>
      <c r="HS358" s="176"/>
      <c r="HT358" s="176"/>
      <c r="HU358" s="176"/>
      <c r="HV358" s="176"/>
      <c r="HW358" s="176"/>
      <c r="HX358" s="176"/>
      <c r="HY358" s="176"/>
      <c r="HZ358" s="176"/>
      <c r="IA358" s="176"/>
      <c r="IB358" s="176"/>
      <c r="IC358" s="176"/>
      <c r="ID358" s="176"/>
      <c r="IE358" s="176"/>
      <c r="IF358" s="176"/>
      <c r="IG358" s="176"/>
      <c r="IH358" s="176"/>
      <c r="II358" s="176"/>
      <c r="IJ358" s="176"/>
      <c r="IK358" s="176"/>
      <c r="IL358" s="176"/>
      <c r="IM358" s="176"/>
      <c r="IN358" s="176"/>
      <c r="IO358" s="176"/>
      <c r="IP358" s="176"/>
      <c r="IQ358" s="176"/>
      <c r="IR358" s="176"/>
      <c r="IS358" s="176"/>
      <c r="IT358" s="176"/>
      <c r="IU358" s="176"/>
    </row>
    <row r="359" spans="1:255" s="177" customFormat="1" x14ac:dyDescent="0.25">
      <c r="A359" s="866" t="s">
        <v>222</v>
      </c>
      <c r="B359" s="813" t="s">
        <v>22</v>
      </c>
      <c r="C359" s="813" t="s">
        <v>223</v>
      </c>
      <c r="D359" s="813" t="s">
        <v>17</v>
      </c>
      <c r="E359" s="816" t="s">
        <v>224</v>
      </c>
      <c r="F359" s="818" t="s">
        <v>225</v>
      </c>
      <c r="G359" s="819"/>
      <c r="H359" s="820" t="s">
        <v>226</v>
      </c>
      <c r="I359" s="179"/>
      <c r="J359" s="175"/>
      <c r="K359" s="175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  <c r="AZ359" s="176"/>
      <c r="BA359" s="176"/>
      <c r="BB359" s="176"/>
      <c r="BC359" s="176"/>
      <c r="BD359" s="176"/>
      <c r="BE359" s="176"/>
      <c r="BF359" s="176"/>
      <c r="BG359" s="176"/>
      <c r="BH359" s="176"/>
      <c r="BI359" s="176"/>
      <c r="BJ359" s="176"/>
      <c r="BK359" s="176"/>
      <c r="BL359" s="176"/>
      <c r="BM359" s="176"/>
      <c r="BN359" s="176"/>
      <c r="BO359" s="176"/>
      <c r="BP359" s="176"/>
      <c r="BQ359" s="176"/>
      <c r="BR359" s="176"/>
      <c r="BS359" s="176"/>
      <c r="BT359" s="176"/>
      <c r="BU359" s="176"/>
      <c r="BV359" s="176"/>
      <c r="BW359" s="176"/>
      <c r="BX359" s="176"/>
      <c r="BY359" s="176"/>
      <c r="BZ359" s="176"/>
      <c r="CA359" s="176"/>
      <c r="CB359" s="176"/>
      <c r="CC359" s="176"/>
      <c r="CD359" s="176"/>
      <c r="CE359" s="176"/>
      <c r="CF359" s="176"/>
      <c r="CG359" s="176"/>
      <c r="CH359" s="176"/>
      <c r="CI359" s="176"/>
      <c r="CJ359" s="176"/>
      <c r="CK359" s="176"/>
      <c r="CL359" s="176"/>
      <c r="CM359" s="176"/>
      <c r="CN359" s="176"/>
      <c r="CO359" s="176"/>
      <c r="CP359" s="176"/>
      <c r="CQ359" s="176"/>
      <c r="CR359" s="176"/>
      <c r="CS359" s="176"/>
      <c r="CT359" s="176"/>
      <c r="CU359" s="176"/>
      <c r="CV359" s="176"/>
      <c r="CW359" s="176"/>
      <c r="CX359" s="176"/>
      <c r="CY359" s="176"/>
      <c r="CZ359" s="176"/>
      <c r="DA359" s="176"/>
      <c r="DB359" s="176"/>
      <c r="DC359" s="176"/>
      <c r="DD359" s="176"/>
      <c r="DE359" s="176"/>
      <c r="DF359" s="176"/>
      <c r="DG359" s="176"/>
      <c r="DH359" s="176"/>
      <c r="DI359" s="176"/>
      <c r="DJ359" s="176"/>
      <c r="DK359" s="176"/>
      <c r="DL359" s="176"/>
      <c r="DM359" s="176"/>
      <c r="DN359" s="176"/>
      <c r="DO359" s="176"/>
      <c r="DP359" s="176"/>
      <c r="DQ359" s="176"/>
      <c r="DR359" s="176"/>
      <c r="DS359" s="176"/>
      <c r="DT359" s="176"/>
      <c r="DU359" s="176"/>
      <c r="DV359" s="176"/>
      <c r="DW359" s="176"/>
      <c r="DX359" s="176"/>
      <c r="DY359" s="176"/>
      <c r="DZ359" s="176"/>
      <c r="EA359" s="176"/>
      <c r="EB359" s="176"/>
      <c r="EC359" s="176"/>
      <c r="ED359" s="176"/>
      <c r="EE359" s="176"/>
      <c r="EF359" s="176"/>
      <c r="EG359" s="176"/>
      <c r="EH359" s="176"/>
      <c r="EI359" s="176"/>
      <c r="EJ359" s="176"/>
      <c r="EK359" s="176"/>
      <c r="EL359" s="176"/>
      <c r="EM359" s="176"/>
      <c r="EN359" s="176"/>
      <c r="EO359" s="176"/>
      <c r="EP359" s="176"/>
      <c r="EQ359" s="176"/>
      <c r="ER359" s="176"/>
      <c r="ES359" s="176"/>
      <c r="ET359" s="176"/>
      <c r="EU359" s="176"/>
      <c r="EV359" s="176"/>
      <c r="EW359" s="176"/>
      <c r="EX359" s="176"/>
      <c r="EY359" s="176"/>
      <c r="EZ359" s="176"/>
      <c r="FA359" s="176"/>
      <c r="FB359" s="176"/>
      <c r="FC359" s="176"/>
      <c r="FD359" s="176"/>
      <c r="FE359" s="176"/>
      <c r="FF359" s="176"/>
      <c r="FG359" s="176"/>
      <c r="FH359" s="176"/>
      <c r="FI359" s="176"/>
      <c r="FJ359" s="176"/>
      <c r="FK359" s="176"/>
      <c r="FL359" s="176"/>
      <c r="FM359" s="176"/>
      <c r="FN359" s="176"/>
      <c r="FO359" s="176"/>
      <c r="FP359" s="176"/>
      <c r="FQ359" s="176"/>
      <c r="FR359" s="176"/>
      <c r="FS359" s="176"/>
      <c r="FT359" s="176"/>
      <c r="FU359" s="176"/>
      <c r="FV359" s="176"/>
      <c r="FW359" s="176"/>
      <c r="FX359" s="176"/>
      <c r="FY359" s="176"/>
      <c r="FZ359" s="176"/>
      <c r="GA359" s="176"/>
      <c r="GB359" s="176"/>
      <c r="GC359" s="176"/>
      <c r="GD359" s="176"/>
      <c r="GE359" s="176"/>
      <c r="GF359" s="176"/>
      <c r="GG359" s="176"/>
      <c r="GH359" s="176"/>
      <c r="GI359" s="176"/>
      <c r="GJ359" s="176"/>
      <c r="GK359" s="176"/>
      <c r="GL359" s="176"/>
      <c r="GM359" s="176"/>
      <c r="GN359" s="176"/>
      <c r="GO359" s="176"/>
      <c r="GP359" s="176"/>
      <c r="GQ359" s="176"/>
      <c r="GR359" s="176"/>
      <c r="GS359" s="176"/>
      <c r="GT359" s="176"/>
      <c r="GU359" s="176"/>
      <c r="GV359" s="176"/>
      <c r="GW359" s="176"/>
      <c r="GX359" s="176"/>
      <c r="GY359" s="176"/>
      <c r="GZ359" s="176"/>
      <c r="HA359" s="176"/>
      <c r="HB359" s="176"/>
      <c r="HC359" s="176"/>
      <c r="HD359" s="176"/>
      <c r="HE359" s="176"/>
      <c r="HF359" s="176"/>
      <c r="HG359" s="176"/>
      <c r="HH359" s="176"/>
      <c r="HI359" s="176"/>
      <c r="HJ359" s="176"/>
      <c r="HK359" s="176"/>
      <c r="HL359" s="176"/>
      <c r="HM359" s="176"/>
      <c r="HN359" s="176"/>
      <c r="HO359" s="176"/>
      <c r="HP359" s="176"/>
      <c r="HQ359" s="176"/>
      <c r="HR359" s="176"/>
      <c r="HS359" s="176"/>
      <c r="HT359" s="176"/>
      <c r="HU359" s="176"/>
      <c r="HV359" s="176"/>
      <c r="HW359" s="176"/>
      <c r="HX359" s="176"/>
      <c r="HY359" s="176"/>
      <c r="HZ359" s="176"/>
      <c r="IA359" s="176"/>
      <c r="IB359" s="176"/>
      <c r="IC359" s="176"/>
      <c r="ID359" s="176"/>
      <c r="IE359" s="176"/>
      <c r="IF359" s="176"/>
      <c r="IG359" s="176"/>
      <c r="IH359" s="176"/>
      <c r="II359" s="176"/>
      <c r="IJ359" s="176"/>
      <c r="IK359" s="176"/>
      <c r="IL359" s="176"/>
      <c r="IM359" s="176"/>
      <c r="IN359" s="176"/>
      <c r="IO359" s="176"/>
      <c r="IP359" s="176"/>
      <c r="IQ359" s="176"/>
      <c r="IR359" s="176"/>
      <c r="IS359" s="176"/>
      <c r="IT359" s="176"/>
      <c r="IU359" s="176"/>
    </row>
    <row r="360" spans="1:255" s="177" customFormat="1" x14ac:dyDescent="0.25">
      <c r="A360" s="867"/>
      <c r="B360" s="814"/>
      <c r="C360" s="814"/>
      <c r="D360" s="815"/>
      <c r="E360" s="817"/>
      <c r="F360" s="165" t="s">
        <v>227</v>
      </c>
      <c r="G360" s="166" t="s">
        <v>228</v>
      </c>
      <c r="H360" s="821"/>
      <c r="I360" s="179"/>
      <c r="J360" s="175"/>
      <c r="K360" s="175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  <c r="AZ360" s="176"/>
      <c r="BA360" s="176"/>
      <c r="BB360" s="176"/>
      <c r="BC360" s="176"/>
      <c r="BD360" s="176"/>
      <c r="BE360" s="176"/>
      <c r="BF360" s="176"/>
      <c r="BG360" s="176"/>
      <c r="BH360" s="176"/>
      <c r="BI360" s="176"/>
      <c r="BJ360" s="176"/>
      <c r="BK360" s="176"/>
      <c r="BL360" s="176"/>
      <c r="BM360" s="176"/>
      <c r="BN360" s="176"/>
      <c r="BO360" s="176"/>
      <c r="BP360" s="176"/>
      <c r="BQ360" s="176"/>
      <c r="BR360" s="176"/>
      <c r="BS360" s="176"/>
      <c r="BT360" s="176"/>
      <c r="BU360" s="176"/>
      <c r="BV360" s="176"/>
      <c r="BW360" s="176"/>
      <c r="BX360" s="176"/>
      <c r="BY360" s="176"/>
      <c r="BZ360" s="176"/>
      <c r="CA360" s="176"/>
      <c r="CB360" s="176"/>
      <c r="CC360" s="176"/>
      <c r="CD360" s="176"/>
      <c r="CE360" s="176"/>
      <c r="CF360" s="176"/>
      <c r="CG360" s="176"/>
      <c r="CH360" s="176"/>
      <c r="CI360" s="176"/>
      <c r="CJ360" s="176"/>
      <c r="CK360" s="176"/>
      <c r="CL360" s="176"/>
      <c r="CM360" s="176"/>
      <c r="CN360" s="176"/>
      <c r="CO360" s="176"/>
      <c r="CP360" s="176"/>
      <c r="CQ360" s="176"/>
      <c r="CR360" s="176"/>
      <c r="CS360" s="176"/>
      <c r="CT360" s="176"/>
      <c r="CU360" s="176"/>
      <c r="CV360" s="176"/>
      <c r="CW360" s="176"/>
      <c r="CX360" s="176"/>
      <c r="CY360" s="176"/>
      <c r="CZ360" s="176"/>
      <c r="DA360" s="176"/>
      <c r="DB360" s="176"/>
      <c r="DC360" s="176"/>
      <c r="DD360" s="176"/>
      <c r="DE360" s="176"/>
      <c r="DF360" s="176"/>
      <c r="DG360" s="176"/>
      <c r="DH360" s="176"/>
      <c r="DI360" s="176"/>
      <c r="DJ360" s="176"/>
      <c r="DK360" s="176"/>
      <c r="DL360" s="176"/>
      <c r="DM360" s="176"/>
      <c r="DN360" s="176"/>
      <c r="DO360" s="176"/>
      <c r="DP360" s="176"/>
      <c r="DQ360" s="176"/>
      <c r="DR360" s="176"/>
      <c r="DS360" s="176"/>
      <c r="DT360" s="176"/>
      <c r="DU360" s="176"/>
      <c r="DV360" s="176"/>
      <c r="DW360" s="176"/>
      <c r="DX360" s="176"/>
      <c r="DY360" s="176"/>
      <c r="DZ360" s="176"/>
      <c r="EA360" s="176"/>
      <c r="EB360" s="176"/>
      <c r="EC360" s="176"/>
      <c r="ED360" s="176"/>
      <c r="EE360" s="176"/>
      <c r="EF360" s="176"/>
      <c r="EG360" s="176"/>
      <c r="EH360" s="176"/>
      <c r="EI360" s="176"/>
      <c r="EJ360" s="176"/>
      <c r="EK360" s="176"/>
      <c r="EL360" s="176"/>
      <c r="EM360" s="176"/>
      <c r="EN360" s="176"/>
      <c r="EO360" s="176"/>
      <c r="EP360" s="176"/>
      <c r="EQ360" s="176"/>
      <c r="ER360" s="176"/>
      <c r="ES360" s="176"/>
      <c r="ET360" s="176"/>
      <c r="EU360" s="176"/>
      <c r="EV360" s="176"/>
      <c r="EW360" s="176"/>
      <c r="EX360" s="176"/>
      <c r="EY360" s="176"/>
      <c r="EZ360" s="176"/>
      <c r="FA360" s="176"/>
      <c r="FB360" s="176"/>
      <c r="FC360" s="176"/>
      <c r="FD360" s="176"/>
      <c r="FE360" s="176"/>
      <c r="FF360" s="176"/>
      <c r="FG360" s="176"/>
      <c r="FH360" s="176"/>
      <c r="FI360" s="176"/>
      <c r="FJ360" s="176"/>
      <c r="FK360" s="176"/>
      <c r="FL360" s="176"/>
      <c r="FM360" s="176"/>
      <c r="FN360" s="176"/>
      <c r="FO360" s="176"/>
      <c r="FP360" s="176"/>
      <c r="FQ360" s="176"/>
      <c r="FR360" s="176"/>
      <c r="FS360" s="176"/>
      <c r="FT360" s="176"/>
      <c r="FU360" s="176"/>
      <c r="FV360" s="176"/>
      <c r="FW360" s="176"/>
      <c r="FX360" s="176"/>
      <c r="FY360" s="176"/>
      <c r="FZ360" s="176"/>
      <c r="GA360" s="176"/>
      <c r="GB360" s="176"/>
      <c r="GC360" s="176"/>
      <c r="GD360" s="176"/>
      <c r="GE360" s="176"/>
      <c r="GF360" s="176"/>
      <c r="GG360" s="176"/>
      <c r="GH360" s="176"/>
      <c r="GI360" s="176"/>
      <c r="GJ360" s="176"/>
      <c r="GK360" s="176"/>
      <c r="GL360" s="176"/>
      <c r="GM360" s="176"/>
      <c r="GN360" s="176"/>
      <c r="GO360" s="176"/>
      <c r="GP360" s="176"/>
      <c r="GQ360" s="176"/>
      <c r="GR360" s="176"/>
      <c r="GS360" s="176"/>
      <c r="GT360" s="176"/>
      <c r="GU360" s="176"/>
      <c r="GV360" s="176"/>
      <c r="GW360" s="176"/>
      <c r="GX360" s="176"/>
      <c r="GY360" s="176"/>
      <c r="GZ360" s="176"/>
      <c r="HA360" s="176"/>
      <c r="HB360" s="176"/>
      <c r="HC360" s="176"/>
      <c r="HD360" s="176"/>
      <c r="HE360" s="176"/>
      <c r="HF360" s="176"/>
      <c r="HG360" s="176"/>
      <c r="HH360" s="176"/>
      <c r="HI360" s="176"/>
      <c r="HJ360" s="176"/>
      <c r="HK360" s="176"/>
      <c r="HL360" s="176"/>
      <c r="HM360" s="176"/>
      <c r="HN360" s="176"/>
      <c r="HO360" s="176"/>
      <c r="HP360" s="176"/>
      <c r="HQ360" s="176"/>
      <c r="HR360" s="176"/>
      <c r="HS360" s="176"/>
      <c r="HT360" s="176"/>
      <c r="HU360" s="176"/>
      <c r="HV360" s="176"/>
      <c r="HW360" s="176"/>
      <c r="HX360" s="176"/>
      <c r="HY360" s="176"/>
      <c r="HZ360" s="176"/>
      <c r="IA360" s="176"/>
      <c r="IB360" s="176"/>
      <c r="IC360" s="176"/>
      <c r="ID360" s="176"/>
      <c r="IE360" s="176"/>
      <c r="IF360" s="176"/>
      <c r="IG360" s="176"/>
      <c r="IH360" s="176"/>
      <c r="II360" s="176"/>
      <c r="IJ360" s="176"/>
      <c r="IK360" s="176"/>
      <c r="IL360" s="176"/>
      <c r="IM360" s="176"/>
      <c r="IN360" s="176"/>
      <c r="IO360" s="176"/>
      <c r="IP360" s="176"/>
      <c r="IQ360" s="176"/>
      <c r="IR360" s="176"/>
      <c r="IS360" s="176"/>
      <c r="IT360" s="176"/>
      <c r="IU360" s="176"/>
    </row>
    <row r="361" spans="1:255" s="177" customFormat="1" ht="27" customHeight="1" x14ac:dyDescent="0.25">
      <c r="A361" s="76" t="s">
        <v>248</v>
      </c>
      <c r="B361" s="77" t="s">
        <v>8</v>
      </c>
      <c r="C361" s="78">
        <v>88250</v>
      </c>
      <c r="D361" s="79" t="s">
        <v>249</v>
      </c>
      <c r="E361" s="112">
        <v>4</v>
      </c>
      <c r="F361" s="199">
        <v>23.01</v>
      </c>
      <c r="G361" s="114">
        <f>TRUNC(E361*F361,2)</f>
        <v>92.04</v>
      </c>
      <c r="H361" s="169"/>
      <c r="I361" s="179"/>
      <c r="J361" s="175"/>
      <c r="K361" s="175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  <c r="AZ361" s="176"/>
      <c r="BA361" s="176"/>
      <c r="BB361" s="176"/>
      <c r="BC361" s="176"/>
      <c r="BD361" s="176"/>
      <c r="BE361" s="176"/>
      <c r="BF361" s="176"/>
      <c r="BG361" s="176"/>
      <c r="BH361" s="176"/>
      <c r="BI361" s="176"/>
      <c r="BJ361" s="176"/>
      <c r="BK361" s="176"/>
      <c r="BL361" s="176"/>
      <c r="BM361" s="176"/>
      <c r="BN361" s="176"/>
      <c r="BO361" s="176"/>
      <c r="BP361" s="176"/>
      <c r="BQ361" s="176"/>
      <c r="BR361" s="176"/>
      <c r="BS361" s="176"/>
      <c r="BT361" s="176"/>
      <c r="BU361" s="176"/>
      <c r="BV361" s="176"/>
      <c r="BW361" s="176"/>
      <c r="BX361" s="176"/>
      <c r="BY361" s="176"/>
      <c r="BZ361" s="176"/>
      <c r="CA361" s="176"/>
      <c r="CB361" s="176"/>
      <c r="CC361" s="176"/>
      <c r="CD361" s="176"/>
      <c r="CE361" s="176"/>
      <c r="CF361" s="176"/>
      <c r="CG361" s="176"/>
      <c r="CH361" s="176"/>
      <c r="CI361" s="176"/>
      <c r="CJ361" s="176"/>
      <c r="CK361" s="176"/>
      <c r="CL361" s="176"/>
      <c r="CM361" s="176"/>
      <c r="CN361" s="176"/>
      <c r="CO361" s="176"/>
      <c r="CP361" s="176"/>
      <c r="CQ361" s="176"/>
      <c r="CR361" s="176"/>
      <c r="CS361" s="176"/>
      <c r="CT361" s="176"/>
      <c r="CU361" s="176"/>
      <c r="CV361" s="176"/>
      <c r="CW361" s="176"/>
      <c r="CX361" s="176"/>
      <c r="CY361" s="176"/>
      <c r="CZ361" s="176"/>
      <c r="DA361" s="176"/>
      <c r="DB361" s="176"/>
      <c r="DC361" s="176"/>
      <c r="DD361" s="176"/>
      <c r="DE361" s="176"/>
      <c r="DF361" s="176"/>
      <c r="DG361" s="176"/>
      <c r="DH361" s="176"/>
      <c r="DI361" s="176"/>
      <c r="DJ361" s="176"/>
      <c r="DK361" s="176"/>
      <c r="DL361" s="176"/>
      <c r="DM361" s="176"/>
      <c r="DN361" s="176"/>
      <c r="DO361" s="176"/>
      <c r="DP361" s="176"/>
      <c r="DQ361" s="176"/>
      <c r="DR361" s="176"/>
      <c r="DS361" s="176"/>
      <c r="DT361" s="176"/>
      <c r="DU361" s="176"/>
      <c r="DV361" s="176"/>
      <c r="DW361" s="176"/>
      <c r="DX361" s="176"/>
      <c r="DY361" s="176"/>
      <c r="DZ361" s="176"/>
      <c r="EA361" s="176"/>
      <c r="EB361" s="176"/>
      <c r="EC361" s="176"/>
      <c r="ED361" s="176"/>
      <c r="EE361" s="176"/>
      <c r="EF361" s="176"/>
      <c r="EG361" s="176"/>
      <c r="EH361" s="176"/>
      <c r="EI361" s="176"/>
      <c r="EJ361" s="176"/>
      <c r="EK361" s="176"/>
      <c r="EL361" s="176"/>
      <c r="EM361" s="176"/>
      <c r="EN361" s="176"/>
      <c r="EO361" s="176"/>
      <c r="EP361" s="176"/>
      <c r="EQ361" s="176"/>
      <c r="ER361" s="176"/>
      <c r="ES361" s="176"/>
      <c r="ET361" s="176"/>
      <c r="EU361" s="176"/>
      <c r="EV361" s="176"/>
      <c r="EW361" s="176"/>
      <c r="EX361" s="176"/>
      <c r="EY361" s="176"/>
      <c r="EZ361" s="176"/>
      <c r="FA361" s="176"/>
      <c r="FB361" s="176"/>
      <c r="FC361" s="176"/>
      <c r="FD361" s="176"/>
      <c r="FE361" s="176"/>
      <c r="FF361" s="176"/>
      <c r="FG361" s="176"/>
      <c r="FH361" s="176"/>
      <c r="FI361" s="176"/>
      <c r="FJ361" s="176"/>
      <c r="FK361" s="176"/>
      <c r="FL361" s="176"/>
      <c r="FM361" s="176"/>
      <c r="FN361" s="176"/>
      <c r="FO361" s="176"/>
      <c r="FP361" s="176"/>
      <c r="FQ361" s="176"/>
      <c r="FR361" s="176"/>
      <c r="FS361" s="176"/>
      <c r="FT361" s="176"/>
      <c r="FU361" s="176"/>
      <c r="FV361" s="176"/>
      <c r="FW361" s="176"/>
      <c r="FX361" s="176"/>
      <c r="FY361" s="176"/>
      <c r="FZ361" s="176"/>
      <c r="GA361" s="176"/>
      <c r="GB361" s="176"/>
      <c r="GC361" s="176"/>
      <c r="GD361" s="176"/>
      <c r="GE361" s="176"/>
      <c r="GF361" s="176"/>
      <c r="GG361" s="176"/>
      <c r="GH361" s="176"/>
      <c r="GI361" s="176"/>
      <c r="GJ361" s="176"/>
      <c r="GK361" s="176"/>
      <c r="GL361" s="176"/>
      <c r="GM361" s="176"/>
      <c r="GN361" s="176"/>
      <c r="GO361" s="176"/>
      <c r="GP361" s="176"/>
      <c r="GQ361" s="176"/>
      <c r="GR361" s="176"/>
      <c r="GS361" s="176"/>
      <c r="GT361" s="176"/>
      <c r="GU361" s="176"/>
      <c r="GV361" s="176"/>
      <c r="GW361" s="176"/>
      <c r="GX361" s="176"/>
      <c r="GY361" s="176"/>
      <c r="GZ361" s="176"/>
      <c r="HA361" s="176"/>
      <c r="HB361" s="176"/>
      <c r="HC361" s="176"/>
      <c r="HD361" s="176"/>
      <c r="HE361" s="176"/>
      <c r="HF361" s="176"/>
      <c r="HG361" s="176"/>
      <c r="HH361" s="176"/>
      <c r="HI361" s="176"/>
      <c r="HJ361" s="176"/>
      <c r="HK361" s="176"/>
      <c r="HL361" s="176"/>
      <c r="HM361" s="176"/>
      <c r="HN361" s="176"/>
      <c r="HO361" s="176"/>
      <c r="HP361" s="176"/>
      <c r="HQ361" s="176"/>
      <c r="HR361" s="176"/>
      <c r="HS361" s="176"/>
      <c r="HT361" s="176"/>
      <c r="HU361" s="176"/>
      <c r="HV361" s="176"/>
      <c r="HW361" s="176"/>
      <c r="HX361" s="176"/>
      <c r="HY361" s="176"/>
      <c r="HZ361" s="176"/>
      <c r="IA361" s="176"/>
      <c r="IB361" s="176"/>
      <c r="IC361" s="176"/>
      <c r="ID361" s="176"/>
      <c r="IE361" s="176"/>
      <c r="IF361" s="176"/>
      <c r="IG361" s="176"/>
      <c r="IH361" s="176"/>
      <c r="II361" s="176"/>
      <c r="IJ361" s="176"/>
      <c r="IK361" s="176"/>
      <c r="IL361" s="176"/>
      <c r="IM361" s="176"/>
      <c r="IN361" s="176"/>
      <c r="IO361" s="176"/>
      <c r="IP361" s="176"/>
      <c r="IQ361" s="176"/>
      <c r="IR361" s="176"/>
      <c r="IS361" s="176"/>
      <c r="IT361" s="176"/>
      <c r="IU361" s="176"/>
    </row>
    <row r="362" spans="1:255" s="177" customFormat="1" ht="27" customHeight="1" x14ac:dyDescent="0.25">
      <c r="A362" s="76" t="s">
        <v>250</v>
      </c>
      <c r="B362" s="77" t="s">
        <v>8</v>
      </c>
      <c r="C362" s="78">
        <v>100308</v>
      </c>
      <c r="D362" s="79" t="s">
        <v>249</v>
      </c>
      <c r="E362" s="112">
        <v>4</v>
      </c>
      <c r="F362" s="199">
        <v>25.98</v>
      </c>
      <c r="G362" s="114">
        <f>TRUNC(E362*F362,2)</f>
        <v>103.92</v>
      </c>
      <c r="H362" s="169"/>
      <c r="I362" s="179"/>
      <c r="J362" s="175"/>
      <c r="K362" s="175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  <c r="AZ362" s="176"/>
      <c r="BA362" s="176"/>
      <c r="BB362" s="176"/>
      <c r="BC362" s="176"/>
      <c r="BD362" s="176"/>
      <c r="BE362" s="176"/>
      <c r="BF362" s="176"/>
      <c r="BG362" s="176"/>
      <c r="BH362" s="176"/>
      <c r="BI362" s="176"/>
      <c r="BJ362" s="176"/>
      <c r="BK362" s="176"/>
      <c r="BL362" s="176"/>
      <c r="BM362" s="176"/>
      <c r="BN362" s="176"/>
      <c r="BO362" s="176"/>
      <c r="BP362" s="176"/>
      <c r="BQ362" s="176"/>
      <c r="BR362" s="176"/>
      <c r="BS362" s="176"/>
      <c r="BT362" s="176"/>
      <c r="BU362" s="176"/>
      <c r="BV362" s="176"/>
      <c r="BW362" s="176"/>
      <c r="BX362" s="176"/>
      <c r="BY362" s="176"/>
      <c r="BZ362" s="176"/>
      <c r="CA362" s="176"/>
      <c r="CB362" s="176"/>
      <c r="CC362" s="176"/>
      <c r="CD362" s="176"/>
      <c r="CE362" s="176"/>
      <c r="CF362" s="176"/>
      <c r="CG362" s="176"/>
      <c r="CH362" s="176"/>
      <c r="CI362" s="176"/>
      <c r="CJ362" s="176"/>
      <c r="CK362" s="176"/>
      <c r="CL362" s="176"/>
      <c r="CM362" s="176"/>
      <c r="CN362" s="176"/>
      <c r="CO362" s="176"/>
      <c r="CP362" s="176"/>
      <c r="CQ362" s="176"/>
      <c r="CR362" s="176"/>
      <c r="CS362" s="176"/>
      <c r="CT362" s="176"/>
      <c r="CU362" s="176"/>
      <c r="CV362" s="176"/>
      <c r="CW362" s="176"/>
      <c r="CX362" s="176"/>
      <c r="CY362" s="176"/>
      <c r="CZ362" s="176"/>
      <c r="DA362" s="176"/>
      <c r="DB362" s="176"/>
      <c r="DC362" s="176"/>
      <c r="DD362" s="176"/>
      <c r="DE362" s="176"/>
      <c r="DF362" s="176"/>
      <c r="DG362" s="176"/>
      <c r="DH362" s="176"/>
      <c r="DI362" s="176"/>
      <c r="DJ362" s="176"/>
      <c r="DK362" s="176"/>
      <c r="DL362" s="176"/>
      <c r="DM362" s="176"/>
      <c r="DN362" s="176"/>
      <c r="DO362" s="176"/>
      <c r="DP362" s="176"/>
      <c r="DQ362" s="176"/>
      <c r="DR362" s="176"/>
      <c r="DS362" s="176"/>
      <c r="DT362" s="176"/>
      <c r="DU362" s="176"/>
      <c r="DV362" s="176"/>
      <c r="DW362" s="176"/>
      <c r="DX362" s="176"/>
      <c r="DY362" s="176"/>
      <c r="DZ362" s="176"/>
      <c r="EA362" s="176"/>
      <c r="EB362" s="176"/>
      <c r="EC362" s="176"/>
      <c r="ED362" s="176"/>
      <c r="EE362" s="176"/>
      <c r="EF362" s="176"/>
      <c r="EG362" s="176"/>
      <c r="EH362" s="176"/>
      <c r="EI362" s="176"/>
      <c r="EJ362" s="176"/>
      <c r="EK362" s="176"/>
      <c r="EL362" s="176"/>
      <c r="EM362" s="176"/>
      <c r="EN362" s="176"/>
      <c r="EO362" s="176"/>
      <c r="EP362" s="176"/>
      <c r="EQ362" s="176"/>
      <c r="ER362" s="176"/>
      <c r="ES362" s="176"/>
      <c r="ET362" s="176"/>
      <c r="EU362" s="176"/>
      <c r="EV362" s="176"/>
      <c r="EW362" s="176"/>
      <c r="EX362" s="176"/>
      <c r="EY362" s="176"/>
      <c r="EZ362" s="176"/>
      <c r="FA362" s="176"/>
      <c r="FB362" s="176"/>
      <c r="FC362" s="176"/>
      <c r="FD362" s="176"/>
      <c r="FE362" s="176"/>
      <c r="FF362" s="176"/>
      <c r="FG362" s="176"/>
      <c r="FH362" s="176"/>
      <c r="FI362" s="176"/>
      <c r="FJ362" s="176"/>
      <c r="FK362" s="176"/>
      <c r="FL362" s="176"/>
      <c r="FM362" s="176"/>
      <c r="FN362" s="176"/>
      <c r="FO362" s="176"/>
      <c r="FP362" s="176"/>
      <c r="FQ362" s="176"/>
      <c r="FR362" s="176"/>
      <c r="FS362" s="176"/>
      <c r="FT362" s="176"/>
      <c r="FU362" s="176"/>
      <c r="FV362" s="176"/>
      <c r="FW362" s="176"/>
      <c r="FX362" s="176"/>
      <c r="FY362" s="176"/>
      <c r="FZ362" s="176"/>
      <c r="GA362" s="176"/>
      <c r="GB362" s="176"/>
      <c r="GC362" s="176"/>
      <c r="GD362" s="176"/>
      <c r="GE362" s="176"/>
      <c r="GF362" s="176"/>
      <c r="GG362" s="176"/>
      <c r="GH362" s="176"/>
      <c r="GI362" s="176"/>
      <c r="GJ362" s="176"/>
      <c r="GK362" s="176"/>
      <c r="GL362" s="176"/>
      <c r="GM362" s="176"/>
      <c r="GN362" s="176"/>
      <c r="GO362" s="176"/>
      <c r="GP362" s="176"/>
      <c r="GQ362" s="176"/>
      <c r="GR362" s="176"/>
      <c r="GS362" s="176"/>
      <c r="GT362" s="176"/>
      <c r="GU362" s="176"/>
      <c r="GV362" s="176"/>
      <c r="GW362" s="176"/>
      <c r="GX362" s="176"/>
      <c r="GY362" s="176"/>
      <c r="GZ362" s="176"/>
      <c r="HA362" s="176"/>
      <c r="HB362" s="176"/>
      <c r="HC362" s="176"/>
      <c r="HD362" s="176"/>
      <c r="HE362" s="176"/>
      <c r="HF362" s="176"/>
      <c r="HG362" s="176"/>
      <c r="HH362" s="176"/>
      <c r="HI362" s="176"/>
      <c r="HJ362" s="176"/>
      <c r="HK362" s="176"/>
      <c r="HL362" s="176"/>
      <c r="HM362" s="176"/>
      <c r="HN362" s="176"/>
      <c r="HO362" s="176"/>
      <c r="HP362" s="176"/>
      <c r="HQ362" s="176"/>
      <c r="HR362" s="176"/>
      <c r="HS362" s="176"/>
      <c r="HT362" s="176"/>
      <c r="HU362" s="176"/>
      <c r="HV362" s="176"/>
      <c r="HW362" s="176"/>
      <c r="HX362" s="176"/>
      <c r="HY362" s="176"/>
      <c r="HZ362" s="176"/>
      <c r="IA362" s="176"/>
      <c r="IB362" s="176"/>
      <c r="IC362" s="176"/>
      <c r="ID362" s="176"/>
      <c r="IE362" s="176"/>
      <c r="IF362" s="176"/>
      <c r="IG362" s="176"/>
      <c r="IH362" s="176"/>
      <c r="II362" s="176"/>
      <c r="IJ362" s="176"/>
      <c r="IK362" s="176"/>
      <c r="IL362" s="176"/>
      <c r="IM362" s="176"/>
      <c r="IN362" s="176"/>
      <c r="IO362" s="176"/>
      <c r="IP362" s="176"/>
      <c r="IQ362" s="176"/>
      <c r="IR362" s="176"/>
      <c r="IS362" s="176"/>
      <c r="IT362" s="176"/>
      <c r="IU362" s="176"/>
    </row>
    <row r="363" spans="1:255" s="177" customFormat="1" ht="15.75" customHeight="1" x14ac:dyDescent="0.25">
      <c r="A363" s="170" t="s">
        <v>226</v>
      </c>
      <c r="B363" s="808"/>
      <c r="C363" s="809"/>
      <c r="D363" s="809"/>
      <c r="E363" s="809"/>
      <c r="F363" s="809"/>
      <c r="G363" s="810"/>
      <c r="H363" s="171">
        <f>SUM(G361:G362)</f>
        <v>195.96</v>
      </c>
      <c r="I363" s="179"/>
      <c r="J363" s="175"/>
      <c r="K363" s="175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  <c r="AZ363" s="176"/>
      <c r="BA363" s="176"/>
      <c r="BB363" s="176"/>
      <c r="BC363" s="176"/>
      <c r="BD363" s="176"/>
      <c r="BE363" s="176"/>
      <c r="BF363" s="176"/>
      <c r="BG363" s="176"/>
      <c r="BH363" s="176"/>
      <c r="BI363" s="176"/>
      <c r="BJ363" s="176"/>
      <c r="BK363" s="176"/>
      <c r="BL363" s="176"/>
      <c r="BM363" s="176"/>
      <c r="BN363" s="176"/>
      <c r="BO363" s="176"/>
      <c r="BP363" s="176"/>
      <c r="BQ363" s="176"/>
      <c r="BR363" s="176"/>
      <c r="BS363" s="176"/>
      <c r="BT363" s="176"/>
      <c r="BU363" s="176"/>
      <c r="BV363" s="176"/>
      <c r="BW363" s="176"/>
      <c r="BX363" s="176"/>
      <c r="BY363" s="176"/>
      <c r="BZ363" s="176"/>
      <c r="CA363" s="176"/>
      <c r="CB363" s="176"/>
      <c r="CC363" s="176"/>
      <c r="CD363" s="176"/>
      <c r="CE363" s="176"/>
      <c r="CF363" s="176"/>
      <c r="CG363" s="176"/>
      <c r="CH363" s="176"/>
      <c r="CI363" s="176"/>
      <c r="CJ363" s="176"/>
      <c r="CK363" s="176"/>
      <c r="CL363" s="176"/>
      <c r="CM363" s="176"/>
      <c r="CN363" s="176"/>
      <c r="CO363" s="176"/>
      <c r="CP363" s="176"/>
      <c r="CQ363" s="176"/>
      <c r="CR363" s="176"/>
      <c r="CS363" s="176"/>
      <c r="CT363" s="176"/>
      <c r="CU363" s="176"/>
      <c r="CV363" s="176"/>
      <c r="CW363" s="176"/>
      <c r="CX363" s="176"/>
      <c r="CY363" s="176"/>
      <c r="CZ363" s="176"/>
      <c r="DA363" s="176"/>
      <c r="DB363" s="176"/>
      <c r="DC363" s="176"/>
      <c r="DD363" s="176"/>
      <c r="DE363" s="176"/>
      <c r="DF363" s="176"/>
      <c r="DG363" s="176"/>
      <c r="DH363" s="176"/>
      <c r="DI363" s="176"/>
      <c r="DJ363" s="176"/>
      <c r="DK363" s="176"/>
      <c r="DL363" s="176"/>
      <c r="DM363" s="176"/>
      <c r="DN363" s="176"/>
      <c r="DO363" s="176"/>
      <c r="DP363" s="176"/>
      <c r="DQ363" s="176"/>
      <c r="DR363" s="176"/>
      <c r="DS363" s="176"/>
      <c r="DT363" s="176"/>
      <c r="DU363" s="176"/>
      <c r="DV363" s="176"/>
      <c r="DW363" s="176"/>
      <c r="DX363" s="176"/>
      <c r="DY363" s="176"/>
      <c r="DZ363" s="176"/>
      <c r="EA363" s="176"/>
      <c r="EB363" s="176"/>
      <c r="EC363" s="176"/>
      <c r="ED363" s="176"/>
      <c r="EE363" s="176"/>
      <c r="EF363" s="176"/>
      <c r="EG363" s="176"/>
      <c r="EH363" s="176"/>
      <c r="EI363" s="176"/>
      <c r="EJ363" s="176"/>
      <c r="EK363" s="176"/>
      <c r="EL363" s="176"/>
      <c r="EM363" s="176"/>
      <c r="EN363" s="176"/>
      <c r="EO363" s="176"/>
      <c r="EP363" s="176"/>
      <c r="EQ363" s="176"/>
      <c r="ER363" s="176"/>
      <c r="ES363" s="176"/>
      <c r="ET363" s="176"/>
      <c r="EU363" s="176"/>
      <c r="EV363" s="176"/>
      <c r="EW363" s="176"/>
      <c r="EX363" s="176"/>
      <c r="EY363" s="176"/>
      <c r="EZ363" s="176"/>
      <c r="FA363" s="176"/>
      <c r="FB363" s="176"/>
      <c r="FC363" s="176"/>
      <c r="FD363" s="176"/>
      <c r="FE363" s="176"/>
      <c r="FF363" s="176"/>
      <c r="FG363" s="176"/>
      <c r="FH363" s="176"/>
      <c r="FI363" s="176"/>
      <c r="FJ363" s="176"/>
      <c r="FK363" s="176"/>
      <c r="FL363" s="176"/>
      <c r="FM363" s="176"/>
      <c r="FN363" s="176"/>
      <c r="FO363" s="176"/>
      <c r="FP363" s="176"/>
      <c r="FQ363" s="176"/>
      <c r="FR363" s="176"/>
      <c r="FS363" s="176"/>
      <c r="FT363" s="176"/>
      <c r="FU363" s="176"/>
      <c r="FV363" s="176"/>
      <c r="FW363" s="176"/>
      <c r="FX363" s="176"/>
      <c r="FY363" s="176"/>
      <c r="FZ363" s="176"/>
      <c r="GA363" s="176"/>
      <c r="GB363" s="176"/>
      <c r="GC363" s="176"/>
      <c r="GD363" s="176"/>
      <c r="GE363" s="176"/>
      <c r="GF363" s="176"/>
      <c r="GG363" s="176"/>
      <c r="GH363" s="176"/>
      <c r="GI363" s="176"/>
      <c r="GJ363" s="176"/>
      <c r="GK363" s="176"/>
      <c r="GL363" s="176"/>
      <c r="GM363" s="176"/>
      <c r="GN363" s="176"/>
      <c r="GO363" s="176"/>
      <c r="GP363" s="176"/>
      <c r="GQ363" s="176"/>
      <c r="GR363" s="176"/>
      <c r="GS363" s="176"/>
      <c r="GT363" s="176"/>
      <c r="GU363" s="176"/>
      <c r="GV363" s="176"/>
      <c r="GW363" s="176"/>
      <c r="GX363" s="176"/>
      <c r="GY363" s="176"/>
      <c r="GZ363" s="176"/>
      <c r="HA363" s="176"/>
      <c r="HB363" s="176"/>
      <c r="HC363" s="176"/>
      <c r="HD363" s="176"/>
      <c r="HE363" s="176"/>
      <c r="HF363" s="176"/>
      <c r="HG363" s="176"/>
      <c r="HH363" s="176"/>
      <c r="HI363" s="176"/>
      <c r="HJ363" s="176"/>
      <c r="HK363" s="176"/>
      <c r="HL363" s="176"/>
      <c r="HM363" s="176"/>
      <c r="HN363" s="176"/>
      <c r="HO363" s="176"/>
      <c r="HP363" s="176"/>
      <c r="HQ363" s="176"/>
      <c r="HR363" s="176"/>
      <c r="HS363" s="176"/>
      <c r="HT363" s="176"/>
      <c r="HU363" s="176"/>
      <c r="HV363" s="176"/>
      <c r="HW363" s="176"/>
      <c r="HX363" s="176"/>
      <c r="HY363" s="176"/>
      <c r="HZ363" s="176"/>
      <c r="IA363" s="176"/>
      <c r="IB363" s="176"/>
      <c r="IC363" s="176"/>
      <c r="ID363" s="176"/>
      <c r="IE363" s="176"/>
      <c r="IF363" s="176"/>
      <c r="IG363" s="176"/>
      <c r="IH363" s="176"/>
      <c r="II363" s="176"/>
      <c r="IJ363" s="176"/>
      <c r="IK363" s="176"/>
      <c r="IL363" s="176"/>
      <c r="IM363" s="176"/>
      <c r="IN363" s="176"/>
      <c r="IO363" s="176"/>
      <c r="IP363" s="176"/>
      <c r="IQ363" s="176"/>
      <c r="IR363" s="176"/>
      <c r="IS363" s="176"/>
      <c r="IT363" s="176"/>
      <c r="IU363" s="176"/>
    </row>
    <row r="364" spans="1:255" s="177" customFormat="1" x14ac:dyDescent="0.25">
      <c r="A364" s="102"/>
      <c r="B364" s="672"/>
      <c r="C364" s="672"/>
      <c r="D364" s="672"/>
      <c r="E364" s="104"/>
      <c r="F364" s="105"/>
      <c r="G364" s="106"/>
      <c r="H364" s="107"/>
      <c r="I364" s="179"/>
      <c r="J364" s="175"/>
      <c r="K364" s="175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  <c r="CD364" s="176"/>
      <c r="CE364" s="176"/>
      <c r="CF364" s="176"/>
      <c r="CG364" s="176"/>
      <c r="CH364" s="176"/>
      <c r="CI364" s="176"/>
      <c r="CJ364" s="176"/>
      <c r="CK364" s="176"/>
      <c r="CL364" s="176"/>
      <c r="CM364" s="176"/>
      <c r="CN364" s="176"/>
      <c r="CO364" s="176"/>
      <c r="CP364" s="176"/>
      <c r="CQ364" s="176"/>
      <c r="CR364" s="176"/>
      <c r="CS364" s="176"/>
      <c r="CT364" s="176"/>
      <c r="CU364" s="176"/>
      <c r="CV364" s="176"/>
      <c r="CW364" s="176"/>
      <c r="CX364" s="176"/>
      <c r="CY364" s="176"/>
      <c r="CZ364" s="176"/>
      <c r="DA364" s="176"/>
      <c r="DB364" s="176"/>
      <c r="DC364" s="176"/>
      <c r="DD364" s="176"/>
      <c r="DE364" s="176"/>
      <c r="DF364" s="176"/>
      <c r="DG364" s="176"/>
      <c r="DH364" s="176"/>
      <c r="DI364" s="176"/>
      <c r="DJ364" s="176"/>
      <c r="DK364" s="176"/>
      <c r="DL364" s="176"/>
      <c r="DM364" s="176"/>
      <c r="DN364" s="176"/>
      <c r="DO364" s="176"/>
      <c r="DP364" s="176"/>
      <c r="DQ364" s="176"/>
      <c r="DR364" s="176"/>
      <c r="DS364" s="176"/>
      <c r="DT364" s="176"/>
      <c r="DU364" s="176"/>
      <c r="DV364" s="176"/>
      <c r="DW364" s="176"/>
      <c r="DX364" s="176"/>
      <c r="DY364" s="176"/>
      <c r="DZ364" s="176"/>
      <c r="EA364" s="176"/>
      <c r="EB364" s="176"/>
      <c r="EC364" s="176"/>
      <c r="ED364" s="176"/>
      <c r="EE364" s="176"/>
      <c r="EF364" s="176"/>
      <c r="EG364" s="176"/>
      <c r="EH364" s="176"/>
      <c r="EI364" s="176"/>
      <c r="EJ364" s="176"/>
      <c r="EK364" s="176"/>
      <c r="EL364" s="176"/>
      <c r="EM364" s="176"/>
      <c r="EN364" s="176"/>
      <c r="EO364" s="176"/>
      <c r="EP364" s="176"/>
      <c r="EQ364" s="176"/>
      <c r="ER364" s="176"/>
      <c r="ES364" s="176"/>
      <c r="ET364" s="176"/>
      <c r="EU364" s="176"/>
      <c r="EV364" s="176"/>
      <c r="EW364" s="176"/>
      <c r="EX364" s="176"/>
      <c r="EY364" s="176"/>
      <c r="EZ364" s="176"/>
      <c r="FA364" s="176"/>
      <c r="FB364" s="176"/>
      <c r="FC364" s="176"/>
      <c r="FD364" s="176"/>
      <c r="FE364" s="176"/>
      <c r="FF364" s="176"/>
      <c r="FG364" s="176"/>
      <c r="FH364" s="176"/>
      <c r="FI364" s="176"/>
      <c r="FJ364" s="176"/>
      <c r="FK364" s="176"/>
      <c r="FL364" s="176"/>
      <c r="FM364" s="176"/>
      <c r="FN364" s="176"/>
      <c r="FO364" s="176"/>
      <c r="FP364" s="176"/>
      <c r="FQ364" s="176"/>
      <c r="FR364" s="176"/>
      <c r="FS364" s="176"/>
      <c r="FT364" s="176"/>
      <c r="FU364" s="176"/>
      <c r="FV364" s="176"/>
      <c r="FW364" s="176"/>
      <c r="FX364" s="176"/>
      <c r="FY364" s="176"/>
      <c r="FZ364" s="176"/>
      <c r="GA364" s="176"/>
      <c r="GB364" s="176"/>
      <c r="GC364" s="176"/>
      <c r="GD364" s="176"/>
      <c r="GE364" s="176"/>
      <c r="GF364" s="176"/>
      <c r="GG364" s="176"/>
      <c r="GH364" s="176"/>
      <c r="GI364" s="176"/>
      <c r="GJ364" s="176"/>
      <c r="GK364" s="176"/>
      <c r="GL364" s="176"/>
      <c r="GM364" s="176"/>
      <c r="GN364" s="176"/>
      <c r="GO364" s="176"/>
      <c r="GP364" s="176"/>
      <c r="GQ364" s="176"/>
      <c r="GR364" s="176"/>
      <c r="GS364" s="176"/>
      <c r="GT364" s="176"/>
      <c r="GU364" s="176"/>
      <c r="GV364" s="176"/>
      <c r="GW364" s="176"/>
      <c r="GX364" s="176"/>
      <c r="GY364" s="176"/>
      <c r="GZ364" s="176"/>
      <c r="HA364" s="176"/>
      <c r="HB364" s="176"/>
      <c r="HC364" s="176"/>
      <c r="HD364" s="176"/>
      <c r="HE364" s="176"/>
      <c r="HF364" s="176"/>
      <c r="HG364" s="176"/>
      <c r="HH364" s="176"/>
      <c r="HI364" s="176"/>
      <c r="HJ364" s="176"/>
      <c r="HK364" s="176"/>
      <c r="HL364" s="176"/>
      <c r="HM364" s="176"/>
      <c r="HN364" s="176"/>
      <c r="HO364" s="176"/>
      <c r="HP364" s="176"/>
      <c r="HQ364" s="176"/>
      <c r="HR364" s="176"/>
      <c r="HS364" s="176"/>
      <c r="HT364" s="176"/>
      <c r="HU364" s="176"/>
      <c r="HV364" s="176"/>
      <c r="HW364" s="176"/>
      <c r="HX364" s="176"/>
      <c r="HY364" s="176"/>
      <c r="HZ364" s="176"/>
      <c r="IA364" s="176"/>
      <c r="IB364" s="176"/>
      <c r="IC364" s="176"/>
      <c r="ID364" s="176"/>
      <c r="IE364" s="176"/>
      <c r="IF364" s="176"/>
      <c r="IG364" s="176"/>
      <c r="IH364" s="176"/>
      <c r="II364" s="176"/>
      <c r="IJ364" s="176"/>
      <c r="IK364" s="176"/>
      <c r="IL364" s="176"/>
      <c r="IM364" s="176"/>
      <c r="IN364" s="176"/>
      <c r="IO364" s="176"/>
      <c r="IP364" s="176"/>
      <c r="IQ364" s="176"/>
      <c r="IR364" s="176"/>
      <c r="IS364" s="176"/>
      <c r="IT364" s="176"/>
      <c r="IU364" s="176"/>
    </row>
    <row r="365" spans="1:255" s="177" customFormat="1" x14ac:dyDescent="0.25">
      <c r="A365" s="866" t="s">
        <v>229</v>
      </c>
      <c r="B365" s="813" t="s">
        <v>22</v>
      </c>
      <c r="C365" s="813" t="s">
        <v>223</v>
      </c>
      <c r="D365" s="813" t="s">
        <v>17</v>
      </c>
      <c r="E365" s="816" t="s">
        <v>224</v>
      </c>
      <c r="F365" s="818" t="s">
        <v>225</v>
      </c>
      <c r="G365" s="819"/>
      <c r="H365" s="820" t="s">
        <v>230</v>
      </c>
      <c r="I365" s="179"/>
      <c r="J365" s="175"/>
      <c r="K365" s="181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  <c r="AZ365" s="176"/>
      <c r="BA365" s="176"/>
      <c r="BB365" s="176"/>
      <c r="BC365" s="176"/>
      <c r="BD365" s="176"/>
      <c r="BE365" s="176"/>
      <c r="BF365" s="176"/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176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  <c r="CD365" s="176"/>
      <c r="CE365" s="176"/>
      <c r="CF365" s="176"/>
      <c r="CG365" s="176"/>
      <c r="CH365" s="176"/>
      <c r="CI365" s="176"/>
      <c r="CJ365" s="176"/>
      <c r="CK365" s="176"/>
      <c r="CL365" s="176"/>
      <c r="CM365" s="176"/>
      <c r="CN365" s="176"/>
      <c r="CO365" s="176"/>
      <c r="CP365" s="176"/>
      <c r="CQ365" s="176"/>
      <c r="CR365" s="176"/>
      <c r="CS365" s="176"/>
      <c r="CT365" s="176"/>
      <c r="CU365" s="176"/>
      <c r="CV365" s="176"/>
      <c r="CW365" s="176"/>
      <c r="CX365" s="176"/>
      <c r="CY365" s="176"/>
      <c r="CZ365" s="176"/>
      <c r="DA365" s="176"/>
      <c r="DB365" s="176"/>
      <c r="DC365" s="176"/>
      <c r="DD365" s="176"/>
      <c r="DE365" s="176"/>
      <c r="DF365" s="176"/>
      <c r="DG365" s="176"/>
      <c r="DH365" s="176"/>
      <c r="DI365" s="176"/>
      <c r="DJ365" s="176"/>
      <c r="DK365" s="176"/>
      <c r="DL365" s="176"/>
      <c r="DM365" s="176"/>
      <c r="DN365" s="176"/>
      <c r="DO365" s="176"/>
      <c r="DP365" s="176"/>
      <c r="DQ365" s="176"/>
      <c r="DR365" s="176"/>
      <c r="DS365" s="176"/>
      <c r="DT365" s="176"/>
      <c r="DU365" s="176"/>
      <c r="DV365" s="176"/>
      <c r="DW365" s="176"/>
      <c r="DX365" s="176"/>
      <c r="DY365" s="176"/>
      <c r="DZ365" s="176"/>
      <c r="EA365" s="176"/>
      <c r="EB365" s="176"/>
      <c r="EC365" s="176"/>
      <c r="ED365" s="176"/>
      <c r="EE365" s="176"/>
      <c r="EF365" s="176"/>
      <c r="EG365" s="176"/>
      <c r="EH365" s="176"/>
      <c r="EI365" s="176"/>
      <c r="EJ365" s="176"/>
      <c r="EK365" s="176"/>
      <c r="EL365" s="176"/>
      <c r="EM365" s="176"/>
      <c r="EN365" s="176"/>
      <c r="EO365" s="176"/>
      <c r="EP365" s="176"/>
      <c r="EQ365" s="176"/>
      <c r="ER365" s="176"/>
      <c r="ES365" s="176"/>
      <c r="ET365" s="176"/>
      <c r="EU365" s="176"/>
      <c r="EV365" s="176"/>
      <c r="EW365" s="176"/>
      <c r="EX365" s="176"/>
      <c r="EY365" s="176"/>
      <c r="EZ365" s="176"/>
      <c r="FA365" s="176"/>
      <c r="FB365" s="176"/>
      <c r="FC365" s="176"/>
      <c r="FD365" s="176"/>
      <c r="FE365" s="176"/>
      <c r="FF365" s="176"/>
      <c r="FG365" s="176"/>
      <c r="FH365" s="176"/>
      <c r="FI365" s="176"/>
      <c r="FJ365" s="176"/>
      <c r="FK365" s="176"/>
      <c r="FL365" s="176"/>
      <c r="FM365" s="176"/>
      <c r="FN365" s="176"/>
      <c r="FO365" s="176"/>
      <c r="FP365" s="176"/>
      <c r="FQ365" s="176"/>
      <c r="FR365" s="176"/>
      <c r="FS365" s="176"/>
      <c r="FT365" s="176"/>
      <c r="FU365" s="176"/>
      <c r="FV365" s="176"/>
      <c r="FW365" s="176"/>
      <c r="FX365" s="176"/>
      <c r="FY365" s="176"/>
      <c r="FZ365" s="176"/>
      <c r="GA365" s="176"/>
      <c r="GB365" s="176"/>
      <c r="GC365" s="176"/>
      <c r="GD365" s="176"/>
      <c r="GE365" s="176"/>
      <c r="GF365" s="176"/>
      <c r="GG365" s="176"/>
      <c r="GH365" s="176"/>
      <c r="GI365" s="176"/>
      <c r="GJ365" s="176"/>
      <c r="GK365" s="176"/>
      <c r="GL365" s="176"/>
      <c r="GM365" s="176"/>
      <c r="GN365" s="176"/>
      <c r="GO365" s="176"/>
      <c r="GP365" s="176"/>
      <c r="GQ365" s="176"/>
      <c r="GR365" s="176"/>
      <c r="GS365" s="176"/>
      <c r="GT365" s="176"/>
      <c r="GU365" s="176"/>
      <c r="GV365" s="176"/>
      <c r="GW365" s="176"/>
      <c r="GX365" s="176"/>
      <c r="GY365" s="176"/>
      <c r="GZ365" s="176"/>
      <c r="HA365" s="176"/>
      <c r="HB365" s="176"/>
      <c r="HC365" s="176"/>
      <c r="HD365" s="176"/>
      <c r="HE365" s="176"/>
      <c r="HF365" s="176"/>
      <c r="HG365" s="176"/>
      <c r="HH365" s="176"/>
      <c r="HI365" s="176"/>
      <c r="HJ365" s="176"/>
      <c r="HK365" s="176"/>
      <c r="HL365" s="176"/>
      <c r="HM365" s="176"/>
      <c r="HN365" s="176"/>
      <c r="HO365" s="176"/>
      <c r="HP365" s="176"/>
      <c r="HQ365" s="176"/>
      <c r="HR365" s="176"/>
      <c r="HS365" s="176"/>
      <c r="HT365" s="176"/>
      <c r="HU365" s="176"/>
      <c r="HV365" s="176"/>
      <c r="HW365" s="176"/>
      <c r="HX365" s="176"/>
      <c r="HY365" s="176"/>
      <c r="HZ365" s="176"/>
      <c r="IA365" s="176"/>
      <c r="IB365" s="176"/>
      <c r="IC365" s="176"/>
      <c r="ID365" s="176"/>
      <c r="IE365" s="176"/>
      <c r="IF365" s="176"/>
      <c r="IG365" s="176"/>
      <c r="IH365" s="176"/>
      <c r="II365" s="176"/>
      <c r="IJ365" s="176"/>
      <c r="IK365" s="176"/>
      <c r="IL365" s="176"/>
      <c r="IM365" s="176"/>
      <c r="IN365" s="176"/>
      <c r="IO365" s="176"/>
      <c r="IP365" s="176"/>
      <c r="IQ365" s="176"/>
      <c r="IR365" s="176"/>
      <c r="IS365" s="176"/>
      <c r="IT365" s="176"/>
      <c r="IU365" s="176"/>
    </row>
    <row r="366" spans="1:255" s="177" customFormat="1" x14ac:dyDescent="0.25">
      <c r="A366" s="868"/>
      <c r="B366" s="814"/>
      <c r="C366" s="814"/>
      <c r="D366" s="814"/>
      <c r="E366" s="869"/>
      <c r="F366" s="165" t="s">
        <v>227</v>
      </c>
      <c r="G366" s="166" t="s">
        <v>228</v>
      </c>
      <c r="H366" s="821"/>
      <c r="I366" s="182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  <c r="AZ366" s="176"/>
      <c r="BA366" s="176"/>
      <c r="BB366" s="176"/>
      <c r="BC366" s="176"/>
      <c r="BD366" s="176"/>
      <c r="BE366" s="176"/>
      <c r="BF366" s="176"/>
      <c r="BG366" s="176"/>
      <c r="BH366" s="176"/>
      <c r="BI366" s="176"/>
      <c r="BJ366" s="176"/>
      <c r="BK366" s="176"/>
      <c r="BL366" s="176"/>
      <c r="BM366" s="176"/>
      <c r="BN366" s="176"/>
      <c r="BO366" s="176"/>
      <c r="BP366" s="176"/>
      <c r="BQ366" s="176"/>
      <c r="BR366" s="176"/>
      <c r="BS366" s="176"/>
      <c r="BT366" s="176"/>
      <c r="BU366" s="176"/>
      <c r="BV366" s="176"/>
      <c r="BW366" s="176"/>
      <c r="BX366" s="176"/>
      <c r="BY366" s="176"/>
      <c r="BZ366" s="176"/>
      <c r="CA366" s="176"/>
      <c r="CB366" s="176"/>
      <c r="CC366" s="176"/>
      <c r="CD366" s="176"/>
      <c r="CE366" s="176"/>
      <c r="CF366" s="176"/>
      <c r="CG366" s="176"/>
      <c r="CH366" s="176"/>
      <c r="CI366" s="176"/>
      <c r="CJ366" s="176"/>
      <c r="CK366" s="176"/>
      <c r="CL366" s="176"/>
      <c r="CM366" s="176"/>
      <c r="CN366" s="176"/>
      <c r="CO366" s="176"/>
      <c r="CP366" s="176"/>
      <c r="CQ366" s="176"/>
      <c r="CR366" s="176"/>
      <c r="CS366" s="176"/>
      <c r="CT366" s="176"/>
      <c r="CU366" s="176"/>
      <c r="CV366" s="176"/>
      <c r="CW366" s="176"/>
      <c r="CX366" s="176"/>
      <c r="CY366" s="176"/>
      <c r="CZ366" s="176"/>
      <c r="DA366" s="176"/>
      <c r="DB366" s="176"/>
      <c r="DC366" s="176"/>
      <c r="DD366" s="176"/>
      <c r="DE366" s="176"/>
      <c r="DF366" s="176"/>
      <c r="DG366" s="176"/>
      <c r="DH366" s="176"/>
      <c r="DI366" s="176"/>
      <c r="DJ366" s="176"/>
      <c r="DK366" s="176"/>
      <c r="DL366" s="176"/>
      <c r="DM366" s="176"/>
      <c r="DN366" s="176"/>
      <c r="DO366" s="176"/>
      <c r="DP366" s="176"/>
      <c r="DQ366" s="176"/>
      <c r="DR366" s="176"/>
      <c r="DS366" s="176"/>
      <c r="DT366" s="176"/>
      <c r="DU366" s="176"/>
      <c r="DV366" s="176"/>
      <c r="DW366" s="176"/>
      <c r="DX366" s="176"/>
      <c r="DY366" s="176"/>
      <c r="DZ366" s="176"/>
      <c r="EA366" s="176"/>
      <c r="EB366" s="176"/>
      <c r="EC366" s="176"/>
      <c r="ED366" s="176"/>
      <c r="EE366" s="176"/>
      <c r="EF366" s="176"/>
      <c r="EG366" s="176"/>
      <c r="EH366" s="176"/>
      <c r="EI366" s="176"/>
      <c r="EJ366" s="176"/>
      <c r="EK366" s="176"/>
      <c r="EL366" s="176"/>
      <c r="EM366" s="176"/>
      <c r="EN366" s="176"/>
      <c r="EO366" s="176"/>
      <c r="EP366" s="176"/>
      <c r="EQ366" s="176"/>
      <c r="ER366" s="176"/>
      <c r="ES366" s="176"/>
      <c r="ET366" s="176"/>
      <c r="EU366" s="176"/>
      <c r="EV366" s="176"/>
      <c r="EW366" s="176"/>
      <c r="EX366" s="176"/>
      <c r="EY366" s="176"/>
      <c r="EZ366" s="176"/>
      <c r="FA366" s="176"/>
      <c r="FB366" s="176"/>
      <c r="FC366" s="176"/>
      <c r="FD366" s="176"/>
      <c r="FE366" s="176"/>
      <c r="FF366" s="176"/>
      <c r="FG366" s="176"/>
      <c r="FH366" s="176"/>
      <c r="FI366" s="176"/>
      <c r="FJ366" s="176"/>
      <c r="FK366" s="176"/>
      <c r="FL366" s="176"/>
      <c r="FM366" s="176"/>
      <c r="FN366" s="176"/>
      <c r="FO366" s="176"/>
      <c r="FP366" s="176"/>
      <c r="FQ366" s="176"/>
      <c r="FR366" s="176"/>
      <c r="FS366" s="176"/>
      <c r="FT366" s="176"/>
      <c r="FU366" s="176"/>
      <c r="FV366" s="176"/>
      <c r="FW366" s="176"/>
      <c r="FX366" s="176"/>
      <c r="FY366" s="176"/>
      <c r="FZ366" s="176"/>
      <c r="GA366" s="176"/>
      <c r="GB366" s="176"/>
      <c r="GC366" s="176"/>
      <c r="GD366" s="176"/>
      <c r="GE366" s="176"/>
      <c r="GF366" s="176"/>
      <c r="GG366" s="176"/>
      <c r="GH366" s="176"/>
      <c r="GI366" s="176"/>
      <c r="GJ366" s="176"/>
      <c r="GK366" s="176"/>
      <c r="GL366" s="176"/>
      <c r="GM366" s="176"/>
      <c r="GN366" s="176"/>
      <c r="GO366" s="176"/>
      <c r="GP366" s="176"/>
      <c r="GQ366" s="176"/>
      <c r="GR366" s="176"/>
      <c r="GS366" s="176"/>
      <c r="GT366" s="176"/>
      <c r="GU366" s="176"/>
      <c r="GV366" s="176"/>
      <c r="GW366" s="176"/>
      <c r="GX366" s="176"/>
      <c r="GY366" s="176"/>
      <c r="GZ366" s="176"/>
      <c r="HA366" s="176"/>
      <c r="HB366" s="176"/>
      <c r="HC366" s="176"/>
      <c r="HD366" s="176"/>
      <c r="HE366" s="176"/>
      <c r="HF366" s="176"/>
      <c r="HG366" s="176"/>
      <c r="HH366" s="176"/>
      <c r="HI366" s="176"/>
      <c r="HJ366" s="176"/>
      <c r="HK366" s="176"/>
      <c r="HL366" s="176"/>
      <c r="HM366" s="176"/>
      <c r="HN366" s="176"/>
      <c r="HO366" s="176"/>
      <c r="HP366" s="176"/>
      <c r="HQ366" s="176"/>
      <c r="HR366" s="176"/>
      <c r="HS366" s="176"/>
      <c r="HT366" s="176"/>
      <c r="HU366" s="176"/>
      <c r="HV366" s="176"/>
      <c r="HW366" s="176"/>
      <c r="HX366" s="176"/>
      <c r="HY366" s="176"/>
      <c r="HZ366" s="176"/>
      <c r="IA366" s="176"/>
      <c r="IB366" s="176"/>
      <c r="IC366" s="176"/>
      <c r="ID366" s="176"/>
      <c r="IE366" s="176"/>
      <c r="IF366" s="176"/>
      <c r="IG366" s="176"/>
      <c r="IH366" s="176"/>
      <c r="II366" s="176"/>
      <c r="IJ366" s="176"/>
      <c r="IK366" s="176"/>
      <c r="IL366" s="176"/>
      <c r="IM366" s="176"/>
      <c r="IN366" s="176"/>
      <c r="IO366" s="176"/>
      <c r="IP366" s="176"/>
      <c r="IQ366" s="176"/>
      <c r="IR366" s="176"/>
      <c r="IS366" s="176"/>
      <c r="IT366" s="176"/>
      <c r="IU366" s="176"/>
    </row>
    <row r="367" spans="1:255" s="177" customFormat="1" ht="23.25" customHeight="1" x14ac:dyDescent="0.25">
      <c r="A367" s="180" t="s">
        <v>251</v>
      </c>
      <c r="B367" s="110" t="s">
        <v>233</v>
      </c>
      <c r="C367" s="110" t="s">
        <v>255</v>
      </c>
      <c r="D367" s="111" t="s">
        <v>252</v>
      </c>
      <c r="E367" s="172">
        <v>12</v>
      </c>
      <c r="F367" s="124">
        <f>' material SUPORTES'!N7</f>
        <v>0.22</v>
      </c>
      <c r="G367" s="114">
        <f t="shared" ref="G367:G370" si="8">TRUNC(E367*F367,2)</f>
        <v>2.64</v>
      </c>
      <c r="H367" s="569"/>
      <c r="I367" s="182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  <c r="CD367" s="176"/>
      <c r="CE367" s="176"/>
      <c r="CF367" s="176"/>
      <c r="CG367" s="176"/>
      <c r="CH367" s="176"/>
      <c r="CI367" s="176"/>
      <c r="CJ367" s="176"/>
      <c r="CK367" s="176"/>
      <c r="CL367" s="176"/>
      <c r="CM367" s="176"/>
      <c r="CN367" s="176"/>
      <c r="CO367" s="176"/>
      <c r="CP367" s="176"/>
      <c r="CQ367" s="176"/>
      <c r="CR367" s="176"/>
      <c r="CS367" s="176"/>
      <c r="CT367" s="176"/>
      <c r="CU367" s="176"/>
      <c r="CV367" s="176"/>
      <c r="CW367" s="176"/>
      <c r="CX367" s="176"/>
      <c r="CY367" s="176"/>
      <c r="CZ367" s="176"/>
      <c r="DA367" s="176"/>
      <c r="DB367" s="176"/>
      <c r="DC367" s="176"/>
      <c r="DD367" s="176"/>
      <c r="DE367" s="176"/>
      <c r="DF367" s="176"/>
      <c r="DG367" s="176"/>
      <c r="DH367" s="176"/>
      <c r="DI367" s="176"/>
      <c r="DJ367" s="176"/>
      <c r="DK367" s="176"/>
      <c r="DL367" s="176"/>
      <c r="DM367" s="176"/>
      <c r="DN367" s="176"/>
      <c r="DO367" s="176"/>
      <c r="DP367" s="176"/>
      <c r="DQ367" s="176"/>
      <c r="DR367" s="176"/>
      <c r="DS367" s="176"/>
      <c r="DT367" s="176"/>
      <c r="DU367" s="176"/>
      <c r="DV367" s="176"/>
      <c r="DW367" s="176"/>
      <c r="DX367" s="176"/>
      <c r="DY367" s="176"/>
      <c r="DZ367" s="176"/>
      <c r="EA367" s="176"/>
      <c r="EB367" s="176"/>
      <c r="EC367" s="176"/>
      <c r="ED367" s="176"/>
      <c r="EE367" s="176"/>
      <c r="EF367" s="176"/>
      <c r="EG367" s="176"/>
      <c r="EH367" s="176"/>
      <c r="EI367" s="176"/>
      <c r="EJ367" s="176"/>
      <c r="EK367" s="176"/>
      <c r="EL367" s="176"/>
      <c r="EM367" s="176"/>
      <c r="EN367" s="176"/>
      <c r="EO367" s="176"/>
      <c r="EP367" s="176"/>
      <c r="EQ367" s="176"/>
      <c r="ER367" s="176"/>
      <c r="ES367" s="176"/>
      <c r="ET367" s="176"/>
      <c r="EU367" s="176"/>
      <c r="EV367" s="176"/>
      <c r="EW367" s="176"/>
      <c r="EX367" s="176"/>
      <c r="EY367" s="176"/>
      <c r="EZ367" s="176"/>
      <c r="FA367" s="176"/>
      <c r="FB367" s="176"/>
      <c r="FC367" s="176"/>
      <c r="FD367" s="176"/>
      <c r="FE367" s="176"/>
      <c r="FF367" s="176"/>
      <c r="FG367" s="176"/>
      <c r="FH367" s="176"/>
      <c r="FI367" s="176"/>
      <c r="FJ367" s="176"/>
      <c r="FK367" s="176"/>
      <c r="FL367" s="176"/>
      <c r="FM367" s="176"/>
      <c r="FN367" s="176"/>
      <c r="FO367" s="176"/>
      <c r="FP367" s="176"/>
      <c r="FQ367" s="176"/>
      <c r="FR367" s="176"/>
      <c r="FS367" s="176"/>
      <c r="FT367" s="176"/>
      <c r="FU367" s="176"/>
      <c r="FV367" s="176"/>
      <c r="FW367" s="176"/>
      <c r="FX367" s="176"/>
      <c r="FY367" s="176"/>
      <c r="FZ367" s="176"/>
      <c r="GA367" s="176"/>
      <c r="GB367" s="176"/>
      <c r="GC367" s="176"/>
      <c r="GD367" s="176"/>
      <c r="GE367" s="176"/>
      <c r="GF367" s="176"/>
      <c r="GG367" s="176"/>
      <c r="GH367" s="176"/>
      <c r="GI367" s="176"/>
      <c r="GJ367" s="176"/>
      <c r="GK367" s="176"/>
      <c r="GL367" s="176"/>
      <c r="GM367" s="176"/>
      <c r="GN367" s="176"/>
      <c r="GO367" s="176"/>
      <c r="GP367" s="176"/>
      <c r="GQ367" s="176"/>
      <c r="GR367" s="176"/>
      <c r="GS367" s="176"/>
      <c r="GT367" s="176"/>
      <c r="GU367" s="176"/>
      <c r="GV367" s="176"/>
      <c r="GW367" s="176"/>
      <c r="GX367" s="176"/>
      <c r="GY367" s="176"/>
      <c r="GZ367" s="176"/>
      <c r="HA367" s="176"/>
      <c r="HB367" s="176"/>
      <c r="HC367" s="176"/>
      <c r="HD367" s="176"/>
      <c r="HE367" s="176"/>
      <c r="HF367" s="176"/>
      <c r="HG367" s="176"/>
      <c r="HH367" s="176"/>
      <c r="HI367" s="176"/>
      <c r="HJ367" s="176"/>
      <c r="HK367" s="176"/>
      <c r="HL367" s="176"/>
      <c r="HM367" s="176"/>
      <c r="HN367" s="176"/>
      <c r="HO367" s="176"/>
      <c r="HP367" s="176"/>
      <c r="HQ367" s="176"/>
      <c r="HR367" s="176"/>
      <c r="HS367" s="176"/>
      <c r="HT367" s="176"/>
      <c r="HU367" s="176"/>
      <c r="HV367" s="176"/>
      <c r="HW367" s="176"/>
      <c r="HX367" s="176"/>
      <c r="HY367" s="176"/>
      <c r="HZ367" s="176"/>
      <c r="IA367" s="176"/>
      <c r="IB367" s="176"/>
      <c r="IC367" s="176"/>
      <c r="ID367" s="176"/>
      <c r="IE367" s="176"/>
      <c r="IF367" s="176"/>
      <c r="IG367" s="176"/>
      <c r="IH367" s="176"/>
      <c r="II367" s="176"/>
      <c r="IJ367" s="176"/>
      <c r="IK367" s="176"/>
      <c r="IL367" s="176"/>
      <c r="IM367" s="176"/>
      <c r="IN367" s="176"/>
      <c r="IO367" s="176"/>
      <c r="IP367" s="176"/>
      <c r="IQ367" s="176"/>
      <c r="IR367" s="176"/>
      <c r="IS367" s="176"/>
      <c r="IT367" s="176"/>
      <c r="IU367" s="176"/>
    </row>
    <row r="368" spans="1:255" s="177" customFormat="1" ht="23.25" customHeight="1" x14ac:dyDescent="0.25">
      <c r="A368" s="180" t="s">
        <v>253</v>
      </c>
      <c r="B368" s="110" t="s">
        <v>8</v>
      </c>
      <c r="C368" s="110">
        <v>4342</v>
      </c>
      <c r="D368" s="111" t="s">
        <v>252</v>
      </c>
      <c r="E368" s="172">
        <v>12</v>
      </c>
      <c r="F368" s="124">
        <v>0.24</v>
      </c>
      <c r="G368" s="114">
        <f t="shared" si="8"/>
        <v>2.88</v>
      </c>
      <c r="H368" s="569"/>
      <c r="I368" s="182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  <c r="CD368" s="176"/>
      <c r="CE368" s="176"/>
      <c r="CF368" s="176"/>
      <c r="CG368" s="176"/>
      <c r="CH368" s="176"/>
      <c r="CI368" s="176"/>
      <c r="CJ368" s="176"/>
      <c r="CK368" s="176"/>
      <c r="CL368" s="176"/>
      <c r="CM368" s="176"/>
      <c r="CN368" s="176"/>
      <c r="CO368" s="176"/>
      <c r="CP368" s="176"/>
      <c r="CQ368" s="176"/>
      <c r="CR368" s="176"/>
      <c r="CS368" s="176"/>
      <c r="CT368" s="176"/>
      <c r="CU368" s="176"/>
      <c r="CV368" s="176"/>
      <c r="CW368" s="176"/>
      <c r="CX368" s="176"/>
      <c r="CY368" s="176"/>
      <c r="CZ368" s="176"/>
      <c r="DA368" s="176"/>
      <c r="DB368" s="176"/>
      <c r="DC368" s="176"/>
      <c r="DD368" s="176"/>
      <c r="DE368" s="176"/>
      <c r="DF368" s="176"/>
      <c r="DG368" s="176"/>
      <c r="DH368" s="176"/>
      <c r="DI368" s="176"/>
      <c r="DJ368" s="176"/>
      <c r="DK368" s="176"/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76"/>
      <c r="DX368" s="176"/>
      <c r="DY368" s="176"/>
      <c r="DZ368" s="176"/>
      <c r="EA368" s="176"/>
      <c r="EB368" s="176"/>
      <c r="EC368" s="176"/>
      <c r="ED368" s="176"/>
      <c r="EE368" s="176"/>
      <c r="EF368" s="176"/>
      <c r="EG368" s="176"/>
      <c r="EH368" s="176"/>
      <c r="EI368" s="176"/>
      <c r="EJ368" s="176"/>
      <c r="EK368" s="176"/>
      <c r="EL368" s="176"/>
      <c r="EM368" s="176"/>
      <c r="EN368" s="176"/>
      <c r="EO368" s="176"/>
      <c r="EP368" s="176"/>
      <c r="EQ368" s="176"/>
      <c r="ER368" s="176"/>
      <c r="ES368" s="176"/>
      <c r="ET368" s="176"/>
      <c r="EU368" s="176"/>
      <c r="EV368" s="176"/>
      <c r="EW368" s="176"/>
      <c r="EX368" s="176"/>
      <c r="EY368" s="176"/>
      <c r="EZ368" s="176"/>
      <c r="FA368" s="176"/>
      <c r="FB368" s="176"/>
      <c r="FC368" s="176"/>
      <c r="FD368" s="176"/>
      <c r="FE368" s="176"/>
      <c r="FF368" s="176"/>
      <c r="FG368" s="176"/>
      <c r="FH368" s="176"/>
      <c r="FI368" s="176"/>
      <c r="FJ368" s="176"/>
      <c r="FK368" s="176"/>
      <c r="FL368" s="176"/>
      <c r="FM368" s="176"/>
      <c r="FN368" s="176"/>
      <c r="FO368" s="176"/>
      <c r="FP368" s="176"/>
      <c r="FQ368" s="176"/>
      <c r="FR368" s="176"/>
      <c r="FS368" s="176"/>
      <c r="FT368" s="176"/>
      <c r="FU368" s="176"/>
      <c r="FV368" s="176"/>
      <c r="FW368" s="176"/>
      <c r="FX368" s="176"/>
      <c r="FY368" s="176"/>
      <c r="FZ368" s="176"/>
      <c r="GA368" s="176"/>
      <c r="GB368" s="176"/>
      <c r="GC368" s="176"/>
      <c r="GD368" s="176"/>
      <c r="GE368" s="176"/>
      <c r="GF368" s="176"/>
      <c r="GG368" s="176"/>
      <c r="GH368" s="176"/>
      <c r="GI368" s="176"/>
      <c r="GJ368" s="176"/>
      <c r="GK368" s="176"/>
      <c r="GL368" s="176"/>
      <c r="GM368" s="176"/>
      <c r="GN368" s="176"/>
      <c r="GO368" s="176"/>
      <c r="GP368" s="176"/>
      <c r="GQ368" s="176"/>
      <c r="GR368" s="176"/>
      <c r="GS368" s="176"/>
      <c r="GT368" s="176"/>
      <c r="GU368" s="176"/>
      <c r="GV368" s="176"/>
      <c r="GW368" s="176"/>
      <c r="GX368" s="176"/>
      <c r="GY368" s="176"/>
      <c r="GZ368" s="176"/>
      <c r="HA368" s="176"/>
      <c r="HB368" s="176"/>
      <c r="HC368" s="176"/>
      <c r="HD368" s="176"/>
      <c r="HE368" s="176"/>
      <c r="HF368" s="176"/>
      <c r="HG368" s="176"/>
      <c r="HH368" s="176"/>
      <c r="HI368" s="176"/>
      <c r="HJ368" s="176"/>
      <c r="HK368" s="176"/>
      <c r="HL368" s="176"/>
      <c r="HM368" s="176"/>
      <c r="HN368" s="176"/>
      <c r="HO368" s="176"/>
      <c r="HP368" s="176"/>
      <c r="HQ368" s="176"/>
      <c r="HR368" s="176"/>
      <c r="HS368" s="176"/>
      <c r="HT368" s="176"/>
      <c r="HU368" s="176"/>
      <c r="HV368" s="176"/>
      <c r="HW368" s="176"/>
      <c r="HX368" s="176"/>
      <c r="HY368" s="176"/>
      <c r="HZ368" s="176"/>
      <c r="IA368" s="176"/>
      <c r="IB368" s="176"/>
      <c r="IC368" s="176"/>
      <c r="ID368" s="176"/>
      <c r="IE368" s="176"/>
      <c r="IF368" s="176"/>
      <c r="IG368" s="176"/>
      <c r="IH368" s="176"/>
      <c r="II368" s="176"/>
      <c r="IJ368" s="176"/>
      <c r="IK368" s="176"/>
      <c r="IL368" s="176"/>
      <c r="IM368" s="176"/>
      <c r="IN368" s="176"/>
      <c r="IO368" s="176"/>
      <c r="IP368" s="176"/>
      <c r="IQ368" s="176"/>
      <c r="IR368" s="176"/>
      <c r="IS368" s="176"/>
      <c r="IT368" s="176"/>
      <c r="IU368" s="176"/>
    </row>
    <row r="369" spans="1:255" s="177" customFormat="1" ht="23.25" customHeight="1" x14ac:dyDescent="0.25">
      <c r="A369" s="180" t="s">
        <v>616</v>
      </c>
      <c r="B369" s="110" t="s">
        <v>8</v>
      </c>
      <c r="C369" s="110">
        <v>11963</v>
      </c>
      <c r="D369" s="111" t="s">
        <v>252</v>
      </c>
      <c r="E369" s="172">
        <v>4</v>
      </c>
      <c r="F369" s="124">
        <v>10.1</v>
      </c>
      <c r="G369" s="114">
        <f t="shared" si="8"/>
        <v>40.4</v>
      </c>
      <c r="H369" s="569"/>
      <c r="I369" s="182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  <c r="CD369" s="176"/>
      <c r="CE369" s="176"/>
      <c r="CF369" s="176"/>
      <c r="CG369" s="176"/>
      <c r="CH369" s="176"/>
      <c r="CI369" s="176"/>
      <c r="CJ369" s="176"/>
      <c r="CK369" s="176"/>
      <c r="CL369" s="176"/>
      <c r="CM369" s="176"/>
      <c r="CN369" s="176"/>
      <c r="CO369" s="176"/>
      <c r="CP369" s="176"/>
      <c r="CQ369" s="176"/>
      <c r="CR369" s="176"/>
      <c r="CS369" s="176"/>
      <c r="CT369" s="176"/>
      <c r="CU369" s="176"/>
      <c r="CV369" s="176"/>
      <c r="CW369" s="176"/>
      <c r="CX369" s="176"/>
      <c r="CY369" s="176"/>
      <c r="CZ369" s="176"/>
      <c r="DA369" s="176"/>
      <c r="DB369" s="176"/>
      <c r="DC369" s="176"/>
      <c r="DD369" s="176"/>
      <c r="DE369" s="176"/>
      <c r="DF369" s="176"/>
      <c r="DG369" s="176"/>
      <c r="DH369" s="176"/>
      <c r="DI369" s="176"/>
      <c r="DJ369" s="176"/>
      <c r="DK369" s="176"/>
      <c r="DL369" s="176"/>
      <c r="DM369" s="176"/>
      <c r="DN369" s="176"/>
      <c r="DO369" s="176"/>
      <c r="DP369" s="176"/>
      <c r="DQ369" s="176"/>
      <c r="DR369" s="176"/>
      <c r="DS369" s="176"/>
      <c r="DT369" s="176"/>
      <c r="DU369" s="176"/>
      <c r="DV369" s="176"/>
      <c r="DW369" s="176"/>
      <c r="DX369" s="176"/>
      <c r="DY369" s="176"/>
      <c r="DZ369" s="176"/>
      <c r="EA369" s="176"/>
      <c r="EB369" s="176"/>
      <c r="EC369" s="176"/>
      <c r="ED369" s="176"/>
      <c r="EE369" s="176"/>
      <c r="EF369" s="176"/>
      <c r="EG369" s="176"/>
      <c r="EH369" s="176"/>
      <c r="EI369" s="176"/>
      <c r="EJ369" s="176"/>
      <c r="EK369" s="176"/>
      <c r="EL369" s="176"/>
      <c r="EM369" s="176"/>
      <c r="EN369" s="176"/>
      <c r="EO369" s="176"/>
      <c r="EP369" s="176"/>
      <c r="EQ369" s="176"/>
      <c r="ER369" s="176"/>
      <c r="ES369" s="176"/>
      <c r="ET369" s="176"/>
      <c r="EU369" s="176"/>
      <c r="EV369" s="176"/>
      <c r="EW369" s="176"/>
      <c r="EX369" s="176"/>
      <c r="EY369" s="176"/>
      <c r="EZ369" s="176"/>
      <c r="FA369" s="176"/>
      <c r="FB369" s="176"/>
      <c r="FC369" s="176"/>
      <c r="FD369" s="176"/>
      <c r="FE369" s="176"/>
      <c r="FF369" s="176"/>
      <c r="FG369" s="176"/>
      <c r="FH369" s="176"/>
      <c r="FI369" s="176"/>
      <c r="FJ369" s="176"/>
      <c r="FK369" s="176"/>
      <c r="FL369" s="176"/>
      <c r="FM369" s="176"/>
      <c r="FN369" s="176"/>
      <c r="FO369" s="176"/>
      <c r="FP369" s="176"/>
      <c r="FQ369" s="176"/>
      <c r="FR369" s="176"/>
      <c r="FS369" s="176"/>
      <c r="FT369" s="176"/>
      <c r="FU369" s="176"/>
      <c r="FV369" s="176"/>
      <c r="FW369" s="176"/>
      <c r="FX369" s="176"/>
      <c r="FY369" s="176"/>
      <c r="FZ369" s="176"/>
      <c r="GA369" s="176"/>
      <c r="GB369" s="176"/>
      <c r="GC369" s="176"/>
      <c r="GD369" s="176"/>
      <c r="GE369" s="176"/>
      <c r="GF369" s="176"/>
      <c r="GG369" s="176"/>
      <c r="GH369" s="176"/>
      <c r="GI369" s="176"/>
      <c r="GJ369" s="176"/>
      <c r="GK369" s="176"/>
      <c r="GL369" s="176"/>
      <c r="GM369" s="176"/>
      <c r="GN369" s="176"/>
      <c r="GO369" s="176"/>
      <c r="GP369" s="176"/>
      <c r="GQ369" s="176"/>
      <c r="GR369" s="176"/>
      <c r="GS369" s="176"/>
      <c r="GT369" s="176"/>
      <c r="GU369" s="176"/>
      <c r="GV369" s="176"/>
      <c r="GW369" s="176"/>
      <c r="GX369" s="176"/>
      <c r="GY369" s="176"/>
      <c r="GZ369" s="176"/>
      <c r="HA369" s="176"/>
      <c r="HB369" s="176"/>
      <c r="HC369" s="176"/>
      <c r="HD369" s="176"/>
      <c r="HE369" s="176"/>
      <c r="HF369" s="176"/>
      <c r="HG369" s="176"/>
      <c r="HH369" s="176"/>
      <c r="HI369" s="176"/>
      <c r="HJ369" s="176"/>
      <c r="HK369" s="176"/>
      <c r="HL369" s="176"/>
      <c r="HM369" s="176"/>
      <c r="HN369" s="176"/>
      <c r="HO369" s="176"/>
      <c r="HP369" s="176"/>
      <c r="HQ369" s="176"/>
      <c r="HR369" s="176"/>
      <c r="HS369" s="176"/>
      <c r="HT369" s="176"/>
      <c r="HU369" s="176"/>
      <c r="HV369" s="176"/>
      <c r="HW369" s="176"/>
      <c r="HX369" s="176"/>
      <c r="HY369" s="176"/>
      <c r="HZ369" s="176"/>
      <c r="IA369" s="176"/>
      <c r="IB369" s="176"/>
      <c r="IC369" s="176"/>
      <c r="ID369" s="176"/>
      <c r="IE369" s="176"/>
      <c r="IF369" s="176"/>
      <c r="IG369" s="176"/>
      <c r="IH369" s="176"/>
      <c r="II369" s="176"/>
      <c r="IJ369" s="176"/>
      <c r="IK369" s="176"/>
      <c r="IL369" s="176"/>
      <c r="IM369" s="176"/>
      <c r="IN369" s="176"/>
      <c r="IO369" s="176"/>
      <c r="IP369" s="176"/>
      <c r="IQ369" s="176"/>
      <c r="IR369" s="176"/>
      <c r="IS369" s="176"/>
      <c r="IT369" s="176"/>
      <c r="IU369" s="176"/>
    </row>
    <row r="370" spans="1:255" s="177" customFormat="1" ht="23.25" customHeight="1" x14ac:dyDescent="0.25">
      <c r="A370" s="674" t="s">
        <v>254</v>
      </c>
      <c r="B370" s="110" t="s">
        <v>233</v>
      </c>
      <c r="C370" s="110" t="s">
        <v>255</v>
      </c>
      <c r="D370" s="111" t="s">
        <v>252</v>
      </c>
      <c r="E370" s="172">
        <v>4</v>
      </c>
      <c r="F370" s="124">
        <f>' material refrigeração'!Q34</f>
        <v>11.81</v>
      </c>
      <c r="G370" s="114">
        <f t="shared" si="8"/>
        <v>47.24</v>
      </c>
      <c r="H370" s="569"/>
      <c r="I370" s="182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  <c r="CD370" s="176"/>
      <c r="CE370" s="176"/>
      <c r="CF370" s="176"/>
      <c r="CG370" s="176"/>
      <c r="CH370" s="176"/>
      <c r="CI370" s="176"/>
      <c r="CJ370" s="176"/>
      <c r="CK370" s="176"/>
      <c r="CL370" s="176"/>
      <c r="CM370" s="176"/>
      <c r="CN370" s="176"/>
      <c r="CO370" s="176"/>
      <c r="CP370" s="176"/>
      <c r="CQ370" s="176"/>
      <c r="CR370" s="176"/>
      <c r="CS370" s="176"/>
      <c r="CT370" s="176"/>
      <c r="CU370" s="176"/>
      <c r="CV370" s="176"/>
      <c r="CW370" s="176"/>
      <c r="CX370" s="176"/>
      <c r="CY370" s="176"/>
      <c r="CZ370" s="176"/>
      <c r="DA370" s="176"/>
      <c r="DB370" s="176"/>
      <c r="DC370" s="176"/>
      <c r="DD370" s="176"/>
      <c r="DE370" s="176"/>
      <c r="DF370" s="176"/>
      <c r="DG370" s="176"/>
      <c r="DH370" s="176"/>
      <c r="DI370" s="176"/>
      <c r="DJ370" s="176"/>
      <c r="DK370" s="176"/>
      <c r="DL370" s="176"/>
      <c r="DM370" s="176"/>
      <c r="DN370" s="176"/>
      <c r="DO370" s="176"/>
      <c r="DP370" s="176"/>
      <c r="DQ370" s="176"/>
      <c r="DR370" s="176"/>
      <c r="DS370" s="176"/>
      <c r="DT370" s="176"/>
      <c r="DU370" s="176"/>
      <c r="DV370" s="176"/>
      <c r="DW370" s="176"/>
      <c r="DX370" s="176"/>
      <c r="DY370" s="176"/>
      <c r="DZ370" s="176"/>
      <c r="EA370" s="176"/>
      <c r="EB370" s="176"/>
      <c r="EC370" s="176"/>
      <c r="ED370" s="176"/>
      <c r="EE370" s="176"/>
      <c r="EF370" s="176"/>
      <c r="EG370" s="176"/>
      <c r="EH370" s="176"/>
      <c r="EI370" s="176"/>
      <c r="EJ370" s="176"/>
      <c r="EK370" s="176"/>
      <c r="EL370" s="176"/>
      <c r="EM370" s="176"/>
      <c r="EN370" s="176"/>
      <c r="EO370" s="176"/>
      <c r="EP370" s="176"/>
      <c r="EQ370" s="176"/>
      <c r="ER370" s="176"/>
      <c r="ES370" s="176"/>
      <c r="ET370" s="176"/>
      <c r="EU370" s="176"/>
      <c r="EV370" s="176"/>
      <c r="EW370" s="176"/>
      <c r="EX370" s="176"/>
      <c r="EY370" s="176"/>
      <c r="EZ370" s="176"/>
      <c r="FA370" s="176"/>
      <c r="FB370" s="176"/>
      <c r="FC370" s="176"/>
      <c r="FD370" s="176"/>
      <c r="FE370" s="176"/>
      <c r="FF370" s="176"/>
      <c r="FG370" s="176"/>
      <c r="FH370" s="176"/>
      <c r="FI370" s="176"/>
      <c r="FJ370" s="176"/>
      <c r="FK370" s="176"/>
      <c r="FL370" s="176"/>
      <c r="FM370" s="176"/>
      <c r="FN370" s="176"/>
      <c r="FO370" s="176"/>
      <c r="FP370" s="176"/>
      <c r="FQ370" s="176"/>
      <c r="FR370" s="176"/>
      <c r="FS370" s="176"/>
      <c r="FT370" s="176"/>
      <c r="FU370" s="176"/>
      <c r="FV370" s="176"/>
      <c r="FW370" s="176"/>
      <c r="FX370" s="176"/>
      <c r="FY370" s="176"/>
      <c r="FZ370" s="176"/>
      <c r="GA370" s="176"/>
      <c r="GB370" s="176"/>
      <c r="GC370" s="176"/>
      <c r="GD370" s="176"/>
      <c r="GE370" s="176"/>
      <c r="GF370" s="176"/>
      <c r="GG370" s="176"/>
      <c r="GH370" s="176"/>
      <c r="GI370" s="176"/>
      <c r="GJ370" s="176"/>
      <c r="GK370" s="176"/>
      <c r="GL370" s="176"/>
      <c r="GM370" s="176"/>
      <c r="GN370" s="176"/>
      <c r="GO370" s="176"/>
      <c r="GP370" s="176"/>
      <c r="GQ370" s="176"/>
      <c r="GR370" s="176"/>
      <c r="GS370" s="176"/>
      <c r="GT370" s="176"/>
      <c r="GU370" s="176"/>
      <c r="GV370" s="176"/>
      <c r="GW370" s="176"/>
      <c r="GX370" s="176"/>
      <c r="GY370" s="176"/>
      <c r="GZ370" s="176"/>
      <c r="HA370" s="176"/>
      <c r="HB370" s="176"/>
      <c r="HC370" s="176"/>
      <c r="HD370" s="176"/>
      <c r="HE370" s="176"/>
      <c r="HF370" s="176"/>
      <c r="HG370" s="176"/>
      <c r="HH370" s="176"/>
      <c r="HI370" s="176"/>
      <c r="HJ370" s="176"/>
      <c r="HK370" s="176"/>
      <c r="HL370" s="176"/>
      <c r="HM370" s="176"/>
      <c r="HN370" s="176"/>
      <c r="HO370" s="176"/>
      <c r="HP370" s="176"/>
      <c r="HQ370" s="176"/>
      <c r="HR370" s="176"/>
      <c r="HS370" s="176"/>
      <c r="HT370" s="176"/>
      <c r="HU370" s="176"/>
      <c r="HV370" s="176"/>
      <c r="HW370" s="176"/>
      <c r="HX370" s="176"/>
      <c r="HY370" s="176"/>
      <c r="HZ370" s="176"/>
      <c r="IA370" s="176"/>
      <c r="IB370" s="176"/>
      <c r="IC370" s="176"/>
      <c r="ID370" s="176"/>
      <c r="IE370" s="176"/>
      <c r="IF370" s="176"/>
      <c r="IG370" s="176"/>
      <c r="IH370" s="176"/>
      <c r="II370" s="176"/>
      <c r="IJ370" s="176"/>
      <c r="IK370" s="176"/>
      <c r="IL370" s="176"/>
      <c r="IM370" s="176"/>
      <c r="IN370" s="176"/>
      <c r="IO370" s="176"/>
      <c r="IP370" s="176"/>
      <c r="IQ370" s="176"/>
      <c r="IR370" s="176"/>
      <c r="IS370" s="176"/>
      <c r="IT370" s="176"/>
      <c r="IU370" s="176"/>
    </row>
    <row r="371" spans="1:255" s="177" customFormat="1" ht="23.25" customHeight="1" x14ac:dyDescent="0.25">
      <c r="A371" s="180"/>
      <c r="B371" s="110"/>
      <c r="C371" s="110"/>
      <c r="D371" s="111"/>
      <c r="E371" s="172"/>
      <c r="F371" s="124"/>
      <c r="G371" s="114"/>
      <c r="H371" s="569"/>
      <c r="I371" s="182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  <c r="CD371" s="176"/>
      <c r="CE371" s="176"/>
      <c r="CF371" s="176"/>
      <c r="CG371" s="176"/>
      <c r="CH371" s="176"/>
      <c r="CI371" s="176"/>
      <c r="CJ371" s="176"/>
      <c r="CK371" s="176"/>
      <c r="CL371" s="176"/>
      <c r="CM371" s="176"/>
      <c r="CN371" s="176"/>
      <c r="CO371" s="176"/>
      <c r="CP371" s="176"/>
      <c r="CQ371" s="176"/>
      <c r="CR371" s="176"/>
      <c r="CS371" s="176"/>
      <c r="CT371" s="176"/>
      <c r="CU371" s="176"/>
      <c r="CV371" s="176"/>
      <c r="CW371" s="176"/>
      <c r="CX371" s="176"/>
      <c r="CY371" s="176"/>
      <c r="CZ371" s="176"/>
      <c r="DA371" s="176"/>
      <c r="DB371" s="176"/>
      <c r="DC371" s="176"/>
      <c r="DD371" s="176"/>
      <c r="DE371" s="176"/>
      <c r="DF371" s="176"/>
      <c r="DG371" s="176"/>
      <c r="DH371" s="176"/>
      <c r="DI371" s="176"/>
      <c r="DJ371" s="176"/>
      <c r="DK371" s="176"/>
      <c r="DL371" s="176"/>
      <c r="DM371" s="176"/>
      <c r="DN371" s="176"/>
      <c r="DO371" s="176"/>
      <c r="DP371" s="176"/>
      <c r="DQ371" s="176"/>
      <c r="DR371" s="176"/>
      <c r="DS371" s="176"/>
      <c r="DT371" s="176"/>
      <c r="DU371" s="176"/>
      <c r="DV371" s="176"/>
      <c r="DW371" s="176"/>
      <c r="DX371" s="176"/>
      <c r="DY371" s="176"/>
      <c r="DZ371" s="176"/>
      <c r="EA371" s="176"/>
      <c r="EB371" s="176"/>
      <c r="EC371" s="176"/>
      <c r="ED371" s="176"/>
      <c r="EE371" s="176"/>
      <c r="EF371" s="176"/>
      <c r="EG371" s="176"/>
      <c r="EH371" s="176"/>
      <c r="EI371" s="176"/>
      <c r="EJ371" s="176"/>
      <c r="EK371" s="176"/>
      <c r="EL371" s="176"/>
      <c r="EM371" s="176"/>
      <c r="EN371" s="176"/>
      <c r="EO371" s="176"/>
      <c r="EP371" s="176"/>
      <c r="EQ371" s="176"/>
      <c r="ER371" s="176"/>
      <c r="ES371" s="176"/>
      <c r="ET371" s="176"/>
      <c r="EU371" s="176"/>
      <c r="EV371" s="176"/>
      <c r="EW371" s="176"/>
      <c r="EX371" s="176"/>
      <c r="EY371" s="176"/>
      <c r="EZ371" s="176"/>
      <c r="FA371" s="176"/>
      <c r="FB371" s="176"/>
      <c r="FC371" s="176"/>
      <c r="FD371" s="176"/>
      <c r="FE371" s="176"/>
      <c r="FF371" s="176"/>
      <c r="FG371" s="176"/>
      <c r="FH371" s="176"/>
      <c r="FI371" s="176"/>
      <c r="FJ371" s="176"/>
      <c r="FK371" s="176"/>
      <c r="FL371" s="176"/>
      <c r="FM371" s="176"/>
      <c r="FN371" s="176"/>
      <c r="FO371" s="176"/>
      <c r="FP371" s="176"/>
      <c r="FQ371" s="176"/>
      <c r="FR371" s="176"/>
      <c r="FS371" s="176"/>
      <c r="FT371" s="176"/>
      <c r="FU371" s="176"/>
      <c r="FV371" s="176"/>
      <c r="FW371" s="176"/>
      <c r="FX371" s="176"/>
      <c r="FY371" s="176"/>
      <c r="FZ371" s="176"/>
      <c r="GA371" s="176"/>
      <c r="GB371" s="176"/>
      <c r="GC371" s="176"/>
      <c r="GD371" s="176"/>
      <c r="GE371" s="176"/>
      <c r="GF371" s="176"/>
      <c r="GG371" s="176"/>
      <c r="GH371" s="176"/>
      <c r="GI371" s="176"/>
      <c r="GJ371" s="176"/>
      <c r="GK371" s="176"/>
      <c r="GL371" s="176"/>
      <c r="GM371" s="176"/>
      <c r="GN371" s="176"/>
      <c r="GO371" s="176"/>
      <c r="GP371" s="176"/>
      <c r="GQ371" s="176"/>
      <c r="GR371" s="176"/>
      <c r="GS371" s="176"/>
      <c r="GT371" s="176"/>
      <c r="GU371" s="176"/>
      <c r="GV371" s="176"/>
      <c r="GW371" s="176"/>
      <c r="GX371" s="176"/>
      <c r="GY371" s="176"/>
      <c r="GZ371" s="176"/>
      <c r="HA371" s="176"/>
      <c r="HB371" s="176"/>
      <c r="HC371" s="176"/>
      <c r="HD371" s="176"/>
      <c r="HE371" s="176"/>
      <c r="HF371" s="176"/>
      <c r="HG371" s="176"/>
      <c r="HH371" s="176"/>
      <c r="HI371" s="176"/>
      <c r="HJ371" s="176"/>
      <c r="HK371" s="176"/>
      <c r="HL371" s="176"/>
      <c r="HM371" s="176"/>
      <c r="HN371" s="176"/>
      <c r="HO371" s="176"/>
      <c r="HP371" s="176"/>
      <c r="HQ371" s="176"/>
      <c r="HR371" s="176"/>
      <c r="HS371" s="176"/>
      <c r="HT371" s="176"/>
      <c r="HU371" s="176"/>
      <c r="HV371" s="176"/>
      <c r="HW371" s="176"/>
      <c r="HX371" s="176"/>
      <c r="HY371" s="176"/>
      <c r="HZ371" s="176"/>
      <c r="IA371" s="176"/>
      <c r="IB371" s="176"/>
      <c r="IC371" s="176"/>
      <c r="ID371" s="176"/>
      <c r="IE371" s="176"/>
      <c r="IF371" s="176"/>
      <c r="IG371" s="176"/>
      <c r="IH371" s="176"/>
      <c r="II371" s="176"/>
      <c r="IJ371" s="176"/>
      <c r="IK371" s="176"/>
      <c r="IL371" s="176"/>
      <c r="IM371" s="176"/>
      <c r="IN371" s="176"/>
      <c r="IO371" s="176"/>
      <c r="IP371" s="176"/>
      <c r="IQ371" s="176"/>
      <c r="IR371" s="176"/>
      <c r="IS371" s="176"/>
      <c r="IT371" s="176"/>
      <c r="IU371" s="176"/>
    </row>
    <row r="372" spans="1:255" s="177" customFormat="1" ht="20.25" customHeight="1" x14ac:dyDescent="0.25">
      <c r="A372" s="170" t="s">
        <v>230</v>
      </c>
      <c r="B372" s="808"/>
      <c r="C372" s="809"/>
      <c r="D372" s="809"/>
      <c r="E372" s="809"/>
      <c r="F372" s="809"/>
      <c r="G372" s="810"/>
      <c r="H372" s="171">
        <f>SUM(G367:G371)</f>
        <v>93.16</v>
      </c>
      <c r="I372" s="182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  <c r="CD372" s="176"/>
      <c r="CE372" s="176"/>
      <c r="CF372" s="176"/>
      <c r="CG372" s="176"/>
      <c r="CH372" s="176"/>
      <c r="CI372" s="176"/>
      <c r="CJ372" s="176"/>
      <c r="CK372" s="176"/>
      <c r="CL372" s="176"/>
      <c r="CM372" s="176"/>
      <c r="CN372" s="176"/>
      <c r="CO372" s="176"/>
      <c r="CP372" s="176"/>
      <c r="CQ372" s="176"/>
      <c r="CR372" s="176"/>
      <c r="CS372" s="176"/>
      <c r="CT372" s="176"/>
      <c r="CU372" s="176"/>
      <c r="CV372" s="176"/>
      <c r="CW372" s="176"/>
      <c r="CX372" s="176"/>
      <c r="CY372" s="176"/>
      <c r="CZ372" s="176"/>
      <c r="DA372" s="176"/>
      <c r="DB372" s="176"/>
      <c r="DC372" s="176"/>
      <c r="DD372" s="176"/>
      <c r="DE372" s="176"/>
      <c r="DF372" s="176"/>
      <c r="DG372" s="176"/>
      <c r="DH372" s="176"/>
      <c r="DI372" s="176"/>
      <c r="DJ372" s="176"/>
      <c r="DK372" s="176"/>
      <c r="DL372" s="176"/>
      <c r="DM372" s="176"/>
      <c r="DN372" s="176"/>
      <c r="DO372" s="176"/>
      <c r="DP372" s="176"/>
      <c r="DQ372" s="176"/>
      <c r="DR372" s="176"/>
      <c r="DS372" s="176"/>
      <c r="DT372" s="176"/>
      <c r="DU372" s="176"/>
      <c r="DV372" s="176"/>
      <c r="DW372" s="176"/>
      <c r="DX372" s="176"/>
      <c r="DY372" s="176"/>
      <c r="DZ372" s="176"/>
      <c r="EA372" s="176"/>
      <c r="EB372" s="176"/>
      <c r="EC372" s="176"/>
      <c r="ED372" s="176"/>
      <c r="EE372" s="176"/>
      <c r="EF372" s="176"/>
      <c r="EG372" s="176"/>
      <c r="EH372" s="176"/>
      <c r="EI372" s="176"/>
      <c r="EJ372" s="176"/>
      <c r="EK372" s="176"/>
      <c r="EL372" s="176"/>
      <c r="EM372" s="176"/>
      <c r="EN372" s="176"/>
      <c r="EO372" s="176"/>
      <c r="EP372" s="176"/>
      <c r="EQ372" s="176"/>
      <c r="ER372" s="176"/>
      <c r="ES372" s="176"/>
      <c r="ET372" s="176"/>
      <c r="EU372" s="176"/>
      <c r="EV372" s="176"/>
      <c r="EW372" s="176"/>
      <c r="EX372" s="176"/>
      <c r="EY372" s="176"/>
      <c r="EZ372" s="176"/>
      <c r="FA372" s="176"/>
      <c r="FB372" s="176"/>
      <c r="FC372" s="176"/>
      <c r="FD372" s="176"/>
      <c r="FE372" s="176"/>
      <c r="FF372" s="176"/>
      <c r="FG372" s="176"/>
      <c r="FH372" s="176"/>
      <c r="FI372" s="176"/>
      <c r="FJ372" s="176"/>
      <c r="FK372" s="176"/>
      <c r="FL372" s="176"/>
      <c r="FM372" s="176"/>
      <c r="FN372" s="176"/>
      <c r="FO372" s="176"/>
      <c r="FP372" s="176"/>
      <c r="FQ372" s="176"/>
      <c r="FR372" s="176"/>
      <c r="FS372" s="176"/>
      <c r="FT372" s="176"/>
      <c r="FU372" s="176"/>
      <c r="FV372" s="176"/>
      <c r="FW372" s="176"/>
      <c r="FX372" s="176"/>
      <c r="FY372" s="176"/>
      <c r="FZ372" s="176"/>
      <c r="GA372" s="176"/>
      <c r="GB372" s="176"/>
      <c r="GC372" s="176"/>
      <c r="GD372" s="176"/>
      <c r="GE372" s="176"/>
      <c r="GF372" s="176"/>
      <c r="GG372" s="176"/>
      <c r="GH372" s="176"/>
      <c r="GI372" s="176"/>
      <c r="GJ372" s="176"/>
      <c r="GK372" s="176"/>
      <c r="GL372" s="176"/>
      <c r="GM372" s="176"/>
      <c r="GN372" s="176"/>
      <c r="GO372" s="176"/>
      <c r="GP372" s="176"/>
      <c r="GQ372" s="176"/>
      <c r="GR372" s="176"/>
      <c r="GS372" s="176"/>
      <c r="GT372" s="176"/>
      <c r="GU372" s="176"/>
      <c r="GV372" s="176"/>
      <c r="GW372" s="176"/>
      <c r="GX372" s="176"/>
      <c r="GY372" s="176"/>
      <c r="GZ372" s="176"/>
      <c r="HA372" s="176"/>
      <c r="HB372" s="176"/>
      <c r="HC372" s="176"/>
      <c r="HD372" s="176"/>
      <c r="HE372" s="176"/>
      <c r="HF372" s="176"/>
      <c r="HG372" s="176"/>
      <c r="HH372" s="176"/>
      <c r="HI372" s="176"/>
      <c r="HJ372" s="176"/>
      <c r="HK372" s="176"/>
      <c r="HL372" s="176"/>
      <c r="HM372" s="176"/>
      <c r="HN372" s="176"/>
      <c r="HO372" s="176"/>
      <c r="HP372" s="176"/>
      <c r="HQ372" s="176"/>
      <c r="HR372" s="176"/>
      <c r="HS372" s="176"/>
      <c r="HT372" s="176"/>
      <c r="HU372" s="176"/>
      <c r="HV372" s="176"/>
      <c r="HW372" s="176"/>
      <c r="HX372" s="176"/>
      <c r="HY372" s="176"/>
      <c r="HZ372" s="176"/>
      <c r="IA372" s="176"/>
      <c r="IB372" s="176"/>
      <c r="IC372" s="176"/>
      <c r="ID372" s="176"/>
      <c r="IE372" s="176"/>
      <c r="IF372" s="176"/>
      <c r="IG372" s="176"/>
      <c r="IH372" s="176"/>
      <c r="II372" s="176"/>
      <c r="IJ372" s="176"/>
      <c r="IK372" s="176"/>
      <c r="IL372" s="176"/>
      <c r="IM372" s="176"/>
      <c r="IN372" s="176"/>
      <c r="IO372" s="176"/>
      <c r="IP372" s="176"/>
      <c r="IQ372" s="176"/>
      <c r="IR372" s="176"/>
      <c r="IS372" s="176"/>
      <c r="IT372" s="176"/>
      <c r="IU372" s="176"/>
    </row>
    <row r="373" spans="1:255" s="177" customFormat="1" x14ac:dyDescent="0.25">
      <c r="A373" s="126"/>
      <c r="B373" s="127"/>
      <c r="C373" s="127"/>
      <c r="D373" s="128"/>
      <c r="E373" s="88"/>
      <c r="F373" s="129"/>
      <c r="G373" s="130"/>
      <c r="H373" s="131"/>
      <c r="I373" s="182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  <c r="CD373" s="176"/>
      <c r="CE373" s="176"/>
      <c r="CF373" s="176"/>
      <c r="CG373" s="176"/>
      <c r="CH373" s="176"/>
      <c r="CI373" s="176"/>
      <c r="CJ373" s="176"/>
      <c r="CK373" s="176"/>
      <c r="CL373" s="176"/>
      <c r="CM373" s="176"/>
      <c r="CN373" s="176"/>
      <c r="CO373" s="176"/>
      <c r="CP373" s="176"/>
      <c r="CQ373" s="176"/>
      <c r="CR373" s="176"/>
      <c r="CS373" s="176"/>
      <c r="CT373" s="176"/>
      <c r="CU373" s="176"/>
      <c r="CV373" s="176"/>
      <c r="CW373" s="176"/>
      <c r="CX373" s="176"/>
      <c r="CY373" s="176"/>
      <c r="CZ373" s="176"/>
      <c r="DA373" s="176"/>
      <c r="DB373" s="176"/>
      <c r="DC373" s="176"/>
      <c r="DD373" s="176"/>
      <c r="DE373" s="176"/>
      <c r="DF373" s="176"/>
      <c r="DG373" s="176"/>
      <c r="DH373" s="176"/>
      <c r="DI373" s="176"/>
      <c r="DJ373" s="176"/>
      <c r="DK373" s="176"/>
      <c r="DL373" s="176"/>
      <c r="DM373" s="176"/>
      <c r="DN373" s="176"/>
      <c r="DO373" s="176"/>
      <c r="DP373" s="176"/>
      <c r="DQ373" s="176"/>
      <c r="DR373" s="176"/>
      <c r="DS373" s="176"/>
      <c r="DT373" s="176"/>
      <c r="DU373" s="176"/>
      <c r="DV373" s="176"/>
      <c r="DW373" s="176"/>
      <c r="DX373" s="176"/>
      <c r="DY373" s="176"/>
      <c r="DZ373" s="176"/>
      <c r="EA373" s="176"/>
      <c r="EB373" s="176"/>
      <c r="EC373" s="176"/>
      <c r="ED373" s="176"/>
      <c r="EE373" s="176"/>
      <c r="EF373" s="176"/>
      <c r="EG373" s="176"/>
      <c r="EH373" s="176"/>
      <c r="EI373" s="176"/>
      <c r="EJ373" s="176"/>
      <c r="EK373" s="176"/>
      <c r="EL373" s="176"/>
      <c r="EM373" s="176"/>
      <c r="EN373" s="176"/>
      <c r="EO373" s="176"/>
      <c r="EP373" s="176"/>
      <c r="EQ373" s="176"/>
      <c r="ER373" s="176"/>
      <c r="ES373" s="176"/>
      <c r="ET373" s="176"/>
      <c r="EU373" s="176"/>
      <c r="EV373" s="176"/>
      <c r="EW373" s="176"/>
      <c r="EX373" s="176"/>
      <c r="EY373" s="176"/>
      <c r="EZ373" s="176"/>
      <c r="FA373" s="176"/>
      <c r="FB373" s="176"/>
      <c r="FC373" s="176"/>
      <c r="FD373" s="176"/>
      <c r="FE373" s="176"/>
      <c r="FF373" s="176"/>
      <c r="FG373" s="176"/>
      <c r="FH373" s="176"/>
      <c r="FI373" s="176"/>
      <c r="FJ373" s="176"/>
      <c r="FK373" s="176"/>
      <c r="FL373" s="176"/>
      <c r="FM373" s="176"/>
      <c r="FN373" s="176"/>
      <c r="FO373" s="176"/>
      <c r="FP373" s="176"/>
      <c r="FQ373" s="176"/>
      <c r="FR373" s="176"/>
      <c r="FS373" s="176"/>
      <c r="FT373" s="176"/>
      <c r="FU373" s="176"/>
      <c r="FV373" s="176"/>
      <c r="FW373" s="176"/>
      <c r="FX373" s="176"/>
      <c r="FY373" s="176"/>
      <c r="FZ373" s="176"/>
      <c r="GA373" s="176"/>
      <c r="GB373" s="176"/>
      <c r="GC373" s="176"/>
      <c r="GD373" s="176"/>
      <c r="GE373" s="176"/>
      <c r="GF373" s="176"/>
      <c r="GG373" s="176"/>
      <c r="GH373" s="176"/>
      <c r="GI373" s="176"/>
      <c r="GJ373" s="176"/>
      <c r="GK373" s="176"/>
      <c r="GL373" s="176"/>
      <c r="GM373" s="176"/>
      <c r="GN373" s="176"/>
      <c r="GO373" s="176"/>
      <c r="GP373" s="176"/>
      <c r="GQ373" s="176"/>
      <c r="GR373" s="176"/>
      <c r="GS373" s="176"/>
      <c r="GT373" s="176"/>
      <c r="GU373" s="176"/>
      <c r="GV373" s="176"/>
      <c r="GW373" s="176"/>
      <c r="GX373" s="176"/>
      <c r="GY373" s="176"/>
      <c r="GZ373" s="176"/>
      <c r="HA373" s="176"/>
      <c r="HB373" s="176"/>
      <c r="HC373" s="176"/>
      <c r="HD373" s="176"/>
      <c r="HE373" s="176"/>
      <c r="HF373" s="176"/>
      <c r="HG373" s="176"/>
      <c r="HH373" s="176"/>
      <c r="HI373" s="176"/>
      <c r="HJ373" s="176"/>
      <c r="HK373" s="176"/>
      <c r="HL373" s="176"/>
      <c r="HM373" s="176"/>
      <c r="HN373" s="176"/>
      <c r="HO373" s="176"/>
      <c r="HP373" s="176"/>
      <c r="HQ373" s="176"/>
      <c r="HR373" s="176"/>
      <c r="HS373" s="176"/>
      <c r="HT373" s="176"/>
      <c r="HU373" s="176"/>
      <c r="HV373" s="176"/>
      <c r="HW373" s="176"/>
      <c r="HX373" s="176"/>
      <c r="HY373" s="176"/>
      <c r="HZ373" s="176"/>
      <c r="IA373" s="176"/>
      <c r="IB373" s="176"/>
      <c r="IC373" s="176"/>
      <c r="ID373" s="176"/>
      <c r="IE373" s="176"/>
      <c r="IF373" s="176"/>
      <c r="IG373" s="176"/>
      <c r="IH373" s="176"/>
      <c r="II373" s="176"/>
      <c r="IJ373" s="176"/>
      <c r="IK373" s="176"/>
      <c r="IL373" s="176"/>
      <c r="IM373" s="176"/>
      <c r="IN373" s="176"/>
      <c r="IO373" s="176"/>
      <c r="IP373" s="176"/>
      <c r="IQ373" s="176"/>
      <c r="IR373" s="176"/>
      <c r="IS373" s="176"/>
      <c r="IT373" s="176"/>
      <c r="IU373" s="176"/>
    </row>
    <row r="374" spans="1:255" s="177" customFormat="1" x14ac:dyDescent="0.25">
      <c r="A374" s="811" t="s">
        <v>231</v>
      </c>
      <c r="B374" s="813" t="s">
        <v>22</v>
      </c>
      <c r="C374" s="813" t="s">
        <v>223</v>
      </c>
      <c r="D374" s="813" t="s">
        <v>17</v>
      </c>
      <c r="E374" s="816" t="s">
        <v>224</v>
      </c>
      <c r="F374" s="818" t="s">
        <v>225</v>
      </c>
      <c r="G374" s="819"/>
      <c r="H374" s="820" t="s">
        <v>232</v>
      </c>
      <c r="I374" s="182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76"/>
      <c r="DX374" s="176"/>
      <c r="DY374" s="176"/>
      <c r="DZ374" s="176"/>
      <c r="EA374" s="176"/>
      <c r="EB374" s="176"/>
      <c r="EC374" s="176"/>
      <c r="ED374" s="176"/>
      <c r="EE374" s="176"/>
      <c r="EF374" s="176"/>
      <c r="EG374" s="176"/>
      <c r="EH374" s="176"/>
      <c r="EI374" s="176"/>
      <c r="EJ374" s="176"/>
      <c r="EK374" s="176"/>
      <c r="EL374" s="176"/>
      <c r="EM374" s="176"/>
      <c r="EN374" s="176"/>
      <c r="EO374" s="176"/>
      <c r="EP374" s="176"/>
      <c r="EQ374" s="176"/>
      <c r="ER374" s="176"/>
      <c r="ES374" s="176"/>
      <c r="ET374" s="176"/>
      <c r="EU374" s="176"/>
      <c r="EV374" s="176"/>
      <c r="EW374" s="176"/>
      <c r="EX374" s="176"/>
      <c r="EY374" s="176"/>
      <c r="EZ374" s="176"/>
      <c r="FA374" s="176"/>
      <c r="FB374" s="176"/>
      <c r="FC374" s="176"/>
      <c r="FD374" s="176"/>
      <c r="FE374" s="176"/>
      <c r="FF374" s="176"/>
      <c r="FG374" s="176"/>
      <c r="FH374" s="176"/>
      <c r="FI374" s="176"/>
      <c r="FJ374" s="176"/>
      <c r="FK374" s="176"/>
      <c r="FL374" s="176"/>
      <c r="FM374" s="176"/>
      <c r="FN374" s="176"/>
      <c r="FO374" s="176"/>
      <c r="FP374" s="176"/>
      <c r="FQ374" s="176"/>
      <c r="FR374" s="176"/>
      <c r="FS374" s="176"/>
      <c r="FT374" s="176"/>
      <c r="FU374" s="176"/>
      <c r="FV374" s="176"/>
      <c r="FW374" s="176"/>
      <c r="FX374" s="176"/>
      <c r="FY374" s="176"/>
      <c r="FZ374" s="176"/>
      <c r="GA374" s="176"/>
      <c r="GB374" s="176"/>
      <c r="GC374" s="176"/>
      <c r="GD374" s="176"/>
      <c r="GE374" s="176"/>
      <c r="GF374" s="176"/>
      <c r="GG374" s="176"/>
      <c r="GH374" s="176"/>
      <c r="GI374" s="176"/>
      <c r="GJ374" s="176"/>
      <c r="GK374" s="176"/>
      <c r="GL374" s="176"/>
      <c r="GM374" s="176"/>
      <c r="GN374" s="176"/>
      <c r="GO374" s="176"/>
      <c r="GP374" s="176"/>
      <c r="GQ374" s="176"/>
      <c r="GR374" s="176"/>
      <c r="GS374" s="176"/>
      <c r="GT374" s="176"/>
      <c r="GU374" s="176"/>
      <c r="GV374" s="176"/>
      <c r="GW374" s="176"/>
      <c r="GX374" s="176"/>
      <c r="GY374" s="176"/>
      <c r="GZ374" s="176"/>
      <c r="HA374" s="176"/>
      <c r="HB374" s="176"/>
      <c r="HC374" s="176"/>
      <c r="HD374" s="176"/>
      <c r="HE374" s="176"/>
      <c r="HF374" s="176"/>
      <c r="HG374" s="176"/>
      <c r="HH374" s="176"/>
      <c r="HI374" s="176"/>
      <c r="HJ374" s="176"/>
      <c r="HK374" s="176"/>
      <c r="HL374" s="176"/>
      <c r="HM374" s="176"/>
      <c r="HN374" s="176"/>
      <c r="HO374" s="176"/>
      <c r="HP374" s="176"/>
      <c r="HQ374" s="176"/>
      <c r="HR374" s="176"/>
      <c r="HS374" s="176"/>
      <c r="HT374" s="176"/>
      <c r="HU374" s="176"/>
      <c r="HV374" s="176"/>
      <c r="HW374" s="176"/>
      <c r="HX374" s="176"/>
      <c r="HY374" s="176"/>
      <c r="HZ374" s="176"/>
      <c r="IA374" s="176"/>
      <c r="IB374" s="176"/>
      <c r="IC374" s="176"/>
      <c r="ID374" s="176"/>
      <c r="IE374" s="176"/>
      <c r="IF374" s="176"/>
      <c r="IG374" s="176"/>
      <c r="IH374" s="176"/>
      <c r="II374" s="176"/>
      <c r="IJ374" s="176"/>
      <c r="IK374" s="176"/>
      <c r="IL374" s="176"/>
      <c r="IM374" s="176"/>
      <c r="IN374" s="176"/>
      <c r="IO374" s="176"/>
      <c r="IP374" s="176"/>
      <c r="IQ374" s="176"/>
      <c r="IR374" s="176"/>
      <c r="IS374" s="176"/>
      <c r="IT374" s="176"/>
      <c r="IU374" s="176"/>
    </row>
    <row r="375" spans="1:255" s="177" customFormat="1" x14ac:dyDescent="0.25">
      <c r="A375" s="812"/>
      <c r="B375" s="814"/>
      <c r="C375" s="814"/>
      <c r="D375" s="815"/>
      <c r="E375" s="817"/>
      <c r="F375" s="165" t="s">
        <v>227</v>
      </c>
      <c r="G375" s="166" t="s">
        <v>228</v>
      </c>
      <c r="H375" s="821"/>
      <c r="I375" s="182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76"/>
      <c r="DX375" s="176"/>
      <c r="DY375" s="176"/>
      <c r="DZ375" s="176"/>
      <c r="EA375" s="176"/>
      <c r="EB375" s="176"/>
      <c r="EC375" s="176"/>
      <c r="ED375" s="176"/>
      <c r="EE375" s="176"/>
      <c r="EF375" s="176"/>
      <c r="EG375" s="176"/>
      <c r="EH375" s="176"/>
      <c r="EI375" s="176"/>
      <c r="EJ375" s="176"/>
      <c r="EK375" s="176"/>
      <c r="EL375" s="176"/>
      <c r="EM375" s="176"/>
      <c r="EN375" s="176"/>
      <c r="EO375" s="176"/>
      <c r="EP375" s="176"/>
      <c r="EQ375" s="176"/>
      <c r="ER375" s="176"/>
      <c r="ES375" s="176"/>
      <c r="ET375" s="176"/>
      <c r="EU375" s="176"/>
      <c r="EV375" s="176"/>
      <c r="EW375" s="176"/>
      <c r="EX375" s="176"/>
      <c r="EY375" s="176"/>
      <c r="EZ375" s="176"/>
      <c r="FA375" s="176"/>
      <c r="FB375" s="176"/>
      <c r="FC375" s="176"/>
      <c r="FD375" s="176"/>
      <c r="FE375" s="176"/>
      <c r="FF375" s="176"/>
      <c r="FG375" s="176"/>
      <c r="FH375" s="176"/>
      <c r="FI375" s="176"/>
      <c r="FJ375" s="176"/>
      <c r="FK375" s="176"/>
      <c r="FL375" s="176"/>
      <c r="FM375" s="176"/>
      <c r="FN375" s="176"/>
      <c r="FO375" s="176"/>
      <c r="FP375" s="176"/>
      <c r="FQ375" s="176"/>
      <c r="FR375" s="176"/>
      <c r="FS375" s="176"/>
      <c r="FT375" s="176"/>
      <c r="FU375" s="176"/>
      <c r="FV375" s="176"/>
      <c r="FW375" s="176"/>
      <c r="FX375" s="176"/>
      <c r="FY375" s="176"/>
      <c r="FZ375" s="176"/>
      <c r="GA375" s="176"/>
      <c r="GB375" s="176"/>
      <c r="GC375" s="176"/>
      <c r="GD375" s="176"/>
      <c r="GE375" s="176"/>
      <c r="GF375" s="176"/>
      <c r="GG375" s="176"/>
      <c r="GH375" s="176"/>
      <c r="GI375" s="176"/>
      <c r="GJ375" s="176"/>
      <c r="GK375" s="176"/>
      <c r="GL375" s="176"/>
      <c r="GM375" s="176"/>
      <c r="GN375" s="176"/>
      <c r="GO375" s="176"/>
      <c r="GP375" s="176"/>
      <c r="GQ375" s="176"/>
      <c r="GR375" s="176"/>
      <c r="GS375" s="176"/>
      <c r="GT375" s="176"/>
      <c r="GU375" s="176"/>
      <c r="GV375" s="176"/>
      <c r="GW375" s="176"/>
      <c r="GX375" s="176"/>
      <c r="GY375" s="176"/>
      <c r="GZ375" s="176"/>
      <c r="HA375" s="176"/>
      <c r="HB375" s="176"/>
      <c r="HC375" s="176"/>
      <c r="HD375" s="176"/>
      <c r="HE375" s="176"/>
      <c r="HF375" s="176"/>
      <c r="HG375" s="176"/>
      <c r="HH375" s="176"/>
      <c r="HI375" s="176"/>
      <c r="HJ375" s="176"/>
      <c r="HK375" s="176"/>
      <c r="HL375" s="176"/>
      <c r="HM375" s="176"/>
      <c r="HN375" s="176"/>
      <c r="HO375" s="176"/>
      <c r="HP375" s="176"/>
      <c r="HQ375" s="176"/>
      <c r="HR375" s="176"/>
      <c r="HS375" s="176"/>
      <c r="HT375" s="176"/>
      <c r="HU375" s="176"/>
      <c r="HV375" s="176"/>
      <c r="HW375" s="176"/>
      <c r="HX375" s="176"/>
      <c r="HY375" s="176"/>
      <c r="HZ375" s="176"/>
      <c r="IA375" s="176"/>
      <c r="IB375" s="176"/>
      <c r="IC375" s="176"/>
      <c r="ID375" s="176"/>
      <c r="IE375" s="176"/>
      <c r="IF375" s="176"/>
      <c r="IG375" s="176"/>
      <c r="IH375" s="176"/>
      <c r="II375" s="176"/>
      <c r="IJ375" s="176"/>
      <c r="IK375" s="176"/>
      <c r="IL375" s="176"/>
      <c r="IM375" s="176"/>
      <c r="IN375" s="176"/>
      <c r="IO375" s="176"/>
      <c r="IP375" s="176"/>
      <c r="IQ375" s="176"/>
      <c r="IR375" s="176"/>
      <c r="IS375" s="176"/>
      <c r="IT375" s="176"/>
      <c r="IU375" s="176"/>
    </row>
    <row r="376" spans="1:255" s="177" customFormat="1" x14ac:dyDescent="0.25">
      <c r="A376" s="132"/>
      <c r="B376" s="110"/>
      <c r="C376" s="78"/>
      <c r="D376" s="111"/>
      <c r="E376" s="112"/>
      <c r="F376" s="113"/>
      <c r="G376" s="114"/>
      <c r="H376" s="159"/>
      <c r="I376" s="182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76"/>
      <c r="DX376" s="176"/>
      <c r="DY376" s="176"/>
      <c r="DZ376" s="176"/>
      <c r="EA376" s="176"/>
      <c r="EB376" s="176"/>
      <c r="EC376" s="176"/>
      <c r="ED376" s="176"/>
      <c r="EE376" s="176"/>
      <c r="EF376" s="176"/>
      <c r="EG376" s="176"/>
      <c r="EH376" s="176"/>
      <c r="EI376" s="176"/>
      <c r="EJ376" s="176"/>
      <c r="EK376" s="176"/>
      <c r="EL376" s="176"/>
      <c r="EM376" s="176"/>
      <c r="EN376" s="176"/>
      <c r="EO376" s="176"/>
      <c r="EP376" s="176"/>
      <c r="EQ376" s="176"/>
      <c r="ER376" s="176"/>
      <c r="ES376" s="176"/>
      <c r="ET376" s="176"/>
      <c r="EU376" s="176"/>
      <c r="EV376" s="176"/>
      <c r="EW376" s="176"/>
      <c r="EX376" s="176"/>
      <c r="EY376" s="176"/>
      <c r="EZ376" s="176"/>
      <c r="FA376" s="176"/>
      <c r="FB376" s="176"/>
      <c r="FC376" s="176"/>
      <c r="FD376" s="176"/>
      <c r="FE376" s="176"/>
      <c r="FF376" s="176"/>
      <c r="FG376" s="176"/>
      <c r="FH376" s="176"/>
      <c r="FI376" s="176"/>
      <c r="FJ376" s="176"/>
      <c r="FK376" s="176"/>
      <c r="FL376" s="176"/>
      <c r="FM376" s="176"/>
      <c r="FN376" s="176"/>
      <c r="FO376" s="176"/>
      <c r="FP376" s="176"/>
      <c r="FQ376" s="176"/>
      <c r="FR376" s="176"/>
      <c r="FS376" s="176"/>
      <c r="FT376" s="176"/>
      <c r="FU376" s="176"/>
      <c r="FV376" s="176"/>
      <c r="FW376" s="176"/>
      <c r="FX376" s="176"/>
      <c r="FY376" s="176"/>
      <c r="FZ376" s="176"/>
      <c r="GA376" s="176"/>
      <c r="GB376" s="176"/>
      <c r="GC376" s="176"/>
      <c r="GD376" s="176"/>
      <c r="GE376" s="176"/>
      <c r="GF376" s="176"/>
      <c r="GG376" s="176"/>
      <c r="GH376" s="176"/>
      <c r="GI376" s="176"/>
      <c r="GJ376" s="176"/>
      <c r="GK376" s="176"/>
      <c r="GL376" s="176"/>
      <c r="GM376" s="176"/>
      <c r="GN376" s="176"/>
      <c r="GO376" s="176"/>
      <c r="GP376" s="176"/>
      <c r="GQ376" s="176"/>
      <c r="GR376" s="176"/>
      <c r="GS376" s="176"/>
      <c r="GT376" s="176"/>
      <c r="GU376" s="176"/>
      <c r="GV376" s="176"/>
      <c r="GW376" s="176"/>
      <c r="GX376" s="176"/>
      <c r="GY376" s="176"/>
      <c r="GZ376" s="176"/>
      <c r="HA376" s="176"/>
      <c r="HB376" s="176"/>
      <c r="HC376" s="176"/>
      <c r="HD376" s="176"/>
      <c r="HE376" s="176"/>
      <c r="HF376" s="176"/>
      <c r="HG376" s="176"/>
      <c r="HH376" s="176"/>
      <c r="HI376" s="176"/>
      <c r="HJ376" s="176"/>
      <c r="HK376" s="176"/>
      <c r="HL376" s="176"/>
      <c r="HM376" s="176"/>
      <c r="HN376" s="176"/>
      <c r="HO376" s="176"/>
      <c r="HP376" s="176"/>
      <c r="HQ376" s="176"/>
      <c r="HR376" s="176"/>
      <c r="HS376" s="176"/>
      <c r="HT376" s="176"/>
      <c r="HU376" s="176"/>
      <c r="HV376" s="176"/>
      <c r="HW376" s="176"/>
      <c r="HX376" s="176"/>
      <c r="HY376" s="176"/>
      <c r="HZ376" s="176"/>
      <c r="IA376" s="176"/>
      <c r="IB376" s="176"/>
      <c r="IC376" s="176"/>
      <c r="ID376" s="176"/>
      <c r="IE376" s="176"/>
      <c r="IF376" s="176"/>
      <c r="IG376" s="176"/>
      <c r="IH376" s="176"/>
      <c r="II376" s="176"/>
      <c r="IJ376" s="176"/>
      <c r="IK376" s="176"/>
      <c r="IL376" s="176"/>
      <c r="IM376" s="176"/>
      <c r="IN376" s="176"/>
      <c r="IO376" s="176"/>
      <c r="IP376" s="176"/>
      <c r="IQ376" s="176"/>
      <c r="IR376" s="176"/>
      <c r="IS376" s="176"/>
      <c r="IT376" s="176"/>
      <c r="IU376" s="176"/>
    </row>
    <row r="377" spans="1:255" s="177" customFormat="1" x14ac:dyDescent="0.25">
      <c r="A377" s="170" t="s">
        <v>232</v>
      </c>
      <c r="B377" s="808"/>
      <c r="C377" s="809"/>
      <c r="D377" s="809"/>
      <c r="E377" s="809"/>
      <c r="F377" s="809"/>
      <c r="G377" s="810"/>
      <c r="H377" s="171">
        <f>SUM(G376)</f>
        <v>0</v>
      </c>
      <c r="I377" s="182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  <c r="CD377" s="176"/>
      <c r="CE377" s="176"/>
      <c r="CF377" s="176"/>
      <c r="CG377" s="176"/>
      <c r="CH377" s="176"/>
      <c r="CI377" s="176"/>
      <c r="CJ377" s="176"/>
      <c r="CK377" s="176"/>
      <c r="CL377" s="176"/>
      <c r="CM377" s="176"/>
      <c r="CN377" s="176"/>
      <c r="CO377" s="176"/>
      <c r="CP377" s="176"/>
      <c r="CQ377" s="176"/>
      <c r="CR377" s="176"/>
      <c r="CS377" s="176"/>
      <c r="CT377" s="176"/>
      <c r="CU377" s="176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76"/>
      <c r="DX377" s="176"/>
      <c r="DY377" s="176"/>
      <c r="DZ377" s="176"/>
      <c r="EA377" s="176"/>
      <c r="EB377" s="176"/>
      <c r="EC377" s="176"/>
      <c r="ED377" s="176"/>
      <c r="EE377" s="176"/>
      <c r="EF377" s="176"/>
      <c r="EG377" s="176"/>
      <c r="EH377" s="176"/>
      <c r="EI377" s="176"/>
      <c r="EJ377" s="176"/>
      <c r="EK377" s="176"/>
      <c r="EL377" s="176"/>
      <c r="EM377" s="176"/>
      <c r="EN377" s="176"/>
      <c r="EO377" s="176"/>
      <c r="EP377" s="176"/>
      <c r="EQ377" s="176"/>
      <c r="ER377" s="176"/>
      <c r="ES377" s="176"/>
      <c r="ET377" s="176"/>
      <c r="EU377" s="176"/>
      <c r="EV377" s="176"/>
      <c r="EW377" s="176"/>
      <c r="EX377" s="176"/>
      <c r="EY377" s="176"/>
      <c r="EZ377" s="176"/>
      <c r="FA377" s="176"/>
      <c r="FB377" s="176"/>
      <c r="FC377" s="176"/>
      <c r="FD377" s="176"/>
      <c r="FE377" s="176"/>
      <c r="FF377" s="176"/>
      <c r="FG377" s="176"/>
      <c r="FH377" s="176"/>
      <c r="FI377" s="176"/>
      <c r="FJ377" s="176"/>
      <c r="FK377" s="176"/>
      <c r="FL377" s="176"/>
      <c r="FM377" s="176"/>
      <c r="FN377" s="176"/>
      <c r="FO377" s="176"/>
      <c r="FP377" s="176"/>
      <c r="FQ377" s="176"/>
      <c r="FR377" s="176"/>
      <c r="FS377" s="176"/>
      <c r="FT377" s="176"/>
      <c r="FU377" s="176"/>
      <c r="FV377" s="176"/>
      <c r="FW377" s="176"/>
      <c r="FX377" s="176"/>
      <c r="FY377" s="176"/>
      <c r="FZ377" s="176"/>
      <c r="GA377" s="176"/>
      <c r="GB377" s="176"/>
      <c r="GC377" s="176"/>
      <c r="GD377" s="176"/>
      <c r="GE377" s="176"/>
      <c r="GF377" s="176"/>
      <c r="GG377" s="176"/>
      <c r="GH377" s="176"/>
      <c r="GI377" s="176"/>
      <c r="GJ377" s="176"/>
      <c r="GK377" s="176"/>
      <c r="GL377" s="176"/>
      <c r="GM377" s="176"/>
      <c r="GN377" s="176"/>
      <c r="GO377" s="176"/>
      <c r="GP377" s="176"/>
      <c r="GQ377" s="176"/>
      <c r="GR377" s="176"/>
      <c r="GS377" s="176"/>
      <c r="GT377" s="176"/>
      <c r="GU377" s="176"/>
      <c r="GV377" s="176"/>
      <c r="GW377" s="176"/>
      <c r="GX377" s="176"/>
      <c r="GY377" s="176"/>
      <c r="GZ377" s="176"/>
      <c r="HA377" s="176"/>
      <c r="HB377" s="176"/>
      <c r="HC377" s="176"/>
      <c r="HD377" s="176"/>
      <c r="HE377" s="176"/>
      <c r="HF377" s="176"/>
      <c r="HG377" s="176"/>
      <c r="HH377" s="176"/>
      <c r="HI377" s="176"/>
      <c r="HJ377" s="176"/>
      <c r="HK377" s="176"/>
      <c r="HL377" s="176"/>
      <c r="HM377" s="176"/>
      <c r="HN377" s="176"/>
      <c r="HO377" s="176"/>
      <c r="HP377" s="176"/>
      <c r="HQ377" s="176"/>
      <c r="HR377" s="176"/>
      <c r="HS377" s="176"/>
      <c r="HT377" s="176"/>
      <c r="HU377" s="176"/>
      <c r="HV377" s="176"/>
      <c r="HW377" s="176"/>
      <c r="HX377" s="176"/>
      <c r="HY377" s="176"/>
      <c r="HZ377" s="176"/>
      <c r="IA377" s="176"/>
      <c r="IB377" s="176"/>
      <c r="IC377" s="176"/>
      <c r="ID377" s="176"/>
      <c r="IE377" s="176"/>
      <c r="IF377" s="176"/>
      <c r="IG377" s="176"/>
      <c r="IH377" s="176"/>
      <c r="II377" s="176"/>
      <c r="IJ377" s="176"/>
      <c r="IK377" s="176"/>
      <c r="IL377" s="176"/>
      <c r="IM377" s="176"/>
      <c r="IN377" s="176"/>
      <c r="IO377" s="176"/>
      <c r="IP377" s="176"/>
      <c r="IQ377" s="176"/>
      <c r="IR377" s="176"/>
      <c r="IS377" s="176"/>
      <c r="IT377" s="176"/>
      <c r="IU377" s="176"/>
    </row>
    <row r="378" spans="1:255" s="177" customFormat="1" x14ac:dyDescent="0.25">
      <c r="A378" s="76"/>
      <c r="B378" s="77"/>
      <c r="C378" s="174"/>
      <c r="D378" s="79"/>
      <c r="E378" s="80"/>
      <c r="F378" s="167"/>
      <c r="G378" s="168"/>
      <c r="H378" s="131"/>
      <c r="I378" s="182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  <c r="CD378" s="176"/>
      <c r="CE378" s="176"/>
      <c r="CF378" s="176"/>
      <c r="CG378" s="176"/>
      <c r="CH378" s="176"/>
      <c r="CI378" s="176"/>
      <c r="CJ378" s="176"/>
      <c r="CK378" s="176"/>
      <c r="CL378" s="176"/>
      <c r="CM378" s="176"/>
      <c r="CN378" s="176"/>
      <c r="CO378" s="176"/>
      <c r="CP378" s="176"/>
      <c r="CQ378" s="176"/>
      <c r="CR378" s="176"/>
      <c r="CS378" s="176"/>
      <c r="CT378" s="176"/>
      <c r="CU378" s="176"/>
      <c r="CV378" s="176"/>
      <c r="CW378" s="176"/>
      <c r="CX378" s="176"/>
      <c r="CY378" s="176"/>
      <c r="CZ378" s="176"/>
      <c r="DA378" s="176"/>
      <c r="DB378" s="176"/>
      <c r="DC378" s="176"/>
      <c r="DD378" s="176"/>
      <c r="DE378" s="176"/>
      <c r="DF378" s="176"/>
      <c r="DG378" s="176"/>
      <c r="DH378" s="176"/>
      <c r="DI378" s="176"/>
      <c r="DJ378" s="176"/>
      <c r="DK378" s="176"/>
      <c r="DL378" s="176"/>
      <c r="DM378" s="176"/>
      <c r="DN378" s="176"/>
      <c r="DO378" s="176"/>
      <c r="DP378" s="176"/>
      <c r="DQ378" s="176"/>
      <c r="DR378" s="176"/>
      <c r="DS378" s="176"/>
      <c r="DT378" s="176"/>
      <c r="DU378" s="176"/>
      <c r="DV378" s="176"/>
      <c r="DW378" s="176"/>
      <c r="DX378" s="176"/>
      <c r="DY378" s="176"/>
      <c r="DZ378" s="176"/>
      <c r="EA378" s="176"/>
      <c r="EB378" s="176"/>
      <c r="EC378" s="176"/>
      <c r="ED378" s="176"/>
      <c r="EE378" s="176"/>
      <c r="EF378" s="176"/>
      <c r="EG378" s="176"/>
      <c r="EH378" s="176"/>
      <c r="EI378" s="176"/>
      <c r="EJ378" s="176"/>
      <c r="EK378" s="176"/>
      <c r="EL378" s="176"/>
      <c r="EM378" s="176"/>
      <c r="EN378" s="176"/>
      <c r="EO378" s="176"/>
      <c r="EP378" s="176"/>
      <c r="EQ378" s="176"/>
      <c r="ER378" s="176"/>
      <c r="ES378" s="176"/>
      <c r="ET378" s="176"/>
      <c r="EU378" s="176"/>
      <c r="EV378" s="176"/>
      <c r="EW378" s="176"/>
      <c r="EX378" s="176"/>
      <c r="EY378" s="176"/>
      <c r="EZ378" s="176"/>
      <c r="FA378" s="176"/>
      <c r="FB378" s="176"/>
      <c r="FC378" s="176"/>
      <c r="FD378" s="176"/>
      <c r="FE378" s="176"/>
      <c r="FF378" s="176"/>
      <c r="FG378" s="176"/>
      <c r="FH378" s="176"/>
      <c r="FI378" s="176"/>
      <c r="FJ378" s="176"/>
      <c r="FK378" s="176"/>
      <c r="FL378" s="176"/>
      <c r="FM378" s="176"/>
      <c r="FN378" s="176"/>
      <c r="FO378" s="176"/>
      <c r="FP378" s="176"/>
      <c r="FQ378" s="176"/>
      <c r="FR378" s="176"/>
      <c r="FS378" s="176"/>
      <c r="FT378" s="176"/>
      <c r="FU378" s="176"/>
      <c r="FV378" s="176"/>
      <c r="FW378" s="176"/>
      <c r="FX378" s="176"/>
      <c r="FY378" s="176"/>
      <c r="FZ378" s="176"/>
      <c r="GA378" s="176"/>
      <c r="GB378" s="176"/>
      <c r="GC378" s="176"/>
      <c r="GD378" s="176"/>
      <c r="GE378" s="176"/>
      <c r="GF378" s="176"/>
      <c r="GG378" s="176"/>
      <c r="GH378" s="176"/>
      <c r="GI378" s="176"/>
      <c r="GJ378" s="176"/>
      <c r="GK378" s="176"/>
      <c r="GL378" s="176"/>
      <c r="GM378" s="176"/>
      <c r="GN378" s="176"/>
      <c r="GO378" s="176"/>
      <c r="GP378" s="176"/>
      <c r="GQ378" s="176"/>
      <c r="GR378" s="176"/>
      <c r="GS378" s="176"/>
      <c r="GT378" s="176"/>
      <c r="GU378" s="176"/>
      <c r="GV378" s="176"/>
      <c r="GW378" s="176"/>
      <c r="GX378" s="176"/>
      <c r="GY378" s="176"/>
      <c r="GZ378" s="176"/>
      <c r="HA378" s="176"/>
      <c r="HB378" s="176"/>
      <c r="HC378" s="176"/>
      <c r="HD378" s="176"/>
      <c r="HE378" s="176"/>
      <c r="HF378" s="176"/>
      <c r="HG378" s="176"/>
      <c r="HH378" s="176"/>
      <c r="HI378" s="176"/>
      <c r="HJ378" s="176"/>
      <c r="HK378" s="176"/>
      <c r="HL378" s="176"/>
      <c r="HM378" s="176"/>
      <c r="HN378" s="176"/>
      <c r="HO378" s="176"/>
      <c r="HP378" s="176"/>
      <c r="HQ378" s="176"/>
      <c r="HR378" s="176"/>
      <c r="HS378" s="176"/>
      <c r="HT378" s="176"/>
      <c r="HU378" s="176"/>
      <c r="HV378" s="176"/>
      <c r="HW378" s="176"/>
      <c r="HX378" s="176"/>
      <c r="HY378" s="176"/>
      <c r="HZ378" s="176"/>
      <c r="IA378" s="176"/>
      <c r="IB378" s="176"/>
      <c r="IC378" s="176"/>
      <c r="ID378" s="176"/>
      <c r="IE378" s="176"/>
      <c r="IF378" s="176"/>
      <c r="IG378" s="176"/>
      <c r="IH378" s="176"/>
      <c r="II378" s="176"/>
      <c r="IJ378" s="176"/>
      <c r="IK378" s="176"/>
      <c r="IL378" s="176"/>
      <c r="IM378" s="176"/>
      <c r="IN378" s="176"/>
      <c r="IO378" s="176"/>
      <c r="IP378" s="176"/>
      <c r="IQ378" s="176"/>
      <c r="IR378" s="176"/>
      <c r="IS378" s="176"/>
      <c r="IT378" s="176"/>
      <c r="IU378" s="176"/>
    </row>
    <row r="379" spans="1:255" s="177" customFormat="1" x14ac:dyDescent="0.25">
      <c r="A379" s="102"/>
      <c r="B379" s="672"/>
      <c r="C379" s="672"/>
      <c r="D379" s="672"/>
      <c r="E379" s="104"/>
      <c r="F379" s="105"/>
      <c r="G379" s="106"/>
      <c r="H379" s="107"/>
      <c r="I379" s="182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  <c r="CD379" s="176"/>
      <c r="CE379" s="176"/>
      <c r="CF379" s="176"/>
      <c r="CG379" s="176"/>
      <c r="CH379" s="176"/>
      <c r="CI379" s="176"/>
      <c r="CJ379" s="176"/>
      <c r="CK379" s="176"/>
      <c r="CL379" s="176"/>
      <c r="CM379" s="176"/>
      <c r="CN379" s="176"/>
      <c r="CO379" s="176"/>
      <c r="CP379" s="176"/>
      <c r="CQ379" s="176"/>
      <c r="CR379" s="176"/>
      <c r="CS379" s="176"/>
      <c r="CT379" s="176"/>
      <c r="CU379" s="176"/>
      <c r="CV379" s="176"/>
      <c r="CW379" s="176"/>
      <c r="CX379" s="176"/>
      <c r="CY379" s="176"/>
      <c r="CZ379" s="176"/>
      <c r="DA379" s="176"/>
      <c r="DB379" s="176"/>
      <c r="DC379" s="176"/>
      <c r="DD379" s="176"/>
      <c r="DE379" s="176"/>
      <c r="DF379" s="176"/>
      <c r="DG379" s="176"/>
      <c r="DH379" s="176"/>
      <c r="DI379" s="176"/>
      <c r="DJ379" s="176"/>
      <c r="DK379" s="176"/>
      <c r="DL379" s="176"/>
      <c r="DM379" s="176"/>
      <c r="DN379" s="176"/>
      <c r="DO379" s="176"/>
      <c r="DP379" s="176"/>
      <c r="DQ379" s="176"/>
      <c r="DR379" s="176"/>
      <c r="DS379" s="176"/>
      <c r="DT379" s="176"/>
      <c r="DU379" s="176"/>
      <c r="DV379" s="176"/>
      <c r="DW379" s="176"/>
      <c r="DX379" s="176"/>
      <c r="DY379" s="176"/>
      <c r="DZ379" s="176"/>
      <c r="EA379" s="176"/>
      <c r="EB379" s="176"/>
      <c r="EC379" s="176"/>
      <c r="ED379" s="176"/>
      <c r="EE379" s="176"/>
      <c r="EF379" s="176"/>
      <c r="EG379" s="176"/>
      <c r="EH379" s="176"/>
      <c r="EI379" s="176"/>
      <c r="EJ379" s="176"/>
      <c r="EK379" s="176"/>
      <c r="EL379" s="176"/>
      <c r="EM379" s="176"/>
      <c r="EN379" s="176"/>
      <c r="EO379" s="176"/>
      <c r="EP379" s="176"/>
      <c r="EQ379" s="176"/>
      <c r="ER379" s="176"/>
      <c r="ES379" s="176"/>
      <c r="ET379" s="176"/>
      <c r="EU379" s="176"/>
      <c r="EV379" s="176"/>
      <c r="EW379" s="176"/>
      <c r="EX379" s="176"/>
      <c r="EY379" s="176"/>
      <c r="EZ379" s="176"/>
      <c r="FA379" s="176"/>
      <c r="FB379" s="176"/>
      <c r="FC379" s="176"/>
      <c r="FD379" s="176"/>
      <c r="FE379" s="176"/>
      <c r="FF379" s="176"/>
      <c r="FG379" s="176"/>
      <c r="FH379" s="176"/>
      <c r="FI379" s="176"/>
      <c r="FJ379" s="176"/>
      <c r="FK379" s="176"/>
      <c r="FL379" s="176"/>
      <c r="FM379" s="176"/>
      <c r="FN379" s="176"/>
      <c r="FO379" s="176"/>
      <c r="FP379" s="176"/>
      <c r="FQ379" s="176"/>
      <c r="FR379" s="176"/>
      <c r="FS379" s="176"/>
      <c r="FT379" s="176"/>
      <c r="FU379" s="176"/>
      <c r="FV379" s="176"/>
      <c r="FW379" s="176"/>
      <c r="FX379" s="176"/>
      <c r="FY379" s="176"/>
      <c r="FZ379" s="176"/>
      <c r="GA379" s="176"/>
      <c r="GB379" s="176"/>
      <c r="GC379" s="176"/>
      <c r="GD379" s="176"/>
      <c r="GE379" s="176"/>
      <c r="GF379" s="176"/>
      <c r="GG379" s="176"/>
      <c r="GH379" s="176"/>
      <c r="GI379" s="176"/>
      <c r="GJ379" s="176"/>
      <c r="GK379" s="176"/>
      <c r="GL379" s="176"/>
      <c r="GM379" s="176"/>
      <c r="GN379" s="176"/>
      <c r="GO379" s="176"/>
      <c r="GP379" s="176"/>
      <c r="GQ379" s="176"/>
      <c r="GR379" s="176"/>
      <c r="GS379" s="176"/>
      <c r="GT379" s="176"/>
      <c r="GU379" s="176"/>
      <c r="GV379" s="176"/>
      <c r="GW379" s="176"/>
      <c r="GX379" s="176"/>
      <c r="GY379" s="176"/>
      <c r="GZ379" s="176"/>
      <c r="HA379" s="176"/>
      <c r="HB379" s="176"/>
      <c r="HC379" s="176"/>
      <c r="HD379" s="176"/>
      <c r="HE379" s="176"/>
      <c r="HF379" s="176"/>
      <c r="HG379" s="176"/>
      <c r="HH379" s="176"/>
      <c r="HI379" s="176"/>
      <c r="HJ379" s="176"/>
      <c r="HK379" s="176"/>
      <c r="HL379" s="176"/>
      <c r="HM379" s="176"/>
      <c r="HN379" s="176"/>
      <c r="HO379" s="176"/>
      <c r="HP379" s="176"/>
      <c r="HQ379" s="176"/>
      <c r="HR379" s="176"/>
      <c r="HS379" s="176"/>
      <c r="HT379" s="176"/>
      <c r="HU379" s="176"/>
      <c r="HV379" s="176"/>
      <c r="HW379" s="176"/>
      <c r="HX379" s="176"/>
      <c r="HY379" s="176"/>
      <c r="HZ379" s="176"/>
      <c r="IA379" s="176"/>
      <c r="IB379" s="176"/>
      <c r="IC379" s="176"/>
      <c r="ID379" s="176"/>
      <c r="IE379" s="176"/>
      <c r="IF379" s="176"/>
      <c r="IG379" s="176"/>
      <c r="IH379" s="176"/>
      <c r="II379" s="176"/>
      <c r="IJ379" s="176"/>
      <c r="IK379" s="176"/>
      <c r="IL379" s="176"/>
      <c r="IM379" s="176"/>
      <c r="IN379" s="176"/>
      <c r="IO379" s="176"/>
      <c r="IP379" s="176"/>
      <c r="IQ379" s="176"/>
      <c r="IR379" s="176"/>
      <c r="IS379" s="176"/>
      <c r="IT379" s="176"/>
      <c r="IU379" s="176"/>
    </row>
    <row r="380" spans="1:255" s="177" customFormat="1" ht="20.25" customHeight="1" x14ac:dyDescent="0.25">
      <c r="A380" s="139" t="s">
        <v>237</v>
      </c>
      <c r="B380" s="562"/>
      <c r="C380" s="562"/>
      <c r="D380" s="141"/>
      <c r="E380" s="142"/>
      <c r="F380" s="108"/>
      <c r="G380" s="109"/>
      <c r="H380" s="298" t="s">
        <v>210</v>
      </c>
      <c r="I380" s="182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  <c r="CD380" s="176"/>
      <c r="CE380" s="176"/>
      <c r="CF380" s="176"/>
      <c r="CG380" s="176"/>
      <c r="CH380" s="176"/>
      <c r="CI380" s="176"/>
      <c r="CJ380" s="176"/>
      <c r="CK380" s="176"/>
      <c r="CL380" s="176"/>
      <c r="CM380" s="176"/>
      <c r="CN380" s="176"/>
      <c r="CO380" s="176"/>
      <c r="CP380" s="176"/>
      <c r="CQ380" s="176"/>
      <c r="CR380" s="176"/>
      <c r="CS380" s="176"/>
      <c r="CT380" s="176"/>
      <c r="CU380" s="176"/>
      <c r="CV380" s="176"/>
      <c r="CW380" s="176"/>
      <c r="CX380" s="176"/>
      <c r="CY380" s="176"/>
      <c r="CZ380" s="176"/>
      <c r="DA380" s="176"/>
      <c r="DB380" s="176"/>
      <c r="DC380" s="176"/>
      <c r="DD380" s="176"/>
      <c r="DE380" s="176"/>
      <c r="DF380" s="176"/>
      <c r="DG380" s="176"/>
      <c r="DH380" s="176"/>
      <c r="DI380" s="176"/>
      <c r="DJ380" s="176"/>
      <c r="DK380" s="176"/>
      <c r="DL380" s="176"/>
      <c r="DM380" s="176"/>
      <c r="DN380" s="176"/>
      <c r="DO380" s="176"/>
      <c r="DP380" s="176"/>
      <c r="DQ380" s="176"/>
      <c r="DR380" s="176"/>
      <c r="DS380" s="176"/>
      <c r="DT380" s="176"/>
      <c r="DU380" s="176"/>
      <c r="DV380" s="176"/>
      <c r="DW380" s="176"/>
      <c r="DX380" s="176"/>
      <c r="DY380" s="176"/>
      <c r="DZ380" s="176"/>
      <c r="EA380" s="176"/>
      <c r="EB380" s="176"/>
      <c r="EC380" s="176"/>
      <c r="ED380" s="176"/>
      <c r="EE380" s="176"/>
      <c r="EF380" s="176"/>
      <c r="EG380" s="176"/>
      <c r="EH380" s="176"/>
      <c r="EI380" s="176"/>
      <c r="EJ380" s="176"/>
      <c r="EK380" s="176"/>
      <c r="EL380" s="176"/>
      <c r="EM380" s="176"/>
      <c r="EN380" s="176"/>
      <c r="EO380" s="176"/>
      <c r="EP380" s="176"/>
      <c r="EQ380" s="176"/>
      <c r="ER380" s="176"/>
      <c r="ES380" s="176"/>
      <c r="ET380" s="176"/>
      <c r="EU380" s="176"/>
      <c r="EV380" s="176"/>
      <c r="EW380" s="176"/>
      <c r="EX380" s="176"/>
      <c r="EY380" s="176"/>
      <c r="EZ380" s="176"/>
      <c r="FA380" s="176"/>
      <c r="FB380" s="176"/>
      <c r="FC380" s="176"/>
      <c r="FD380" s="176"/>
      <c r="FE380" s="176"/>
      <c r="FF380" s="176"/>
      <c r="FG380" s="176"/>
      <c r="FH380" s="176"/>
      <c r="FI380" s="176"/>
      <c r="FJ380" s="176"/>
      <c r="FK380" s="176"/>
      <c r="FL380" s="176"/>
      <c r="FM380" s="176"/>
      <c r="FN380" s="176"/>
      <c r="FO380" s="176"/>
      <c r="FP380" s="176"/>
      <c r="FQ380" s="176"/>
      <c r="FR380" s="176"/>
      <c r="FS380" s="176"/>
      <c r="FT380" s="176"/>
      <c r="FU380" s="176"/>
      <c r="FV380" s="176"/>
      <c r="FW380" s="176"/>
      <c r="FX380" s="176"/>
      <c r="FY380" s="176"/>
      <c r="FZ380" s="176"/>
      <c r="GA380" s="176"/>
      <c r="GB380" s="176"/>
      <c r="GC380" s="176"/>
      <c r="GD380" s="176"/>
      <c r="GE380" s="176"/>
      <c r="GF380" s="176"/>
      <c r="GG380" s="176"/>
      <c r="GH380" s="176"/>
      <c r="GI380" s="176"/>
      <c r="GJ380" s="176"/>
      <c r="GK380" s="176"/>
      <c r="GL380" s="176"/>
      <c r="GM380" s="176"/>
      <c r="GN380" s="176"/>
      <c r="GO380" s="176"/>
      <c r="GP380" s="176"/>
      <c r="GQ380" s="176"/>
      <c r="GR380" s="176"/>
      <c r="GS380" s="176"/>
      <c r="GT380" s="176"/>
      <c r="GU380" s="176"/>
      <c r="GV380" s="176"/>
      <c r="GW380" s="176"/>
      <c r="GX380" s="176"/>
      <c r="GY380" s="176"/>
      <c r="GZ380" s="176"/>
      <c r="HA380" s="176"/>
      <c r="HB380" s="176"/>
      <c r="HC380" s="176"/>
      <c r="HD380" s="176"/>
      <c r="HE380" s="176"/>
      <c r="HF380" s="176"/>
      <c r="HG380" s="176"/>
      <c r="HH380" s="176"/>
      <c r="HI380" s="176"/>
      <c r="HJ380" s="176"/>
      <c r="HK380" s="176"/>
      <c r="HL380" s="176"/>
      <c r="HM380" s="176"/>
      <c r="HN380" s="176"/>
      <c r="HO380" s="176"/>
      <c r="HP380" s="176"/>
      <c r="HQ380" s="176"/>
      <c r="HR380" s="176"/>
      <c r="HS380" s="176"/>
      <c r="HT380" s="176"/>
      <c r="HU380" s="176"/>
      <c r="HV380" s="176"/>
      <c r="HW380" s="176"/>
      <c r="HX380" s="176"/>
      <c r="HY380" s="176"/>
      <c r="HZ380" s="176"/>
      <c r="IA380" s="176"/>
      <c r="IB380" s="176"/>
      <c r="IC380" s="176"/>
      <c r="ID380" s="176"/>
      <c r="IE380" s="176"/>
      <c r="IF380" s="176"/>
      <c r="IG380" s="176"/>
      <c r="IH380" s="176"/>
      <c r="II380" s="176"/>
      <c r="IJ380" s="176"/>
      <c r="IK380" s="176"/>
      <c r="IL380" s="176"/>
      <c r="IM380" s="176"/>
      <c r="IN380" s="176"/>
      <c r="IO380" s="176"/>
      <c r="IP380" s="176"/>
      <c r="IQ380" s="176"/>
      <c r="IR380" s="176"/>
      <c r="IS380" s="176"/>
      <c r="IT380" s="176"/>
      <c r="IU380" s="176"/>
    </row>
    <row r="381" spans="1:255" s="177" customFormat="1" ht="20.25" customHeight="1" x14ac:dyDescent="0.25">
      <c r="A381" s="143" t="s">
        <v>238</v>
      </c>
      <c r="B381" s="144"/>
      <c r="C381" s="144"/>
      <c r="D381" s="145"/>
      <c r="E381" s="146"/>
      <c r="F381" s="147">
        <f>H363</f>
        <v>195.96</v>
      </c>
      <c r="G381" s="148"/>
      <c r="H381" s="149"/>
      <c r="I381" s="182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  <c r="CD381" s="176"/>
      <c r="CE381" s="176"/>
      <c r="CF381" s="176"/>
      <c r="CG381" s="176"/>
      <c r="CH381" s="176"/>
      <c r="CI381" s="176"/>
      <c r="CJ381" s="176"/>
      <c r="CK381" s="176"/>
      <c r="CL381" s="176"/>
      <c r="CM381" s="176"/>
      <c r="CN381" s="176"/>
      <c r="CO381" s="176"/>
      <c r="CP381" s="176"/>
      <c r="CQ381" s="176"/>
      <c r="CR381" s="176"/>
      <c r="CS381" s="176"/>
      <c r="CT381" s="176"/>
      <c r="CU381" s="176"/>
      <c r="CV381" s="176"/>
      <c r="CW381" s="176"/>
      <c r="CX381" s="176"/>
      <c r="CY381" s="176"/>
      <c r="CZ381" s="176"/>
      <c r="DA381" s="176"/>
      <c r="DB381" s="176"/>
      <c r="DC381" s="176"/>
      <c r="DD381" s="176"/>
      <c r="DE381" s="176"/>
      <c r="DF381" s="176"/>
      <c r="DG381" s="176"/>
      <c r="DH381" s="176"/>
      <c r="DI381" s="176"/>
      <c r="DJ381" s="176"/>
      <c r="DK381" s="176"/>
      <c r="DL381" s="176"/>
      <c r="DM381" s="176"/>
      <c r="DN381" s="176"/>
      <c r="DO381" s="176"/>
      <c r="DP381" s="176"/>
      <c r="DQ381" s="176"/>
      <c r="DR381" s="176"/>
      <c r="DS381" s="176"/>
      <c r="DT381" s="176"/>
      <c r="DU381" s="176"/>
      <c r="DV381" s="176"/>
      <c r="DW381" s="176"/>
      <c r="DX381" s="176"/>
      <c r="DY381" s="176"/>
      <c r="DZ381" s="176"/>
      <c r="EA381" s="176"/>
      <c r="EB381" s="176"/>
      <c r="EC381" s="176"/>
      <c r="ED381" s="176"/>
      <c r="EE381" s="176"/>
      <c r="EF381" s="176"/>
      <c r="EG381" s="176"/>
      <c r="EH381" s="176"/>
      <c r="EI381" s="176"/>
      <c r="EJ381" s="176"/>
      <c r="EK381" s="176"/>
      <c r="EL381" s="176"/>
      <c r="EM381" s="176"/>
      <c r="EN381" s="176"/>
      <c r="EO381" s="176"/>
      <c r="EP381" s="176"/>
      <c r="EQ381" s="176"/>
      <c r="ER381" s="176"/>
      <c r="ES381" s="176"/>
      <c r="ET381" s="176"/>
      <c r="EU381" s="176"/>
      <c r="EV381" s="176"/>
      <c r="EW381" s="176"/>
      <c r="EX381" s="176"/>
      <c r="EY381" s="176"/>
      <c r="EZ381" s="176"/>
      <c r="FA381" s="176"/>
      <c r="FB381" s="176"/>
      <c r="FC381" s="176"/>
      <c r="FD381" s="176"/>
      <c r="FE381" s="176"/>
      <c r="FF381" s="176"/>
      <c r="FG381" s="176"/>
      <c r="FH381" s="176"/>
      <c r="FI381" s="176"/>
      <c r="FJ381" s="176"/>
      <c r="FK381" s="176"/>
      <c r="FL381" s="176"/>
      <c r="FM381" s="176"/>
      <c r="FN381" s="176"/>
      <c r="FO381" s="176"/>
      <c r="FP381" s="176"/>
      <c r="FQ381" s="176"/>
      <c r="FR381" s="176"/>
      <c r="FS381" s="176"/>
      <c r="FT381" s="176"/>
      <c r="FU381" s="176"/>
      <c r="FV381" s="176"/>
      <c r="FW381" s="176"/>
      <c r="FX381" s="176"/>
      <c r="FY381" s="176"/>
      <c r="FZ381" s="176"/>
      <c r="GA381" s="176"/>
      <c r="GB381" s="176"/>
      <c r="GC381" s="176"/>
      <c r="GD381" s="176"/>
      <c r="GE381" s="176"/>
      <c r="GF381" s="176"/>
      <c r="GG381" s="176"/>
      <c r="GH381" s="176"/>
      <c r="GI381" s="176"/>
      <c r="GJ381" s="176"/>
      <c r="GK381" s="176"/>
      <c r="GL381" s="176"/>
      <c r="GM381" s="176"/>
      <c r="GN381" s="176"/>
      <c r="GO381" s="176"/>
      <c r="GP381" s="176"/>
      <c r="GQ381" s="176"/>
      <c r="GR381" s="176"/>
      <c r="GS381" s="176"/>
      <c r="GT381" s="176"/>
      <c r="GU381" s="176"/>
      <c r="GV381" s="176"/>
      <c r="GW381" s="176"/>
      <c r="GX381" s="176"/>
      <c r="GY381" s="176"/>
      <c r="GZ381" s="176"/>
      <c r="HA381" s="176"/>
      <c r="HB381" s="176"/>
      <c r="HC381" s="176"/>
      <c r="HD381" s="176"/>
      <c r="HE381" s="176"/>
      <c r="HF381" s="176"/>
      <c r="HG381" s="176"/>
      <c r="HH381" s="176"/>
      <c r="HI381" s="176"/>
      <c r="HJ381" s="176"/>
      <c r="HK381" s="176"/>
      <c r="HL381" s="176"/>
      <c r="HM381" s="176"/>
      <c r="HN381" s="176"/>
      <c r="HO381" s="176"/>
      <c r="HP381" s="176"/>
      <c r="HQ381" s="176"/>
      <c r="HR381" s="176"/>
      <c r="HS381" s="176"/>
      <c r="HT381" s="176"/>
      <c r="HU381" s="176"/>
      <c r="HV381" s="176"/>
      <c r="HW381" s="176"/>
      <c r="HX381" s="176"/>
      <c r="HY381" s="176"/>
      <c r="HZ381" s="176"/>
      <c r="IA381" s="176"/>
      <c r="IB381" s="176"/>
      <c r="IC381" s="176"/>
      <c r="ID381" s="176"/>
      <c r="IE381" s="176"/>
      <c r="IF381" s="176"/>
      <c r="IG381" s="176"/>
      <c r="IH381" s="176"/>
      <c r="II381" s="176"/>
      <c r="IJ381" s="176"/>
      <c r="IK381" s="176"/>
      <c r="IL381" s="176"/>
      <c r="IM381" s="176"/>
      <c r="IN381" s="176"/>
      <c r="IO381" s="176"/>
      <c r="IP381" s="176"/>
      <c r="IQ381" s="176"/>
      <c r="IR381" s="176"/>
      <c r="IS381" s="176"/>
      <c r="IT381" s="176"/>
      <c r="IU381" s="176"/>
    </row>
    <row r="382" spans="1:255" s="177" customFormat="1" ht="20.25" customHeight="1" x14ac:dyDescent="0.25">
      <c r="A382" s="296" t="s">
        <v>239</v>
      </c>
      <c r="B382" s="673"/>
      <c r="C382" s="673"/>
      <c r="D382" s="150"/>
      <c r="E382" s="151"/>
      <c r="F382" s="152">
        <v>0</v>
      </c>
      <c r="G382" s="161"/>
      <c r="H382" s="153"/>
      <c r="I382" s="182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  <c r="CD382" s="176"/>
      <c r="CE382" s="176"/>
      <c r="CF382" s="176"/>
      <c r="CG382" s="176"/>
      <c r="CH382" s="176"/>
      <c r="CI382" s="176"/>
      <c r="CJ382" s="176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76"/>
      <c r="DX382" s="176"/>
      <c r="DY382" s="176"/>
      <c r="DZ382" s="176"/>
      <c r="EA382" s="176"/>
      <c r="EB382" s="176"/>
      <c r="EC382" s="176"/>
      <c r="ED382" s="176"/>
      <c r="EE382" s="176"/>
      <c r="EF382" s="176"/>
      <c r="EG382" s="176"/>
      <c r="EH382" s="176"/>
      <c r="EI382" s="176"/>
      <c r="EJ382" s="176"/>
      <c r="EK382" s="176"/>
      <c r="EL382" s="176"/>
      <c r="EM382" s="176"/>
      <c r="EN382" s="176"/>
      <c r="EO382" s="176"/>
      <c r="EP382" s="176"/>
      <c r="EQ382" s="176"/>
      <c r="ER382" s="176"/>
      <c r="ES382" s="176"/>
      <c r="ET382" s="176"/>
      <c r="EU382" s="176"/>
      <c r="EV382" s="176"/>
      <c r="EW382" s="176"/>
      <c r="EX382" s="176"/>
      <c r="EY382" s="176"/>
      <c r="EZ382" s="176"/>
      <c r="FA382" s="176"/>
      <c r="FB382" s="176"/>
      <c r="FC382" s="176"/>
      <c r="FD382" s="176"/>
      <c r="FE382" s="176"/>
      <c r="FF382" s="176"/>
      <c r="FG382" s="176"/>
      <c r="FH382" s="176"/>
      <c r="FI382" s="176"/>
      <c r="FJ382" s="176"/>
      <c r="FK382" s="176"/>
      <c r="FL382" s="176"/>
      <c r="FM382" s="176"/>
      <c r="FN382" s="176"/>
      <c r="FO382" s="176"/>
      <c r="FP382" s="176"/>
      <c r="FQ382" s="176"/>
      <c r="FR382" s="176"/>
      <c r="FS382" s="176"/>
      <c r="FT382" s="176"/>
      <c r="FU382" s="176"/>
      <c r="FV382" s="176"/>
      <c r="FW382" s="176"/>
      <c r="FX382" s="176"/>
      <c r="FY382" s="176"/>
      <c r="FZ382" s="176"/>
      <c r="GA382" s="176"/>
      <c r="GB382" s="176"/>
      <c r="GC382" s="176"/>
      <c r="GD382" s="176"/>
      <c r="GE382" s="176"/>
      <c r="GF382" s="176"/>
      <c r="GG382" s="176"/>
      <c r="GH382" s="176"/>
      <c r="GI382" s="176"/>
      <c r="GJ382" s="176"/>
      <c r="GK382" s="176"/>
      <c r="GL382" s="176"/>
      <c r="GM382" s="176"/>
      <c r="GN382" s="176"/>
      <c r="GO382" s="176"/>
      <c r="GP382" s="176"/>
      <c r="GQ382" s="176"/>
      <c r="GR382" s="176"/>
      <c r="GS382" s="176"/>
      <c r="GT382" s="176"/>
      <c r="GU382" s="176"/>
      <c r="GV382" s="176"/>
      <c r="GW382" s="176"/>
      <c r="GX382" s="176"/>
      <c r="GY382" s="176"/>
      <c r="GZ382" s="176"/>
      <c r="HA382" s="176"/>
      <c r="HB382" s="176"/>
      <c r="HC382" s="176"/>
      <c r="HD382" s="176"/>
      <c r="HE382" s="176"/>
      <c r="HF382" s="176"/>
      <c r="HG382" s="176"/>
      <c r="HH382" s="176"/>
      <c r="HI382" s="176"/>
      <c r="HJ382" s="176"/>
      <c r="HK382" s="176"/>
      <c r="HL382" s="176"/>
      <c r="HM382" s="176"/>
      <c r="HN382" s="176"/>
      <c r="HO382" s="176"/>
      <c r="HP382" s="176"/>
      <c r="HQ382" s="176"/>
      <c r="HR382" s="176"/>
      <c r="HS382" s="176"/>
      <c r="HT382" s="176"/>
      <c r="HU382" s="176"/>
      <c r="HV382" s="176"/>
      <c r="HW382" s="176"/>
      <c r="HX382" s="176"/>
      <c r="HY382" s="176"/>
      <c r="HZ382" s="176"/>
      <c r="IA382" s="176"/>
      <c r="IB382" s="176"/>
      <c r="IC382" s="176"/>
      <c r="ID382" s="176"/>
      <c r="IE382" s="176"/>
      <c r="IF382" s="176"/>
      <c r="IG382" s="176"/>
      <c r="IH382" s="176"/>
      <c r="II382" s="176"/>
      <c r="IJ382" s="176"/>
      <c r="IK382" s="176"/>
      <c r="IL382" s="176"/>
      <c r="IM382" s="176"/>
      <c r="IN382" s="176"/>
      <c r="IO382" s="176"/>
      <c r="IP382" s="176"/>
      <c r="IQ382" s="176"/>
      <c r="IR382" s="176"/>
      <c r="IS382" s="176"/>
      <c r="IT382" s="176"/>
      <c r="IU382" s="176"/>
    </row>
    <row r="383" spans="1:255" s="177" customFormat="1" ht="20.25" customHeight="1" x14ac:dyDescent="0.25">
      <c r="A383" s="154" t="s">
        <v>240</v>
      </c>
      <c r="B383" s="155"/>
      <c r="C383" s="155"/>
      <c r="D383" s="156"/>
      <c r="E383" s="157"/>
      <c r="F383" s="158"/>
      <c r="G383" s="297"/>
      <c r="H383" s="159">
        <f>F381+F382</f>
        <v>195.96</v>
      </c>
      <c r="I383" s="182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  <c r="CD383" s="176"/>
      <c r="CE383" s="176"/>
      <c r="CF383" s="176"/>
      <c r="CG383" s="176"/>
      <c r="CH383" s="176"/>
      <c r="CI383" s="176"/>
      <c r="CJ383" s="176"/>
      <c r="CK383" s="176"/>
      <c r="CL383" s="176"/>
      <c r="CM383" s="176"/>
      <c r="CN383" s="176"/>
      <c r="CO383" s="176"/>
      <c r="CP383" s="176"/>
      <c r="CQ383" s="176"/>
      <c r="CR383" s="176"/>
      <c r="CS383" s="176"/>
      <c r="CT383" s="176"/>
      <c r="CU383" s="176"/>
      <c r="CV383" s="176"/>
      <c r="CW383" s="176"/>
      <c r="CX383" s="176"/>
      <c r="CY383" s="176"/>
      <c r="CZ383" s="176"/>
      <c r="DA383" s="176"/>
      <c r="DB383" s="176"/>
      <c r="DC383" s="176"/>
      <c r="DD383" s="176"/>
      <c r="DE383" s="176"/>
      <c r="DF383" s="176"/>
      <c r="DG383" s="176"/>
      <c r="DH383" s="176"/>
      <c r="DI383" s="176"/>
      <c r="DJ383" s="176"/>
      <c r="DK383" s="176"/>
      <c r="DL383" s="176"/>
      <c r="DM383" s="176"/>
      <c r="DN383" s="176"/>
      <c r="DO383" s="176"/>
      <c r="DP383" s="176"/>
      <c r="DQ383" s="176"/>
      <c r="DR383" s="176"/>
      <c r="DS383" s="176"/>
      <c r="DT383" s="176"/>
      <c r="DU383" s="176"/>
      <c r="DV383" s="176"/>
      <c r="DW383" s="176"/>
      <c r="DX383" s="176"/>
      <c r="DY383" s="176"/>
      <c r="DZ383" s="176"/>
      <c r="EA383" s="176"/>
      <c r="EB383" s="176"/>
      <c r="EC383" s="176"/>
      <c r="ED383" s="176"/>
      <c r="EE383" s="176"/>
      <c r="EF383" s="176"/>
      <c r="EG383" s="176"/>
      <c r="EH383" s="176"/>
      <c r="EI383" s="176"/>
      <c r="EJ383" s="176"/>
      <c r="EK383" s="176"/>
      <c r="EL383" s="176"/>
      <c r="EM383" s="176"/>
      <c r="EN383" s="176"/>
      <c r="EO383" s="176"/>
      <c r="EP383" s="176"/>
      <c r="EQ383" s="176"/>
      <c r="ER383" s="176"/>
      <c r="ES383" s="176"/>
      <c r="ET383" s="176"/>
      <c r="EU383" s="176"/>
      <c r="EV383" s="176"/>
      <c r="EW383" s="176"/>
      <c r="EX383" s="176"/>
      <c r="EY383" s="176"/>
      <c r="EZ383" s="176"/>
      <c r="FA383" s="176"/>
      <c r="FB383" s="176"/>
      <c r="FC383" s="176"/>
      <c r="FD383" s="176"/>
      <c r="FE383" s="176"/>
      <c r="FF383" s="176"/>
      <c r="FG383" s="176"/>
      <c r="FH383" s="176"/>
      <c r="FI383" s="176"/>
      <c r="FJ383" s="176"/>
      <c r="FK383" s="176"/>
      <c r="FL383" s="176"/>
      <c r="FM383" s="176"/>
      <c r="FN383" s="176"/>
      <c r="FO383" s="176"/>
      <c r="FP383" s="176"/>
      <c r="FQ383" s="176"/>
      <c r="FR383" s="176"/>
      <c r="FS383" s="176"/>
      <c r="FT383" s="176"/>
      <c r="FU383" s="176"/>
      <c r="FV383" s="176"/>
      <c r="FW383" s="176"/>
      <c r="FX383" s="176"/>
      <c r="FY383" s="176"/>
      <c r="FZ383" s="176"/>
      <c r="GA383" s="176"/>
      <c r="GB383" s="176"/>
      <c r="GC383" s="176"/>
      <c r="GD383" s="176"/>
      <c r="GE383" s="176"/>
      <c r="GF383" s="176"/>
      <c r="GG383" s="176"/>
      <c r="GH383" s="176"/>
      <c r="GI383" s="176"/>
      <c r="GJ383" s="176"/>
      <c r="GK383" s="176"/>
      <c r="GL383" s="176"/>
      <c r="GM383" s="176"/>
      <c r="GN383" s="176"/>
      <c r="GO383" s="176"/>
      <c r="GP383" s="176"/>
      <c r="GQ383" s="176"/>
      <c r="GR383" s="176"/>
      <c r="GS383" s="176"/>
      <c r="GT383" s="176"/>
      <c r="GU383" s="176"/>
      <c r="GV383" s="176"/>
      <c r="GW383" s="176"/>
      <c r="GX383" s="176"/>
      <c r="GY383" s="176"/>
      <c r="GZ383" s="176"/>
      <c r="HA383" s="176"/>
      <c r="HB383" s="176"/>
      <c r="HC383" s="176"/>
      <c r="HD383" s="176"/>
      <c r="HE383" s="176"/>
      <c r="HF383" s="176"/>
      <c r="HG383" s="176"/>
      <c r="HH383" s="176"/>
      <c r="HI383" s="176"/>
      <c r="HJ383" s="176"/>
      <c r="HK383" s="176"/>
      <c r="HL383" s="176"/>
      <c r="HM383" s="176"/>
      <c r="HN383" s="176"/>
      <c r="HO383" s="176"/>
      <c r="HP383" s="176"/>
      <c r="HQ383" s="176"/>
      <c r="HR383" s="176"/>
      <c r="HS383" s="176"/>
      <c r="HT383" s="176"/>
      <c r="HU383" s="176"/>
      <c r="HV383" s="176"/>
      <c r="HW383" s="176"/>
      <c r="HX383" s="176"/>
      <c r="HY383" s="176"/>
      <c r="HZ383" s="176"/>
      <c r="IA383" s="176"/>
      <c r="IB383" s="176"/>
      <c r="IC383" s="176"/>
      <c r="ID383" s="176"/>
      <c r="IE383" s="176"/>
      <c r="IF383" s="176"/>
      <c r="IG383" s="176"/>
      <c r="IH383" s="176"/>
      <c r="II383" s="176"/>
      <c r="IJ383" s="176"/>
      <c r="IK383" s="176"/>
      <c r="IL383" s="176"/>
      <c r="IM383" s="176"/>
      <c r="IN383" s="176"/>
      <c r="IO383" s="176"/>
      <c r="IP383" s="176"/>
      <c r="IQ383" s="176"/>
      <c r="IR383" s="176"/>
      <c r="IS383" s="176"/>
      <c r="IT383" s="176"/>
      <c r="IU383" s="176"/>
    </row>
    <row r="384" spans="1:255" s="177" customFormat="1" ht="20.25" customHeight="1" x14ac:dyDescent="0.25">
      <c r="A384" s="143" t="s">
        <v>241</v>
      </c>
      <c r="B384" s="144"/>
      <c r="C384" s="144"/>
      <c r="D384" s="145"/>
      <c r="E384" s="146"/>
      <c r="F384" s="160">
        <f>H372</f>
        <v>93.16</v>
      </c>
      <c r="G384" s="161"/>
      <c r="H384" s="162"/>
      <c r="I384" s="182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76"/>
      <c r="DX384" s="176"/>
      <c r="DY384" s="176"/>
      <c r="DZ384" s="176"/>
      <c r="EA384" s="176"/>
      <c r="EB384" s="176"/>
      <c r="EC384" s="176"/>
      <c r="ED384" s="176"/>
      <c r="EE384" s="176"/>
      <c r="EF384" s="176"/>
      <c r="EG384" s="176"/>
      <c r="EH384" s="176"/>
      <c r="EI384" s="176"/>
      <c r="EJ384" s="176"/>
      <c r="EK384" s="176"/>
      <c r="EL384" s="176"/>
      <c r="EM384" s="176"/>
      <c r="EN384" s="176"/>
      <c r="EO384" s="176"/>
      <c r="EP384" s="176"/>
      <c r="EQ384" s="176"/>
      <c r="ER384" s="176"/>
      <c r="ES384" s="176"/>
      <c r="ET384" s="176"/>
      <c r="EU384" s="176"/>
      <c r="EV384" s="176"/>
      <c r="EW384" s="176"/>
      <c r="EX384" s="176"/>
      <c r="EY384" s="176"/>
      <c r="EZ384" s="176"/>
      <c r="FA384" s="176"/>
      <c r="FB384" s="176"/>
      <c r="FC384" s="176"/>
      <c r="FD384" s="176"/>
      <c r="FE384" s="176"/>
      <c r="FF384" s="176"/>
      <c r="FG384" s="176"/>
      <c r="FH384" s="176"/>
      <c r="FI384" s="176"/>
      <c r="FJ384" s="176"/>
      <c r="FK384" s="176"/>
      <c r="FL384" s="176"/>
      <c r="FM384" s="176"/>
      <c r="FN384" s="176"/>
      <c r="FO384" s="176"/>
      <c r="FP384" s="176"/>
      <c r="FQ384" s="176"/>
      <c r="FR384" s="176"/>
      <c r="FS384" s="176"/>
      <c r="FT384" s="176"/>
      <c r="FU384" s="176"/>
      <c r="FV384" s="176"/>
      <c r="FW384" s="176"/>
      <c r="FX384" s="176"/>
      <c r="FY384" s="176"/>
      <c r="FZ384" s="176"/>
      <c r="GA384" s="176"/>
      <c r="GB384" s="176"/>
      <c r="GC384" s="176"/>
      <c r="GD384" s="176"/>
      <c r="GE384" s="176"/>
      <c r="GF384" s="176"/>
      <c r="GG384" s="176"/>
      <c r="GH384" s="176"/>
      <c r="GI384" s="176"/>
      <c r="GJ384" s="176"/>
      <c r="GK384" s="176"/>
      <c r="GL384" s="176"/>
      <c r="GM384" s="176"/>
      <c r="GN384" s="176"/>
      <c r="GO384" s="176"/>
      <c r="GP384" s="176"/>
      <c r="GQ384" s="176"/>
      <c r="GR384" s="176"/>
      <c r="GS384" s="176"/>
      <c r="GT384" s="176"/>
      <c r="GU384" s="176"/>
      <c r="GV384" s="176"/>
      <c r="GW384" s="176"/>
      <c r="GX384" s="176"/>
      <c r="GY384" s="176"/>
      <c r="GZ384" s="176"/>
      <c r="HA384" s="176"/>
      <c r="HB384" s="176"/>
      <c r="HC384" s="176"/>
      <c r="HD384" s="176"/>
      <c r="HE384" s="176"/>
      <c r="HF384" s="176"/>
      <c r="HG384" s="176"/>
      <c r="HH384" s="176"/>
      <c r="HI384" s="176"/>
      <c r="HJ384" s="176"/>
      <c r="HK384" s="176"/>
      <c r="HL384" s="176"/>
      <c r="HM384" s="176"/>
      <c r="HN384" s="176"/>
      <c r="HO384" s="176"/>
      <c r="HP384" s="176"/>
      <c r="HQ384" s="176"/>
      <c r="HR384" s="176"/>
      <c r="HS384" s="176"/>
      <c r="HT384" s="176"/>
      <c r="HU384" s="176"/>
      <c r="HV384" s="176"/>
      <c r="HW384" s="176"/>
      <c r="HX384" s="176"/>
      <c r="HY384" s="176"/>
      <c r="HZ384" s="176"/>
      <c r="IA384" s="176"/>
      <c r="IB384" s="176"/>
      <c r="IC384" s="176"/>
      <c r="ID384" s="176"/>
      <c r="IE384" s="176"/>
      <c r="IF384" s="176"/>
      <c r="IG384" s="176"/>
      <c r="IH384" s="176"/>
      <c r="II384" s="176"/>
      <c r="IJ384" s="176"/>
      <c r="IK384" s="176"/>
      <c r="IL384" s="176"/>
      <c r="IM384" s="176"/>
      <c r="IN384" s="176"/>
      <c r="IO384" s="176"/>
      <c r="IP384" s="176"/>
      <c r="IQ384" s="176"/>
      <c r="IR384" s="176"/>
      <c r="IS384" s="176"/>
      <c r="IT384" s="176"/>
      <c r="IU384" s="176"/>
    </row>
    <row r="385" spans="1:255" s="177" customFormat="1" ht="20.25" customHeight="1" x14ac:dyDescent="0.25">
      <c r="A385" s="118" t="s">
        <v>242</v>
      </c>
      <c r="B385" s="673"/>
      <c r="C385" s="673"/>
      <c r="D385" s="150"/>
      <c r="E385" s="151"/>
      <c r="F385" s="152">
        <f>H377</f>
        <v>0</v>
      </c>
      <c r="G385" s="161"/>
      <c r="H385" s="153"/>
      <c r="I385" s="182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76"/>
      <c r="DX385" s="176"/>
      <c r="DY385" s="176"/>
      <c r="DZ385" s="176"/>
      <c r="EA385" s="176"/>
      <c r="EB385" s="176"/>
      <c r="EC385" s="176"/>
      <c r="ED385" s="176"/>
      <c r="EE385" s="176"/>
      <c r="EF385" s="176"/>
      <c r="EG385" s="176"/>
      <c r="EH385" s="176"/>
      <c r="EI385" s="176"/>
      <c r="EJ385" s="176"/>
      <c r="EK385" s="176"/>
      <c r="EL385" s="176"/>
      <c r="EM385" s="176"/>
      <c r="EN385" s="176"/>
      <c r="EO385" s="176"/>
      <c r="EP385" s="176"/>
      <c r="EQ385" s="176"/>
      <c r="ER385" s="176"/>
      <c r="ES385" s="176"/>
      <c r="ET385" s="176"/>
      <c r="EU385" s="176"/>
      <c r="EV385" s="176"/>
      <c r="EW385" s="176"/>
      <c r="EX385" s="176"/>
      <c r="EY385" s="176"/>
      <c r="EZ385" s="176"/>
      <c r="FA385" s="176"/>
      <c r="FB385" s="176"/>
      <c r="FC385" s="176"/>
      <c r="FD385" s="176"/>
      <c r="FE385" s="176"/>
      <c r="FF385" s="176"/>
      <c r="FG385" s="176"/>
      <c r="FH385" s="176"/>
      <c r="FI385" s="176"/>
      <c r="FJ385" s="176"/>
      <c r="FK385" s="176"/>
      <c r="FL385" s="176"/>
      <c r="FM385" s="176"/>
      <c r="FN385" s="176"/>
      <c r="FO385" s="176"/>
      <c r="FP385" s="176"/>
      <c r="FQ385" s="176"/>
      <c r="FR385" s="176"/>
      <c r="FS385" s="176"/>
      <c r="FT385" s="176"/>
      <c r="FU385" s="176"/>
      <c r="FV385" s="176"/>
      <c r="FW385" s="176"/>
      <c r="FX385" s="176"/>
      <c r="FY385" s="176"/>
      <c r="FZ385" s="176"/>
      <c r="GA385" s="176"/>
      <c r="GB385" s="176"/>
      <c r="GC385" s="176"/>
      <c r="GD385" s="176"/>
      <c r="GE385" s="176"/>
      <c r="GF385" s="176"/>
      <c r="GG385" s="176"/>
      <c r="GH385" s="176"/>
      <c r="GI385" s="176"/>
      <c r="GJ385" s="176"/>
      <c r="GK385" s="176"/>
      <c r="GL385" s="176"/>
      <c r="GM385" s="176"/>
      <c r="GN385" s="176"/>
      <c r="GO385" s="176"/>
      <c r="GP385" s="176"/>
      <c r="GQ385" s="176"/>
      <c r="GR385" s="176"/>
      <c r="GS385" s="176"/>
      <c r="GT385" s="176"/>
      <c r="GU385" s="176"/>
      <c r="GV385" s="176"/>
      <c r="GW385" s="176"/>
      <c r="GX385" s="176"/>
      <c r="GY385" s="176"/>
      <c r="GZ385" s="176"/>
      <c r="HA385" s="176"/>
      <c r="HB385" s="176"/>
      <c r="HC385" s="176"/>
      <c r="HD385" s="176"/>
      <c r="HE385" s="176"/>
      <c r="HF385" s="176"/>
      <c r="HG385" s="176"/>
      <c r="HH385" s="176"/>
      <c r="HI385" s="176"/>
      <c r="HJ385" s="176"/>
      <c r="HK385" s="176"/>
      <c r="HL385" s="176"/>
      <c r="HM385" s="176"/>
      <c r="HN385" s="176"/>
      <c r="HO385" s="176"/>
      <c r="HP385" s="176"/>
      <c r="HQ385" s="176"/>
      <c r="HR385" s="176"/>
      <c r="HS385" s="176"/>
      <c r="HT385" s="176"/>
      <c r="HU385" s="176"/>
      <c r="HV385" s="176"/>
      <c r="HW385" s="176"/>
      <c r="HX385" s="176"/>
      <c r="HY385" s="176"/>
      <c r="HZ385" s="176"/>
      <c r="IA385" s="176"/>
      <c r="IB385" s="176"/>
      <c r="IC385" s="176"/>
      <c r="ID385" s="176"/>
      <c r="IE385" s="176"/>
      <c r="IF385" s="176"/>
      <c r="IG385" s="176"/>
      <c r="IH385" s="176"/>
      <c r="II385" s="176"/>
      <c r="IJ385" s="176"/>
      <c r="IK385" s="176"/>
      <c r="IL385" s="176"/>
      <c r="IM385" s="176"/>
      <c r="IN385" s="176"/>
      <c r="IO385" s="176"/>
      <c r="IP385" s="176"/>
      <c r="IQ385" s="176"/>
      <c r="IR385" s="176"/>
      <c r="IS385" s="176"/>
      <c r="IT385" s="176"/>
      <c r="IU385" s="176"/>
    </row>
    <row r="386" spans="1:255" s="177" customFormat="1" ht="20.25" customHeight="1" x14ac:dyDescent="0.25">
      <c r="A386" s="154" t="s">
        <v>243</v>
      </c>
      <c r="B386" s="155"/>
      <c r="C386" s="155"/>
      <c r="D386" s="156"/>
      <c r="E386" s="163"/>
      <c r="F386" s="158"/>
      <c r="G386" s="297"/>
      <c r="H386" s="159">
        <f>F384+F385</f>
        <v>93.16</v>
      </c>
      <c r="I386" s="179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76"/>
      <c r="DX386" s="176"/>
      <c r="DY386" s="176"/>
      <c r="DZ386" s="176"/>
      <c r="EA386" s="176"/>
      <c r="EB386" s="176"/>
      <c r="EC386" s="176"/>
      <c r="ED386" s="176"/>
      <c r="EE386" s="176"/>
      <c r="EF386" s="176"/>
      <c r="EG386" s="176"/>
      <c r="EH386" s="176"/>
      <c r="EI386" s="176"/>
      <c r="EJ386" s="176"/>
      <c r="EK386" s="176"/>
      <c r="EL386" s="176"/>
      <c r="EM386" s="176"/>
      <c r="EN386" s="176"/>
      <c r="EO386" s="176"/>
      <c r="EP386" s="176"/>
      <c r="EQ386" s="176"/>
      <c r="ER386" s="176"/>
      <c r="ES386" s="176"/>
      <c r="ET386" s="176"/>
      <c r="EU386" s="176"/>
      <c r="EV386" s="176"/>
      <c r="EW386" s="176"/>
      <c r="EX386" s="176"/>
      <c r="EY386" s="176"/>
      <c r="EZ386" s="176"/>
      <c r="FA386" s="176"/>
      <c r="FB386" s="176"/>
      <c r="FC386" s="176"/>
      <c r="FD386" s="176"/>
      <c r="FE386" s="176"/>
      <c r="FF386" s="176"/>
      <c r="FG386" s="176"/>
      <c r="FH386" s="176"/>
      <c r="FI386" s="176"/>
      <c r="FJ386" s="176"/>
      <c r="FK386" s="176"/>
      <c r="FL386" s="176"/>
      <c r="FM386" s="176"/>
      <c r="FN386" s="176"/>
      <c r="FO386" s="176"/>
      <c r="FP386" s="176"/>
      <c r="FQ386" s="176"/>
      <c r="FR386" s="176"/>
      <c r="FS386" s="176"/>
      <c r="FT386" s="176"/>
      <c r="FU386" s="176"/>
      <c r="FV386" s="176"/>
      <c r="FW386" s="176"/>
      <c r="FX386" s="176"/>
      <c r="FY386" s="176"/>
      <c r="FZ386" s="176"/>
      <c r="GA386" s="176"/>
      <c r="GB386" s="176"/>
      <c r="GC386" s="176"/>
      <c r="GD386" s="176"/>
      <c r="GE386" s="176"/>
      <c r="GF386" s="176"/>
      <c r="GG386" s="176"/>
      <c r="GH386" s="176"/>
      <c r="GI386" s="176"/>
      <c r="GJ386" s="176"/>
      <c r="GK386" s="176"/>
      <c r="GL386" s="176"/>
      <c r="GM386" s="176"/>
      <c r="GN386" s="176"/>
      <c r="GO386" s="176"/>
      <c r="GP386" s="176"/>
      <c r="GQ386" s="176"/>
      <c r="GR386" s="176"/>
      <c r="GS386" s="176"/>
      <c r="GT386" s="176"/>
      <c r="GU386" s="176"/>
      <c r="GV386" s="176"/>
      <c r="GW386" s="176"/>
      <c r="GX386" s="176"/>
      <c r="GY386" s="176"/>
      <c r="GZ386" s="176"/>
      <c r="HA386" s="176"/>
      <c r="HB386" s="176"/>
      <c r="HC386" s="176"/>
      <c r="HD386" s="176"/>
      <c r="HE386" s="176"/>
      <c r="HF386" s="176"/>
      <c r="HG386" s="176"/>
      <c r="HH386" s="176"/>
      <c r="HI386" s="176"/>
      <c r="HJ386" s="176"/>
      <c r="HK386" s="176"/>
      <c r="HL386" s="176"/>
      <c r="HM386" s="176"/>
      <c r="HN386" s="176"/>
      <c r="HO386" s="176"/>
      <c r="HP386" s="176"/>
      <c r="HQ386" s="176"/>
      <c r="HR386" s="176"/>
      <c r="HS386" s="176"/>
      <c r="HT386" s="176"/>
      <c r="HU386" s="176"/>
      <c r="HV386" s="176"/>
      <c r="HW386" s="176"/>
      <c r="HX386" s="176"/>
      <c r="HY386" s="176"/>
      <c r="HZ386" s="176"/>
      <c r="IA386" s="176"/>
      <c r="IB386" s="176"/>
      <c r="IC386" s="176"/>
      <c r="ID386" s="176"/>
      <c r="IE386" s="176"/>
      <c r="IF386" s="176"/>
      <c r="IG386" s="176"/>
      <c r="IH386" s="176"/>
      <c r="II386" s="176"/>
      <c r="IJ386" s="176"/>
      <c r="IK386" s="176"/>
      <c r="IL386" s="176"/>
      <c r="IM386" s="176"/>
      <c r="IN386" s="176"/>
      <c r="IO386" s="176"/>
      <c r="IP386" s="176"/>
      <c r="IQ386" s="176"/>
      <c r="IR386" s="176"/>
      <c r="IS386" s="176"/>
      <c r="IT386" s="176"/>
      <c r="IU386" s="176"/>
    </row>
    <row r="387" spans="1:255" s="177" customFormat="1" ht="20.25" customHeight="1" thickBot="1" x14ac:dyDescent="0.3">
      <c r="A387" s="318" t="s">
        <v>244</v>
      </c>
      <c r="B387" s="319"/>
      <c r="C387" s="319"/>
      <c r="D387" s="319"/>
      <c r="E387" s="320"/>
      <c r="F387" s="321"/>
      <c r="G387" s="322"/>
      <c r="H387" s="323">
        <f>H383+H386</f>
        <v>289.12</v>
      </c>
      <c r="I387" s="179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76"/>
      <c r="DX387" s="176"/>
      <c r="DY387" s="176"/>
      <c r="DZ387" s="176"/>
      <c r="EA387" s="176"/>
      <c r="EB387" s="176"/>
      <c r="EC387" s="176"/>
      <c r="ED387" s="176"/>
      <c r="EE387" s="176"/>
      <c r="EF387" s="176"/>
      <c r="EG387" s="176"/>
      <c r="EH387" s="176"/>
      <c r="EI387" s="176"/>
      <c r="EJ387" s="176"/>
      <c r="EK387" s="176"/>
      <c r="EL387" s="176"/>
      <c r="EM387" s="176"/>
      <c r="EN387" s="176"/>
      <c r="EO387" s="176"/>
      <c r="EP387" s="176"/>
      <c r="EQ387" s="176"/>
      <c r="ER387" s="176"/>
      <c r="ES387" s="176"/>
      <c r="ET387" s="176"/>
      <c r="EU387" s="176"/>
      <c r="EV387" s="176"/>
      <c r="EW387" s="176"/>
      <c r="EX387" s="176"/>
      <c r="EY387" s="176"/>
      <c r="EZ387" s="176"/>
      <c r="FA387" s="176"/>
      <c r="FB387" s="176"/>
      <c r="FC387" s="176"/>
      <c r="FD387" s="176"/>
      <c r="FE387" s="176"/>
      <c r="FF387" s="176"/>
      <c r="FG387" s="176"/>
      <c r="FH387" s="176"/>
      <c r="FI387" s="176"/>
      <c r="FJ387" s="176"/>
      <c r="FK387" s="176"/>
      <c r="FL387" s="176"/>
      <c r="FM387" s="176"/>
      <c r="FN387" s="176"/>
      <c r="FO387" s="176"/>
      <c r="FP387" s="176"/>
      <c r="FQ387" s="176"/>
      <c r="FR387" s="176"/>
      <c r="FS387" s="176"/>
      <c r="FT387" s="176"/>
      <c r="FU387" s="176"/>
      <c r="FV387" s="176"/>
      <c r="FW387" s="176"/>
      <c r="FX387" s="176"/>
      <c r="FY387" s="176"/>
      <c r="FZ387" s="176"/>
      <c r="GA387" s="176"/>
      <c r="GB387" s="176"/>
      <c r="GC387" s="176"/>
      <c r="GD387" s="176"/>
      <c r="GE387" s="176"/>
      <c r="GF387" s="176"/>
      <c r="GG387" s="176"/>
      <c r="GH387" s="176"/>
      <c r="GI387" s="176"/>
      <c r="GJ387" s="176"/>
      <c r="GK387" s="176"/>
      <c r="GL387" s="176"/>
      <c r="GM387" s="176"/>
      <c r="GN387" s="176"/>
      <c r="GO387" s="176"/>
      <c r="GP387" s="176"/>
      <c r="GQ387" s="176"/>
      <c r="GR387" s="176"/>
      <c r="GS387" s="176"/>
      <c r="GT387" s="176"/>
      <c r="GU387" s="176"/>
      <c r="GV387" s="176"/>
      <c r="GW387" s="176"/>
      <c r="GX387" s="176"/>
      <c r="GY387" s="176"/>
      <c r="GZ387" s="176"/>
      <c r="HA387" s="176"/>
      <c r="HB387" s="176"/>
      <c r="HC387" s="176"/>
      <c r="HD387" s="176"/>
      <c r="HE387" s="176"/>
      <c r="HF387" s="176"/>
      <c r="HG387" s="176"/>
      <c r="HH387" s="176"/>
      <c r="HI387" s="176"/>
      <c r="HJ387" s="176"/>
      <c r="HK387" s="176"/>
      <c r="HL387" s="176"/>
      <c r="HM387" s="176"/>
      <c r="HN387" s="176"/>
      <c r="HO387" s="176"/>
      <c r="HP387" s="176"/>
      <c r="HQ387" s="176"/>
      <c r="HR387" s="176"/>
      <c r="HS387" s="176"/>
      <c r="HT387" s="176"/>
      <c r="HU387" s="176"/>
      <c r="HV387" s="176"/>
      <c r="HW387" s="176"/>
      <c r="HX387" s="176"/>
      <c r="HY387" s="176"/>
      <c r="HZ387" s="176"/>
      <c r="IA387" s="176"/>
      <c r="IB387" s="176"/>
      <c r="IC387" s="176"/>
      <c r="ID387" s="176"/>
      <c r="IE387" s="176"/>
      <c r="IF387" s="176"/>
      <c r="IG387" s="176"/>
      <c r="IH387" s="176"/>
      <c r="II387" s="176"/>
      <c r="IJ387" s="176"/>
      <c r="IK387" s="176"/>
      <c r="IL387" s="176"/>
      <c r="IM387" s="176"/>
      <c r="IN387" s="176"/>
      <c r="IO387" s="176"/>
      <c r="IP387" s="176"/>
      <c r="IQ387" s="176"/>
      <c r="IR387" s="176"/>
      <c r="IS387" s="176"/>
      <c r="IT387" s="176"/>
      <c r="IU387" s="176"/>
    </row>
    <row r="388" spans="1:255" s="98" customFormat="1" x14ac:dyDescent="0.25">
      <c r="A388" s="93"/>
      <c r="B388" s="94"/>
      <c r="C388" s="94"/>
      <c r="D388" s="94"/>
      <c r="E388" s="95"/>
      <c r="F388" s="96"/>
      <c r="G388" s="97"/>
      <c r="H388" s="164"/>
    </row>
    <row r="389" spans="1:255" s="98" customFormat="1" x14ac:dyDescent="0.25">
      <c r="A389" s="822" t="s">
        <v>211</v>
      </c>
      <c r="B389" s="823"/>
      <c r="C389" s="823"/>
      <c r="D389" s="823"/>
      <c r="E389" s="823"/>
      <c r="F389" s="823"/>
      <c r="G389" s="823"/>
      <c r="H389" s="824"/>
    </row>
    <row r="390" spans="1:255" s="98" customFormat="1" x14ac:dyDescent="0.25">
      <c r="A390" s="822" t="s">
        <v>212</v>
      </c>
      <c r="B390" s="823"/>
      <c r="C390" s="823"/>
      <c r="D390" s="823"/>
      <c r="E390" s="823"/>
      <c r="F390" s="823"/>
      <c r="G390" s="823"/>
      <c r="H390" s="824"/>
    </row>
    <row r="391" spans="1:255" s="98" customFormat="1" ht="12.75" customHeight="1" x14ac:dyDescent="0.25">
      <c r="A391" s="852" t="str">
        <f>A4</f>
        <v>Substituição dos sistemas de climatização dos cartórios do Edifício Sede por VRF</v>
      </c>
      <c r="B391" s="853"/>
      <c r="C391" s="853"/>
      <c r="D391" s="853"/>
      <c r="E391" s="853"/>
      <c r="F391" s="853"/>
      <c r="G391" s="853"/>
      <c r="H391" s="854"/>
    </row>
    <row r="392" spans="1:255" s="98" customFormat="1" ht="18" customHeight="1" x14ac:dyDescent="0.25">
      <c r="A392" s="847"/>
      <c r="B392" s="848"/>
      <c r="C392" s="848"/>
      <c r="D392" s="848"/>
      <c r="E392" s="848"/>
      <c r="F392" s="848"/>
      <c r="G392" s="848"/>
      <c r="H392" s="849"/>
    </row>
    <row r="393" spans="1:255" s="177" customFormat="1" ht="19.5" customHeight="1" x14ac:dyDescent="0.25">
      <c r="A393" s="829" t="str">
        <f>'Anexo 2'!H23</f>
        <v>AC-011</v>
      </c>
      <c r="B393" s="830"/>
      <c r="C393" s="830"/>
      <c r="D393" s="830"/>
      <c r="E393" s="830"/>
      <c r="F393" s="830"/>
      <c r="G393" s="830"/>
      <c r="H393" s="831"/>
      <c r="I393" s="175"/>
      <c r="J393" s="175"/>
      <c r="K393" s="175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176"/>
      <c r="CE393" s="176"/>
      <c r="CF393" s="176"/>
      <c r="CG393" s="176"/>
      <c r="CH393" s="176"/>
      <c r="CI393" s="176"/>
      <c r="CJ393" s="176"/>
      <c r="CK393" s="176"/>
      <c r="CL393" s="176"/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176"/>
      <c r="EK393" s="176"/>
      <c r="EL393" s="176"/>
      <c r="EM393" s="176"/>
      <c r="EN393" s="176"/>
      <c r="EO393" s="176"/>
      <c r="EP393" s="176"/>
      <c r="EQ393" s="176"/>
      <c r="ER393" s="176"/>
      <c r="ES393" s="176"/>
      <c r="ET393" s="176"/>
      <c r="EU393" s="176"/>
      <c r="EV393" s="176"/>
      <c r="EW393" s="176"/>
      <c r="EX393" s="176"/>
      <c r="EY393" s="176"/>
      <c r="EZ393" s="176"/>
      <c r="FA393" s="176"/>
      <c r="FB393" s="176"/>
      <c r="FC393" s="176"/>
      <c r="FD393" s="176"/>
      <c r="FE393" s="176"/>
      <c r="FF393" s="176"/>
      <c r="FG393" s="176"/>
      <c r="FH393" s="176"/>
      <c r="FI393" s="176"/>
      <c r="FJ393" s="176"/>
      <c r="FK393" s="176"/>
      <c r="FL393" s="176"/>
      <c r="FM393" s="176"/>
      <c r="FN393" s="176"/>
      <c r="FO393" s="176"/>
      <c r="FP393" s="176"/>
      <c r="FQ393" s="176"/>
      <c r="FR393" s="176"/>
      <c r="FS393" s="176"/>
      <c r="FT393" s="176"/>
      <c r="FU393" s="176"/>
      <c r="FV393" s="176"/>
      <c r="FW393" s="176"/>
      <c r="FX393" s="176"/>
      <c r="FY393" s="176"/>
      <c r="FZ393" s="176"/>
      <c r="GA393" s="176"/>
      <c r="GB393" s="176"/>
      <c r="GC393" s="176"/>
      <c r="GD393" s="176"/>
      <c r="GE393" s="176"/>
      <c r="GF393" s="176"/>
      <c r="GG393" s="176"/>
      <c r="GH393" s="176"/>
      <c r="GI393" s="176"/>
      <c r="GJ393" s="176"/>
      <c r="GK393" s="176"/>
      <c r="GL393" s="176"/>
      <c r="GM393" s="176"/>
      <c r="GN393" s="176"/>
      <c r="GO393" s="176"/>
      <c r="GP393" s="176"/>
      <c r="GQ393" s="176"/>
      <c r="GR393" s="176"/>
      <c r="GS393" s="176"/>
      <c r="GT393" s="176"/>
      <c r="GU393" s="176"/>
      <c r="GV393" s="176"/>
      <c r="GW393" s="176"/>
      <c r="GX393" s="176"/>
      <c r="GY393" s="176"/>
      <c r="GZ393" s="176"/>
      <c r="HA393" s="176"/>
      <c r="HB393" s="176"/>
      <c r="HC393" s="176"/>
      <c r="HD393" s="176"/>
      <c r="HE393" s="176"/>
      <c r="HF393" s="176"/>
      <c r="HG393" s="176"/>
      <c r="HH393" s="176"/>
      <c r="HI393" s="176"/>
      <c r="HJ393" s="176"/>
      <c r="HK393" s="176"/>
      <c r="HL393" s="176"/>
      <c r="HM393" s="176"/>
      <c r="HN393" s="176"/>
      <c r="HO393" s="176"/>
      <c r="HP393" s="176"/>
      <c r="HQ393" s="176"/>
      <c r="HR393" s="176"/>
      <c r="HS393" s="176"/>
      <c r="HT393" s="176"/>
      <c r="HU393" s="176"/>
      <c r="HV393" s="176"/>
      <c r="HW393" s="176"/>
      <c r="HX393" s="176"/>
      <c r="HY393" s="176"/>
      <c r="HZ393" s="176"/>
      <c r="IA393" s="176"/>
      <c r="IB393" s="176"/>
      <c r="IC393" s="176"/>
      <c r="ID393" s="176"/>
      <c r="IE393" s="176"/>
      <c r="IF393" s="176"/>
      <c r="IG393" s="176"/>
      <c r="IH393" s="176"/>
      <c r="II393" s="176"/>
      <c r="IJ393" s="176"/>
      <c r="IK393" s="176"/>
      <c r="IL393" s="176"/>
      <c r="IM393" s="176"/>
      <c r="IN393" s="176"/>
      <c r="IO393" s="176"/>
      <c r="IP393" s="176"/>
      <c r="IQ393" s="176"/>
      <c r="IR393" s="176"/>
      <c r="IS393" s="176"/>
      <c r="IT393" s="176"/>
      <c r="IU393" s="176"/>
    </row>
    <row r="394" spans="1:255" s="177" customFormat="1" ht="19.5" customHeight="1" x14ac:dyDescent="0.25">
      <c r="A394" s="844" t="s">
        <v>215</v>
      </c>
      <c r="B394" s="830"/>
      <c r="C394" s="183" t="s">
        <v>22</v>
      </c>
      <c r="D394" s="183" t="s">
        <v>216</v>
      </c>
      <c r="E394" s="845" t="s">
        <v>217</v>
      </c>
      <c r="F394" s="845"/>
      <c r="G394" s="845" t="s">
        <v>218</v>
      </c>
      <c r="H394" s="846"/>
      <c r="I394" s="175"/>
      <c r="J394" s="175"/>
      <c r="K394" s="175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76"/>
      <c r="DX394" s="176"/>
      <c r="DY394" s="176"/>
      <c r="DZ394" s="176"/>
      <c r="EA394" s="176"/>
      <c r="EB394" s="176"/>
      <c r="EC394" s="176"/>
      <c r="ED394" s="176"/>
      <c r="EE394" s="176"/>
      <c r="EF394" s="176"/>
      <c r="EG394" s="176"/>
      <c r="EH394" s="176"/>
      <c r="EI394" s="176"/>
      <c r="EJ394" s="176"/>
      <c r="EK394" s="176"/>
      <c r="EL394" s="176"/>
      <c r="EM394" s="176"/>
      <c r="EN394" s="176"/>
      <c r="EO394" s="176"/>
      <c r="EP394" s="176"/>
      <c r="EQ394" s="176"/>
      <c r="ER394" s="176"/>
      <c r="ES394" s="176"/>
      <c r="ET394" s="176"/>
      <c r="EU394" s="176"/>
      <c r="EV394" s="176"/>
      <c r="EW394" s="176"/>
      <c r="EX394" s="176"/>
      <c r="EY394" s="176"/>
      <c r="EZ394" s="176"/>
      <c r="FA394" s="176"/>
      <c r="FB394" s="176"/>
      <c r="FC394" s="176"/>
      <c r="FD394" s="176"/>
      <c r="FE394" s="176"/>
      <c r="FF394" s="176"/>
      <c r="FG394" s="176"/>
      <c r="FH394" s="176"/>
      <c r="FI394" s="176"/>
      <c r="FJ394" s="176"/>
      <c r="FK394" s="176"/>
      <c r="FL394" s="176"/>
      <c r="FM394" s="176"/>
      <c r="FN394" s="176"/>
      <c r="FO394" s="176"/>
      <c r="FP394" s="176"/>
      <c r="FQ394" s="176"/>
      <c r="FR394" s="176"/>
      <c r="FS394" s="176"/>
      <c r="FT394" s="176"/>
      <c r="FU394" s="176"/>
      <c r="FV394" s="176"/>
      <c r="FW394" s="176"/>
      <c r="FX394" s="176"/>
      <c r="FY394" s="176"/>
      <c r="FZ394" s="176"/>
      <c r="GA394" s="176"/>
      <c r="GB394" s="176"/>
      <c r="GC394" s="176"/>
      <c r="GD394" s="176"/>
      <c r="GE394" s="176"/>
      <c r="GF394" s="176"/>
      <c r="GG394" s="176"/>
      <c r="GH394" s="176"/>
      <c r="GI394" s="176"/>
      <c r="GJ394" s="176"/>
      <c r="GK394" s="176"/>
      <c r="GL394" s="176"/>
      <c r="GM394" s="176"/>
      <c r="GN394" s="176"/>
      <c r="GO394" s="176"/>
      <c r="GP394" s="176"/>
      <c r="GQ394" s="176"/>
      <c r="GR394" s="176"/>
      <c r="GS394" s="176"/>
      <c r="GT394" s="176"/>
      <c r="GU394" s="176"/>
      <c r="GV394" s="176"/>
      <c r="GW394" s="176"/>
      <c r="GX394" s="176"/>
      <c r="GY394" s="176"/>
      <c r="GZ394" s="176"/>
      <c r="HA394" s="176"/>
      <c r="HB394" s="176"/>
      <c r="HC394" s="176"/>
      <c r="HD394" s="176"/>
      <c r="HE394" s="176"/>
      <c r="HF394" s="176"/>
      <c r="HG394" s="176"/>
      <c r="HH394" s="176"/>
      <c r="HI394" s="176"/>
      <c r="HJ394" s="176"/>
      <c r="HK394" s="176"/>
      <c r="HL394" s="176"/>
      <c r="HM394" s="176"/>
      <c r="HN394" s="176"/>
      <c r="HO394" s="176"/>
      <c r="HP394" s="176"/>
      <c r="HQ394" s="176"/>
      <c r="HR394" s="176"/>
      <c r="HS394" s="176"/>
      <c r="HT394" s="176"/>
      <c r="HU394" s="176"/>
      <c r="HV394" s="176"/>
      <c r="HW394" s="176"/>
      <c r="HX394" s="176"/>
      <c r="HY394" s="176"/>
      <c r="HZ394" s="176"/>
      <c r="IA394" s="176"/>
      <c r="IB394" s="176"/>
      <c r="IC394" s="176"/>
      <c r="ID394" s="176"/>
      <c r="IE394" s="176"/>
      <c r="IF394" s="176"/>
      <c r="IG394" s="176"/>
      <c r="IH394" s="176"/>
      <c r="II394" s="176"/>
      <c r="IJ394" s="176"/>
      <c r="IK394" s="176"/>
      <c r="IL394" s="176"/>
      <c r="IM394" s="176"/>
      <c r="IN394" s="176"/>
      <c r="IO394" s="176"/>
      <c r="IP394" s="176"/>
      <c r="IQ394" s="176"/>
      <c r="IR394" s="176"/>
      <c r="IS394" s="176"/>
      <c r="IT394" s="176"/>
      <c r="IU394" s="176"/>
    </row>
    <row r="395" spans="1:255" s="504" customFormat="1" ht="33" customHeight="1" x14ac:dyDescent="0.25">
      <c r="A395" s="872" t="str">
        <f>'Anexo 2'!B23</f>
        <v>Fabricação e instalação de duto de descarga para condensadora conforme projeto</v>
      </c>
      <c r="B395" s="873"/>
      <c r="C395" s="563" t="s">
        <v>233</v>
      </c>
      <c r="D395" s="493" t="s">
        <v>220</v>
      </c>
      <c r="E395" s="859" t="s">
        <v>217</v>
      </c>
      <c r="F395" s="860"/>
      <c r="G395" s="805" t="str">
        <f>$G$8</f>
        <v>MAIO/2023</v>
      </c>
      <c r="H395" s="806"/>
      <c r="I395" s="505"/>
      <c r="J395" s="506"/>
      <c r="K395" s="506"/>
      <c r="L395" s="503"/>
      <c r="M395" s="503"/>
      <c r="N395" s="503"/>
      <c r="O395" s="503"/>
      <c r="P395" s="503"/>
      <c r="Q395" s="503"/>
      <c r="R395" s="503"/>
      <c r="S395" s="503"/>
      <c r="T395" s="503"/>
      <c r="U395" s="503"/>
      <c r="V395" s="503"/>
      <c r="W395" s="503"/>
      <c r="X395" s="503"/>
      <c r="Y395" s="503"/>
      <c r="Z395" s="503"/>
      <c r="AA395" s="503"/>
      <c r="AB395" s="503"/>
      <c r="AC395" s="503"/>
      <c r="AD395" s="503"/>
      <c r="AE395" s="503"/>
      <c r="AF395" s="503"/>
      <c r="AG395" s="503"/>
      <c r="AH395" s="503"/>
      <c r="AI395" s="503"/>
      <c r="AJ395" s="503"/>
      <c r="AK395" s="503"/>
      <c r="AL395" s="503"/>
      <c r="AM395" s="503"/>
      <c r="AN395" s="503"/>
      <c r="AO395" s="503"/>
      <c r="AP395" s="503"/>
      <c r="AQ395" s="503"/>
      <c r="AR395" s="503"/>
      <c r="AS395" s="503"/>
      <c r="AT395" s="503"/>
      <c r="AU395" s="503"/>
      <c r="AV395" s="503"/>
      <c r="AW395" s="503"/>
      <c r="AX395" s="503"/>
      <c r="AY395" s="503"/>
      <c r="AZ395" s="503"/>
      <c r="BA395" s="503"/>
      <c r="BB395" s="503"/>
      <c r="BC395" s="503"/>
      <c r="BD395" s="503"/>
      <c r="BE395" s="503"/>
      <c r="BF395" s="503"/>
      <c r="BG395" s="503"/>
      <c r="BH395" s="503"/>
      <c r="BI395" s="503"/>
      <c r="BJ395" s="503"/>
      <c r="BK395" s="503"/>
      <c r="BL395" s="503"/>
      <c r="BM395" s="503"/>
      <c r="BN395" s="503"/>
      <c r="BO395" s="503"/>
      <c r="BP395" s="503"/>
      <c r="BQ395" s="503"/>
      <c r="BR395" s="503"/>
      <c r="BS395" s="503"/>
      <c r="BT395" s="503"/>
      <c r="BU395" s="503"/>
      <c r="BV395" s="503"/>
      <c r="BW395" s="503"/>
      <c r="BX395" s="503"/>
      <c r="BY395" s="503"/>
      <c r="BZ395" s="503"/>
      <c r="CA395" s="503"/>
      <c r="CB395" s="503"/>
      <c r="CC395" s="503"/>
      <c r="CD395" s="503"/>
      <c r="CE395" s="503"/>
      <c r="CF395" s="503"/>
      <c r="CG395" s="503"/>
      <c r="CH395" s="503"/>
      <c r="CI395" s="503"/>
      <c r="CJ395" s="503"/>
      <c r="CK395" s="503"/>
      <c r="CL395" s="503"/>
      <c r="CM395" s="503"/>
      <c r="CN395" s="503"/>
      <c r="CO395" s="503"/>
      <c r="CP395" s="503"/>
      <c r="CQ395" s="503"/>
      <c r="CR395" s="503"/>
      <c r="CS395" s="503"/>
      <c r="CT395" s="503"/>
      <c r="CU395" s="503"/>
      <c r="CV395" s="503"/>
      <c r="CW395" s="503"/>
      <c r="CX395" s="503"/>
      <c r="CY395" s="503"/>
      <c r="CZ395" s="503"/>
      <c r="DA395" s="503"/>
      <c r="DB395" s="503"/>
      <c r="DC395" s="503"/>
      <c r="DD395" s="503"/>
      <c r="DE395" s="503"/>
      <c r="DF395" s="503"/>
      <c r="DG395" s="503"/>
      <c r="DH395" s="503"/>
      <c r="DI395" s="503"/>
      <c r="DJ395" s="503"/>
      <c r="DK395" s="503"/>
      <c r="DL395" s="503"/>
      <c r="DM395" s="503"/>
      <c r="DN395" s="503"/>
      <c r="DO395" s="503"/>
      <c r="DP395" s="503"/>
      <c r="DQ395" s="503"/>
      <c r="DR395" s="503"/>
      <c r="DS395" s="503"/>
      <c r="DT395" s="503"/>
      <c r="DU395" s="503"/>
      <c r="DV395" s="503"/>
      <c r="DW395" s="503"/>
      <c r="DX395" s="503"/>
      <c r="DY395" s="503"/>
      <c r="DZ395" s="503"/>
      <c r="EA395" s="503"/>
      <c r="EB395" s="503"/>
      <c r="EC395" s="503"/>
      <c r="ED395" s="503"/>
      <c r="EE395" s="503"/>
      <c r="EF395" s="503"/>
      <c r="EG395" s="503"/>
      <c r="EH395" s="503"/>
      <c r="EI395" s="503"/>
      <c r="EJ395" s="503"/>
      <c r="EK395" s="503"/>
      <c r="EL395" s="503"/>
      <c r="EM395" s="503"/>
      <c r="EN395" s="503"/>
      <c r="EO395" s="503"/>
      <c r="EP395" s="503"/>
      <c r="EQ395" s="503"/>
      <c r="ER395" s="503"/>
      <c r="ES395" s="503"/>
      <c r="ET395" s="503"/>
      <c r="EU395" s="503"/>
      <c r="EV395" s="503"/>
      <c r="EW395" s="503"/>
      <c r="EX395" s="503"/>
      <c r="EY395" s="503"/>
      <c r="EZ395" s="503"/>
      <c r="FA395" s="503"/>
      <c r="FB395" s="503"/>
      <c r="FC395" s="503"/>
      <c r="FD395" s="503"/>
      <c r="FE395" s="503"/>
      <c r="FF395" s="503"/>
      <c r="FG395" s="503"/>
      <c r="FH395" s="503"/>
      <c r="FI395" s="503"/>
      <c r="FJ395" s="503"/>
      <c r="FK395" s="503"/>
      <c r="FL395" s="503"/>
      <c r="FM395" s="503"/>
      <c r="FN395" s="503"/>
      <c r="FO395" s="503"/>
      <c r="FP395" s="503"/>
      <c r="FQ395" s="503"/>
      <c r="FR395" s="503"/>
      <c r="FS395" s="503"/>
      <c r="FT395" s="503"/>
      <c r="FU395" s="503"/>
      <c r="FV395" s="503"/>
      <c r="FW395" s="503"/>
      <c r="FX395" s="503"/>
      <c r="FY395" s="503"/>
      <c r="FZ395" s="503"/>
      <c r="GA395" s="503"/>
      <c r="GB395" s="503"/>
      <c r="GC395" s="503"/>
      <c r="GD395" s="503"/>
      <c r="GE395" s="503"/>
      <c r="GF395" s="503"/>
      <c r="GG395" s="503"/>
      <c r="GH395" s="503"/>
      <c r="GI395" s="503"/>
      <c r="GJ395" s="503"/>
      <c r="GK395" s="503"/>
      <c r="GL395" s="503"/>
      <c r="GM395" s="503"/>
      <c r="GN395" s="503"/>
      <c r="GO395" s="503"/>
      <c r="GP395" s="503"/>
      <c r="GQ395" s="503"/>
      <c r="GR395" s="503"/>
      <c r="GS395" s="503"/>
      <c r="GT395" s="503"/>
      <c r="GU395" s="503"/>
      <c r="GV395" s="503"/>
      <c r="GW395" s="503"/>
      <c r="GX395" s="503"/>
      <c r="GY395" s="503"/>
      <c r="GZ395" s="503"/>
      <c r="HA395" s="503"/>
      <c r="HB395" s="503"/>
      <c r="HC395" s="503"/>
      <c r="HD395" s="503"/>
      <c r="HE395" s="503"/>
      <c r="HF395" s="503"/>
      <c r="HG395" s="503"/>
      <c r="HH395" s="503"/>
      <c r="HI395" s="503"/>
      <c r="HJ395" s="503"/>
      <c r="HK395" s="503"/>
      <c r="HL395" s="503"/>
      <c r="HM395" s="503"/>
      <c r="HN395" s="503"/>
      <c r="HO395" s="503"/>
      <c r="HP395" s="503"/>
      <c r="HQ395" s="503"/>
      <c r="HR395" s="503"/>
      <c r="HS395" s="503"/>
      <c r="HT395" s="503"/>
      <c r="HU395" s="503"/>
      <c r="HV395" s="503"/>
      <c r="HW395" s="503"/>
      <c r="HX395" s="503"/>
      <c r="HY395" s="503"/>
      <c r="HZ395" s="503"/>
      <c r="IA395" s="503"/>
      <c r="IB395" s="503"/>
      <c r="IC395" s="503"/>
      <c r="ID395" s="503"/>
      <c r="IE395" s="503"/>
      <c r="IF395" s="503"/>
      <c r="IG395" s="503"/>
      <c r="IH395" s="503"/>
      <c r="II395" s="503"/>
      <c r="IJ395" s="503"/>
      <c r="IK395" s="503"/>
      <c r="IL395" s="503"/>
      <c r="IM395" s="503"/>
      <c r="IN395" s="503"/>
      <c r="IO395" s="503"/>
      <c r="IP395" s="503"/>
      <c r="IQ395" s="503"/>
      <c r="IR395" s="503"/>
      <c r="IS395" s="503"/>
      <c r="IT395" s="503"/>
      <c r="IU395" s="503"/>
    </row>
    <row r="396" spans="1:255" s="177" customFormat="1" x14ac:dyDescent="0.25">
      <c r="A396" s="102"/>
      <c r="B396" s="672"/>
      <c r="C396" s="672"/>
      <c r="D396" s="672"/>
      <c r="E396" s="104"/>
      <c r="F396" s="105"/>
      <c r="G396" s="106"/>
      <c r="H396" s="107"/>
      <c r="I396" s="179"/>
      <c r="J396" s="175"/>
      <c r="K396" s="175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  <c r="AZ396" s="176"/>
      <c r="BA396" s="176"/>
      <c r="BB396" s="176"/>
      <c r="BC396" s="176"/>
      <c r="BD396" s="176"/>
      <c r="BE396" s="176"/>
      <c r="BF396" s="176"/>
      <c r="BG396" s="176"/>
      <c r="BH396" s="176"/>
      <c r="BI396" s="176"/>
      <c r="BJ396" s="176"/>
      <c r="BK396" s="176"/>
      <c r="BL396" s="176"/>
      <c r="BM396" s="176"/>
      <c r="BN396" s="176"/>
      <c r="BO396" s="176"/>
      <c r="BP396" s="176"/>
      <c r="BQ396" s="176"/>
      <c r="BR396" s="176"/>
      <c r="BS396" s="176"/>
      <c r="BT396" s="176"/>
      <c r="BU396" s="176"/>
      <c r="BV396" s="176"/>
      <c r="BW396" s="176"/>
      <c r="BX396" s="176"/>
      <c r="BY396" s="176"/>
      <c r="BZ396" s="176"/>
      <c r="CA396" s="176"/>
      <c r="CB396" s="176"/>
      <c r="CC396" s="176"/>
      <c r="CD396" s="176"/>
      <c r="CE396" s="176"/>
      <c r="CF396" s="176"/>
      <c r="CG396" s="176"/>
      <c r="CH396" s="176"/>
      <c r="CI396" s="176"/>
      <c r="CJ396" s="176"/>
      <c r="CK396" s="176"/>
      <c r="CL396" s="176"/>
      <c r="CM396" s="176"/>
      <c r="CN396" s="176"/>
      <c r="CO396" s="176"/>
      <c r="CP396" s="176"/>
      <c r="CQ396" s="176"/>
      <c r="CR396" s="176"/>
      <c r="CS396" s="176"/>
      <c r="CT396" s="176"/>
      <c r="CU396" s="176"/>
      <c r="CV396" s="176"/>
      <c r="CW396" s="176"/>
      <c r="CX396" s="176"/>
      <c r="CY396" s="176"/>
      <c r="CZ396" s="176"/>
      <c r="DA396" s="176"/>
      <c r="DB396" s="176"/>
      <c r="DC396" s="176"/>
      <c r="DD396" s="176"/>
      <c r="DE396" s="176"/>
      <c r="DF396" s="176"/>
      <c r="DG396" s="176"/>
      <c r="DH396" s="176"/>
      <c r="DI396" s="176"/>
      <c r="DJ396" s="176"/>
      <c r="DK396" s="176"/>
      <c r="DL396" s="176"/>
      <c r="DM396" s="176"/>
      <c r="DN396" s="176"/>
      <c r="DO396" s="176"/>
      <c r="DP396" s="176"/>
      <c r="DQ396" s="176"/>
      <c r="DR396" s="176"/>
      <c r="DS396" s="176"/>
      <c r="DT396" s="176"/>
      <c r="DU396" s="176"/>
      <c r="DV396" s="176"/>
      <c r="DW396" s="176"/>
      <c r="DX396" s="176"/>
      <c r="DY396" s="176"/>
      <c r="DZ396" s="176"/>
      <c r="EA396" s="176"/>
      <c r="EB396" s="176"/>
      <c r="EC396" s="176"/>
      <c r="ED396" s="176"/>
      <c r="EE396" s="176"/>
      <c r="EF396" s="176"/>
      <c r="EG396" s="176"/>
      <c r="EH396" s="176"/>
      <c r="EI396" s="176"/>
      <c r="EJ396" s="176"/>
      <c r="EK396" s="176"/>
      <c r="EL396" s="176"/>
      <c r="EM396" s="176"/>
      <c r="EN396" s="176"/>
      <c r="EO396" s="176"/>
      <c r="EP396" s="176"/>
      <c r="EQ396" s="176"/>
      <c r="ER396" s="176"/>
      <c r="ES396" s="176"/>
      <c r="ET396" s="176"/>
      <c r="EU396" s="176"/>
      <c r="EV396" s="176"/>
      <c r="EW396" s="176"/>
      <c r="EX396" s="176"/>
      <c r="EY396" s="176"/>
      <c r="EZ396" s="176"/>
      <c r="FA396" s="176"/>
      <c r="FB396" s="176"/>
      <c r="FC396" s="176"/>
      <c r="FD396" s="176"/>
      <c r="FE396" s="176"/>
      <c r="FF396" s="176"/>
      <c r="FG396" s="176"/>
      <c r="FH396" s="176"/>
      <c r="FI396" s="176"/>
      <c r="FJ396" s="176"/>
      <c r="FK396" s="176"/>
      <c r="FL396" s="176"/>
      <c r="FM396" s="176"/>
      <c r="FN396" s="176"/>
      <c r="FO396" s="176"/>
      <c r="FP396" s="176"/>
      <c r="FQ396" s="176"/>
      <c r="FR396" s="176"/>
      <c r="FS396" s="176"/>
      <c r="FT396" s="176"/>
      <c r="FU396" s="176"/>
      <c r="FV396" s="176"/>
      <c r="FW396" s="176"/>
      <c r="FX396" s="176"/>
      <c r="FY396" s="176"/>
      <c r="FZ396" s="176"/>
      <c r="GA396" s="176"/>
      <c r="GB396" s="176"/>
      <c r="GC396" s="176"/>
      <c r="GD396" s="176"/>
      <c r="GE396" s="176"/>
      <c r="GF396" s="176"/>
      <c r="GG396" s="176"/>
      <c r="GH396" s="176"/>
      <c r="GI396" s="176"/>
      <c r="GJ396" s="176"/>
      <c r="GK396" s="176"/>
      <c r="GL396" s="176"/>
      <c r="GM396" s="176"/>
      <c r="GN396" s="176"/>
      <c r="GO396" s="176"/>
      <c r="GP396" s="176"/>
      <c r="GQ396" s="176"/>
      <c r="GR396" s="176"/>
      <c r="GS396" s="176"/>
      <c r="GT396" s="176"/>
      <c r="GU396" s="176"/>
      <c r="GV396" s="176"/>
      <c r="GW396" s="176"/>
      <c r="GX396" s="176"/>
      <c r="GY396" s="176"/>
      <c r="GZ396" s="176"/>
      <c r="HA396" s="176"/>
      <c r="HB396" s="176"/>
      <c r="HC396" s="176"/>
      <c r="HD396" s="176"/>
      <c r="HE396" s="176"/>
      <c r="HF396" s="176"/>
      <c r="HG396" s="176"/>
      <c r="HH396" s="176"/>
      <c r="HI396" s="176"/>
      <c r="HJ396" s="176"/>
      <c r="HK396" s="176"/>
      <c r="HL396" s="176"/>
      <c r="HM396" s="176"/>
      <c r="HN396" s="176"/>
      <c r="HO396" s="176"/>
      <c r="HP396" s="176"/>
      <c r="HQ396" s="176"/>
      <c r="HR396" s="176"/>
      <c r="HS396" s="176"/>
      <c r="HT396" s="176"/>
      <c r="HU396" s="176"/>
      <c r="HV396" s="176"/>
      <c r="HW396" s="176"/>
      <c r="HX396" s="176"/>
      <c r="HY396" s="176"/>
      <c r="HZ396" s="176"/>
      <c r="IA396" s="176"/>
      <c r="IB396" s="176"/>
      <c r="IC396" s="176"/>
      <c r="ID396" s="176"/>
      <c r="IE396" s="176"/>
      <c r="IF396" s="176"/>
      <c r="IG396" s="176"/>
      <c r="IH396" s="176"/>
      <c r="II396" s="176"/>
      <c r="IJ396" s="176"/>
      <c r="IK396" s="176"/>
      <c r="IL396" s="176"/>
      <c r="IM396" s="176"/>
      <c r="IN396" s="176"/>
      <c r="IO396" s="176"/>
      <c r="IP396" s="176"/>
      <c r="IQ396" s="176"/>
      <c r="IR396" s="176"/>
      <c r="IS396" s="176"/>
      <c r="IT396" s="176"/>
      <c r="IU396" s="176"/>
    </row>
    <row r="397" spans="1:255" s="177" customFormat="1" x14ac:dyDescent="0.25">
      <c r="A397" s="866" t="s">
        <v>222</v>
      </c>
      <c r="B397" s="813" t="s">
        <v>22</v>
      </c>
      <c r="C397" s="813" t="s">
        <v>223</v>
      </c>
      <c r="D397" s="813" t="s">
        <v>17</v>
      </c>
      <c r="E397" s="816" t="s">
        <v>224</v>
      </c>
      <c r="F397" s="818" t="s">
        <v>225</v>
      </c>
      <c r="G397" s="819"/>
      <c r="H397" s="820" t="s">
        <v>226</v>
      </c>
      <c r="I397" s="179"/>
      <c r="J397" s="175"/>
      <c r="K397" s="175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  <c r="AZ397" s="176"/>
      <c r="BA397" s="176"/>
      <c r="BB397" s="176"/>
      <c r="BC397" s="176"/>
      <c r="BD397" s="176"/>
      <c r="BE397" s="176"/>
      <c r="BF397" s="176"/>
      <c r="BG397" s="176"/>
      <c r="BH397" s="176"/>
      <c r="BI397" s="176"/>
      <c r="BJ397" s="176"/>
      <c r="BK397" s="176"/>
      <c r="BL397" s="176"/>
      <c r="BM397" s="176"/>
      <c r="BN397" s="176"/>
      <c r="BO397" s="176"/>
      <c r="BP397" s="176"/>
      <c r="BQ397" s="176"/>
      <c r="BR397" s="176"/>
      <c r="BS397" s="176"/>
      <c r="BT397" s="176"/>
      <c r="BU397" s="176"/>
      <c r="BV397" s="176"/>
      <c r="BW397" s="176"/>
      <c r="BX397" s="176"/>
      <c r="BY397" s="176"/>
      <c r="BZ397" s="176"/>
      <c r="CA397" s="176"/>
      <c r="CB397" s="176"/>
      <c r="CC397" s="176"/>
      <c r="CD397" s="176"/>
      <c r="CE397" s="176"/>
      <c r="CF397" s="176"/>
      <c r="CG397" s="176"/>
      <c r="CH397" s="176"/>
      <c r="CI397" s="176"/>
      <c r="CJ397" s="176"/>
      <c r="CK397" s="176"/>
      <c r="CL397" s="176"/>
      <c r="CM397" s="176"/>
      <c r="CN397" s="176"/>
      <c r="CO397" s="176"/>
      <c r="CP397" s="176"/>
      <c r="CQ397" s="176"/>
      <c r="CR397" s="176"/>
      <c r="CS397" s="176"/>
      <c r="CT397" s="176"/>
      <c r="CU397" s="176"/>
      <c r="CV397" s="176"/>
      <c r="CW397" s="176"/>
      <c r="CX397" s="176"/>
      <c r="CY397" s="176"/>
      <c r="CZ397" s="176"/>
      <c r="DA397" s="176"/>
      <c r="DB397" s="176"/>
      <c r="DC397" s="176"/>
      <c r="DD397" s="176"/>
      <c r="DE397" s="176"/>
      <c r="DF397" s="176"/>
      <c r="DG397" s="176"/>
      <c r="DH397" s="176"/>
      <c r="DI397" s="176"/>
      <c r="DJ397" s="176"/>
      <c r="DK397" s="176"/>
      <c r="DL397" s="176"/>
      <c r="DM397" s="176"/>
      <c r="DN397" s="176"/>
      <c r="DO397" s="176"/>
      <c r="DP397" s="176"/>
      <c r="DQ397" s="176"/>
      <c r="DR397" s="176"/>
      <c r="DS397" s="176"/>
      <c r="DT397" s="176"/>
      <c r="DU397" s="176"/>
      <c r="DV397" s="176"/>
      <c r="DW397" s="176"/>
      <c r="DX397" s="176"/>
      <c r="DY397" s="176"/>
      <c r="DZ397" s="176"/>
      <c r="EA397" s="176"/>
      <c r="EB397" s="176"/>
      <c r="EC397" s="176"/>
      <c r="ED397" s="176"/>
      <c r="EE397" s="176"/>
      <c r="EF397" s="176"/>
      <c r="EG397" s="176"/>
      <c r="EH397" s="176"/>
      <c r="EI397" s="176"/>
      <c r="EJ397" s="176"/>
      <c r="EK397" s="176"/>
      <c r="EL397" s="176"/>
      <c r="EM397" s="176"/>
      <c r="EN397" s="176"/>
      <c r="EO397" s="176"/>
      <c r="EP397" s="176"/>
      <c r="EQ397" s="176"/>
      <c r="ER397" s="176"/>
      <c r="ES397" s="176"/>
      <c r="ET397" s="176"/>
      <c r="EU397" s="176"/>
      <c r="EV397" s="176"/>
      <c r="EW397" s="176"/>
      <c r="EX397" s="176"/>
      <c r="EY397" s="176"/>
      <c r="EZ397" s="176"/>
      <c r="FA397" s="176"/>
      <c r="FB397" s="176"/>
      <c r="FC397" s="176"/>
      <c r="FD397" s="176"/>
      <c r="FE397" s="176"/>
      <c r="FF397" s="176"/>
      <c r="FG397" s="176"/>
      <c r="FH397" s="176"/>
      <c r="FI397" s="176"/>
      <c r="FJ397" s="176"/>
      <c r="FK397" s="176"/>
      <c r="FL397" s="176"/>
      <c r="FM397" s="176"/>
      <c r="FN397" s="176"/>
      <c r="FO397" s="176"/>
      <c r="FP397" s="176"/>
      <c r="FQ397" s="176"/>
      <c r="FR397" s="176"/>
      <c r="FS397" s="176"/>
      <c r="FT397" s="176"/>
      <c r="FU397" s="176"/>
      <c r="FV397" s="176"/>
      <c r="FW397" s="176"/>
      <c r="FX397" s="176"/>
      <c r="FY397" s="176"/>
      <c r="FZ397" s="176"/>
      <c r="GA397" s="176"/>
      <c r="GB397" s="176"/>
      <c r="GC397" s="176"/>
      <c r="GD397" s="176"/>
      <c r="GE397" s="176"/>
      <c r="GF397" s="176"/>
      <c r="GG397" s="176"/>
      <c r="GH397" s="176"/>
      <c r="GI397" s="176"/>
      <c r="GJ397" s="176"/>
      <c r="GK397" s="176"/>
      <c r="GL397" s="176"/>
      <c r="GM397" s="176"/>
      <c r="GN397" s="176"/>
      <c r="GO397" s="176"/>
      <c r="GP397" s="176"/>
      <c r="GQ397" s="176"/>
      <c r="GR397" s="176"/>
      <c r="GS397" s="176"/>
      <c r="GT397" s="176"/>
      <c r="GU397" s="176"/>
      <c r="GV397" s="176"/>
      <c r="GW397" s="176"/>
      <c r="GX397" s="176"/>
      <c r="GY397" s="176"/>
      <c r="GZ397" s="176"/>
      <c r="HA397" s="176"/>
      <c r="HB397" s="176"/>
      <c r="HC397" s="176"/>
      <c r="HD397" s="176"/>
      <c r="HE397" s="176"/>
      <c r="HF397" s="176"/>
      <c r="HG397" s="176"/>
      <c r="HH397" s="176"/>
      <c r="HI397" s="176"/>
      <c r="HJ397" s="176"/>
      <c r="HK397" s="176"/>
      <c r="HL397" s="176"/>
      <c r="HM397" s="176"/>
      <c r="HN397" s="176"/>
      <c r="HO397" s="176"/>
      <c r="HP397" s="176"/>
      <c r="HQ397" s="176"/>
      <c r="HR397" s="176"/>
      <c r="HS397" s="176"/>
      <c r="HT397" s="176"/>
      <c r="HU397" s="176"/>
      <c r="HV397" s="176"/>
      <c r="HW397" s="176"/>
      <c r="HX397" s="176"/>
      <c r="HY397" s="176"/>
      <c r="HZ397" s="176"/>
      <c r="IA397" s="176"/>
      <c r="IB397" s="176"/>
      <c r="IC397" s="176"/>
      <c r="ID397" s="176"/>
      <c r="IE397" s="176"/>
      <c r="IF397" s="176"/>
      <c r="IG397" s="176"/>
      <c r="IH397" s="176"/>
      <c r="II397" s="176"/>
      <c r="IJ397" s="176"/>
      <c r="IK397" s="176"/>
      <c r="IL397" s="176"/>
      <c r="IM397" s="176"/>
      <c r="IN397" s="176"/>
      <c r="IO397" s="176"/>
      <c r="IP397" s="176"/>
      <c r="IQ397" s="176"/>
      <c r="IR397" s="176"/>
      <c r="IS397" s="176"/>
      <c r="IT397" s="176"/>
      <c r="IU397" s="176"/>
    </row>
    <row r="398" spans="1:255" s="177" customFormat="1" x14ac:dyDescent="0.25">
      <c r="A398" s="867"/>
      <c r="B398" s="814"/>
      <c r="C398" s="814"/>
      <c r="D398" s="815"/>
      <c r="E398" s="817"/>
      <c r="F398" s="165" t="s">
        <v>227</v>
      </c>
      <c r="G398" s="166" t="s">
        <v>228</v>
      </c>
      <c r="H398" s="821"/>
      <c r="I398" s="179"/>
      <c r="J398" s="175"/>
      <c r="K398" s="175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  <c r="CD398" s="176"/>
      <c r="CE398" s="176"/>
      <c r="CF398" s="176"/>
      <c r="CG398" s="176"/>
      <c r="CH398" s="176"/>
      <c r="CI398" s="176"/>
      <c r="CJ398" s="176"/>
      <c r="CK398" s="176"/>
      <c r="CL398" s="176"/>
      <c r="CM398" s="176"/>
      <c r="CN398" s="176"/>
      <c r="CO398" s="176"/>
      <c r="CP398" s="176"/>
      <c r="CQ398" s="176"/>
      <c r="CR398" s="176"/>
      <c r="CS398" s="176"/>
      <c r="CT398" s="176"/>
      <c r="CU398" s="176"/>
      <c r="CV398" s="176"/>
      <c r="CW398" s="176"/>
      <c r="CX398" s="176"/>
      <c r="CY398" s="176"/>
      <c r="CZ398" s="176"/>
      <c r="DA398" s="176"/>
      <c r="DB398" s="176"/>
      <c r="DC398" s="176"/>
      <c r="DD398" s="176"/>
      <c r="DE398" s="176"/>
      <c r="DF398" s="176"/>
      <c r="DG398" s="176"/>
      <c r="DH398" s="176"/>
      <c r="DI398" s="176"/>
      <c r="DJ398" s="176"/>
      <c r="DK398" s="176"/>
      <c r="DL398" s="176"/>
      <c r="DM398" s="176"/>
      <c r="DN398" s="176"/>
      <c r="DO398" s="176"/>
      <c r="DP398" s="176"/>
      <c r="DQ398" s="176"/>
      <c r="DR398" s="176"/>
      <c r="DS398" s="176"/>
      <c r="DT398" s="176"/>
      <c r="DU398" s="176"/>
      <c r="DV398" s="176"/>
      <c r="DW398" s="176"/>
      <c r="DX398" s="176"/>
      <c r="DY398" s="176"/>
      <c r="DZ398" s="176"/>
      <c r="EA398" s="176"/>
      <c r="EB398" s="176"/>
      <c r="EC398" s="176"/>
      <c r="ED398" s="176"/>
      <c r="EE398" s="176"/>
      <c r="EF398" s="176"/>
      <c r="EG398" s="176"/>
      <c r="EH398" s="176"/>
      <c r="EI398" s="176"/>
      <c r="EJ398" s="176"/>
      <c r="EK398" s="176"/>
      <c r="EL398" s="176"/>
      <c r="EM398" s="176"/>
      <c r="EN398" s="176"/>
      <c r="EO398" s="176"/>
      <c r="EP398" s="176"/>
      <c r="EQ398" s="176"/>
      <c r="ER398" s="176"/>
      <c r="ES398" s="176"/>
      <c r="ET398" s="176"/>
      <c r="EU398" s="176"/>
      <c r="EV398" s="176"/>
      <c r="EW398" s="176"/>
      <c r="EX398" s="176"/>
      <c r="EY398" s="176"/>
      <c r="EZ398" s="176"/>
      <c r="FA398" s="176"/>
      <c r="FB398" s="176"/>
      <c r="FC398" s="176"/>
      <c r="FD398" s="176"/>
      <c r="FE398" s="176"/>
      <c r="FF398" s="176"/>
      <c r="FG398" s="176"/>
      <c r="FH398" s="176"/>
      <c r="FI398" s="176"/>
      <c r="FJ398" s="176"/>
      <c r="FK398" s="176"/>
      <c r="FL398" s="176"/>
      <c r="FM398" s="176"/>
      <c r="FN398" s="176"/>
      <c r="FO398" s="176"/>
      <c r="FP398" s="176"/>
      <c r="FQ398" s="176"/>
      <c r="FR398" s="176"/>
      <c r="FS398" s="176"/>
      <c r="FT398" s="176"/>
      <c r="FU398" s="176"/>
      <c r="FV398" s="176"/>
      <c r="FW398" s="176"/>
      <c r="FX398" s="176"/>
      <c r="FY398" s="176"/>
      <c r="FZ398" s="176"/>
      <c r="GA398" s="176"/>
      <c r="GB398" s="176"/>
      <c r="GC398" s="176"/>
      <c r="GD398" s="176"/>
      <c r="GE398" s="176"/>
      <c r="GF398" s="176"/>
      <c r="GG398" s="176"/>
      <c r="GH398" s="176"/>
      <c r="GI398" s="176"/>
      <c r="GJ398" s="176"/>
      <c r="GK398" s="176"/>
      <c r="GL398" s="176"/>
      <c r="GM398" s="176"/>
      <c r="GN398" s="176"/>
      <c r="GO398" s="176"/>
      <c r="GP398" s="176"/>
      <c r="GQ398" s="176"/>
      <c r="GR398" s="176"/>
      <c r="GS398" s="176"/>
      <c r="GT398" s="176"/>
      <c r="GU398" s="176"/>
      <c r="GV398" s="176"/>
      <c r="GW398" s="176"/>
      <c r="GX398" s="176"/>
      <c r="GY398" s="176"/>
      <c r="GZ398" s="176"/>
      <c r="HA398" s="176"/>
      <c r="HB398" s="176"/>
      <c r="HC398" s="176"/>
      <c r="HD398" s="176"/>
      <c r="HE398" s="176"/>
      <c r="HF398" s="176"/>
      <c r="HG398" s="176"/>
      <c r="HH398" s="176"/>
      <c r="HI398" s="176"/>
      <c r="HJ398" s="176"/>
      <c r="HK398" s="176"/>
      <c r="HL398" s="176"/>
      <c r="HM398" s="176"/>
      <c r="HN398" s="176"/>
      <c r="HO398" s="176"/>
      <c r="HP398" s="176"/>
      <c r="HQ398" s="176"/>
      <c r="HR398" s="176"/>
      <c r="HS398" s="176"/>
      <c r="HT398" s="176"/>
      <c r="HU398" s="176"/>
      <c r="HV398" s="176"/>
      <c r="HW398" s="176"/>
      <c r="HX398" s="176"/>
      <c r="HY398" s="176"/>
      <c r="HZ398" s="176"/>
      <c r="IA398" s="176"/>
      <c r="IB398" s="176"/>
      <c r="IC398" s="176"/>
      <c r="ID398" s="176"/>
      <c r="IE398" s="176"/>
      <c r="IF398" s="176"/>
      <c r="IG398" s="176"/>
      <c r="IH398" s="176"/>
      <c r="II398" s="176"/>
      <c r="IJ398" s="176"/>
      <c r="IK398" s="176"/>
      <c r="IL398" s="176"/>
      <c r="IM398" s="176"/>
      <c r="IN398" s="176"/>
      <c r="IO398" s="176"/>
      <c r="IP398" s="176"/>
      <c r="IQ398" s="176"/>
      <c r="IR398" s="176"/>
      <c r="IS398" s="176"/>
      <c r="IT398" s="176"/>
      <c r="IU398" s="176"/>
    </row>
    <row r="399" spans="1:255" s="177" customFormat="1" ht="21" customHeight="1" x14ac:dyDescent="0.25">
      <c r="A399" s="76"/>
      <c r="B399" s="77"/>
      <c r="C399" s="78"/>
      <c r="D399" s="79"/>
      <c r="E399" s="112"/>
      <c r="F399" s="199"/>
      <c r="G399" s="114"/>
      <c r="H399" s="169"/>
      <c r="I399" s="179"/>
      <c r="J399" s="175"/>
      <c r="K399" s="175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  <c r="CD399" s="176"/>
      <c r="CE399" s="176"/>
      <c r="CF399" s="176"/>
      <c r="CG399" s="176"/>
      <c r="CH399" s="176"/>
      <c r="CI399" s="176"/>
      <c r="CJ399" s="176"/>
      <c r="CK399" s="176"/>
      <c r="CL399" s="176"/>
      <c r="CM399" s="176"/>
      <c r="CN399" s="176"/>
      <c r="CO399" s="176"/>
      <c r="CP399" s="176"/>
      <c r="CQ399" s="176"/>
      <c r="CR399" s="176"/>
      <c r="CS399" s="176"/>
      <c r="CT399" s="176"/>
      <c r="CU399" s="176"/>
      <c r="CV399" s="176"/>
      <c r="CW399" s="176"/>
      <c r="CX399" s="176"/>
      <c r="CY399" s="176"/>
      <c r="CZ399" s="176"/>
      <c r="DA399" s="176"/>
      <c r="DB399" s="176"/>
      <c r="DC399" s="176"/>
      <c r="DD399" s="176"/>
      <c r="DE399" s="176"/>
      <c r="DF399" s="176"/>
      <c r="DG399" s="176"/>
      <c r="DH399" s="176"/>
      <c r="DI399" s="176"/>
      <c r="DJ399" s="176"/>
      <c r="DK399" s="176"/>
      <c r="DL399" s="176"/>
      <c r="DM399" s="176"/>
      <c r="DN399" s="176"/>
      <c r="DO399" s="176"/>
      <c r="DP399" s="176"/>
      <c r="DQ399" s="176"/>
      <c r="DR399" s="176"/>
      <c r="DS399" s="176"/>
      <c r="DT399" s="176"/>
      <c r="DU399" s="176"/>
      <c r="DV399" s="176"/>
      <c r="DW399" s="176"/>
      <c r="DX399" s="176"/>
      <c r="DY399" s="176"/>
      <c r="DZ399" s="176"/>
      <c r="EA399" s="176"/>
      <c r="EB399" s="176"/>
      <c r="EC399" s="176"/>
      <c r="ED399" s="176"/>
      <c r="EE399" s="176"/>
      <c r="EF399" s="176"/>
      <c r="EG399" s="176"/>
      <c r="EH399" s="176"/>
      <c r="EI399" s="176"/>
      <c r="EJ399" s="176"/>
      <c r="EK399" s="176"/>
      <c r="EL399" s="176"/>
      <c r="EM399" s="176"/>
      <c r="EN399" s="176"/>
      <c r="EO399" s="176"/>
      <c r="EP399" s="176"/>
      <c r="EQ399" s="176"/>
      <c r="ER399" s="176"/>
      <c r="ES399" s="176"/>
      <c r="ET399" s="176"/>
      <c r="EU399" s="176"/>
      <c r="EV399" s="176"/>
      <c r="EW399" s="176"/>
      <c r="EX399" s="176"/>
      <c r="EY399" s="176"/>
      <c r="EZ399" s="176"/>
      <c r="FA399" s="176"/>
      <c r="FB399" s="176"/>
      <c r="FC399" s="176"/>
      <c r="FD399" s="176"/>
      <c r="FE399" s="176"/>
      <c r="FF399" s="176"/>
      <c r="FG399" s="176"/>
      <c r="FH399" s="176"/>
      <c r="FI399" s="176"/>
      <c r="FJ399" s="176"/>
      <c r="FK399" s="176"/>
      <c r="FL399" s="176"/>
      <c r="FM399" s="176"/>
      <c r="FN399" s="176"/>
      <c r="FO399" s="176"/>
      <c r="FP399" s="176"/>
      <c r="FQ399" s="176"/>
      <c r="FR399" s="176"/>
      <c r="FS399" s="176"/>
      <c r="FT399" s="176"/>
      <c r="FU399" s="176"/>
      <c r="FV399" s="176"/>
      <c r="FW399" s="176"/>
      <c r="FX399" s="176"/>
      <c r="FY399" s="176"/>
      <c r="FZ399" s="176"/>
      <c r="GA399" s="176"/>
      <c r="GB399" s="176"/>
      <c r="GC399" s="176"/>
      <c r="GD399" s="176"/>
      <c r="GE399" s="176"/>
      <c r="GF399" s="176"/>
      <c r="GG399" s="176"/>
      <c r="GH399" s="176"/>
      <c r="GI399" s="176"/>
      <c r="GJ399" s="176"/>
      <c r="GK399" s="176"/>
      <c r="GL399" s="176"/>
      <c r="GM399" s="176"/>
      <c r="GN399" s="176"/>
      <c r="GO399" s="176"/>
      <c r="GP399" s="176"/>
      <c r="GQ399" s="176"/>
      <c r="GR399" s="176"/>
      <c r="GS399" s="176"/>
      <c r="GT399" s="176"/>
      <c r="GU399" s="176"/>
      <c r="GV399" s="176"/>
      <c r="GW399" s="176"/>
      <c r="GX399" s="176"/>
      <c r="GY399" s="176"/>
      <c r="GZ399" s="176"/>
      <c r="HA399" s="176"/>
      <c r="HB399" s="176"/>
      <c r="HC399" s="176"/>
      <c r="HD399" s="176"/>
      <c r="HE399" s="176"/>
      <c r="HF399" s="176"/>
      <c r="HG399" s="176"/>
      <c r="HH399" s="176"/>
      <c r="HI399" s="176"/>
      <c r="HJ399" s="176"/>
      <c r="HK399" s="176"/>
      <c r="HL399" s="176"/>
      <c r="HM399" s="176"/>
      <c r="HN399" s="176"/>
      <c r="HO399" s="176"/>
      <c r="HP399" s="176"/>
      <c r="HQ399" s="176"/>
      <c r="HR399" s="176"/>
      <c r="HS399" s="176"/>
      <c r="HT399" s="176"/>
      <c r="HU399" s="176"/>
      <c r="HV399" s="176"/>
      <c r="HW399" s="176"/>
      <c r="HX399" s="176"/>
      <c r="HY399" s="176"/>
      <c r="HZ399" s="176"/>
      <c r="IA399" s="176"/>
      <c r="IB399" s="176"/>
      <c r="IC399" s="176"/>
      <c r="ID399" s="176"/>
      <c r="IE399" s="176"/>
      <c r="IF399" s="176"/>
      <c r="IG399" s="176"/>
      <c r="IH399" s="176"/>
      <c r="II399" s="176"/>
      <c r="IJ399" s="176"/>
      <c r="IK399" s="176"/>
      <c r="IL399" s="176"/>
      <c r="IM399" s="176"/>
      <c r="IN399" s="176"/>
      <c r="IO399" s="176"/>
      <c r="IP399" s="176"/>
      <c r="IQ399" s="176"/>
      <c r="IR399" s="176"/>
      <c r="IS399" s="176"/>
      <c r="IT399" s="176"/>
      <c r="IU399" s="176"/>
    </row>
    <row r="400" spans="1:255" s="177" customFormat="1" ht="18.75" customHeight="1" x14ac:dyDescent="0.25">
      <c r="A400" s="76"/>
      <c r="B400" s="77"/>
      <c r="C400" s="78"/>
      <c r="D400" s="79"/>
      <c r="E400" s="112"/>
      <c r="F400" s="199"/>
      <c r="G400" s="114"/>
      <c r="H400" s="169"/>
      <c r="I400" s="179"/>
      <c r="J400" s="175"/>
      <c r="K400" s="175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76"/>
      <c r="DX400" s="176"/>
      <c r="DY400" s="176"/>
      <c r="DZ400" s="176"/>
      <c r="EA400" s="176"/>
      <c r="EB400" s="176"/>
      <c r="EC400" s="176"/>
      <c r="ED400" s="176"/>
      <c r="EE400" s="176"/>
      <c r="EF400" s="176"/>
      <c r="EG400" s="176"/>
      <c r="EH400" s="176"/>
      <c r="EI400" s="176"/>
      <c r="EJ400" s="176"/>
      <c r="EK400" s="176"/>
      <c r="EL400" s="176"/>
      <c r="EM400" s="176"/>
      <c r="EN400" s="176"/>
      <c r="EO400" s="176"/>
      <c r="EP400" s="176"/>
      <c r="EQ400" s="176"/>
      <c r="ER400" s="176"/>
      <c r="ES400" s="176"/>
      <c r="ET400" s="176"/>
      <c r="EU400" s="176"/>
      <c r="EV400" s="176"/>
      <c r="EW400" s="176"/>
      <c r="EX400" s="176"/>
      <c r="EY400" s="176"/>
      <c r="EZ400" s="176"/>
      <c r="FA400" s="176"/>
      <c r="FB400" s="176"/>
      <c r="FC400" s="176"/>
      <c r="FD400" s="176"/>
      <c r="FE400" s="176"/>
      <c r="FF400" s="176"/>
      <c r="FG400" s="176"/>
      <c r="FH400" s="176"/>
      <c r="FI400" s="176"/>
      <c r="FJ400" s="176"/>
      <c r="FK400" s="176"/>
      <c r="FL400" s="176"/>
      <c r="FM400" s="176"/>
      <c r="FN400" s="176"/>
      <c r="FO400" s="176"/>
      <c r="FP400" s="176"/>
      <c r="FQ400" s="176"/>
      <c r="FR400" s="176"/>
      <c r="FS400" s="176"/>
      <c r="FT400" s="176"/>
      <c r="FU400" s="176"/>
      <c r="FV400" s="176"/>
      <c r="FW400" s="176"/>
      <c r="FX400" s="176"/>
      <c r="FY400" s="176"/>
      <c r="FZ400" s="176"/>
      <c r="GA400" s="176"/>
      <c r="GB400" s="176"/>
      <c r="GC400" s="176"/>
      <c r="GD400" s="176"/>
      <c r="GE400" s="176"/>
      <c r="GF400" s="176"/>
      <c r="GG400" s="176"/>
      <c r="GH400" s="176"/>
      <c r="GI400" s="176"/>
      <c r="GJ400" s="176"/>
      <c r="GK400" s="176"/>
      <c r="GL400" s="176"/>
      <c r="GM400" s="176"/>
      <c r="GN400" s="176"/>
      <c r="GO400" s="176"/>
      <c r="GP400" s="176"/>
      <c r="GQ400" s="176"/>
      <c r="GR400" s="176"/>
      <c r="GS400" s="176"/>
      <c r="GT400" s="176"/>
      <c r="GU400" s="176"/>
      <c r="GV400" s="176"/>
      <c r="GW400" s="176"/>
      <c r="GX400" s="176"/>
      <c r="GY400" s="176"/>
      <c r="GZ400" s="176"/>
      <c r="HA400" s="176"/>
      <c r="HB400" s="176"/>
      <c r="HC400" s="176"/>
      <c r="HD400" s="176"/>
      <c r="HE400" s="176"/>
      <c r="HF400" s="176"/>
      <c r="HG400" s="176"/>
      <c r="HH400" s="176"/>
      <c r="HI400" s="176"/>
      <c r="HJ400" s="176"/>
      <c r="HK400" s="176"/>
      <c r="HL400" s="176"/>
      <c r="HM400" s="176"/>
      <c r="HN400" s="176"/>
      <c r="HO400" s="176"/>
      <c r="HP400" s="176"/>
      <c r="HQ400" s="176"/>
      <c r="HR400" s="176"/>
      <c r="HS400" s="176"/>
      <c r="HT400" s="176"/>
      <c r="HU400" s="176"/>
      <c r="HV400" s="176"/>
      <c r="HW400" s="176"/>
      <c r="HX400" s="176"/>
      <c r="HY400" s="176"/>
      <c r="HZ400" s="176"/>
      <c r="IA400" s="176"/>
      <c r="IB400" s="176"/>
      <c r="IC400" s="176"/>
      <c r="ID400" s="176"/>
      <c r="IE400" s="176"/>
      <c r="IF400" s="176"/>
      <c r="IG400" s="176"/>
      <c r="IH400" s="176"/>
      <c r="II400" s="176"/>
      <c r="IJ400" s="176"/>
      <c r="IK400" s="176"/>
      <c r="IL400" s="176"/>
      <c r="IM400" s="176"/>
      <c r="IN400" s="176"/>
      <c r="IO400" s="176"/>
      <c r="IP400" s="176"/>
      <c r="IQ400" s="176"/>
      <c r="IR400" s="176"/>
      <c r="IS400" s="176"/>
      <c r="IT400" s="176"/>
      <c r="IU400" s="176"/>
    </row>
    <row r="401" spans="1:255" s="177" customFormat="1" ht="15.75" customHeight="1" x14ac:dyDescent="0.25">
      <c r="A401" s="170" t="s">
        <v>226</v>
      </c>
      <c r="B401" s="808"/>
      <c r="C401" s="809"/>
      <c r="D401" s="809"/>
      <c r="E401" s="809"/>
      <c r="F401" s="809"/>
      <c r="G401" s="810"/>
      <c r="H401" s="171">
        <f>SUM(G399:G400)</f>
        <v>0</v>
      </c>
      <c r="I401" s="179"/>
      <c r="J401" s="175"/>
      <c r="K401" s="175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  <c r="BY401" s="176"/>
      <c r="BZ401" s="176"/>
      <c r="CA401" s="176"/>
      <c r="CB401" s="176"/>
      <c r="CC401" s="176"/>
      <c r="CD401" s="176"/>
      <c r="CE401" s="176"/>
      <c r="CF401" s="176"/>
      <c r="CG401" s="176"/>
      <c r="CH401" s="176"/>
      <c r="CI401" s="176"/>
      <c r="CJ401" s="176"/>
      <c r="CK401" s="176"/>
      <c r="CL401" s="176"/>
      <c r="CM401" s="176"/>
      <c r="CN401" s="176"/>
      <c r="CO401" s="176"/>
      <c r="CP401" s="176"/>
      <c r="CQ401" s="176"/>
      <c r="CR401" s="176"/>
      <c r="CS401" s="176"/>
      <c r="CT401" s="176"/>
      <c r="CU401" s="176"/>
      <c r="CV401" s="176"/>
      <c r="CW401" s="176"/>
      <c r="CX401" s="176"/>
      <c r="CY401" s="176"/>
      <c r="CZ401" s="176"/>
      <c r="DA401" s="176"/>
      <c r="DB401" s="176"/>
      <c r="DC401" s="176"/>
      <c r="DD401" s="176"/>
      <c r="DE401" s="176"/>
      <c r="DF401" s="176"/>
      <c r="DG401" s="176"/>
      <c r="DH401" s="176"/>
      <c r="DI401" s="176"/>
      <c r="DJ401" s="176"/>
      <c r="DK401" s="176"/>
      <c r="DL401" s="176"/>
      <c r="DM401" s="176"/>
      <c r="DN401" s="176"/>
      <c r="DO401" s="176"/>
      <c r="DP401" s="176"/>
      <c r="DQ401" s="176"/>
      <c r="DR401" s="176"/>
      <c r="DS401" s="176"/>
      <c r="DT401" s="176"/>
      <c r="DU401" s="176"/>
      <c r="DV401" s="176"/>
      <c r="DW401" s="176"/>
      <c r="DX401" s="176"/>
      <c r="DY401" s="176"/>
      <c r="DZ401" s="176"/>
      <c r="EA401" s="176"/>
      <c r="EB401" s="176"/>
      <c r="EC401" s="176"/>
      <c r="ED401" s="176"/>
      <c r="EE401" s="176"/>
      <c r="EF401" s="176"/>
      <c r="EG401" s="176"/>
      <c r="EH401" s="176"/>
      <c r="EI401" s="176"/>
      <c r="EJ401" s="176"/>
      <c r="EK401" s="176"/>
      <c r="EL401" s="176"/>
      <c r="EM401" s="176"/>
      <c r="EN401" s="176"/>
      <c r="EO401" s="176"/>
      <c r="EP401" s="176"/>
      <c r="EQ401" s="176"/>
      <c r="ER401" s="176"/>
      <c r="ES401" s="176"/>
      <c r="ET401" s="176"/>
      <c r="EU401" s="176"/>
      <c r="EV401" s="176"/>
      <c r="EW401" s="176"/>
      <c r="EX401" s="176"/>
      <c r="EY401" s="176"/>
      <c r="EZ401" s="176"/>
      <c r="FA401" s="176"/>
      <c r="FB401" s="176"/>
      <c r="FC401" s="176"/>
      <c r="FD401" s="176"/>
      <c r="FE401" s="176"/>
      <c r="FF401" s="176"/>
      <c r="FG401" s="176"/>
      <c r="FH401" s="176"/>
      <c r="FI401" s="176"/>
      <c r="FJ401" s="176"/>
      <c r="FK401" s="176"/>
      <c r="FL401" s="176"/>
      <c r="FM401" s="176"/>
      <c r="FN401" s="176"/>
      <c r="FO401" s="176"/>
      <c r="FP401" s="176"/>
      <c r="FQ401" s="176"/>
      <c r="FR401" s="176"/>
      <c r="FS401" s="176"/>
      <c r="FT401" s="176"/>
      <c r="FU401" s="176"/>
      <c r="FV401" s="176"/>
      <c r="FW401" s="176"/>
      <c r="FX401" s="176"/>
      <c r="FY401" s="176"/>
      <c r="FZ401" s="176"/>
      <c r="GA401" s="176"/>
      <c r="GB401" s="176"/>
      <c r="GC401" s="176"/>
      <c r="GD401" s="176"/>
      <c r="GE401" s="176"/>
      <c r="GF401" s="176"/>
      <c r="GG401" s="176"/>
      <c r="GH401" s="176"/>
      <c r="GI401" s="176"/>
      <c r="GJ401" s="176"/>
      <c r="GK401" s="176"/>
      <c r="GL401" s="176"/>
      <c r="GM401" s="176"/>
      <c r="GN401" s="176"/>
      <c r="GO401" s="176"/>
      <c r="GP401" s="176"/>
      <c r="GQ401" s="176"/>
      <c r="GR401" s="176"/>
      <c r="GS401" s="176"/>
      <c r="GT401" s="176"/>
      <c r="GU401" s="176"/>
      <c r="GV401" s="176"/>
      <c r="GW401" s="176"/>
      <c r="GX401" s="176"/>
      <c r="GY401" s="176"/>
      <c r="GZ401" s="176"/>
      <c r="HA401" s="176"/>
      <c r="HB401" s="176"/>
      <c r="HC401" s="176"/>
      <c r="HD401" s="176"/>
      <c r="HE401" s="176"/>
      <c r="HF401" s="176"/>
      <c r="HG401" s="176"/>
      <c r="HH401" s="176"/>
      <c r="HI401" s="176"/>
      <c r="HJ401" s="176"/>
      <c r="HK401" s="176"/>
      <c r="HL401" s="176"/>
      <c r="HM401" s="176"/>
      <c r="HN401" s="176"/>
      <c r="HO401" s="176"/>
      <c r="HP401" s="176"/>
      <c r="HQ401" s="176"/>
      <c r="HR401" s="176"/>
      <c r="HS401" s="176"/>
      <c r="HT401" s="176"/>
      <c r="HU401" s="176"/>
      <c r="HV401" s="176"/>
      <c r="HW401" s="176"/>
      <c r="HX401" s="176"/>
      <c r="HY401" s="176"/>
      <c r="HZ401" s="176"/>
      <c r="IA401" s="176"/>
      <c r="IB401" s="176"/>
      <c r="IC401" s="176"/>
      <c r="ID401" s="176"/>
      <c r="IE401" s="176"/>
      <c r="IF401" s="176"/>
      <c r="IG401" s="176"/>
      <c r="IH401" s="176"/>
      <c r="II401" s="176"/>
      <c r="IJ401" s="176"/>
      <c r="IK401" s="176"/>
      <c r="IL401" s="176"/>
      <c r="IM401" s="176"/>
      <c r="IN401" s="176"/>
      <c r="IO401" s="176"/>
      <c r="IP401" s="176"/>
      <c r="IQ401" s="176"/>
      <c r="IR401" s="176"/>
      <c r="IS401" s="176"/>
      <c r="IT401" s="176"/>
      <c r="IU401" s="176"/>
    </row>
    <row r="402" spans="1:255" s="177" customFormat="1" x14ac:dyDescent="0.25">
      <c r="A402" s="102"/>
      <c r="B402" s="672"/>
      <c r="C402" s="672"/>
      <c r="D402" s="672"/>
      <c r="E402" s="104"/>
      <c r="F402" s="105"/>
      <c r="G402" s="106"/>
      <c r="H402" s="107"/>
      <c r="I402" s="179"/>
      <c r="J402" s="175"/>
      <c r="K402" s="175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76"/>
      <c r="DX402" s="176"/>
      <c r="DY402" s="176"/>
      <c r="DZ402" s="176"/>
      <c r="EA402" s="176"/>
      <c r="EB402" s="176"/>
      <c r="EC402" s="176"/>
      <c r="ED402" s="176"/>
      <c r="EE402" s="176"/>
      <c r="EF402" s="176"/>
      <c r="EG402" s="176"/>
      <c r="EH402" s="176"/>
      <c r="EI402" s="176"/>
      <c r="EJ402" s="176"/>
      <c r="EK402" s="176"/>
      <c r="EL402" s="176"/>
      <c r="EM402" s="176"/>
      <c r="EN402" s="176"/>
      <c r="EO402" s="176"/>
      <c r="EP402" s="176"/>
      <c r="EQ402" s="176"/>
      <c r="ER402" s="176"/>
      <c r="ES402" s="176"/>
      <c r="ET402" s="176"/>
      <c r="EU402" s="176"/>
      <c r="EV402" s="176"/>
      <c r="EW402" s="176"/>
      <c r="EX402" s="176"/>
      <c r="EY402" s="176"/>
      <c r="EZ402" s="176"/>
      <c r="FA402" s="176"/>
      <c r="FB402" s="176"/>
      <c r="FC402" s="176"/>
      <c r="FD402" s="176"/>
      <c r="FE402" s="176"/>
      <c r="FF402" s="176"/>
      <c r="FG402" s="176"/>
      <c r="FH402" s="176"/>
      <c r="FI402" s="176"/>
      <c r="FJ402" s="176"/>
      <c r="FK402" s="176"/>
      <c r="FL402" s="176"/>
      <c r="FM402" s="176"/>
      <c r="FN402" s="176"/>
      <c r="FO402" s="176"/>
      <c r="FP402" s="176"/>
      <c r="FQ402" s="176"/>
      <c r="FR402" s="176"/>
      <c r="FS402" s="176"/>
      <c r="FT402" s="176"/>
      <c r="FU402" s="176"/>
      <c r="FV402" s="176"/>
      <c r="FW402" s="176"/>
      <c r="FX402" s="176"/>
      <c r="FY402" s="176"/>
      <c r="FZ402" s="176"/>
      <c r="GA402" s="176"/>
      <c r="GB402" s="176"/>
      <c r="GC402" s="176"/>
      <c r="GD402" s="176"/>
      <c r="GE402" s="176"/>
      <c r="GF402" s="176"/>
      <c r="GG402" s="176"/>
      <c r="GH402" s="176"/>
      <c r="GI402" s="176"/>
      <c r="GJ402" s="176"/>
      <c r="GK402" s="176"/>
      <c r="GL402" s="176"/>
      <c r="GM402" s="176"/>
      <c r="GN402" s="176"/>
      <c r="GO402" s="176"/>
      <c r="GP402" s="176"/>
      <c r="GQ402" s="176"/>
      <c r="GR402" s="176"/>
      <c r="GS402" s="176"/>
      <c r="GT402" s="176"/>
      <c r="GU402" s="176"/>
      <c r="GV402" s="176"/>
      <c r="GW402" s="176"/>
      <c r="GX402" s="176"/>
      <c r="GY402" s="176"/>
      <c r="GZ402" s="176"/>
      <c r="HA402" s="176"/>
      <c r="HB402" s="176"/>
      <c r="HC402" s="176"/>
      <c r="HD402" s="176"/>
      <c r="HE402" s="176"/>
      <c r="HF402" s="176"/>
      <c r="HG402" s="176"/>
      <c r="HH402" s="176"/>
      <c r="HI402" s="176"/>
      <c r="HJ402" s="176"/>
      <c r="HK402" s="176"/>
      <c r="HL402" s="176"/>
      <c r="HM402" s="176"/>
      <c r="HN402" s="176"/>
      <c r="HO402" s="176"/>
      <c r="HP402" s="176"/>
      <c r="HQ402" s="176"/>
      <c r="HR402" s="176"/>
      <c r="HS402" s="176"/>
      <c r="HT402" s="176"/>
      <c r="HU402" s="176"/>
      <c r="HV402" s="176"/>
      <c r="HW402" s="176"/>
      <c r="HX402" s="176"/>
      <c r="HY402" s="176"/>
      <c r="HZ402" s="176"/>
      <c r="IA402" s="176"/>
      <c r="IB402" s="176"/>
      <c r="IC402" s="176"/>
      <c r="ID402" s="176"/>
      <c r="IE402" s="176"/>
      <c r="IF402" s="176"/>
      <c r="IG402" s="176"/>
      <c r="IH402" s="176"/>
      <c r="II402" s="176"/>
      <c r="IJ402" s="176"/>
      <c r="IK402" s="176"/>
      <c r="IL402" s="176"/>
      <c r="IM402" s="176"/>
      <c r="IN402" s="176"/>
      <c r="IO402" s="176"/>
      <c r="IP402" s="176"/>
      <c r="IQ402" s="176"/>
      <c r="IR402" s="176"/>
      <c r="IS402" s="176"/>
      <c r="IT402" s="176"/>
      <c r="IU402" s="176"/>
    </row>
    <row r="403" spans="1:255" s="177" customFormat="1" x14ac:dyDescent="0.25">
      <c r="A403" s="866" t="s">
        <v>229</v>
      </c>
      <c r="B403" s="813" t="s">
        <v>22</v>
      </c>
      <c r="C403" s="813" t="s">
        <v>223</v>
      </c>
      <c r="D403" s="813" t="s">
        <v>17</v>
      </c>
      <c r="E403" s="816" t="s">
        <v>224</v>
      </c>
      <c r="F403" s="818" t="s">
        <v>225</v>
      </c>
      <c r="G403" s="819"/>
      <c r="H403" s="820" t="s">
        <v>230</v>
      </c>
      <c r="I403" s="179"/>
      <c r="J403" s="175"/>
      <c r="K403" s="181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76"/>
      <c r="DX403" s="176"/>
      <c r="DY403" s="176"/>
      <c r="DZ403" s="176"/>
      <c r="EA403" s="176"/>
      <c r="EB403" s="176"/>
      <c r="EC403" s="176"/>
      <c r="ED403" s="176"/>
      <c r="EE403" s="176"/>
      <c r="EF403" s="176"/>
      <c r="EG403" s="176"/>
      <c r="EH403" s="176"/>
      <c r="EI403" s="176"/>
      <c r="EJ403" s="176"/>
      <c r="EK403" s="176"/>
      <c r="EL403" s="176"/>
      <c r="EM403" s="176"/>
      <c r="EN403" s="176"/>
      <c r="EO403" s="176"/>
      <c r="EP403" s="176"/>
      <c r="EQ403" s="176"/>
      <c r="ER403" s="176"/>
      <c r="ES403" s="176"/>
      <c r="ET403" s="176"/>
      <c r="EU403" s="176"/>
      <c r="EV403" s="176"/>
      <c r="EW403" s="176"/>
      <c r="EX403" s="176"/>
      <c r="EY403" s="176"/>
      <c r="EZ403" s="176"/>
      <c r="FA403" s="176"/>
      <c r="FB403" s="176"/>
      <c r="FC403" s="176"/>
      <c r="FD403" s="176"/>
      <c r="FE403" s="176"/>
      <c r="FF403" s="176"/>
      <c r="FG403" s="176"/>
      <c r="FH403" s="176"/>
      <c r="FI403" s="176"/>
      <c r="FJ403" s="176"/>
      <c r="FK403" s="176"/>
      <c r="FL403" s="176"/>
      <c r="FM403" s="176"/>
      <c r="FN403" s="176"/>
      <c r="FO403" s="176"/>
      <c r="FP403" s="176"/>
      <c r="FQ403" s="176"/>
      <c r="FR403" s="176"/>
      <c r="FS403" s="176"/>
      <c r="FT403" s="176"/>
      <c r="FU403" s="176"/>
      <c r="FV403" s="176"/>
      <c r="FW403" s="176"/>
      <c r="FX403" s="176"/>
      <c r="FY403" s="176"/>
      <c r="FZ403" s="176"/>
      <c r="GA403" s="176"/>
      <c r="GB403" s="176"/>
      <c r="GC403" s="176"/>
      <c r="GD403" s="176"/>
      <c r="GE403" s="176"/>
      <c r="GF403" s="176"/>
      <c r="GG403" s="176"/>
      <c r="GH403" s="176"/>
      <c r="GI403" s="176"/>
      <c r="GJ403" s="176"/>
      <c r="GK403" s="176"/>
      <c r="GL403" s="176"/>
      <c r="GM403" s="176"/>
      <c r="GN403" s="176"/>
      <c r="GO403" s="176"/>
      <c r="GP403" s="176"/>
      <c r="GQ403" s="176"/>
      <c r="GR403" s="176"/>
      <c r="GS403" s="176"/>
      <c r="GT403" s="176"/>
      <c r="GU403" s="176"/>
      <c r="GV403" s="176"/>
      <c r="GW403" s="176"/>
      <c r="GX403" s="176"/>
      <c r="GY403" s="176"/>
      <c r="GZ403" s="176"/>
      <c r="HA403" s="176"/>
      <c r="HB403" s="176"/>
      <c r="HC403" s="176"/>
      <c r="HD403" s="176"/>
      <c r="HE403" s="176"/>
      <c r="HF403" s="176"/>
      <c r="HG403" s="176"/>
      <c r="HH403" s="176"/>
      <c r="HI403" s="176"/>
      <c r="HJ403" s="176"/>
      <c r="HK403" s="176"/>
      <c r="HL403" s="176"/>
      <c r="HM403" s="176"/>
      <c r="HN403" s="176"/>
      <c r="HO403" s="176"/>
      <c r="HP403" s="176"/>
      <c r="HQ403" s="176"/>
      <c r="HR403" s="176"/>
      <c r="HS403" s="176"/>
      <c r="HT403" s="176"/>
      <c r="HU403" s="176"/>
      <c r="HV403" s="176"/>
      <c r="HW403" s="176"/>
      <c r="HX403" s="176"/>
      <c r="HY403" s="176"/>
      <c r="HZ403" s="176"/>
      <c r="IA403" s="176"/>
      <c r="IB403" s="176"/>
      <c r="IC403" s="176"/>
      <c r="ID403" s="176"/>
      <c r="IE403" s="176"/>
      <c r="IF403" s="176"/>
      <c r="IG403" s="176"/>
      <c r="IH403" s="176"/>
      <c r="II403" s="176"/>
      <c r="IJ403" s="176"/>
      <c r="IK403" s="176"/>
      <c r="IL403" s="176"/>
      <c r="IM403" s="176"/>
      <c r="IN403" s="176"/>
      <c r="IO403" s="176"/>
      <c r="IP403" s="176"/>
      <c r="IQ403" s="176"/>
      <c r="IR403" s="176"/>
      <c r="IS403" s="176"/>
      <c r="IT403" s="176"/>
      <c r="IU403" s="176"/>
    </row>
    <row r="404" spans="1:255" s="177" customFormat="1" x14ac:dyDescent="0.25">
      <c r="A404" s="868"/>
      <c r="B404" s="814"/>
      <c r="C404" s="814"/>
      <c r="D404" s="814"/>
      <c r="E404" s="869"/>
      <c r="F404" s="165" t="s">
        <v>227</v>
      </c>
      <c r="G404" s="166" t="s">
        <v>228</v>
      </c>
      <c r="H404" s="821"/>
      <c r="I404" s="182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76"/>
      <c r="DX404" s="176"/>
      <c r="DY404" s="176"/>
      <c r="DZ404" s="176"/>
      <c r="EA404" s="176"/>
      <c r="EB404" s="176"/>
      <c r="EC404" s="176"/>
      <c r="ED404" s="176"/>
      <c r="EE404" s="176"/>
      <c r="EF404" s="176"/>
      <c r="EG404" s="176"/>
      <c r="EH404" s="176"/>
      <c r="EI404" s="176"/>
      <c r="EJ404" s="176"/>
      <c r="EK404" s="176"/>
      <c r="EL404" s="176"/>
      <c r="EM404" s="176"/>
      <c r="EN404" s="176"/>
      <c r="EO404" s="176"/>
      <c r="EP404" s="176"/>
      <c r="EQ404" s="176"/>
      <c r="ER404" s="176"/>
      <c r="ES404" s="176"/>
      <c r="ET404" s="176"/>
      <c r="EU404" s="176"/>
      <c r="EV404" s="176"/>
      <c r="EW404" s="176"/>
      <c r="EX404" s="176"/>
      <c r="EY404" s="176"/>
      <c r="EZ404" s="176"/>
      <c r="FA404" s="176"/>
      <c r="FB404" s="176"/>
      <c r="FC404" s="176"/>
      <c r="FD404" s="176"/>
      <c r="FE404" s="176"/>
      <c r="FF404" s="176"/>
      <c r="FG404" s="176"/>
      <c r="FH404" s="176"/>
      <c r="FI404" s="176"/>
      <c r="FJ404" s="176"/>
      <c r="FK404" s="176"/>
      <c r="FL404" s="176"/>
      <c r="FM404" s="176"/>
      <c r="FN404" s="176"/>
      <c r="FO404" s="176"/>
      <c r="FP404" s="176"/>
      <c r="FQ404" s="176"/>
      <c r="FR404" s="176"/>
      <c r="FS404" s="176"/>
      <c r="FT404" s="176"/>
      <c r="FU404" s="176"/>
      <c r="FV404" s="176"/>
      <c r="FW404" s="176"/>
      <c r="FX404" s="176"/>
      <c r="FY404" s="176"/>
      <c r="FZ404" s="176"/>
      <c r="GA404" s="176"/>
      <c r="GB404" s="176"/>
      <c r="GC404" s="176"/>
      <c r="GD404" s="176"/>
      <c r="GE404" s="176"/>
      <c r="GF404" s="176"/>
      <c r="GG404" s="176"/>
      <c r="GH404" s="176"/>
      <c r="GI404" s="176"/>
      <c r="GJ404" s="176"/>
      <c r="GK404" s="176"/>
      <c r="GL404" s="176"/>
      <c r="GM404" s="176"/>
      <c r="GN404" s="176"/>
      <c r="GO404" s="176"/>
      <c r="GP404" s="176"/>
      <c r="GQ404" s="176"/>
      <c r="GR404" s="176"/>
      <c r="GS404" s="176"/>
      <c r="GT404" s="176"/>
      <c r="GU404" s="176"/>
      <c r="GV404" s="176"/>
      <c r="GW404" s="176"/>
      <c r="GX404" s="176"/>
      <c r="GY404" s="176"/>
      <c r="GZ404" s="176"/>
      <c r="HA404" s="176"/>
      <c r="HB404" s="176"/>
      <c r="HC404" s="176"/>
      <c r="HD404" s="176"/>
      <c r="HE404" s="176"/>
      <c r="HF404" s="176"/>
      <c r="HG404" s="176"/>
      <c r="HH404" s="176"/>
      <c r="HI404" s="176"/>
      <c r="HJ404" s="176"/>
      <c r="HK404" s="176"/>
      <c r="HL404" s="176"/>
      <c r="HM404" s="176"/>
      <c r="HN404" s="176"/>
      <c r="HO404" s="176"/>
      <c r="HP404" s="176"/>
      <c r="HQ404" s="176"/>
      <c r="HR404" s="176"/>
      <c r="HS404" s="176"/>
      <c r="HT404" s="176"/>
      <c r="HU404" s="176"/>
      <c r="HV404" s="176"/>
      <c r="HW404" s="176"/>
      <c r="HX404" s="176"/>
      <c r="HY404" s="176"/>
      <c r="HZ404" s="176"/>
      <c r="IA404" s="176"/>
      <c r="IB404" s="176"/>
      <c r="IC404" s="176"/>
      <c r="ID404" s="176"/>
      <c r="IE404" s="176"/>
      <c r="IF404" s="176"/>
      <c r="IG404" s="176"/>
      <c r="IH404" s="176"/>
      <c r="II404" s="176"/>
      <c r="IJ404" s="176"/>
      <c r="IK404" s="176"/>
      <c r="IL404" s="176"/>
      <c r="IM404" s="176"/>
      <c r="IN404" s="176"/>
      <c r="IO404" s="176"/>
      <c r="IP404" s="176"/>
      <c r="IQ404" s="176"/>
      <c r="IR404" s="176"/>
      <c r="IS404" s="176"/>
      <c r="IT404" s="176"/>
      <c r="IU404" s="176"/>
    </row>
    <row r="405" spans="1:255" s="177" customFormat="1" ht="23.25" customHeight="1" x14ac:dyDescent="0.25">
      <c r="A405" s="498" t="s">
        <v>869</v>
      </c>
      <c r="B405" s="499" t="s">
        <v>233</v>
      </c>
      <c r="C405" s="110" t="s">
        <v>255</v>
      </c>
      <c r="D405" s="111" t="s">
        <v>17</v>
      </c>
      <c r="E405" s="172">
        <v>1</v>
      </c>
      <c r="F405" s="124">
        <f>' material DUTOS'!J3</f>
        <v>1615</v>
      </c>
      <c r="G405" s="114">
        <f t="shared" ref="G405:G408" si="9">TRUNC(E405*F405,2)</f>
        <v>1615</v>
      </c>
      <c r="H405" s="569"/>
      <c r="I405" s="182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76"/>
      <c r="DX405" s="176"/>
      <c r="DY405" s="176"/>
      <c r="DZ405" s="176"/>
      <c r="EA405" s="176"/>
      <c r="EB405" s="176"/>
      <c r="EC405" s="176"/>
      <c r="ED405" s="176"/>
      <c r="EE405" s="176"/>
      <c r="EF405" s="176"/>
      <c r="EG405" s="176"/>
      <c r="EH405" s="176"/>
      <c r="EI405" s="176"/>
      <c r="EJ405" s="176"/>
      <c r="EK405" s="176"/>
      <c r="EL405" s="176"/>
      <c r="EM405" s="176"/>
      <c r="EN405" s="176"/>
      <c r="EO405" s="176"/>
      <c r="EP405" s="176"/>
      <c r="EQ405" s="176"/>
      <c r="ER405" s="176"/>
      <c r="ES405" s="176"/>
      <c r="ET405" s="176"/>
      <c r="EU405" s="176"/>
      <c r="EV405" s="176"/>
      <c r="EW405" s="176"/>
      <c r="EX405" s="176"/>
      <c r="EY405" s="176"/>
      <c r="EZ405" s="176"/>
      <c r="FA405" s="176"/>
      <c r="FB405" s="176"/>
      <c r="FC405" s="176"/>
      <c r="FD405" s="176"/>
      <c r="FE405" s="176"/>
      <c r="FF405" s="176"/>
      <c r="FG405" s="176"/>
      <c r="FH405" s="176"/>
      <c r="FI405" s="176"/>
      <c r="FJ405" s="176"/>
      <c r="FK405" s="176"/>
      <c r="FL405" s="176"/>
      <c r="FM405" s="176"/>
      <c r="FN405" s="176"/>
      <c r="FO405" s="176"/>
      <c r="FP405" s="176"/>
      <c r="FQ405" s="176"/>
      <c r="FR405" s="176"/>
      <c r="FS405" s="176"/>
      <c r="FT405" s="176"/>
      <c r="FU405" s="176"/>
      <c r="FV405" s="176"/>
      <c r="FW405" s="176"/>
      <c r="FX405" s="176"/>
      <c r="FY405" s="176"/>
      <c r="FZ405" s="176"/>
      <c r="GA405" s="176"/>
      <c r="GB405" s="176"/>
      <c r="GC405" s="176"/>
      <c r="GD405" s="176"/>
      <c r="GE405" s="176"/>
      <c r="GF405" s="176"/>
      <c r="GG405" s="176"/>
      <c r="GH405" s="176"/>
      <c r="GI405" s="176"/>
      <c r="GJ405" s="176"/>
      <c r="GK405" s="176"/>
      <c r="GL405" s="176"/>
      <c r="GM405" s="176"/>
      <c r="GN405" s="176"/>
      <c r="GO405" s="176"/>
      <c r="GP405" s="176"/>
      <c r="GQ405" s="176"/>
      <c r="GR405" s="176"/>
      <c r="GS405" s="176"/>
      <c r="GT405" s="176"/>
      <c r="GU405" s="176"/>
      <c r="GV405" s="176"/>
      <c r="GW405" s="176"/>
      <c r="GX405" s="176"/>
      <c r="GY405" s="176"/>
      <c r="GZ405" s="176"/>
      <c r="HA405" s="176"/>
      <c r="HB405" s="176"/>
      <c r="HC405" s="176"/>
      <c r="HD405" s="176"/>
      <c r="HE405" s="176"/>
      <c r="HF405" s="176"/>
      <c r="HG405" s="176"/>
      <c r="HH405" s="176"/>
      <c r="HI405" s="176"/>
      <c r="HJ405" s="176"/>
      <c r="HK405" s="176"/>
      <c r="HL405" s="176"/>
      <c r="HM405" s="176"/>
      <c r="HN405" s="176"/>
      <c r="HO405" s="176"/>
      <c r="HP405" s="176"/>
      <c r="HQ405" s="176"/>
      <c r="HR405" s="176"/>
      <c r="HS405" s="176"/>
      <c r="HT405" s="176"/>
      <c r="HU405" s="176"/>
      <c r="HV405" s="176"/>
      <c r="HW405" s="176"/>
      <c r="HX405" s="176"/>
      <c r="HY405" s="176"/>
      <c r="HZ405" s="176"/>
      <c r="IA405" s="176"/>
      <c r="IB405" s="176"/>
      <c r="IC405" s="176"/>
      <c r="ID405" s="176"/>
      <c r="IE405" s="176"/>
      <c r="IF405" s="176"/>
      <c r="IG405" s="176"/>
      <c r="IH405" s="176"/>
      <c r="II405" s="176"/>
      <c r="IJ405" s="176"/>
      <c r="IK405" s="176"/>
      <c r="IL405" s="176"/>
      <c r="IM405" s="176"/>
      <c r="IN405" s="176"/>
      <c r="IO405" s="176"/>
      <c r="IP405" s="176"/>
      <c r="IQ405" s="176"/>
      <c r="IR405" s="176"/>
      <c r="IS405" s="176"/>
      <c r="IT405" s="176"/>
      <c r="IU405" s="176"/>
    </row>
    <row r="406" spans="1:255" s="504" customFormat="1" ht="23.25" customHeight="1" x14ac:dyDescent="0.25">
      <c r="A406" s="500"/>
      <c r="B406" s="499"/>
      <c r="C406" s="499"/>
      <c r="D406" s="501"/>
      <c r="E406" s="172"/>
      <c r="F406" s="124"/>
      <c r="G406" s="114"/>
      <c r="H406" s="569"/>
      <c r="I406" s="502"/>
      <c r="J406" s="503"/>
      <c r="K406" s="503"/>
      <c r="L406" s="503"/>
      <c r="M406" s="503"/>
      <c r="N406" s="503"/>
      <c r="O406" s="503"/>
      <c r="P406" s="503"/>
      <c r="Q406" s="503"/>
      <c r="R406" s="503"/>
      <c r="S406" s="503"/>
      <c r="T406" s="503"/>
      <c r="U406" s="503"/>
      <c r="V406" s="503"/>
      <c r="W406" s="503"/>
      <c r="X406" s="503"/>
      <c r="Y406" s="503"/>
      <c r="Z406" s="503"/>
      <c r="AA406" s="503"/>
      <c r="AB406" s="503"/>
      <c r="AC406" s="503"/>
      <c r="AD406" s="503"/>
      <c r="AE406" s="503"/>
      <c r="AF406" s="503"/>
      <c r="AG406" s="503"/>
      <c r="AH406" s="503"/>
      <c r="AI406" s="503"/>
      <c r="AJ406" s="503"/>
      <c r="AK406" s="503"/>
      <c r="AL406" s="503"/>
      <c r="AM406" s="503"/>
      <c r="AN406" s="503"/>
      <c r="AO406" s="503"/>
      <c r="AP406" s="503"/>
      <c r="AQ406" s="503"/>
      <c r="AR406" s="503"/>
      <c r="AS406" s="503"/>
      <c r="AT406" s="503"/>
      <c r="AU406" s="503"/>
      <c r="AV406" s="503"/>
      <c r="AW406" s="503"/>
      <c r="AX406" s="503"/>
      <c r="AY406" s="503"/>
      <c r="AZ406" s="503"/>
      <c r="BA406" s="503"/>
      <c r="BB406" s="503"/>
      <c r="BC406" s="503"/>
      <c r="BD406" s="503"/>
      <c r="BE406" s="503"/>
      <c r="BF406" s="503"/>
      <c r="BG406" s="503"/>
      <c r="BH406" s="503"/>
      <c r="BI406" s="503"/>
      <c r="BJ406" s="503"/>
      <c r="BK406" s="503"/>
      <c r="BL406" s="503"/>
      <c r="BM406" s="503"/>
      <c r="BN406" s="503"/>
      <c r="BO406" s="503"/>
      <c r="BP406" s="503"/>
      <c r="BQ406" s="503"/>
      <c r="BR406" s="503"/>
      <c r="BS406" s="503"/>
      <c r="BT406" s="503"/>
      <c r="BU406" s="503"/>
      <c r="BV406" s="503"/>
      <c r="BW406" s="503"/>
      <c r="BX406" s="503"/>
      <c r="BY406" s="503"/>
      <c r="BZ406" s="503"/>
      <c r="CA406" s="503"/>
      <c r="CB406" s="503"/>
      <c r="CC406" s="503"/>
      <c r="CD406" s="503"/>
      <c r="CE406" s="503"/>
      <c r="CF406" s="503"/>
      <c r="CG406" s="503"/>
      <c r="CH406" s="503"/>
      <c r="CI406" s="503"/>
      <c r="CJ406" s="503"/>
      <c r="CK406" s="503"/>
      <c r="CL406" s="503"/>
      <c r="CM406" s="503"/>
      <c r="CN406" s="503"/>
      <c r="CO406" s="503"/>
      <c r="CP406" s="503"/>
      <c r="CQ406" s="503"/>
      <c r="CR406" s="503"/>
      <c r="CS406" s="503"/>
      <c r="CT406" s="503"/>
      <c r="CU406" s="503"/>
      <c r="CV406" s="503"/>
      <c r="CW406" s="503"/>
      <c r="CX406" s="503"/>
      <c r="CY406" s="503"/>
      <c r="CZ406" s="503"/>
      <c r="DA406" s="503"/>
      <c r="DB406" s="503"/>
      <c r="DC406" s="503"/>
      <c r="DD406" s="503"/>
      <c r="DE406" s="503"/>
      <c r="DF406" s="503"/>
      <c r="DG406" s="503"/>
      <c r="DH406" s="503"/>
      <c r="DI406" s="503"/>
      <c r="DJ406" s="503"/>
      <c r="DK406" s="503"/>
      <c r="DL406" s="503"/>
      <c r="DM406" s="503"/>
      <c r="DN406" s="503"/>
      <c r="DO406" s="503"/>
      <c r="DP406" s="503"/>
      <c r="DQ406" s="503"/>
      <c r="DR406" s="503"/>
      <c r="DS406" s="503"/>
      <c r="DT406" s="503"/>
      <c r="DU406" s="503"/>
      <c r="DV406" s="503"/>
      <c r="DW406" s="503"/>
      <c r="DX406" s="503"/>
      <c r="DY406" s="503"/>
      <c r="DZ406" s="503"/>
      <c r="EA406" s="503"/>
      <c r="EB406" s="503"/>
      <c r="EC406" s="503"/>
      <c r="ED406" s="503"/>
      <c r="EE406" s="503"/>
      <c r="EF406" s="503"/>
      <c r="EG406" s="503"/>
      <c r="EH406" s="503"/>
      <c r="EI406" s="503"/>
      <c r="EJ406" s="503"/>
      <c r="EK406" s="503"/>
      <c r="EL406" s="503"/>
      <c r="EM406" s="503"/>
      <c r="EN406" s="503"/>
      <c r="EO406" s="503"/>
      <c r="EP406" s="503"/>
      <c r="EQ406" s="503"/>
      <c r="ER406" s="503"/>
      <c r="ES406" s="503"/>
      <c r="ET406" s="503"/>
      <c r="EU406" s="503"/>
      <c r="EV406" s="503"/>
      <c r="EW406" s="503"/>
      <c r="EX406" s="503"/>
      <c r="EY406" s="503"/>
      <c r="EZ406" s="503"/>
      <c r="FA406" s="503"/>
      <c r="FB406" s="503"/>
      <c r="FC406" s="503"/>
      <c r="FD406" s="503"/>
      <c r="FE406" s="503"/>
      <c r="FF406" s="503"/>
      <c r="FG406" s="503"/>
      <c r="FH406" s="503"/>
      <c r="FI406" s="503"/>
      <c r="FJ406" s="503"/>
      <c r="FK406" s="503"/>
      <c r="FL406" s="503"/>
      <c r="FM406" s="503"/>
      <c r="FN406" s="503"/>
      <c r="FO406" s="503"/>
      <c r="FP406" s="503"/>
      <c r="FQ406" s="503"/>
      <c r="FR406" s="503"/>
      <c r="FS406" s="503"/>
      <c r="FT406" s="503"/>
      <c r="FU406" s="503"/>
      <c r="FV406" s="503"/>
      <c r="FW406" s="503"/>
      <c r="FX406" s="503"/>
      <c r="FY406" s="503"/>
      <c r="FZ406" s="503"/>
      <c r="GA406" s="503"/>
      <c r="GB406" s="503"/>
      <c r="GC406" s="503"/>
      <c r="GD406" s="503"/>
      <c r="GE406" s="503"/>
      <c r="GF406" s="503"/>
      <c r="GG406" s="503"/>
      <c r="GH406" s="503"/>
      <c r="GI406" s="503"/>
      <c r="GJ406" s="503"/>
      <c r="GK406" s="503"/>
      <c r="GL406" s="503"/>
      <c r="GM406" s="503"/>
      <c r="GN406" s="503"/>
      <c r="GO406" s="503"/>
      <c r="GP406" s="503"/>
      <c r="GQ406" s="503"/>
      <c r="GR406" s="503"/>
      <c r="GS406" s="503"/>
      <c r="GT406" s="503"/>
      <c r="GU406" s="503"/>
      <c r="GV406" s="503"/>
      <c r="GW406" s="503"/>
      <c r="GX406" s="503"/>
      <c r="GY406" s="503"/>
      <c r="GZ406" s="503"/>
      <c r="HA406" s="503"/>
      <c r="HB406" s="503"/>
      <c r="HC406" s="503"/>
      <c r="HD406" s="503"/>
      <c r="HE406" s="503"/>
      <c r="HF406" s="503"/>
      <c r="HG406" s="503"/>
      <c r="HH406" s="503"/>
      <c r="HI406" s="503"/>
      <c r="HJ406" s="503"/>
      <c r="HK406" s="503"/>
      <c r="HL406" s="503"/>
      <c r="HM406" s="503"/>
      <c r="HN406" s="503"/>
      <c r="HO406" s="503"/>
      <c r="HP406" s="503"/>
      <c r="HQ406" s="503"/>
      <c r="HR406" s="503"/>
      <c r="HS406" s="503"/>
      <c r="HT406" s="503"/>
      <c r="HU406" s="503"/>
      <c r="HV406" s="503"/>
      <c r="HW406" s="503"/>
      <c r="HX406" s="503"/>
      <c r="HY406" s="503"/>
      <c r="HZ406" s="503"/>
      <c r="IA406" s="503"/>
      <c r="IB406" s="503"/>
      <c r="IC406" s="503"/>
      <c r="ID406" s="503"/>
      <c r="IE406" s="503"/>
      <c r="IF406" s="503"/>
      <c r="IG406" s="503"/>
      <c r="IH406" s="503"/>
      <c r="II406" s="503"/>
      <c r="IJ406" s="503"/>
      <c r="IK406" s="503"/>
      <c r="IL406" s="503"/>
      <c r="IM406" s="503"/>
      <c r="IN406" s="503"/>
      <c r="IO406" s="503"/>
      <c r="IP406" s="503"/>
      <c r="IQ406" s="503"/>
      <c r="IR406" s="503"/>
      <c r="IS406" s="503"/>
      <c r="IT406" s="503"/>
      <c r="IU406" s="503"/>
    </row>
    <row r="407" spans="1:255" s="504" customFormat="1" ht="23.25" customHeight="1" x14ac:dyDescent="0.25">
      <c r="A407" s="500"/>
      <c r="B407" s="499"/>
      <c r="C407" s="499"/>
      <c r="D407" s="501"/>
      <c r="E407" s="172"/>
      <c r="F407" s="124"/>
      <c r="G407" s="114"/>
      <c r="H407" s="569"/>
      <c r="I407" s="502"/>
      <c r="J407" s="503"/>
      <c r="K407" s="503"/>
      <c r="L407" s="503"/>
      <c r="M407" s="503"/>
      <c r="N407" s="503"/>
      <c r="O407" s="503"/>
      <c r="P407" s="503"/>
      <c r="Q407" s="503"/>
      <c r="R407" s="503"/>
      <c r="S407" s="503"/>
      <c r="T407" s="503"/>
      <c r="U407" s="503"/>
      <c r="V407" s="503"/>
      <c r="W407" s="503"/>
      <c r="X407" s="503"/>
      <c r="Y407" s="503"/>
      <c r="Z407" s="503"/>
      <c r="AA407" s="503"/>
      <c r="AB407" s="503"/>
      <c r="AC407" s="503"/>
      <c r="AD407" s="503"/>
      <c r="AE407" s="503"/>
      <c r="AF407" s="503"/>
      <c r="AG407" s="503"/>
      <c r="AH407" s="503"/>
      <c r="AI407" s="503"/>
      <c r="AJ407" s="503"/>
      <c r="AK407" s="503"/>
      <c r="AL407" s="503"/>
      <c r="AM407" s="503"/>
      <c r="AN407" s="503"/>
      <c r="AO407" s="503"/>
      <c r="AP407" s="503"/>
      <c r="AQ407" s="503"/>
      <c r="AR407" s="503"/>
      <c r="AS407" s="503"/>
      <c r="AT407" s="503"/>
      <c r="AU407" s="503"/>
      <c r="AV407" s="503"/>
      <c r="AW407" s="503"/>
      <c r="AX407" s="503"/>
      <c r="AY407" s="503"/>
      <c r="AZ407" s="503"/>
      <c r="BA407" s="503"/>
      <c r="BB407" s="503"/>
      <c r="BC407" s="503"/>
      <c r="BD407" s="503"/>
      <c r="BE407" s="503"/>
      <c r="BF407" s="503"/>
      <c r="BG407" s="503"/>
      <c r="BH407" s="503"/>
      <c r="BI407" s="503"/>
      <c r="BJ407" s="503"/>
      <c r="BK407" s="503"/>
      <c r="BL407" s="503"/>
      <c r="BM407" s="503"/>
      <c r="BN407" s="503"/>
      <c r="BO407" s="503"/>
      <c r="BP407" s="503"/>
      <c r="BQ407" s="503"/>
      <c r="BR407" s="503"/>
      <c r="BS407" s="503"/>
      <c r="BT407" s="503"/>
      <c r="BU407" s="503"/>
      <c r="BV407" s="503"/>
      <c r="BW407" s="503"/>
      <c r="BX407" s="503"/>
      <c r="BY407" s="503"/>
      <c r="BZ407" s="503"/>
      <c r="CA407" s="503"/>
      <c r="CB407" s="503"/>
      <c r="CC407" s="503"/>
      <c r="CD407" s="503"/>
      <c r="CE407" s="503"/>
      <c r="CF407" s="503"/>
      <c r="CG407" s="503"/>
      <c r="CH407" s="503"/>
      <c r="CI407" s="503"/>
      <c r="CJ407" s="503"/>
      <c r="CK407" s="503"/>
      <c r="CL407" s="503"/>
      <c r="CM407" s="503"/>
      <c r="CN407" s="503"/>
      <c r="CO407" s="503"/>
      <c r="CP407" s="503"/>
      <c r="CQ407" s="503"/>
      <c r="CR407" s="503"/>
      <c r="CS407" s="503"/>
      <c r="CT407" s="503"/>
      <c r="CU407" s="503"/>
      <c r="CV407" s="503"/>
      <c r="CW407" s="503"/>
      <c r="CX407" s="503"/>
      <c r="CY407" s="503"/>
      <c r="CZ407" s="503"/>
      <c r="DA407" s="503"/>
      <c r="DB407" s="503"/>
      <c r="DC407" s="503"/>
      <c r="DD407" s="503"/>
      <c r="DE407" s="503"/>
      <c r="DF407" s="503"/>
      <c r="DG407" s="503"/>
      <c r="DH407" s="503"/>
      <c r="DI407" s="503"/>
      <c r="DJ407" s="503"/>
      <c r="DK407" s="503"/>
      <c r="DL407" s="503"/>
      <c r="DM407" s="503"/>
      <c r="DN407" s="503"/>
      <c r="DO407" s="503"/>
      <c r="DP407" s="503"/>
      <c r="DQ407" s="503"/>
      <c r="DR407" s="503"/>
      <c r="DS407" s="503"/>
      <c r="DT407" s="503"/>
      <c r="DU407" s="503"/>
      <c r="DV407" s="503"/>
      <c r="DW407" s="503"/>
      <c r="DX407" s="503"/>
      <c r="DY407" s="503"/>
      <c r="DZ407" s="503"/>
      <c r="EA407" s="503"/>
      <c r="EB407" s="503"/>
      <c r="EC407" s="503"/>
      <c r="ED407" s="503"/>
      <c r="EE407" s="503"/>
      <c r="EF407" s="503"/>
      <c r="EG407" s="503"/>
      <c r="EH407" s="503"/>
      <c r="EI407" s="503"/>
      <c r="EJ407" s="503"/>
      <c r="EK407" s="503"/>
      <c r="EL407" s="503"/>
      <c r="EM407" s="503"/>
      <c r="EN407" s="503"/>
      <c r="EO407" s="503"/>
      <c r="EP407" s="503"/>
      <c r="EQ407" s="503"/>
      <c r="ER407" s="503"/>
      <c r="ES407" s="503"/>
      <c r="ET407" s="503"/>
      <c r="EU407" s="503"/>
      <c r="EV407" s="503"/>
      <c r="EW407" s="503"/>
      <c r="EX407" s="503"/>
      <c r="EY407" s="503"/>
      <c r="EZ407" s="503"/>
      <c r="FA407" s="503"/>
      <c r="FB407" s="503"/>
      <c r="FC407" s="503"/>
      <c r="FD407" s="503"/>
      <c r="FE407" s="503"/>
      <c r="FF407" s="503"/>
      <c r="FG407" s="503"/>
      <c r="FH407" s="503"/>
      <c r="FI407" s="503"/>
      <c r="FJ407" s="503"/>
      <c r="FK407" s="503"/>
      <c r="FL407" s="503"/>
      <c r="FM407" s="503"/>
      <c r="FN407" s="503"/>
      <c r="FO407" s="503"/>
      <c r="FP407" s="503"/>
      <c r="FQ407" s="503"/>
      <c r="FR407" s="503"/>
      <c r="FS407" s="503"/>
      <c r="FT407" s="503"/>
      <c r="FU407" s="503"/>
      <c r="FV407" s="503"/>
      <c r="FW407" s="503"/>
      <c r="FX407" s="503"/>
      <c r="FY407" s="503"/>
      <c r="FZ407" s="503"/>
      <c r="GA407" s="503"/>
      <c r="GB407" s="503"/>
      <c r="GC407" s="503"/>
      <c r="GD407" s="503"/>
      <c r="GE407" s="503"/>
      <c r="GF407" s="503"/>
      <c r="GG407" s="503"/>
      <c r="GH407" s="503"/>
      <c r="GI407" s="503"/>
      <c r="GJ407" s="503"/>
      <c r="GK407" s="503"/>
      <c r="GL407" s="503"/>
      <c r="GM407" s="503"/>
      <c r="GN407" s="503"/>
      <c r="GO407" s="503"/>
      <c r="GP407" s="503"/>
      <c r="GQ407" s="503"/>
      <c r="GR407" s="503"/>
      <c r="GS407" s="503"/>
      <c r="GT407" s="503"/>
      <c r="GU407" s="503"/>
      <c r="GV407" s="503"/>
      <c r="GW407" s="503"/>
      <c r="GX407" s="503"/>
      <c r="GY407" s="503"/>
      <c r="GZ407" s="503"/>
      <c r="HA407" s="503"/>
      <c r="HB407" s="503"/>
      <c r="HC407" s="503"/>
      <c r="HD407" s="503"/>
      <c r="HE407" s="503"/>
      <c r="HF407" s="503"/>
      <c r="HG407" s="503"/>
      <c r="HH407" s="503"/>
      <c r="HI407" s="503"/>
      <c r="HJ407" s="503"/>
      <c r="HK407" s="503"/>
      <c r="HL407" s="503"/>
      <c r="HM407" s="503"/>
      <c r="HN407" s="503"/>
      <c r="HO407" s="503"/>
      <c r="HP407" s="503"/>
      <c r="HQ407" s="503"/>
      <c r="HR407" s="503"/>
      <c r="HS407" s="503"/>
      <c r="HT407" s="503"/>
      <c r="HU407" s="503"/>
      <c r="HV407" s="503"/>
      <c r="HW407" s="503"/>
      <c r="HX407" s="503"/>
      <c r="HY407" s="503"/>
      <c r="HZ407" s="503"/>
      <c r="IA407" s="503"/>
      <c r="IB407" s="503"/>
      <c r="IC407" s="503"/>
      <c r="ID407" s="503"/>
      <c r="IE407" s="503"/>
      <c r="IF407" s="503"/>
      <c r="IG407" s="503"/>
      <c r="IH407" s="503"/>
      <c r="II407" s="503"/>
      <c r="IJ407" s="503"/>
      <c r="IK407" s="503"/>
      <c r="IL407" s="503"/>
      <c r="IM407" s="503"/>
      <c r="IN407" s="503"/>
      <c r="IO407" s="503"/>
      <c r="IP407" s="503"/>
      <c r="IQ407" s="503"/>
      <c r="IR407" s="503"/>
      <c r="IS407" s="503"/>
      <c r="IT407" s="503"/>
      <c r="IU407" s="503"/>
    </row>
    <row r="408" spans="1:255" s="177" customFormat="1" ht="23.25" customHeight="1" x14ac:dyDescent="0.25">
      <c r="A408" s="180"/>
      <c r="B408" s="110"/>
      <c r="C408" s="110"/>
      <c r="D408" s="111"/>
      <c r="E408" s="172"/>
      <c r="F408" s="124"/>
      <c r="G408" s="114">
        <f t="shared" si="9"/>
        <v>0</v>
      </c>
      <c r="H408" s="569"/>
      <c r="I408" s="182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76"/>
      <c r="DX408" s="176"/>
      <c r="DY408" s="176"/>
      <c r="DZ408" s="176"/>
      <c r="EA408" s="176"/>
      <c r="EB408" s="176"/>
      <c r="EC408" s="176"/>
      <c r="ED408" s="176"/>
      <c r="EE408" s="176"/>
      <c r="EF408" s="176"/>
      <c r="EG408" s="176"/>
      <c r="EH408" s="176"/>
      <c r="EI408" s="176"/>
      <c r="EJ408" s="176"/>
      <c r="EK408" s="176"/>
      <c r="EL408" s="176"/>
      <c r="EM408" s="176"/>
      <c r="EN408" s="176"/>
      <c r="EO408" s="176"/>
      <c r="EP408" s="176"/>
      <c r="EQ408" s="176"/>
      <c r="ER408" s="176"/>
      <c r="ES408" s="176"/>
      <c r="ET408" s="176"/>
      <c r="EU408" s="176"/>
      <c r="EV408" s="176"/>
      <c r="EW408" s="176"/>
      <c r="EX408" s="176"/>
      <c r="EY408" s="176"/>
      <c r="EZ408" s="176"/>
      <c r="FA408" s="176"/>
      <c r="FB408" s="176"/>
      <c r="FC408" s="176"/>
      <c r="FD408" s="176"/>
      <c r="FE408" s="176"/>
      <c r="FF408" s="176"/>
      <c r="FG408" s="176"/>
      <c r="FH408" s="176"/>
      <c r="FI408" s="176"/>
      <c r="FJ408" s="176"/>
      <c r="FK408" s="176"/>
      <c r="FL408" s="176"/>
      <c r="FM408" s="176"/>
      <c r="FN408" s="176"/>
      <c r="FO408" s="176"/>
      <c r="FP408" s="176"/>
      <c r="FQ408" s="176"/>
      <c r="FR408" s="176"/>
      <c r="FS408" s="176"/>
      <c r="FT408" s="176"/>
      <c r="FU408" s="176"/>
      <c r="FV408" s="176"/>
      <c r="FW408" s="176"/>
      <c r="FX408" s="176"/>
      <c r="FY408" s="176"/>
      <c r="FZ408" s="176"/>
      <c r="GA408" s="176"/>
      <c r="GB408" s="176"/>
      <c r="GC408" s="176"/>
      <c r="GD408" s="176"/>
      <c r="GE408" s="176"/>
      <c r="GF408" s="176"/>
      <c r="GG408" s="176"/>
      <c r="GH408" s="176"/>
      <c r="GI408" s="176"/>
      <c r="GJ408" s="176"/>
      <c r="GK408" s="176"/>
      <c r="GL408" s="176"/>
      <c r="GM408" s="176"/>
      <c r="GN408" s="176"/>
      <c r="GO408" s="176"/>
      <c r="GP408" s="176"/>
      <c r="GQ408" s="176"/>
      <c r="GR408" s="176"/>
      <c r="GS408" s="176"/>
      <c r="GT408" s="176"/>
      <c r="GU408" s="176"/>
      <c r="GV408" s="176"/>
      <c r="GW408" s="176"/>
      <c r="GX408" s="176"/>
      <c r="GY408" s="176"/>
      <c r="GZ408" s="176"/>
      <c r="HA408" s="176"/>
      <c r="HB408" s="176"/>
      <c r="HC408" s="176"/>
      <c r="HD408" s="176"/>
      <c r="HE408" s="176"/>
      <c r="HF408" s="176"/>
      <c r="HG408" s="176"/>
      <c r="HH408" s="176"/>
      <c r="HI408" s="176"/>
      <c r="HJ408" s="176"/>
      <c r="HK408" s="176"/>
      <c r="HL408" s="176"/>
      <c r="HM408" s="176"/>
      <c r="HN408" s="176"/>
      <c r="HO408" s="176"/>
      <c r="HP408" s="176"/>
      <c r="HQ408" s="176"/>
      <c r="HR408" s="176"/>
      <c r="HS408" s="176"/>
      <c r="HT408" s="176"/>
      <c r="HU408" s="176"/>
      <c r="HV408" s="176"/>
      <c r="HW408" s="176"/>
      <c r="HX408" s="176"/>
      <c r="HY408" s="176"/>
      <c r="HZ408" s="176"/>
      <c r="IA408" s="176"/>
      <c r="IB408" s="176"/>
      <c r="IC408" s="176"/>
      <c r="ID408" s="176"/>
      <c r="IE408" s="176"/>
      <c r="IF408" s="176"/>
      <c r="IG408" s="176"/>
      <c r="IH408" s="176"/>
      <c r="II408" s="176"/>
      <c r="IJ408" s="176"/>
      <c r="IK408" s="176"/>
      <c r="IL408" s="176"/>
      <c r="IM408" s="176"/>
      <c r="IN408" s="176"/>
      <c r="IO408" s="176"/>
      <c r="IP408" s="176"/>
      <c r="IQ408" s="176"/>
      <c r="IR408" s="176"/>
      <c r="IS408" s="176"/>
      <c r="IT408" s="176"/>
      <c r="IU408" s="176"/>
    </row>
    <row r="409" spans="1:255" s="177" customFormat="1" ht="23.25" customHeight="1" x14ac:dyDescent="0.25">
      <c r="A409" s="180"/>
      <c r="B409" s="110"/>
      <c r="C409" s="110"/>
      <c r="D409" s="111"/>
      <c r="E409" s="172"/>
      <c r="F409" s="124"/>
      <c r="G409" s="114"/>
      <c r="H409" s="569"/>
      <c r="I409" s="182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76"/>
      <c r="DX409" s="176"/>
      <c r="DY409" s="176"/>
      <c r="DZ409" s="176"/>
      <c r="EA409" s="176"/>
      <c r="EB409" s="176"/>
      <c r="EC409" s="176"/>
      <c r="ED409" s="176"/>
      <c r="EE409" s="176"/>
      <c r="EF409" s="176"/>
      <c r="EG409" s="176"/>
      <c r="EH409" s="176"/>
      <c r="EI409" s="176"/>
      <c r="EJ409" s="176"/>
      <c r="EK409" s="176"/>
      <c r="EL409" s="176"/>
      <c r="EM409" s="176"/>
      <c r="EN409" s="176"/>
      <c r="EO409" s="176"/>
      <c r="EP409" s="176"/>
      <c r="EQ409" s="176"/>
      <c r="ER409" s="176"/>
      <c r="ES409" s="176"/>
      <c r="ET409" s="176"/>
      <c r="EU409" s="176"/>
      <c r="EV409" s="176"/>
      <c r="EW409" s="176"/>
      <c r="EX409" s="176"/>
      <c r="EY409" s="176"/>
      <c r="EZ409" s="176"/>
      <c r="FA409" s="176"/>
      <c r="FB409" s="176"/>
      <c r="FC409" s="176"/>
      <c r="FD409" s="176"/>
      <c r="FE409" s="176"/>
      <c r="FF409" s="176"/>
      <c r="FG409" s="176"/>
      <c r="FH409" s="176"/>
      <c r="FI409" s="176"/>
      <c r="FJ409" s="176"/>
      <c r="FK409" s="176"/>
      <c r="FL409" s="176"/>
      <c r="FM409" s="176"/>
      <c r="FN409" s="176"/>
      <c r="FO409" s="176"/>
      <c r="FP409" s="176"/>
      <c r="FQ409" s="176"/>
      <c r="FR409" s="176"/>
      <c r="FS409" s="176"/>
      <c r="FT409" s="176"/>
      <c r="FU409" s="176"/>
      <c r="FV409" s="176"/>
      <c r="FW409" s="176"/>
      <c r="FX409" s="176"/>
      <c r="FY409" s="176"/>
      <c r="FZ409" s="176"/>
      <c r="GA409" s="176"/>
      <c r="GB409" s="176"/>
      <c r="GC409" s="176"/>
      <c r="GD409" s="176"/>
      <c r="GE409" s="176"/>
      <c r="GF409" s="176"/>
      <c r="GG409" s="176"/>
      <c r="GH409" s="176"/>
      <c r="GI409" s="176"/>
      <c r="GJ409" s="176"/>
      <c r="GK409" s="176"/>
      <c r="GL409" s="176"/>
      <c r="GM409" s="176"/>
      <c r="GN409" s="176"/>
      <c r="GO409" s="176"/>
      <c r="GP409" s="176"/>
      <c r="GQ409" s="176"/>
      <c r="GR409" s="176"/>
      <c r="GS409" s="176"/>
      <c r="GT409" s="176"/>
      <c r="GU409" s="176"/>
      <c r="GV409" s="176"/>
      <c r="GW409" s="176"/>
      <c r="GX409" s="176"/>
      <c r="GY409" s="176"/>
      <c r="GZ409" s="176"/>
      <c r="HA409" s="176"/>
      <c r="HB409" s="176"/>
      <c r="HC409" s="176"/>
      <c r="HD409" s="176"/>
      <c r="HE409" s="176"/>
      <c r="HF409" s="176"/>
      <c r="HG409" s="176"/>
      <c r="HH409" s="176"/>
      <c r="HI409" s="176"/>
      <c r="HJ409" s="176"/>
      <c r="HK409" s="176"/>
      <c r="HL409" s="176"/>
      <c r="HM409" s="176"/>
      <c r="HN409" s="176"/>
      <c r="HO409" s="176"/>
      <c r="HP409" s="176"/>
      <c r="HQ409" s="176"/>
      <c r="HR409" s="176"/>
      <c r="HS409" s="176"/>
      <c r="HT409" s="176"/>
      <c r="HU409" s="176"/>
      <c r="HV409" s="176"/>
      <c r="HW409" s="176"/>
      <c r="HX409" s="176"/>
      <c r="HY409" s="176"/>
      <c r="HZ409" s="176"/>
      <c r="IA409" s="176"/>
      <c r="IB409" s="176"/>
      <c r="IC409" s="176"/>
      <c r="ID409" s="176"/>
      <c r="IE409" s="176"/>
      <c r="IF409" s="176"/>
      <c r="IG409" s="176"/>
      <c r="IH409" s="176"/>
      <c r="II409" s="176"/>
      <c r="IJ409" s="176"/>
      <c r="IK409" s="176"/>
      <c r="IL409" s="176"/>
      <c r="IM409" s="176"/>
      <c r="IN409" s="176"/>
      <c r="IO409" s="176"/>
      <c r="IP409" s="176"/>
      <c r="IQ409" s="176"/>
      <c r="IR409" s="176"/>
      <c r="IS409" s="176"/>
      <c r="IT409" s="176"/>
      <c r="IU409" s="176"/>
    </row>
    <row r="410" spans="1:255" s="177" customFormat="1" ht="20.25" customHeight="1" x14ac:dyDescent="0.25">
      <c r="A410" s="170" t="s">
        <v>230</v>
      </c>
      <c r="B410" s="808"/>
      <c r="C410" s="809"/>
      <c r="D410" s="809"/>
      <c r="E410" s="809"/>
      <c r="F410" s="809"/>
      <c r="G410" s="810"/>
      <c r="H410" s="171">
        <f>SUM(G405:G409)</f>
        <v>1615</v>
      </c>
      <c r="I410" s="182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76"/>
      <c r="DX410" s="176"/>
      <c r="DY410" s="176"/>
      <c r="DZ410" s="176"/>
      <c r="EA410" s="176"/>
      <c r="EB410" s="176"/>
      <c r="EC410" s="176"/>
      <c r="ED410" s="176"/>
      <c r="EE410" s="176"/>
      <c r="EF410" s="176"/>
      <c r="EG410" s="176"/>
      <c r="EH410" s="176"/>
      <c r="EI410" s="176"/>
      <c r="EJ410" s="176"/>
      <c r="EK410" s="176"/>
      <c r="EL410" s="176"/>
      <c r="EM410" s="176"/>
      <c r="EN410" s="176"/>
      <c r="EO410" s="176"/>
      <c r="EP410" s="176"/>
      <c r="EQ410" s="176"/>
      <c r="ER410" s="176"/>
      <c r="ES410" s="176"/>
      <c r="ET410" s="176"/>
      <c r="EU410" s="176"/>
      <c r="EV410" s="176"/>
      <c r="EW410" s="176"/>
      <c r="EX410" s="176"/>
      <c r="EY410" s="176"/>
      <c r="EZ410" s="176"/>
      <c r="FA410" s="176"/>
      <c r="FB410" s="176"/>
      <c r="FC410" s="176"/>
      <c r="FD410" s="176"/>
      <c r="FE410" s="176"/>
      <c r="FF410" s="176"/>
      <c r="FG410" s="176"/>
      <c r="FH410" s="176"/>
      <c r="FI410" s="176"/>
      <c r="FJ410" s="176"/>
      <c r="FK410" s="176"/>
      <c r="FL410" s="176"/>
      <c r="FM410" s="176"/>
      <c r="FN410" s="176"/>
      <c r="FO410" s="176"/>
      <c r="FP410" s="176"/>
      <c r="FQ410" s="176"/>
      <c r="FR410" s="176"/>
      <c r="FS410" s="176"/>
      <c r="FT410" s="176"/>
      <c r="FU410" s="176"/>
      <c r="FV410" s="176"/>
      <c r="FW410" s="176"/>
      <c r="FX410" s="176"/>
      <c r="FY410" s="176"/>
      <c r="FZ410" s="176"/>
      <c r="GA410" s="176"/>
      <c r="GB410" s="176"/>
      <c r="GC410" s="176"/>
      <c r="GD410" s="176"/>
      <c r="GE410" s="176"/>
      <c r="GF410" s="176"/>
      <c r="GG410" s="176"/>
      <c r="GH410" s="176"/>
      <c r="GI410" s="176"/>
      <c r="GJ410" s="176"/>
      <c r="GK410" s="176"/>
      <c r="GL410" s="176"/>
      <c r="GM410" s="176"/>
      <c r="GN410" s="176"/>
      <c r="GO410" s="176"/>
      <c r="GP410" s="176"/>
      <c r="GQ410" s="176"/>
      <c r="GR410" s="176"/>
      <c r="GS410" s="176"/>
      <c r="GT410" s="176"/>
      <c r="GU410" s="176"/>
      <c r="GV410" s="176"/>
      <c r="GW410" s="176"/>
      <c r="GX410" s="176"/>
      <c r="GY410" s="176"/>
      <c r="GZ410" s="176"/>
      <c r="HA410" s="176"/>
      <c r="HB410" s="176"/>
      <c r="HC410" s="176"/>
      <c r="HD410" s="176"/>
      <c r="HE410" s="176"/>
      <c r="HF410" s="176"/>
      <c r="HG410" s="176"/>
      <c r="HH410" s="176"/>
      <c r="HI410" s="176"/>
      <c r="HJ410" s="176"/>
      <c r="HK410" s="176"/>
      <c r="HL410" s="176"/>
      <c r="HM410" s="176"/>
      <c r="HN410" s="176"/>
      <c r="HO410" s="176"/>
      <c r="HP410" s="176"/>
      <c r="HQ410" s="176"/>
      <c r="HR410" s="176"/>
      <c r="HS410" s="176"/>
      <c r="HT410" s="176"/>
      <c r="HU410" s="176"/>
      <c r="HV410" s="176"/>
      <c r="HW410" s="176"/>
      <c r="HX410" s="176"/>
      <c r="HY410" s="176"/>
      <c r="HZ410" s="176"/>
      <c r="IA410" s="176"/>
      <c r="IB410" s="176"/>
      <c r="IC410" s="176"/>
      <c r="ID410" s="176"/>
      <c r="IE410" s="176"/>
      <c r="IF410" s="176"/>
      <c r="IG410" s="176"/>
      <c r="IH410" s="176"/>
      <c r="II410" s="176"/>
      <c r="IJ410" s="176"/>
      <c r="IK410" s="176"/>
      <c r="IL410" s="176"/>
      <c r="IM410" s="176"/>
      <c r="IN410" s="176"/>
      <c r="IO410" s="176"/>
      <c r="IP410" s="176"/>
      <c r="IQ410" s="176"/>
      <c r="IR410" s="176"/>
      <c r="IS410" s="176"/>
      <c r="IT410" s="176"/>
      <c r="IU410" s="176"/>
    </row>
    <row r="411" spans="1:255" s="177" customFormat="1" x14ac:dyDescent="0.25">
      <c r="A411" s="126"/>
      <c r="B411" s="127"/>
      <c r="C411" s="127"/>
      <c r="D411" s="128"/>
      <c r="E411" s="88"/>
      <c r="F411" s="129"/>
      <c r="G411" s="130"/>
      <c r="H411" s="131"/>
      <c r="I411" s="182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76"/>
      <c r="DX411" s="176"/>
      <c r="DY411" s="176"/>
      <c r="DZ411" s="176"/>
      <c r="EA411" s="176"/>
      <c r="EB411" s="176"/>
      <c r="EC411" s="176"/>
      <c r="ED411" s="176"/>
      <c r="EE411" s="176"/>
      <c r="EF411" s="176"/>
      <c r="EG411" s="176"/>
      <c r="EH411" s="176"/>
      <c r="EI411" s="176"/>
      <c r="EJ411" s="176"/>
      <c r="EK411" s="176"/>
      <c r="EL411" s="176"/>
      <c r="EM411" s="176"/>
      <c r="EN411" s="176"/>
      <c r="EO411" s="176"/>
      <c r="EP411" s="176"/>
      <c r="EQ411" s="176"/>
      <c r="ER411" s="176"/>
      <c r="ES411" s="176"/>
      <c r="ET411" s="176"/>
      <c r="EU411" s="176"/>
      <c r="EV411" s="176"/>
      <c r="EW411" s="176"/>
      <c r="EX411" s="176"/>
      <c r="EY411" s="176"/>
      <c r="EZ411" s="176"/>
      <c r="FA411" s="176"/>
      <c r="FB411" s="176"/>
      <c r="FC411" s="176"/>
      <c r="FD411" s="176"/>
      <c r="FE411" s="176"/>
      <c r="FF411" s="176"/>
      <c r="FG411" s="176"/>
      <c r="FH411" s="176"/>
      <c r="FI411" s="176"/>
      <c r="FJ411" s="176"/>
      <c r="FK411" s="176"/>
      <c r="FL411" s="176"/>
      <c r="FM411" s="176"/>
      <c r="FN411" s="176"/>
      <c r="FO411" s="176"/>
      <c r="FP411" s="176"/>
      <c r="FQ411" s="176"/>
      <c r="FR411" s="176"/>
      <c r="FS411" s="176"/>
      <c r="FT411" s="176"/>
      <c r="FU411" s="176"/>
      <c r="FV411" s="176"/>
      <c r="FW411" s="176"/>
      <c r="FX411" s="176"/>
      <c r="FY411" s="176"/>
      <c r="FZ411" s="176"/>
      <c r="GA411" s="176"/>
      <c r="GB411" s="176"/>
      <c r="GC411" s="176"/>
      <c r="GD411" s="176"/>
      <c r="GE411" s="176"/>
      <c r="GF411" s="176"/>
      <c r="GG411" s="176"/>
      <c r="GH411" s="176"/>
      <c r="GI411" s="176"/>
      <c r="GJ411" s="176"/>
      <c r="GK411" s="176"/>
      <c r="GL411" s="176"/>
      <c r="GM411" s="176"/>
      <c r="GN411" s="176"/>
      <c r="GO411" s="176"/>
      <c r="GP411" s="176"/>
      <c r="GQ411" s="176"/>
      <c r="GR411" s="176"/>
      <c r="GS411" s="176"/>
      <c r="GT411" s="176"/>
      <c r="GU411" s="176"/>
      <c r="GV411" s="176"/>
      <c r="GW411" s="176"/>
      <c r="GX411" s="176"/>
      <c r="GY411" s="176"/>
      <c r="GZ411" s="176"/>
      <c r="HA411" s="176"/>
      <c r="HB411" s="176"/>
      <c r="HC411" s="176"/>
      <c r="HD411" s="176"/>
      <c r="HE411" s="176"/>
      <c r="HF411" s="176"/>
      <c r="HG411" s="176"/>
      <c r="HH411" s="176"/>
      <c r="HI411" s="176"/>
      <c r="HJ411" s="176"/>
      <c r="HK411" s="176"/>
      <c r="HL411" s="176"/>
      <c r="HM411" s="176"/>
      <c r="HN411" s="176"/>
      <c r="HO411" s="176"/>
      <c r="HP411" s="176"/>
      <c r="HQ411" s="176"/>
      <c r="HR411" s="176"/>
      <c r="HS411" s="176"/>
      <c r="HT411" s="176"/>
      <c r="HU411" s="176"/>
      <c r="HV411" s="176"/>
      <c r="HW411" s="176"/>
      <c r="HX411" s="176"/>
      <c r="HY411" s="176"/>
      <c r="HZ411" s="176"/>
      <c r="IA411" s="176"/>
      <c r="IB411" s="176"/>
      <c r="IC411" s="176"/>
      <c r="ID411" s="176"/>
      <c r="IE411" s="176"/>
      <c r="IF411" s="176"/>
      <c r="IG411" s="176"/>
      <c r="IH411" s="176"/>
      <c r="II411" s="176"/>
      <c r="IJ411" s="176"/>
      <c r="IK411" s="176"/>
      <c r="IL411" s="176"/>
      <c r="IM411" s="176"/>
      <c r="IN411" s="176"/>
      <c r="IO411" s="176"/>
      <c r="IP411" s="176"/>
      <c r="IQ411" s="176"/>
      <c r="IR411" s="176"/>
      <c r="IS411" s="176"/>
      <c r="IT411" s="176"/>
      <c r="IU411" s="176"/>
    </row>
    <row r="412" spans="1:255" s="177" customFormat="1" x14ac:dyDescent="0.25">
      <c r="A412" s="811" t="s">
        <v>231</v>
      </c>
      <c r="B412" s="813" t="s">
        <v>22</v>
      </c>
      <c r="C412" s="813" t="s">
        <v>223</v>
      </c>
      <c r="D412" s="813" t="s">
        <v>17</v>
      </c>
      <c r="E412" s="816" t="s">
        <v>224</v>
      </c>
      <c r="F412" s="818" t="s">
        <v>225</v>
      </c>
      <c r="G412" s="819"/>
      <c r="H412" s="820" t="s">
        <v>232</v>
      </c>
      <c r="I412" s="182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76"/>
      <c r="DX412" s="176"/>
      <c r="DY412" s="176"/>
      <c r="DZ412" s="176"/>
      <c r="EA412" s="176"/>
      <c r="EB412" s="176"/>
      <c r="EC412" s="176"/>
      <c r="ED412" s="176"/>
      <c r="EE412" s="176"/>
      <c r="EF412" s="176"/>
      <c r="EG412" s="176"/>
      <c r="EH412" s="176"/>
      <c r="EI412" s="176"/>
      <c r="EJ412" s="176"/>
      <c r="EK412" s="176"/>
      <c r="EL412" s="176"/>
      <c r="EM412" s="176"/>
      <c r="EN412" s="176"/>
      <c r="EO412" s="176"/>
      <c r="EP412" s="176"/>
      <c r="EQ412" s="176"/>
      <c r="ER412" s="176"/>
      <c r="ES412" s="176"/>
      <c r="ET412" s="176"/>
      <c r="EU412" s="176"/>
      <c r="EV412" s="176"/>
      <c r="EW412" s="176"/>
      <c r="EX412" s="176"/>
      <c r="EY412" s="176"/>
      <c r="EZ412" s="176"/>
      <c r="FA412" s="176"/>
      <c r="FB412" s="176"/>
      <c r="FC412" s="176"/>
      <c r="FD412" s="176"/>
      <c r="FE412" s="176"/>
      <c r="FF412" s="176"/>
      <c r="FG412" s="176"/>
      <c r="FH412" s="176"/>
      <c r="FI412" s="176"/>
      <c r="FJ412" s="176"/>
      <c r="FK412" s="176"/>
      <c r="FL412" s="176"/>
      <c r="FM412" s="176"/>
      <c r="FN412" s="176"/>
      <c r="FO412" s="176"/>
      <c r="FP412" s="176"/>
      <c r="FQ412" s="176"/>
      <c r="FR412" s="176"/>
      <c r="FS412" s="176"/>
      <c r="FT412" s="176"/>
      <c r="FU412" s="176"/>
      <c r="FV412" s="176"/>
      <c r="FW412" s="176"/>
      <c r="FX412" s="176"/>
      <c r="FY412" s="176"/>
      <c r="FZ412" s="176"/>
      <c r="GA412" s="176"/>
      <c r="GB412" s="176"/>
      <c r="GC412" s="176"/>
      <c r="GD412" s="176"/>
      <c r="GE412" s="176"/>
      <c r="GF412" s="176"/>
      <c r="GG412" s="176"/>
      <c r="GH412" s="176"/>
      <c r="GI412" s="176"/>
      <c r="GJ412" s="176"/>
      <c r="GK412" s="176"/>
      <c r="GL412" s="176"/>
      <c r="GM412" s="176"/>
      <c r="GN412" s="176"/>
      <c r="GO412" s="176"/>
      <c r="GP412" s="176"/>
      <c r="GQ412" s="176"/>
      <c r="GR412" s="176"/>
      <c r="GS412" s="176"/>
      <c r="GT412" s="176"/>
      <c r="GU412" s="176"/>
      <c r="GV412" s="176"/>
      <c r="GW412" s="176"/>
      <c r="GX412" s="176"/>
      <c r="GY412" s="176"/>
      <c r="GZ412" s="176"/>
      <c r="HA412" s="176"/>
      <c r="HB412" s="176"/>
      <c r="HC412" s="176"/>
      <c r="HD412" s="176"/>
      <c r="HE412" s="176"/>
      <c r="HF412" s="176"/>
      <c r="HG412" s="176"/>
      <c r="HH412" s="176"/>
      <c r="HI412" s="176"/>
      <c r="HJ412" s="176"/>
      <c r="HK412" s="176"/>
      <c r="HL412" s="176"/>
      <c r="HM412" s="176"/>
      <c r="HN412" s="176"/>
      <c r="HO412" s="176"/>
      <c r="HP412" s="176"/>
      <c r="HQ412" s="176"/>
      <c r="HR412" s="176"/>
      <c r="HS412" s="176"/>
      <c r="HT412" s="176"/>
      <c r="HU412" s="176"/>
      <c r="HV412" s="176"/>
      <c r="HW412" s="176"/>
      <c r="HX412" s="176"/>
      <c r="HY412" s="176"/>
      <c r="HZ412" s="176"/>
      <c r="IA412" s="176"/>
      <c r="IB412" s="176"/>
      <c r="IC412" s="176"/>
      <c r="ID412" s="176"/>
      <c r="IE412" s="176"/>
      <c r="IF412" s="176"/>
      <c r="IG412" s="176"/>
      <c r="IH412" s="176"/>
      <c r="II412" s="176"/>
      <c r="IJ412" s="176"/>
      <c r="IK412" s="176"/>
      <c r="IL412" s="176"/>
      <c r="IM412" s="176"/>
      <c r="IN412" s="176"/>
      <c r="IO412" s="176"/>
      <c r="IP412" s="176"/>
      <c r="IQ412" s="176"/>
      <c r="IR412" s="176"/>
      <c r="IS412" s="176"/>
      <c r="IT412" s="176"/>
      <c r="IU412" s="176"/>
    </row>
    <row r="413" spans="1:255" s="177" customFormat="1" x14ac:dyDescent="0.25">
      <c r="A413" s="812"/>
      <c r="B413" s="814"/>
      <c r="C413" s="814"/>
      <c r="D413" s="815"/>
      <c r="E413" s="817"/>
      <c r="F413" s="165" t="s">
        <v>227</v>
      </c>
      <c r="G413" s="166" t="s">
        <v>228</v>
      </c>
      <c r="H413" s="821"/>
      <c r="I413" s="182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76"/>
      <c r="DX413" s="176"/>
      <c r="DY413" s="176"/>
      <c r="DZ413" s="176"/>
      <c r="EA413" s="176"/>
      <c r="EB413" s="176"/>
      <c r="EC413" s="176"/>
      <c r="ED413" s="176"/>
      <c r="EE413" s="176"/>
      <c r="EF413" s="176"/>
      <c r="EG413" s="176"/>
      <c r="EH413" s="176"/>
      <c r="EI413" s="176"/>
      <c r="EJ413" s="176"/>
      <c r="EK413" s="176"/>
      <c r="EL413" s="176"/>
      <c r="EM413" s="176"/>
      <c r="EN413" s="176"/>
      <c r="EO413" s="176"/>
      <c r="EP413" s="176"/>
      <c r="EQ413" s="176"/>
      <c r="ER413" s="176"/>
      <c r="ES413" s="176"/>
      <c r="ET413" s="176"/>
      <c r="EU413" s="176"/>
      <c r="EV413" s="176"/>
      <c r="EW413" s="176"/>
      <c r="EX413" s="176"/>
      <c r="EY413" s="176"/>
      <c r="EZ413" s="176"/>
      <c r="FA413" s="176"/>
      <c r="FB413" s="176"/>
      <c r="FC413" s="176"/>
      <c r="FD413" s="176"/>
      <c r="FE413" s="176"/>
      <c r="FF413" s="176"/>
      <c r="FG413" s="176"/>
      <c r="FH413" s="176"/>
      <c r="FI413" s="176"/>
      <c r="FJ413" s="176"/>
      <c r="FK413" s="176"/>
      <c r="FL413" s="176"/>
      <c r="FM413" s="176"/>
      <c r="FN413" s="176"/>
      <c r="FO413" s="176"/>
      <c r="FP413" s="176"/>
      <c r="FQ413" s="176"/>
      <c r="FR413" s="176"/>
      <c r="FS413" s="176"/>
      <c r="FT413" s="176"/>
      <c r="FU413" s="176"/>
      <c r="FV413" s="176"/>
      <c r="FW413" s="176"/>
      <c r="FX413" s="176"/>
      <c r="FY413" s="176"/>
      <c r="FZ413" s="176"/>
      <c r="GA413" s="176"/>
      <c r="GB413" s="176"/>
      <c r="GC413" s="176"/>
      <c r="GD413" s="176"/>
      <c r="GE413" s="176"/>
      <c r="GF413" s="176"/>
      <c r="GG413" s="176"/>
      <c r="GH413" s="176"/>
      <c r="GI413" s="176"/>
      <c r="GJ413" s="176"/>
      <c r="GK413" s="176"/>
      <c r="GL413" s="176"/>
      <c r="GM413" s="176"/>
      <c r="GN413" s="176"/>
      <c r="GO413" s="176"/>
      <c r="GP413" s="176"/>
      <c r="GQ413" s="176"/>
      <c r="GR413" s="176"/>
      <c r="GS413" s="176"/>
      <c r="GT413" s="176"/>
      <c r="GU413" s="176"/>
      <c r="GV413" s="176"/>
      <c r="GW413" s="176"/>
      <c r="GX413" s="176"/>
      <c r="GY413" s="176"/>
      <c r="GZ413" s="176"/>
      <c r="HA413" s="176"/>
      <c r="HB413" s="176"/>
      <c r="HC413" s="176"/>
      <c r="HD413" s="176"/>
      <c r="HE413" s="176"/>
      <c r="HF413" s="176"/>
      <c r="HG413" s="176"/>
      <c r="HH413" s="176"/>
      <c r="HI413" s="176"/>
      <c r="HJ413" s="176"/>
      <c r="HK413" s="176"/>
      <c r="HL413" s="176"/>
      <c r="HM413" s="176"/>
      <c r="HN413" s="176"/>
      <c r="HO413" s="176"/>
      <c r="HP413" s="176"/>
      <c r="HQ413" s="176"/>
      <c r="HR413" s="176"/>
      <c r="HS413" s="176"/>
      <c r="HT413" s="176"/>
      <c r="HU413" s="176"/>
      <c r="HV413" s="176"/>
      <c r="HW413" s="176"/>
      <c r="HX413" s="176"/>
      <c r="HY413" s="176"/>
      <c r="HZ413" s="176"/>
      <c r="IA413" s="176"/>
      <c r="IB413" s="176"/>
      <c r="IC413" s="176"/>
      <c r="ID413" s="176"/>
      <c r="IE413" s="176"/>
      <c r="IF413" s="176"/>
      <c r="IG413" s="176"/>
      <c r="IH413" s="176"/>
      <c r="II413" s="176"/>
      <c r="IJ413" s="176"/>
      <c r="IK413" s="176"/>
      <c r="IL413" s="176"/>
      <c r="IM413" s="176"/>
      <c r="IN413" s="176"/>
      <c r="IO413" s="176"/>
      <c r="IP413" s="176"/>
      <c r="IQ413" s="176"/>
      <c r="IR413" s="176"/>
      <c r="IS413" s="176"/>
      <c r="IT413" s="176"/>
      <c r="IU413" s="176"/>
    </row>
    <row r="414" spans="1:255" s="177" customFormat="1" x14ac:dyDescent="0.25">
      <c r="A414" s="132"/>
      <c r="B414" s="110"/>
      <c r="C414" s="78"/>
      <c r="D414" s="111"/>
      <c r="E414" s="112"/>
      <c r="F414" s="113"/>
      <c r="G414" s="114"/>
      <c r="H414" s="159"/>
      <c r="I414" s="182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76"/>
      <c r="DX414" s="176"/>
      <c r="DY414" s="176"/>
      <c r="DZ414" s="176"/>
      <c r="EA414" s="176"/>
      <c r="EB414" s="176"/>
      <c r="EC414" s="176"/>
      <c r="ED414" s="176"/>
      <c r="EE414" s="176"/>
      <c r="EF414" s="176"/>
      <c r="EG414" s="176"/>
      <c r="EH414" s="176"/>
      <c r="EI414" s="176"/>
      <c r="EJ414" s="176"/>
      <c r="EK414" s="176"/>
      <c r="EL414" s="176"/>
      <c r="EM414" s="176"/>
      <c r="EN414" s="176"/>
      <c r="EO414" s="176"/>
      <c r="EP414" s="176"/>
      <c r="EQ414" s="176"/>
      <c r="ER414" s="176"/>
      <c r="ES414" s="176"/>
      <c r="ET414" s="176"/>
      <c r="EU414" s="176"/>
      <c r="EV414" s="176"/>
      <c r="EW414" s="176"/>
      <c r="EX414" s="176"/>
      <c r="EY414" s="176"/>
      <c r="EZ414" s="176"/>
      <c r="FA414" s="176"/>
      <c r="FB414" s="176"/>
      <c r="FC414" s="176"/>
      <c r="FD414" s="176"/>
      <c r="FE414" s="176"/>
      <c r="FF414" s="176"/>
      <c r="FG414" s="176"/>
      <c r="FH414" s="176"/>
      <c r="FI414" s="176"/>
      <c r="FJ414" s="176"/>
      <c r="FK414" s="176"/>
      <c r="FL414" s="176"/>
      <c r="FM414" s="176"/>
      <c r="FN414" s="176"/>
      <c r="FO414" s="176"/>
      <c r="FP414" s="176"/>
      <c r="FQ414" s="176"/>
      <c r="FR414" s="176"/>
      <c r="FS414" s="176"/>
      <c r="FT414" s="176"/>
      <c r="FU414" s="176"/>
      <c r="FV414" s="176"/>
      <c r="FW414" s="176"/>
      <c r="FX414" s="176"/>
      <c r="FY414" s="176"/>
      <c r="FZ414" s="176"/>
      <c r="GA414" s="176"/>
      <c r="GB414" s="176"/>
      <c r="GC414" s="176"/>
      <c r="GD414" s="176"/>
      <c r="GE414" s="176"/>
      <c r="GF414" s="176"/>
      <c r="GG414" s="176"/>
      <c r="GH414" s="176"/>
      <c r="GI414" s="176"/>
      <c r="GJ414" s="176"/>
      <c r="GK414" s="176"/>
      <c r="GL414" s="176"/>
      <c r="GM414" s="176"/>
      <c r="GN414" s="176"/>
      <c r="GO414" s="176"/>
      <c r="GP414" s="176"/>
      <c r="GQ414" s="176"/>
      <c r="GR414" s="176"/>
      <c r="GS414" s="176"/>
      <c r="GT414" s="176"/>
      <c r="GU414" s="176"/>
      <c r="GV414" s="176"/>
      <c r="GW414" s="176"/>
      <c r="GX414" s="176"/>
      <c r="GY414" s="176"/>
      <c r="GZ414" s="176"/>
      <c r="HA414" s="176"/>
      <c r="HB414" s="176"/>
      <c r="HC414" s="176"/>
      <c r="HD414" s="176"/>
      <c r="HE414" s="176"/>
      <c r="HF414" s="176"/>
      <c r="HG414" s="176"/>
      <c r="HH414" s="176"/>
      <c r="HI414" s="176"/>
      <c r="HJ414" s="176"/>
      <c r="HK414" s="176"/>
      <c r="HL414" s="176"/>
      <c r="HM414" s="176"/>
      <c r="HN414" s="176"/>
      <c r="HO414" s="176"/>
      <c r="HP414" s="176"/>
      <c r="HQ414" s="176"/>
      <c r="HR414" s="176"/>
      <c r="HS414" s="176"/>
      <c r="HT414" s="176"/>
      <c r="HU414" s="176"/>
      <c r="HV414" s="176"/>
      <c r="HW414" s="176"/>
      <c r="HX414" s="176"/>
      <c r="HY414" s="176"/>
      <c r="HZ414" s="176"/>
      <c r="IA414" s="176"/>
      <c r="IB414" s="176"/>
      <c r="IC414" s="176"/>
      <c r="ID414" s="176"/>
      <c r="IE414" s="176"/>
      <c r="IF414" s="176"/>
      <c r="IG414" s="176"/>
      <c r="IH414" s="176"/>
      <c r="II414" s="176"/>
      <c r="IJ414" s="176"/>
      <c r="IK414" s="176"/>
      <c r="IL414" s="176"/>
      <c r="IM414" s="176"/>
      <c r="IN414" s="176"/>
      <c r="IO414" s="176"/>
      <c r="IP414" s="176"/>
      <c r="IQ414" s="176"/>
      <c r="IR414" s="176"/>
      <c r="IS414" s="176"/>
      <c r="IT414" s="176"/>
      <c r="IU414" s="176"/>
    </row>
    <row r="415" spans="1:255" s="177" customFormat="1" x14ac:dyDescent="0.25">
      <c r="A415" s="170" t="s">
        <v>232</v>
      </c>
      <c r="B415" s="808"/>
      <c r="C415" s="809"/>
      <c r="D415" s="809"/>
      <c r="E415" s="809"/>
      <c r="F415" s="809"/>
      <c r="G415" s="810"/>
      <c r="H415" s="171">
        <f>SUM(G414)</f>
        <v>0</v>
      </c>
      <c r="I415" s="182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76"/>
      <c r="DX415" s="176"/>
      <c r="DY415" s="176"/>
      <c r="DZ415" s="176"/>
      <c r="EA415" s="176"/>
      <c r="EB415" s="176"/>
      <c r="EC415" s="176"/>
      <c r="ED415" s="176"/>
      <c r="EE415" s="176"/>
      <c r="EF415" s="176"/>
      <c r="EG415" s="176"/>
      <c r="EH415" s="176"/>
      <c r="EI415" s="176"/>
      <c r="EJ415" s="176"/>
      <c r="EK415" s="176"/>
      <c r="EL415" s="176"/>
      <c r="EM415" s="176"/>
      <c r="EN415" s="176"/>
      <c r="EO415" s="176"/>
      <c r="EP415" s="176"/>
      <c r="EQ415" s="176"/>
      <c r="ER415" s="176"/>
      <c r="ES415" s="176"/>
      <c r="ET415" s="176"/>
      <c r="EU415" s="176"/>
      <c r="EV415" s="176"/>
      <c r="EW415" s="176"/>
      <c r="EX415" s="176"/>
      <c r="EY415" s="176"/>
      <c r="EZ415" s="176"/>
      <c r="FA415" s="176"/>
      <c r="FB415" s="176"/>
      <c r="FC415" s="176"/>
      <c r="FD415" s="176"/>
      <c r="FE415" s="176"/>
      <c r="FF415" s="176"/>
      <c r="FG415" s="176"/>
      <c r="FH415" s="176"/>
      <c r="FI415" s="176"/>
      <c r="FJ415" s="176"/>
      <c r="FK415" s="176"/>
      <c r="FL415" s="176"/>
      <c r="FM415" s="176"/>
      <c r="FN415" s="176"/>
      <c r="FO415" s="176"/>
      <c r="FP415" s="176"/>
      <c r="FQ415" s="176"/>
      <c r="FR415" s="176"/>
      <c r="FS415" s="176"/>
      <c r="FT415" s="176"/>
      <c r="FU415" s="176"/>
      <c r="FV415" s="176"/>
      <c r="FW415" s="176"/>
      <c r="FX415" s="176"/>
      <c r="FY415" s="176"/>
      <c r="FZ415" s="176"/>
      <c r="GA415" s="176"/>
      <c r="GB415" s="176"/>
      <c r="GC415" s="176"/>
      <c r="GD415" s="176"/>
      <c r="GE415" s="176"/>
      <c r="GF415" s="176"/>
      <c r="GG415" s="176"/>
      <c r="GH415" s="176"/>
      <c r="GI415" s="176"/>
      <c r="GJ415" s="176"/>
      <c r="GK415" s="176"/>
      <c r="GL415" s="176"/>
      <c r="GM415" s="176"/>
      <c r="GN415" s="176"/>
      <c r="GO415" s="176"/>
      <c r="GP415" s="176"/>
      <c r="GQ415" s="176"/>
      <c r="GR415" s="176"/>
      <c r="GS415" s="176"/>
      <c r="GT415" s="176"/>
      <c r="GU415" s="176"/>
      <c r="GV415" s="176"/>
      <c r="GW415" s="176"/>
      <c r="GX415" s="176"/>
      <c r="GY415" s="176"/>
      <c r="GZ415" s="176"/>
      <c r="HA415" s="176"/>
      <c r="HB415" s="176"/>
      <c r="HC415" s="176"/>
      <c r="HD415" s="176"/>
      <c r="HE415" s="176"/>
      <c r="HF415" s="176"/>
      <c r="HG415" s="176"/>
      <c r="HH415" s="176"/>
      <c r="HI415" s="176"/>
      <c r="HJ415" s="176"/>
      <c r="HK415" s="176"/>
      <c r="HL415" s="176"/>
      <c r="HM415" s="176"/>
      <c r="HN415" s="176"/>
      <c r="HO415" s="176"/>
      <c r="HP415" s="176"/>
      <c r="HQ415" s="176"/>
      <c r="HR415" s="176"/>
      <c r="HS415" s="176"/>
      <c r="HT415" s="176"/>
      <c r="HU415" s="176"/>
      <c r="HV415" s="176"/>
      <c r="HW415" s="176"/>
      <c r="HX415" s="176"/>
      <c r="HY415" s="176"/>
      <c r="HZ415" s="176"/>
      <c r="IA415" s="176"/>
      <c r="IB415" s="176"/>
      <c r="IC415" s="176"/>
      <c r="ID415" s="176"/>
      <c r="IE415" s="176"/>
      <c r="IF415" s="176"/>
      <c r="IG415" s="176"/>
      <c r="IH415" s="176"/>
      <c r="II415" s="176"/>
      <c r="IJ415" s="176"/>
      <c r="IK415" s="176"/>
      <c r="IL415" s="176"/>
      <c r="IM415" s="176"/>
      <c r="IN415" s="176"/>
      <c r="IO415" s="176"/>
      <c r="IP415" s="176"/>
      <c r="IQ415" s="176"/>
      <c r="IR415" s="176"/>
      <c r="IS415" s="176"/>
      <c r="IT415" s="176"/>
      <c r="IU415" s="176"/>
    </row>
    <row r="416" spans="1:255" s="177" customFormat="1" x14ac:dyDescent="0.25">
      <c r="A416" s="76"/>
      <c r="B416" s="77"/>
      <c r="C416" s="174"/>
      <c r="D416" s="79"/>
      <c r="E416" s="80"/>
      <c r="F416" s="167"/>
      <c r="G416" s="168"/>
      <c r="H416" s="131"/>
      <c r="I416" s="182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76"/>
      <c r="DX416" s="176"/>
      <c r="DY416" s="176"/>
      <c r="DZ416" s="176"/>
      <c r="EA416" s="176"/>
      <c r="EB416" s="176"/>
      <c r="EC416" s="176"/>
      <c r="ED416" s="176"/>
      <c r="EE416" s="176"/>
      <c r="EF416" s="176"/>
      <c r="EG416" s="176"/>
      <c r="EH416" s="176"/>
      <c r="EI416" s="176"/>
      <c r="EJ416" s="176"/>
      <c r="EK416" s="176"/>
      <c r="EL416" s="176"/>
      <c r="EM416" s="176"/>
      <c r="EN416" s="176"/>
      <c r="EO416" s="176"/>
      <c r="EP416" s="176"/>
      <c r="EQ416" s="176"/>
      <c r="ER416" s="176"/>
      <c r="ES416" s="176"/>
      <c r="ET416" s="176"/>
      <c r="EU416" s="176"/>
      <c r="EV416" s="176"/>
      <c r="EW416" s="176"/>
      <c r="EX416" s="176"/>
      <c r="EY416" s="176"/>
      <c r="EZ416" s="176"/>
      <c r="FA416" s="176"/>
      <c r="FB416" s="176"/>
      <c r="FC416" s="176"/>
      <c r="FD416" s="176"/>
      <c r="FE416" s="176"/>
      <c r="FF416" s="176"/>
      <c r="FG416" s="176"/>
      <c r="FH416" s="176"/>
      <c r="FI416" s="176"/>
      <c r="FJ416" s="176"/>
      <c r="FK416" s="176"/>
      <c r="FL416" s="176"/>
      <c r="FM416" s="176"/>
      <c r="FN416" s="176"/>
      <c r="FO416" s="176"/>
      <c r="FP416" s="176"/>
      <c r="FQ416" s="176"/>
      <c r="FR416" s="176"/>
      <c r="FS416" s="176"/>
      <c r="FT416" s="176"/>
      <c r="FU416" s="176"/>
      <c r="FV416" s="176"/>
      <c r="FW416" s="176"/>
      <c r="FX416" s="176"/>
      <c r="FY416" s="176"/>
      <c r="FZ416" s="176"/>
      <c r="GA416" s="176"/>
      <c r="GB416" s="176"/>
      <c r="GC416" s="176"/>
      <c r="GD416" s="176"/>
      <c r="GE416" s="176"/>
      <c r="GF416" s="176"/>
      <c r="GG416" s="176"/>
      <c r="GH416" s="176"/>
      <c r="GI416" s="176"/>
      <c r="GJ416" s="176"/>
      <c r="GK416" s="176"/>
      <c r="GL416" s="176"/>
      <c r="GM416" s="176"/>
      <c r="GN416" s="176"/>
      <c r="GO416" s="176"/>
      <c r="GP416" s="176"/>
      <c r="GQ416" s="176"/>
      <c r="GR416" s="176"/>
      <c r="GS416" s="176"/>
      <c r="GT416" s="176"/>
      <c r="GU416" s="176"/>
      <c r="GV416" s="176"/>
      <c r="GW416" s="176"/>
      <c r="GX416" s="176"/>
      <c r="GY416" s="176"/>
      <c r="GZ416" s="176"/>
      <c r="HA416" s="176"/>
      <c r="HB416" s="176"/>
      <c r="HC416" s="176"/>
      <c r="HD416" s="176"/>
      <c r="HE416" s="176"/>
      <c r="HF416" s="176"/>
      <c r="HG416" s="176"/>
      <c r="HH416" s="176"/>
      <c r="HI416" s="176"/>
      <c r="HJ416" s="176"/>
      <c r="HK416" s="176"/>
      <c r="HL416" s="176"/>
      <c r="HM416" s="176"/>
      <c r="HN416" s="176"/>
      <c r="HO416" s="176"/>
      <c r="HP416" s="176"/>
      <c r="HQ416" s="176"/>
      <c r="HR416" s="176"/>
      <c r="HS416" s="176"/>
      <c r="HT416" s="176"/>
      <c r="HU416" s="176"/>
      <c r="HV416" s="176"/>
      <c r="HW416" s="176"/>
      <c r="HX416" s="176"/>
      <c r="HY416" s="176"/>
      <c r="HZ416" s="176"/>
      <c r="IA416" s="176"/>
      <c r="IB416" s="176"/>
      <c r="IC416" s="176"/>
      <c r="ID416" s="176"/>
      <c r="IE416" s="176"/>
      <c r="IF416" s="176"/>
      <c r="IG416" s="176"/>
      <c r="IH416" s="176"/>
      <c r="II416" s="176"/>
      <c r="IJ416" s="176"/>
      <c r="IK416" s="176"/>
      <c r="IL416" s="176"/>
      <c r="IM416" s="176"/>
      <c r="IN416" s="176"/>
      <c r="IO416" s="176"/>
      <c r="IP416" s="176"/>
      <c r="IQ416" s="176"/>
      <c r="IR416" s="176"/>
      <c r="IS416" s="176"/>
      <c r="IT416" s="176"/>
      <c r="IU416" s="176"/>
    </row>
    <row r="417" spans="1:255" s="177" customFormat="1" x14ac:dyDescent="0.25">
      <c r="A417" s="102"/>
      <c r="B417" s="672"/>
      <c r="C417" s="672"/>
      <c r="D417" s="672"/>
      <c r="E417" s="104"/>
      <c r="F417" s="105"/>
      <c r="G417" s="106"/>
      <c r="H417" s="107"/>
      <c r="I417" s="182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76"/>
      <c r="DX417" s="176"/>
      <c r="DY417" s="176"/>
      <c r="DZ417" s="176"/>
      <c r="EA417" s="176"/>
      <c r="EB417" s="176"/>
      <c r="EC417" s="176"/>
      <c r="ED417" s="176"/>
      <c r="EE417" s="176"/>
      <c r="EF417" s="176"/>
      <c r="EG417" s="176"/>
      <c r="EH417" s="176"/>
      <c r="EI417" s="176"/>
      <c r="EJ417" s="176"/>
      <c r="EK417" s="176"/>
      <c r="EL417" s="176"/>
      <c r="EM417" s="176"/>
      <c r="EN417" s="176"/>
      <c r="EO417" s="176"/>
      <c r="EP417" s="176"/>
      <c r="EQ417" s="176"/>
      <c r="ER417" s="176"/>
      <c r="ES417" s="176"/>
      <c r="ET417" s="176"/>
      <c r="EU417" s="176"/>
      <c r="EV417" s="176"/>
      <c r="EW417" s="176"/>
      <c r="EX417" s="176"/>
      <c r="EY417" s="176"/>
      <c r="EZ417" s="176"/>
      <c r="FA417" s="176"/>
      <c r="FB417" s="176"/>
      <c r="FC417" s="176"/>
      <c r="FD417" s="176"/>
      <c r="FE417" s="176"/>
      <c r="FF417" s="176"/>
      <c r="FG417" s="176"/>
      <c r="FH417" s="176"/>
      <c r="FI417" s="176"/>
      <c r="FJ417" s="176"/>
      <c r="FK417" s="176"/>
      <c r="FL417" s="176"/>
      <c r="FM417" s="176"/>
      <c r="FN417" s="176"/>
      <c r="FO417" s="176"/>
      <c r="FP417" s="176"/>
      <c r="FQ417" s="176"/>
      <c r="FR417" s="176"/>
      <c r="FS417" s="176"/>
      <c r="FT417" s="176"/>
      <c r="FU417" s="176"/>
      <c r="FV417" s="176"/>
      <c r="FW417" s="176"/>
      <c r="FX417" s="176"/>
      <c r="FY417" s="176"/>
      <c r="FZ417" s="176"/>
      <c r="GA417" s="176"/>
      <c r="GB417" s="176"/>
      <c r="GC417" s="176"/>
      <c r="GD417" s="176"/>
      <c r="GE417" s="176"/>
      <c r="GF417" s="176"/>
      <c r="GG417" s="176"/>
      <c r="GH417" s="176"/>
      <c r="GI417" s="176"/>
      <c r="GJ417" s="176"/>
      <c r="GK417" s="176"/>
      <c r="GL417" s="176"/>
      <c r="GM417" s="176"/>
      <c r="GN417" s="176"/>
      <c r="GO417" s="176"/>
      <c r="GP417" s="176"/>
      <c r="GQ417" s="176"/>
      <c r="GR417" s="176"/>
      <c r="GS417" s="176"/>
      <c r="GT417" s="176"/>
      <c r="GU417" s="176"/>
      <c r="GV417" s="176"/>
      <c r="GW417" s="176"/>
      <c r="GX417" s="176"/>
      <c r="GY417" s="176"/>
      <c r="GZ417" s="176"/>
      <c r="HA417" s="176"/>
      <c r="HB417" s="176"/>
      <c r="HC417" s="176"/>
      <c r="HD417" s="176"/>
      <c r="HE417" s="176"/>
      <c r="HF417" s="176"/>
      <c r="HG417" s="176"/>
      <c r="HH417" s="176"/>
      <c r="HI417" s="176"/>
      <c r="HJ417" s="176"/>
      <c r="HK417" s="176"/>
      <c r="HL417" s="176"/>
      <c r="HM417" s="176"/>
      <c r="HN417" s="176"/>
      <c r="HO417" s="176"/>
      <c r="HP417" s="176"/>
      <c r="HQ417" s="176"/>
      <c r="HR417" s="176"/>
      <c r="HS417" s="176"/>
      <c r="HT417" s="176"/>
      <c r="HU417" s="176"/>
      <c r="HV417" s="176"/>
      <c r="HW417" s="176"/>
      <c r="HX417" s="176"/>
      <c r="HY417" s="176"/>
      <c r="HZ417" s="176"/>
      <c r="IA417" s="176"/>
      <c r="IB417" s="176"/>
      <c r="IC417" s="176"/>
      <c r="ID417" s="176"/>
      <c r="IE417" s="176"/>
      <c r="IF417" s="176"/>
      <c r="IG417" s="176"/>
      <c r="IH417" s="176"/>
      <c r="II417" s="176"/>
      <c r="IJ417" s="176"/>
      <c r="IK417" s="176"/>
      <c r="IL417" s="176"/>
      <c r="IM417" s="176"/>
      <c r="IN417" s="176"/>
      <c r="IO417" s="176"/>
      <c r="IP417" s="176"/>
      <c r="IQ417" s="176"/>
      <c r="IR417" s="176"/>
      <c r="IS417" s="176"/>
      <c r="IT417" s="176"/>
      <c r="IU417" s="176"/>
    </row>
    <row r="418" spans="1:255" s="177" customFormat="1" ht="20.25" customHeight="1" x14ac:dyDescent="0.25">
      <c r="A418" s="139" t="s">
        <v>237</v>
      </c>
      <c r="B418" s="562"/>
      <c r="C418" s="562"/>
      <c r="D418" s="141"/>
      <c r="E418" s="142"/>
      <c r="F418" s="108"/>
      <c r="G418" s="109"/>
      <c r="H418" s="298" t="s">
        <v>210</v>
      </c>
      <c r="I418" s="182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76"/>
      <c r="DX418" s="176"/>
      <c r="DY418" s="176"/>
      <c r="DZ418" s="176"/>
      <c r="EA418" s="176"/>
      <c r="EB418" s="176"/>
      <c r="EC418" s="176"/>
      <c r="ED418" s="176"/>
      <c r="EE418" s="176"/>
      <c r="EF418" s="176"/>
      <c r="EG418" s="176"/>
      <c r="EH418" s="176"/>
      <c r="EI418" s="176"/>
      <c r="EJ418" s="176"/>
      <c r="EK418" s="176"/>
      <c r="EL418" s="176"/>
      <c r="EM418" s="176"/>
      <c r="EN418" s="176"/>
      <c r="EO418" s="176"/>
      <c r="EP418" s="176"/>
      <c r="EQ418" s="176"/>
      <c r="ER418" s="176"/>
      <c r="ES418" s="176"/>
      <c r="ET418" s="176"/>
      <c r="EU418" s="176"/>
      <c r="EV418" s="176"/>
      <c r="EW418" s="176"/>
      <c r="EX418" s="176"/>
      <c r="EY418" s="176"/>
      <c r="EZ418" s="176"/>
      <c r="FA418" s="176"/>
      <c r="FB418" s="176"/>
      <c r="FC418" s="176"/>
      <c r="FD418" s="176"/>
      <c r="FE418" s="176"/>
      <c r="FF418" s="176"/>
      <c r="FG418" s="176"/>
      <c r="FH418" s="176"/>
      <c r="FI418" s="176"/>
      <c r="FJ418" s="176"/>
      <c r="FK418" s="176"/>
      <c r="FL418" s="176"/>
      <c r="FM418" s="176"/>
      <c r="FN418" s="176"/>
      <c r="FO418" s="176"/>
      <c r="FP418" s="176"/>
      <c r="FQ418" s="176"/>
      <c r="FR418" s="176"/>
      <c r="FS418" s="176"/>
      <c r="FT418" s="176"/>
      <c r="FU418" s="176"/>
      <c r="FV418" s="176"/>
      <c r="FW418" s="176"/>
      <c r="FX418" s="176"/>
      <c r="FY418" s="176"/>
      <c r="FZ418" s="176"/>
      <c r="GA418" s="176"/>
      <c r="GB418" s="176"/>
      <c r="GC418" s="176"/>
      <c r="GD418" s="176"/>
      <c r="GE418" s="176"/>
      <c r="GF418" s="176"/>
      <c r="GG418" s="176"/>
      <c r="GH418" s="176"/>
      <c r="GI418" s="176"/>
      <c r="GJ418" s="176"/>
      <c r="GK418" s="176"/>
      <c r="GL418" s="176"/>
      <c r="GM418" s="176"/>
      <c r="GN418" s="176"/>
      <c r="GO418" s="176"/>
      <c r="GP418" s="176"/>
      <c r="GQ418" s="176"/>
      <c r="GR418" s="176"/>
      <c r="GS418" s="176"/>
      <c r="GT418" s="176"/>
      <c r="GU418" s="176"/>
      <c r="GV418" s="176"/>
      <c r="GW418" s="176"/>
      <c r="GX418" s="176"/>
      <c r="GY418" s="176"/>
      <c r="GZ418" s="176"/>
      <c r="HA418" s="176"/>
      <c r="HB418" s="176"/>
      <c r="HC418" s="176"/>
      <c r="HD418" s="176"/>
      <c r="HE418" s="176"/>
      <c r="HF418" s="176"/>
      <c r="HG418" s="176"/>
      <c r="HH418" s="176"/>
      <c r="HI418" s="176"/>
      <c r="HJ418" s="176"/>
      <c r="HK418" s="176"/>
      <c r="HL418" s="176"/>
      <c r="HM418" s="176"/>
      <c r="HN418" s="176"/>
      <c r="HO418" s="176"/>
      <c r="HP418" s="176"/>
      <c r="HQ418" s="176"/>
      <c r="HR418" s="176"/>
      <c r="HS418" s="176"/>
      <c r="HT418" s="176"/>
      <c r="HU418" s="176"/>
      <c r="HV418" s="176"/>
      <c r="HW418" s="176"/>
      <c r="HX418" s="176"/>
      <c r="HY418" s="176"/>
      <c r="HZ418" s="176"/>
      <c r="IA418" s="176"/>
      <c r="IB418" s="176"/>
      <c r="IC418" s="176"/>
      <c r="ID418" s="176"/>
      <c r="IE418" s="176"/>
      <c r="IF418" s="176"/>
      <c r="IG418" s="176"/>
      <c r="IH418" s="176"/>
      <c r="II418" s="176"/>
      <c r="IJ418" s="176"/>
      <c r="IK418" s="176"/>
      <c r="IL418" s="176"/>
      <c r="IM418" s="176"/>
      <c r="IN418" s="176"/>
      <c r="IO418" s="176"/>
      <c r="IP418" s="176"/>
      <c r="IQ418" s="176"/>
      <c r="IR418" s="176"/>
      <c r="IS418" s="176"/>
      <c r="IT418" s="176"/>
      <c r="IU418" s="176"/>
    </row>
    <row r="419" spans="1:255" s="177" customFormat="1" ht="20.25" customHeight="1" x14ac:dyDescent="0.25">
      <c r="A419" s="143" t="s">
        <v>238</v>
      </c>
      <c r="B419" s="144"/>
      <c r="C419" s="144"/>
      <c r="D419" s="145"/>
      <c r="E419" s="146"/>
      <c r="F419" s="147">
        <f>H401</f>
        <v>0</v>
      </c>
      <c r="G419" s="148"/>
      <c r="H419" s="149"/>
      <c r="I419" s="182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  <c r="CD419" s="176"/>
      <c r="CE419" s="176"/>
      <c r="CF419" s="176"/>
      <c r="CG419" s="176"/>
      <c r="CH419" s="176"/>
      <c r="CI419" s="176"/>
      <c r="CJ419" s="176"/>
      <c r="CK419" s="176"/>
      <c r="CL419" s="176"/>
      <c r="CM419" s="176"/>
      <c r="CN419" s="176"/>
      <c r="CO419" s="176"/>
      <c r="CP419" s="176"/>
      <c r="CQ419" s="176"/>
      <c r="CR419" s="176"/>
      <c r="CS419" s="176"/>
      <c r="CT419" s="176"/>
      <c r="CU419" s="176"/>
      <c r="CV419" s="176"/>
      <c r="CW419" s="176"/>
      <c r="CX419" s="176"/>
      <c r="CY419" s="176"/>
      <c r="CZ419" s="176"/>
      <c r="DA419" s="176"/>
      <c r="DB419" s="176"/>
      <c r="DC419" s="176"/>
      <c r="DD419" s="176"/>
      <c r="DE419" s="176"/>
      <c r="DF419" s="176"/>
      <c r="DG419" s="176"/>
      <c r="DH419" s="176"/>
      <c r="DI419" s="176"/>
      <c r="DJ419" s="176"/>
      <c r="DK419" s="176"/>
      <c r="DL419" s="176"/>
      <c r="DM419" s="176"/>
      <c r="DN419" s="176"/>
      <c r="DO419" s="176"/>
      <c r="DP419" s="176"/>
      <c r="DQ419" s="176"/>
      <c r="DR419" s="176"/>
      <c r="DS419" s="176"/>
      <c r="DT419" s="176"/>
      <c r="DU419" s="176"/>
      <c r="DV419" s="176"/>
      <c r="DW419" s="176"/>
      <c r="DX419" s="176"/>
      <c r="DY419" s="176"/>
      <c r="DZ419" s="176"/>
      <c r="EA419" s="176"/>
      <c r="EB419" s="176"/>
      <c r="EC419" s="176"/>
      <c r="ED419" s="176"/>
      <c r="EE419" s="176"/>
      <c r="EF419" s="176"/>
      <c r="EG419" s="176"/>
      <c r="EH419" s="176"/>
      <c r="EI419" s="176"/>
      <c r="EJ419" s="176"/>
      <c r="EK419" s="176"/>
      <c r="EL419" s="176"/>
      <c r="EM419" s="176"/>
      <c r="EN419" s="176"/>
      <c r="EO419" s="176"/>
      <c r="EP419" s="176"/>
      <c r="EQ419" s="176"/>
      <c r="ER419" s="176"/>
      <c r="ES419" s="176"/>
      <c r="ET419" s="176"/>
      <c r="EU419" s="176"/>
      <c r="EV419" s="176"/>
      <c r="EW419" s="176"/>
      <c r="EX419" s="176"/>
      <c r="EY419" s="176"/>
      <c r="EZ419" s="176"/>
      <c r="FA419" s="176"/>
      <c r="FB419" s="176"/>
      <c r="FC419" s="176"/>
      <c r="FD419" s="176"/>
      <c r="FE419" s="176"/>
      <c r="FF419" s="176"/>
      <c r="FG419" s="176"/>
      <c r="FH419" s="176"/>
      <c r="FI419" s="176"/>
      <c r="FJ419" s="176"/>
      <c r="FK419" s="176"/>
      <c r="FL419" s="176"/>
      <c r="FM419" s="176"/>
      <c r="FN419" s="176"/>
      <c r="FO419" s="176"/>
      <c r="FP419" s="176"/>
      <c r="FQ419" s="176"/>
      <c r="FR419" s="176"/>
      <c r="FS419" s="176"/>
      <c r="FT419" s="176"/>
      <c r="FU419" s="176"/>
      <c r="FV419" s="176"/>
      <c r="FW419" s="176"/>
      <c r="FX419" s="176"/>
      <c r="FY419" s="176"/>
      <c r="FZ419" s="176"/>
      <c r="GA419" s="176"/>
      <c r="GB419" s="176"/>
      <c r="GC419" s="176"/>
      <c r="GD419" s="176"/>
      <c r="GE419" s="176"/>
      <c r="GF419" s="176"/>
      <c r="GG419" s="176"/>
      <c r="GH419" s="176"/>
      <c r="GI419" s="176"/>
      <c r="GJ419" s="176"/>
      <c r="GK419" s="176"/>
      <c r="GL419" s="176"/>
      <c r="GM419" s="176"/>
      <c r="GN419" s="176"/>
      <c r="GO419" s="176"/>
      <c r="GP419" s="176"/>
      <c r="GQ419" s="176"/>
      <c r="GR419" s="176"/>
      <c r="GS419" s="176"/>
      <c r="GT419" s="176"/>
      <c r="GU419" s="176"/>
      <c r="GV419" s="176"/>
      <c r="GW419" s="176"/>
      <c r="GX419" s="176"/>
      <c r="GY419" s="176"/>
      <c r="GZ419" s="176"/>
      <c r="HA419" s="176"/>
      <c r="HB419" s="176"/>
      <c r="HC419" s="176"/>
      <c r="HD419" s="176"/>
      <c r="HE419" s="176"/>
      <c r="HF419" s="176"/>
      <c r="HG419" s="176"/>
      <c r="HH419" s="176"/>
      <c r="HI419" s="176"/>
      <c r="HJ419" s="176"/>
      <c r="HK419" s="176"/>
      <c r="HL419" s="176"/>
      <c r="HM419" s="176"/>
      <c r="HN419" s="176"/>
      <c r="HO419" s="176"/>
      <c r="HP419" s="176"/>
      <c r="HQ419" s="176"/>
      <c r="HR419" s="176"/>
      <c r="HS419" s="176"/>
      <c r="HT419" s="176"/>
      <c r="HU419" s="176"/>
      <c r="HV419" s="176"/>
      <c r="HW419" s="176"/>
      <c r="HX419" s="176"/>
      <c r="HY419" s="176"/>
      <c r="HZ419" s="176"/>
      <c r="IA419" s="176"/>
      <c r="IB419" s="176"/>
      <c r="IC419" s="176"/>
      <c r="ID419" s="176"/>
      <c r="IE419" s="176"/>
      <c r="IF419" s="176"/>
      <c r="IG419" s="176"/>
      <c r="IH419" s="176"/>
      <c r="II419" s="176"/>
      <c r="IJ419" s="176"/>
      <c r="IK419" s="176"/>
      <c r="IL419" s="176"/>
      <c r="IM419" s="176"/>
      <c r="IN419" s="176"/>
      <c r="IO419" s="176"/>
      <c r="IP419" s="176"/>
      <c r="IQ419" s="176"/>
      <c r="IR419" s="176"/>
      <c r="IS419" s="176"/>
      <c r="IT419" s="176"/>
      <c r="IU419" s="176"/>
    </row>
    <row r="420" spans="1:255" s="177" customFormat="1" ht="20.25" customHeight="1" x14ac:dyDescent="0.25">
      <c r="A420" s="296" t="s">
        <v>239</v>
      </c>
      <c r="B420" s="673"/>
      <c r="C420" s="673"/>
      <c r="D420" s="150"/>
      <c r="E420" s="151"/>
      <c r="F420" s="152">
        <v>0</v>
      </c>
      <c r="G420" s="161"/>
      <c r="H420" s="153"/>
      <c r="I420" s="182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  <c r="CD420" s="176"/>
      <c r="CE420" s="176"/>
      <c r="CF420" s="176"/>
      <c r="CG420" s="176"/>
      <c r="CH420" s="176"/>
      <c r="CI420" s="176"/>
      <c r="CJ420" s="176"/>
      <c r="CK420" s="176"/>
      <c r="CL420" s="176"/>
      <c r="CM420" s="176"/>
      <c r="CN420" s="176"/>
      <c r="CO420" s="176"/>
      <c r="CP420" s="176"/>
      <c r="CQ420" s="176"/>
      <c r="CR420" s="176"/>
      <c r="CS420" s="176"/>
      <c r="CT420" s="176"/>
      <c r="CU420" s="176"/>
      <c r="CV420" s="176"/>
      <c r="CW420" s="176"/>
      <c r="CX420" s="176"/>
      <c r="CY420" s="176"/>
      <c r="CZ420" s="176"/>
      <c r="DA420" s="176"/>
      <c r="DB420" s="176"/>
      <c r="DC420" s="176"/>
      <c r="DD420" s="176"/>
      <c r="DE420" s="176"/>
      <c r="DF420" s="176"/>
      <c r="DG420" s="176"/>
      <c r="DH420" s="176"/>
      <c r="DI420" s="176"/>
      <c r="DJ420" s="176"/>
      <c r="DK420" s="176"/>
      <c r="DL420" s="176"/>
      <c r="DM420" s="176"/>
      <c r="DN420" s="176"/>
      <c r="DO420" s="176"/>
      <c r="DP420" s="176"/>
      <c r="DQ420" s="176"/>
      <c r="DR420" s="176"/>
      <c r="DS420" s="176"/>
      <c r="DT420" s="176"/>
      <c r="DU420" s="176"/>
      <c r="DV420" s="176"/>
      <c r="DW420" s="176"/>
      <c r="DX420" s="176"/>
      <c r="DY420" s="176"/>
      <c r="DZ420" s="176"/>
      <c r="EA420" s="176"/>
      <c r="EB420" s="176"/>
      <c r="EC420" s="176"/>
      <c r="ED420" s="176"/>
      <c r="EE420" s="176"/>
      <c r="EF420" s="176"/>
      <c r="EG420" s="176"/>
      <c r="EH420" s="176"/>
      <c r="EI420" s="176"/>
      <c r="EJ420" s="176"/>
      <c r="EK420" s="176"/>
      <c r="EL420" s="176"/>
      <c r="EM420" s="176"/>
      <c r="EN420" s="176"/>
      <c r="EO420" s="176"/>
      <c r="EP420" s="176"/>
      <c r="EQ420" s="176"/>
      <c r="ER420" s="176"/>
      <c r="ES420" s="176"/>
      <c r="ET420" s="176"/>
      <c r="EU420" s="176"/>
      <c r="EV420" s="176"/>
      <c r="EW420" s="176"/>
      <c r="EX420" s="176"/>
      <c r="EY420" s="176"/>
      <c r="EZ420" s="176"/>
      <c r="FA420" s="176"/>
      <c r="FB420" s="176"/>
      <c r="FC420" s="176"/>
      <c r="FD420" s="176"/>
      <c r="FE420" s="176"/>
      <c r="FF420" s="176"/>
      <c r="FG420" s="176"/>
      <c r="FH420" s="176"/>
      <c r="FI420" s="176"/>
      <c r="FJ420" s="176"/>
      <c r="FK420" s="176"/>
      <c r="FL420" s="176"/>
      <c r="FM420" s="176"/>
      <c r="FN420" s="176"/>
      <c r="FO420" s="176"/>
      <c r="FP420" s="176"/>
      <c r="FQ420" s="176"/>
      <c r="FR420" s="176"/>
      <c r="FS420" s="176"/>
      <c r="FT420" s="176"/>
      <c r="FU420" s="176"/>
      <c r="FV420" s="176"/>
      <c r="FW420" s="176"/>
      <c r="FX420" s="176"/>
      <c r="FY420" s="176"/>
      <c r="FZ420" s="176"/>
      <c r="GA420" s="176"/>
      <c r="GB420" s="176"/>
      <c r="GC420" s="176"/>
      <c r="GD420" s="176"/>
      <c r="GE420" s="176"/>
      <c r="GF420" s="176"/>
      <c r="GG420" s="176"/>
      <c r="GH420" s="176"/>
      <c r="GI420" s="176"/>
      <c r="GJ420" s="176"/>
      <c r="GK420" s="176"/>
      <c r="GL420" s="176"/>
      <c r="GM420" s="176"/>
      <c r="GN420" s="176"/>
      <c r="GO420" s="176"/>
      <c r="GP420" s="176"/>
      <c r="GQ420" s="176"/>
      <c r="GR420" s="176"/>
      <c r="GS420" s="176"/>
      <c r="GT420" s="176"/>
      <c r="GU420" s="176"/>
      <c r="GV420" s="176"/>
      <c r="GW420" s="176"/>
      <c r="GX420" s="176"/>
      <c r="GY420" s="176"/>
      <c r="GZ420" s="176"/>
      <c r="HA420" s="176"/>
      <c r="HB420" s="176"/>
      <c r="HC420" s="176"/>
      <c r="HD420" s="176"/>
      <c r="HE420" s="176"/>
      <c r="HF420" s="176"/>
      <c r="HG420" s="176"/>
      <c r="HH420" s="176"/>
      <c r="HI420" s="176"/>
      <c r="HJ420" s="176"/>
      <c r="HK420" s="176"/>
      <c r="HL420" s="176"/>
      <c r="HM420" s="176"/>
      <c r="HN420" s="176"/>
      <c r="HO420" s="176"/>
      <c r="HP420" s="176"/>
      <c r="HQ420" s="176"/>
      <c r="HR420" s="176"/>
      <c r="HS420" s="176"/>
      <c r="HT420" s="176"/>
      <c r="HU420" s="176"/>
      <c r="HV420" s="176"/>
      <c r="HW420" s="176"/>
      <c r="HX420" s="176"/>
      <c r="HY420" s="176"/>
      <c r="HZ420" s="176"/>
      <c r="IA420" s="176"/>
      <c r="IB420" s="176"/>
      <c r="IC420" s="176"/>
      <c r="ID420" s="176"/>
      <c r="IE420" s="176"/>
      <c r="IF420" s="176"/>
      <c r="IG420" s="176"/>
      <c r="IH420" s="176"/>
      <c r="II420" s="176"/>
      <c r="IJ420" s="176"/>
      <c r="IK420" s="176"/>
      <c r="IL420" s="176"/>
      <c r="IM420" s="176"/>
      <c r="IN420" s="176"/>
      <c r="IO420" s="176"/>
      <c r="IP420" s="176"/>
      <c r="IQ420" s="176"/>
      <c r="IR420" s="176"/>
      <c r="IS420" s="176"/>
      <c r="IT420" s="176"/>
      <c r="IU420" s="176"/>
    </row>
    <row r="421" spans="1:255" s="177" customFormat="1" ht="20.25" customHeight="1" x14ac:dyDescent="0.25">
      <c r="A421" s="154" t="s">
        <v>240</v>
      </c>
      <c r="B421" s="155"/>
      <c r="C421" s="155"/>
      <c r="D421" s="156"/>
      <c r="E421" s="157"/>
      <c r="F421" s="158"/>
      <c r="G421" s="297"/>
      <c r="H421" s="159">
        <f>F419+F420</f>
        <v>0</v>
      </c>
      <c r="I421" s="182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  <c r="CD421" s="176"/>
      <c r="CE421" s="176"/>
      <c r="CF421" s="176"/>
      <c r="CG421" s="176"/>
      <c r="CH421" s="176"/>
      <c r="CI421" s="176"/>
      <c r="CJ421" s="176"/>
      <c r="CK421" s="176"/>
      <c r="CL421" s="176"/>
      <c r="CM421" s="176"/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176"/>
      <c r="DK421" s="176"/>
      <c r="DL421" s="176"/>
      <c r="DM421" s="176"/>
      <c r="DN421" s="176"/>
      <c r="DO421" s="176"/>
      <c r="DP421" s="176"/>
      <c r="DQ421" s="176"/>
      <c r="DR421" s="176"/>
      <c r="DS421" s="176"/>
      <c r="DT421" s="176"/>
      <c r="DU421" s="176"/>
      <c r="DV421" s="176"/>
      <c r="DW421" s="176"/>
      <c r="DX421" s="176"/>
      <c r="DY421" s="176"/>
      <c r="DZ421" s="176"/>
      <c r="EA421" s="176"/>
      <c r="EB421" s="176"/>
      <c r="EC421" s="176"/>
      <c r="ED421" s="176"/>
      <c r="EE421" s="176"/>
      <c r="EF421" s="176"/>
      <c r="EG421" s="176"/>
      <c r="EH421" s="176"/>
      <c r="EI421" s="176"/>
      <c r="EJ421" s="176"/>
      <c r="EK421" s="176"/>
      <c r="EL421" s="176"/>
      <c r="EM421" s="176"/>
      <c r="EN421" s="176"/>
      <c r="EO421" s="176"/>
      <c r="EP421" s="176"/>
      <c r="EQ421" s="176"/>
      <c r="ER421" s="176"/>
      <c r="ES421" s="176"/>
      <c r="ET421" s="176"/>
      <c r="EU421" s="176"/>
      <c r="EV421" s="176"/>
      <c r="EW421" s="176"/>
      <c r="EX421" s="176"/>
      <c r="EY421" s="176"/>
      <c r="EZ421" s="176"/>
      <c r="FA421" s="176"/>
      <c r="FB421" s="176"/>
      <c r="FC421" s="176"/>
      <c r="FD421" s="176"/>
      <c r="FE421" s="176"/>
      <c r="FF421" s="176"/>
      <c r="FG421" s="176"/>
      <c r="FH421" s="176"/>
      <c r="FI421" s="176"/>
      <c r="FJ421" s="176"/>
      <c r="FK421" s="176"/>
      <c r="FL421" s="176"/>
      <c r="FM421" s="176"/>
      <c r="FN421" s="176"/>
      <c r="FO421" s="176"/>
      <c r="FP421" s="176"/>
      <c r="FQ421" s="176"/>
      <c r="FR421" s="176"/>
      <c r="FS421" s="176"/>
      <c r="FT421" s="176"/>
      <c r="FU421" s="176"/>
      <c r="FV421" s="176"/>
      <c r="FW421" s="176"/>
      <c r="FX421" s="176"/>
      <c r="FY421" s="176"/>
      <c r="FZ421" s="176"/>
      <c r="GA421" s="176"/>
      <c r="GB421" s="176"/>
      <c r="GC421" s="176"/>
      <c r="GD421" s="176"/>
      <c r="GE421" s="176"/>
      <c r="GF421" s="176"/>
      <c r="GG421" s="176"/>
      <c r="GH421" s="176"/>
      <c r="GI421" s="176"/>
      <c r="GJ421" s="176"/>
      <c r="GK421" s="176"/>
      <c r="GL421" s="176"/>
      <c r="GM421" s="176"/>
      <c r="GN421" s="176"/>
      <c r="GO421" s="176"/>
      <c r="GP421" s="176"/>
      <c r="GQ421" s="176"/>
      <c r="GR421" s="176"/>
      <c r="GS421" s="176"/>
      <c r="GT421" s="176"/>
      <c r="GU421" s="176"/>
      <c r="GV421" s="176"/>
      <c r="GW421" s="176"/>
      <c r="GX421" s="176"/>
      <c r="GY421" s="176"/>
      <c r="GZ421" s="176"/>
      <c r="HA421" s="176"/>
      <c r="HB421" s="176"/>
      <c r="HC421" s="176"/>
      <c r="HD421" s="176"/>
      <c r="HE421" s="176"/>
      <c r="HF421" s="176"/>
      <c r="HG421" s="176"/>
      <c r="HH421" s="176"/>
      <c r="HI421" s="176"/>
      <c r="HJ421" s="176"/>
      <c r="HK421" s="176"/>
      <c r="HL421" s="176"/>
      <c r="HM421" s="176"/>
      <c r="HN421" s="176"/>
      <c r="HO421" s="176"/>
      <c r="HP421" s="176"/>
      <c r="HQ421" s="176"/>
      <c r="HR421" s="176"/>
      <c r="HS421" s="176"/>
      <c r="HT421" s="176"/>
      <c r="HU421" s="176"/>
      <c r="HV421" s="176"/>
      <c r="HW421" s="176"/>
      <c r="HX421" s="176"/>
      <c r="HY421" s="176"/>
      <c r="HZ421" s="176"/>
      <c r="IA421" s="176"/>
      <c r="IB421" s="176"/>
      <c r="IC421" s="176"/>
      <c r="ID421" s="176"/>
      <c r="IE421" s="176"/>
      <c r="IF421" s="176"/>
      <c r="IG421" s="176"/>
      <c r="IH421" s="176"/>
      <c r="II421" s="176"/>
      <c r="IJ421" s="176"/>
      <c r="IK421" s="176"/>
      <c r="IL421" s="176"/>
      <c r="IM421" s="176"/>
      <c r="IN421" s="176"/>
      <c r="IO421" s="176"/>
      <c r="IP421" s="176"/>
      <c r="IQ421" s="176"/>
      <c r="IR421" s="176"/>
      <c r="IS421" s="176"/>
      <c r="IT421" s="176"/>
      <c r="IU421" s="176"/>
    </row>
    <row r="422" spans="1:255" s="177" customFormat="1" ht="20.25" customHeight="1" x14ac:dyDescent="0.25">
      <c r="A422" s="143" t="s">
        <v>241</v>
      </c>
      <c r="B422" s="144"/>
      <c r="C422" s="144"/>
      <c r="D422" s="145"/>
      <c r="E422" s="146"/>
      <c r="F422" s="160">
        <f>H410</f>
        <v>1615</v>
      </c>
      <c r="G422" s="161"/>
      <c r="H422" s="162"/>
      <c r="I422" s="182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76"/>
      <c r="DX422" s="176"/>
      <c r="DY422" s="176"/>
      <c r="DZ422" s="176"/>
      <c r="EA422" s="176"/>
      <c r="EB422" s="176"/>
      <c r="EC422" s="176"/>
      <c r="ED422" s="176"/>
      <c r="EE422" s="176"/>
      <c r="EF422" s="176"/>
      <c r="EG422" s="176"/>
      <c r="EH422" s="176"/>
      <c r="EI422" s="176"/>
      <c r="EJ422" s="176"/>
      <c r="EK422" s="176"/>
      <c r="EL422" s="176"/>
      <c r="EM422" s="176"/>
      <c r="EN422" s="176"/>
      <c r="EO422" s="176"/>
      <c r="EP422" s="176"/>
      <c r="EQ422" s="176"/>
      <c r="ER422" s="176"/>
      <c r="ES422" s="176"/>
      <c r="ET422" s="176"/>
      <c r="EU422" s="176"/>
      <c r="EV422" s="176"/>
      <c r="EW422" s="176"/>
      <c r="EX422" s="176"/>
      <c r="EY422" s="176"/>
      <c r="EZ422" s="176"/>
      <c r="FA422" s="176"/>
      <c r="FB422" s="176"/>
      <c r="FC422" s="176"/>
      <c r="FD422" s="176"/>
      <c r="FE422" s="176"/>
      <c r="FF422" s="176"/>
      <c r="FG422" s="176"/>
      <c r="FH422" s="176"/>
      <c r="FI422" s="176"/>
      <c r="FJ422" s="176"/>
      <c r="FK422" s="176"/>
      <c r="FL422" s="176"/>
      <c r="FM422" s="176"/>
      <c r="FN422" s="176"/>
      <c r="FO422" s="176"/>
      <c r="FP422" s="176"/>
      <c r="FQ422" s="176"/>
      <c r="FR422" s="176"/>
      <c r="FS422" s="176"/>
      <c r="FT422" s="176"/>
      <c r="FU422" s="176"/>
      <c r="FV422" s="176"/>
      <c r="FW422" s="176"/>
      <c r="FX422" s="176"/>
      <c r="FY422" s="176"/>
      <c r="FZ422" s="176"/>
      <c r="GA422" s="176"/>
      <c r="GB422" s="176"/>
      <c r="GC422" s="176"/>
      <c r="GD422" s="176"/>
      <c r="GE422" s="176"/>
      <c r="GF422" s="176"/>
      <c r="GG422" s="176"/>
      <c r="GH422" s="176"/>
      <c r="GI422" s="176"/>
      <c r="GJ422" s="176"/>
      <c r="GK422" s="176"/>
      <c r="GL422" s="176"/>
      <c r="GM422" s="176"/>
      <c r="GN422" s="176"/>
      <c r="GO422" s="176"/>
      <c r="GP422" s="176"/>
      <c r="GQ422" s="176"/>
      <c r="GR422" s="176"/>
      <c r="GS422" s="176"/>
      <c r="GT422" s="176"/>
      <c r="GU422" s="176"/>
      <c r="GV422" s="176"/>
      <c r="GW422" s="176"/>
      <c r="GX422" s="176"/>
      <c r="GY422" s="176"/>
      <c r="GZ422" s="176"/>
      <c r="HA422" s="176"/>
      <c r="HB422" s="176"/>
      <c r="HC422" s="176"/>
      <c r="HD422" s="176"/>
      <c r="HE422" s="176"/>
      <c r="HF422" s="176"/>
      <c r="HG422" s="176"/>
      <c r="HH422" s="176"/>
      <c r="HI422" s="176"/>
      <c r="HJ422" s="176"/>
      <c r="HK422" s="176"/>
      <c r="HL422" s="176"/>
      <c r="HM422" s="176"/>
      <c r="HN422" s="176"/>
      <c r="HO422" s="176"/>
      <c r="HP422" s="176"/>
      <c r="HQ422" s="176"/>
      <c r="HR422" s="176"/>
      <c r="HS422" s="176"/>
      <c r="HT422" s="176"/>
      <c r="HU422" s="176"/>
      <c r="HV422" s="176"/>
      <c r="HW422" s="176"/>
      <c r="HX422" s="176"/>
      <c r="HY422" s="176"/>
      <c r="HZ422" s="176"/>
      <c r="IA422" s="176"/>
      <c r="IB422" s="176"/>
      <c r="IC422" s="176"/>
      <c r="ID422" s="176"/>
      <c r="IE422" s="176"/>
      <c r="IF422" s="176"/>
      <c r="IG422" s="176"/>
      <c r="IH422" s="176"/>
      <c r="II422" s="176"/>
      <c r="IJ422" s="176"/>
      <c r="IK422" s="176"/>
      <c r="IL422" s="176"/>
      <c r="IM422" s="176"/>
      <c r="IN422" s="176"/>
      <c r="IO422" s="176"/>
      <c r="IP422" s="176"/>
      <c r="IQ422" s="176"/>
      <c r="IR422" s="176"/>
      <c r="IS422" s="176"/>
      <c r="IT422" s="176"/>
      <c r="IU422" s="176"/>
    </row>
    <row r="423" spans="1:255" s="177" customFormat="1" ht="20.25" customHeight="1" x14ac:dyDescent="0.25">
      <c r="A423" s="118" t="s">
        <v>242</v>
      </c>
      <c r="B423" s="673"/>
      <c r="C423" s="673"/>
      <c r="D423" s="150"/>
      <c r="E423" s="151"/>
      <c r="F423" s="152">
        <f>H415</f>
        <v>0</v>
      </c>
      <c r="G423" s="161"/>
      <c r="H423" s="153"/>
      <c r="I423" s="182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176"/>
      <c r="EK423" s="176"/>
      <c r="EL423" s="176"/>
      <c r="EM423" s="176"/>
      <c r="EN423" s="176"/>
      <c r="EO423" s="176"/>
      <c r="EP423" s="176"/>
      <c r="EQ423" s="176"/>
      <c r="ER423" s="176"/>
      <c r="ES423" s="176"/>
      <c r="ET423" s="176"/>
      <c r="EU423" s="176"/>
      <c r="EV423" s="176"/>
      <c r="EW423" s="176"/>
      <c r="EX423" s="176"/>
      <c r="EY423" s="176"/>
      <c r="EZ423" s="176"/>
      <c r="FA423" s="176"/>
      <c r="FB423" s="176"/>
      <c r="FC423" s="176"/>
      <c r="FD423" s="176"/>
      <c r="FE423" s="176"/>
      <c r="FF423" s="176"/>
      <c r="FG423" s="176"/>
      <c r="FH423" s="176"/>
      <c r="FI423" s="176"/>
      <c r="FJ423" s="176"/>
      <c r="FK423" s="176"/>
      <c r="FL423" s="176"/>
      <c r="FM423" s="176"/>
      <c r="FN423" s="176"/>
      <c r="FO423" s="176"/>
      <c r="FP423" s="176"/>
      <c r="FQ423" s="176"/>
      <c r="FR423" s="176"/>
      <c r="FS423" s="176"/>
      <c r="FT423" s="176"/>
      <c r="FU423" s="176"/>
      <c r="FV423" s="176"/>
      <c r="FW423" s="176"/>
      <c r="FX423" s="176"/>
      <c r="FY423" s="176"/>
      <c r="FZ423" s="176"/>
      <c r="GA423" s="176"/>
      <c r="GB423" s="176"/>
      <c r="GC423" s="176"/>
      <c r="GD423" s="176"/>
      <c r="GE423" s="176"/>
      <c r="GF423" s="176"/>
      <c r="GG423" s="176"/>
      <c r="GH423" s="176"/>
      <c r="GI423" s="176"/>
      <c r="GJ423" s="176"/>
      <c r="GK423" s="176"/>
      <c r="GL423" s="176"/>
      <c r="GM423" s="176"/>
      <c r="GN423" s="176"/>
      <c r="GO423" s="176"/>
      <c r="GP423" s="176"/>
      <c r="GQ423" s="176"/>
      <c r="GR423" s="176"/>
      <c r="GS423" s="176"/>
      <c r="GT423" s="176"/>
      <c r="GU423" s="176"/>
      <c r="GV423" s="176"/>
      <c r="GW423" s="176"/>
      <c r="GX423" s="176"/>
      <c r="GY423" s="176"/>
      <c r="GZ423" s="176"/>
      <c r="HA423" s="176"/>
      <c r="HB423" s="176"/>
      <c r="HC423" s="176"/>
      <c r="HD423" s="176"/>
      <c r="HE423" s="176"/>
      <c r="HF423" s="176"/>
      <c r="HG423" s="176"/>
      <c r="HH423" s="176"/>
      <c r="HI423" s="176"/>
      <c r="HJ423" s="176"/>
      <c r="HK423" s="176"/>
      <c r="HL423" s="176"/>
      <c r="HM423" s="176"/>
      <c r="HN423" s="176"/>
      <c r="HO423" s="176"/>
      <c r="HP423" s="176"/>
      <c r="HQ423" s="176"/>
      <c r="HR423" s="176"/>
      <c r="HS423" s="176"/>
      <c r="HT423" s="176"/>
      <c r="HU423" s="176"/>
      <c r="HV423" s="176"/>
      <c r="HW423" s="176"/>
      <c r="HX423" s="176"/>
      <c r="HY423" s="176"/>
      <c r="HZ423" s="176"/>
      <c r="IA423" s="176"/>
      <c r="IB423" s="176"/>
      <c r="IC423" s="176"/>
      <c r="ID423" s="176"/>
      <c r="IE423" s="176"/>
      <c r="IF423" s="176"/>
      <c r="IG423" s="176"/>
      <c r="IH423" s="176"/>
      <c r="II423" s="176"/>
      <c r="IJ423" s="176"/>
      <c r="IK423" s="176"/>
      <c r="IL423" s="176"/>
      <c r="IM423" s="176"/>
      <c r="IN423" s="176"/>
      <c r="IO423" s="176"/>
      <c r="IP423" s="176"/>
      <c r="IQ423" s="176"/>
      <c r="IR423" s="176"/>
      <c r="IS423" s="176"/>
      <c r="IT423" s="176"/>
      <c r="IU423" s="176"/>
    </row>
    <row r="424" spans="1:255" s="177" customFormat="1" ht="20.25" customHeight="1" x14ac:dyDescent="0.25">
      <c r="A424" s="154" t="s">
        <v>243</v>
      </c>
      <c r="B424" s="155"/>
      <c r="C424" s="155"/>
      <c r="D424" s="156"/>
      <c r="E424" s="163"/>
      <c r="F424" s="158"/>
      <c r="G424" s="297"/>
      <c r="H424" s="159">
        <f>F422+F423</f>
        <v>1615</v>
      </c>
      <c r="I424" s="179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76"/>
      <c r="DX424" s="176"/>
      <c r="DY424" s="176"/>
      <c r="DZ424" s="176"/>
      <c r="EA424" s="176"/>
      <c r="EB424" s="176"/>
      <c r="EC424" s="176"/>
      <c r="ED424" s="176"/>
      <c r="EE424" s="176"/>
      <c r="EF424" s="176"/>
      <c r="EG424" s="176"/>
      <c r="EH424" s="176"/>
      <c r="EI424" s="176"/>
      <c r="EJ424" s="176"/>
      <c r="EK424" s="176"/>
      <c r="EL424" s="176"/>
      <c r="EM424" s="176"/>
      <c r="EN424" s="176"/>
      <c r="EO424" s="176"/>
      <c r="EP424" s="176"/>
      <c r="EQ424" s="176"/>
      <c r="ER424" s="176"/>
      <c r="ES424" s="176"/>
      <c r="ET424" s="176"/>
      <c r="EU424" s="176"/>
      <c r="EV424" s="176"/>
      <c r="EW424" s="176"/>
      <c r="EX424" s="176"/>
      <c r="EY424" s="176"/>
      <c r="EZ424" s="176"/>
      <c r="FA424" s="176"/>
      <c r="FB424" s="176"/>
      <c r="FC424" s="176"/>
      <c r="FD424" s="176"/>
      <c r="FE424" s="176"/>
      <c r="FF424" s="176"/>
      <c r="FG424" s="176"/>
      <c r="FH424" s="176"/>
      <c r="FI424" s="176"/>
      <c r="FJ424" s="176"/>
      <c r="FK424" s="176"/>
      <c r="FL424" s="176"/>
      <c r="FM424" s="176"/>
      <c r="FN424" s="176"/>
      <c r="FO424" s="176"/>
      <c r="FP424" s="176"/>
      <c r="FQ424" s="176"/>
      <c r="FR424" s="176"/>
      <c r="FS424" s="176"/>
      <c r="FT424" s="176"/>
      <c r="FU424" s="176"/>
      <c r="FV424" s="176"/>
      <c r="FW424" s="176"/>
      <c r="FX424" s="176"/>
      <c r="FY424" s="176"/>
      <c r="FZ424" s="176"/>
      <c r="GA424" s="176"/>
      <c r="GB424" s="176"/>
      <c r="GC424" s="176"/>
      <c r="GD424" s="176"/>
      <c r="GE424" s="176"/>
      <c r="GF424" s="176"/>
      <c r="GG424" s="176"/>
      <c r="GH424" s="176"/>
      <c r="GI424" s="176"/>
      <c r="GJ424" s="176"/>
      <c r="GK424" s="176"/>
      <c r="GL424" s="176"/>
      <c r="GM424" s="176"/>
      <c r="GN424" s="176"/>
      <c r="GO424" s="176"/>
      <c r="GP424" s="176"/>
      <c r="GQ424" s="176"/>
      <c r="GR424" s="176"/>
      <c r="GS424" s="176"/>
      <c r="GT424" s="176"/>
      <c r="GU424" s="176"/>
      <c r="GV424" s="176"/>
      <c r="GW424" s="176"/>
      <c r="GX424" s="176"/>
      <c r="GY424" s="176"/>
      <c r="GZ424" s="176"/>
      <c r="HA424" s="176"/>
      <c r="HB424" s="176"/>
      <c r="HC424" s="176"/>
      <c r="HD424" s="176"/>
      <c r="HE424" s="176"/>
      <c r="HF424" s="176"/>
      <c r="HG424" s="176"/>
      <c r="HH424" s="176"/>
      <c r="HI424" s="176"/>
      <c r="HJ424" s="176"/>
      <c r="HK424" s="176"/>
      <c r="HL424" s="176"/>
      <c r="HM424" s="176"/>
      <c r="HN424" s="176"/>
      <c r="HO424" s="176"/>
      <c r="HP424" s="176"/>
      <c r="HQ424" s="176"/>
      <c r="HR424" s="176"/>
      <c r="HS424" s="176"/>
      <c r="HT424" s="176"/>
      <c r="HU424" s="176"/>
      <c r="HV424" s="176"/>
      <c r="HW424" s="176"/>
      <c r="HX424" s="176"/>
      <c r="HY424" s="176"/>
      <c r="HZ424" s="176"/>
      <c r="IA424" s="176"/>
      <c r="IB424" s="176"/>
      <c r="IC424" s="176"/>
      <c r="ID424" s="176"/>
      <c r="IE424" s="176"/>
      <c r="IF424" s="176"/>
      <c r="IG424" s="176"/>
      <c r="IH424" s="176"/>
      <c r="II424" s="176"/>
      <c r="IJ424" s="176"/>
      <c r="IK424" s="176"/>
      <c r="IL424" s="176"/>
      <c r="IM424" s="176"/>
      <c r="IN424" s="176"/>
      <c r="IO424" s="176"/>
      <c r="IP424" s="176"/>
      <c r="IQ424" s="176"/>
      <c r="IR424" s="176"/>
      <c r="IS424" s="176"/>
      <c r="IT424" s="176"/>
      <c r="IU424" s="176"/>
    </row>
    <row r="425" spans="1:255" s="177" customFormat="1" ht="20.25" customHeight="1" thickBot="1" x14ac:dyDescent="0.3">
      <c r="A425" s="318" t="s">
        <v>244</v>
      </c>
      <c r="B425" s="319"/>
      <c r="C425" s="319"/>
      <c r="D425" s="319"/>
      <c r="E425" s="320"/>
      <c r="F425" s="321"/>
      <c r="G425" s="322"/>
      <c r="H425" s="323">
        <f>H421+H424</f>
        <v>1615</v>
      </c>
      <c r="I425" s="179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76"/>
      <c r="DX425" s="176"/>
      <c r="DY425" s="176"/>
      <c r="DZ425" s="176"/>
      <c r="EA425" s="176"/>
      <c r="EB425" s="176"/>
      <c r="EC425" s="176"/>
      <c r="ED425" s="176"/>
      <c r="EE425" s="176"/>
      <c r="EF425" s="176"/>
      <c r="EG425" s="176"/>
      <c r="EH425" s="176"/>
      <c r="EI425" s="176"/>
      <c r="EJ425" s="176"/>
      <c r="EK425" s="176"/>
      <c r="EL425" s="176"/>
      <c r="EM425" s="176"/>
      <c r="EN425" s="176"/>
      <c r="EO425" s="176"/>
      <c r="EP425" s="176"/>
      <c r="EQ425" s="176"/>
      <c r="ER425" s="176"/>
      <c r="ES425" s="176"/>
      <c r="ET425" s="176"/>
      <c r="EU425" s="176"/>
      <c r="EV425" s="176"/>
      <c r="EW425" s="176"/>
      <c r="EX425" s="176"/>
      <c r="EY425" s="176"/>
      <c r="EZ425" s="176"/>
      <c r="FA425" s="176"/>
      <c r="FB425" s="176"/>
      <c r="FC425" s="176"/>
      <c r="FD425" s="176"/>
      <c r="FE425" s="176"/>
      <c r="FF425" s="176"/>
      <c r="FG425" s="176"/>
      <c r="FH425" s="176"/>
      <c r="FI425" s="176"/>
      <c r="FJ425" s="176"/>
      <c r="FK425" s="176"/>
      <c r="FL425" s="176"/>
      <c r="FM425" s="176"/>
      <c r="FN425" s="176"/>
      <c r="FO425" s="176"/>
      <c r="FP425" s="176"/>
      <c r="FQ425" s="176"/>
      <c r="FR425" s="176"/>
      <c r="FS425" s="176"/>
      <c r="FT425" s="176"/>
      <c r="FU425" s="176"/>
      <c r="FV425" s="176"/>
      <c r="FW425" s="176"/>
      <c r="FX425" s="176"/>
      <c r="FY425" s="176"/>
      <c r="FZ425" s="176"/>
      <c r="GA425" s="176"/>
      <c r="GB425" s="176"/>
      <c r="GC425" s="176"/>
      <c r="GD425" s="176"/>
      <c r="GE425" s="176"/>
      <c r="GF425" s="176"/>
      <c r="GG425" s="176"/>
      <c r="GH425" s="176"/>
      <c r="GI425" s="176"/>
      <c r="GJ425" s="176"/>
      <c r="GK425" s="176"/>
      <c r="GL425" s="176"/>
      <c r="GM425" s="176"/>
      <c r="GN425" s="176"/>
      <c r="GO425" s="176"/>
      <c r="GP425" s="176"/>
      <c r="GQ425" s="176"/>
      <c r="GR425" s="176"/>
      <c r="GS425" s="176"/>
      <c r="GT425" s="176"/>
      <c r="GU425" s="176"/>
      <c r="GV425" s="176"/>
      <c r="GW425" s="176"/>
      <c r="GX425" s="176"/>
      <c r="GY425" s="176"/>
      <c r="GZ425" s="176"/>
      <c r="HA425" s="176"/>
      <c r="HB425" s="176"/>
      <c r="HC425" s="176"/>
      <c r="HD425" s="176"/>
      <c r="HE425" s="176"/>
      <c r="HF425" s="176"/>
      <c r="HG425" s="176"/>
      <c r="HH425" s="176"/>
      <c r="HI425" s="176"/>
      <c r="HJ425" s="176"/>
      <c r="HK425" s="176"/>
      <c r="HL425" s="176"/>
      <c r="HM425" s="176"/>
      <c r="HN425" s="176"/>
      <c r="HO425" s="176"/>
      <c r="HP425" s="176"/>
      <c r="HQ425" s="176"/>
      <c r="HR425" s="176"/>
      <c r="HS425" s="176"/>
      <c r="HT425" s="176"/>
      <c r="HU425" s="176"/>
      <c r="HV425" s="176"/>
      <c r="HW425" s="176"/>
      <c r="HX425" s="176"/>
      <c r="HY425" s="176"/>
      <c r="HZ425" s="176"/>
      <c r="IA425" s="176"/>
      <c r="IB425" s="176"/>
      <c r="IC425" s="176"/>
      <c r="ID425" s="176"/>
      <c r="IE425" s="176"/>
      <c r="IF425" s="176"/>
      <c r="IG425" s="176"/>
      <c r="IH425" s="176"/>
      <c r="II425" s="176"/>
      <c r="IJ425" s="176"/>
      <c r="IK425" s="176"/>
      <c r="IL425" s="176"/>
      <c r="IM425" s="176"/>
      <c r="IN425" s="176"/>
      <c r="IO425" s="176"/>
      <c r="IP425" s="176"/>
      <c r="IQ425" s="176"/>
      <c r="IR425" s="176"/>
      <c r="IS425" s="176"/>
      <c r="IT425" s="176"/>
      <c r="IU425" s="176"/>
    </row>
    <row r="426" spans="1:255" s="98" customFormat="1" x14ac:dyDescent="0.25">
      <c r="A426" s="93"/>
      <c r="B426" s="94"/>
      <c r="C426" s="94"/>
      <c r="D426" s="94"/>
      <c r="E426" s="95"/>
      <c r="F426" s="96"/>
      <c r="G426" s="97"/>
      <c r="H426" s="164"/>
    </row>
    <row r="427" spans="1:255" s="98" customFormat="1" x14ac:dyDescent="0.25">
      <c r="A427" s="822" t="s">
        <v>211</v>
      </c>
      <c r="B427" s="823"/>
      <c r="C427" s="823"/>
      <c r="D427" s="823"/>
      <c r="E427" s="823"/>
      <c r="F427" s="823"/>
      <c r="G427" s="823"/>
      <c r="H427" s="824"/>
    </row>
    <row r="428" spans="1:255" s="98" customFormat="1" x14ac:dyDescent="0.25">
      <c r="A428" s="822" t="s">
        <v>212</v>
      </c>
      <c r="B428" s="823"/>
      <c r="C428" s="823"/>
      <c r="D428" s="823"/>
      <c r="E428" s="823"/>
      <c r="F428" s="823"/>
      <c r="G428" s="823"/>
      <c r="H428" s="824"/>
    </row>
    <row r="429" spans="1:255" s="98" customFormat="1" ht="12.75" customHeight="1" x14ac:dyDescent="0.25">
      <c r="A429" s="852" t="str">
        <f>A4</f>
        <v>Substituição dos sistemas de climatização dos cartórios do Edifício Sede por VRF</v>
      </c>
      <c r="B429" s="853"/>
      <c r="C429" s="853"/>
      <c r="D429" s="853"/>
      <c r="E429" s="853"/>
      <c r="F429" s="853"/>
      <c r="G429" s="853"/>
      <c r="H429" s="854"/>
    </row>
    <row r="430" spans="1:255" s="98" customFormat="1" ht="12.75" customHeight="1" x14ac:dyDescent="0.25">
      <c r="A430" s="847"/>
      <c r="B430" s="848"/>
      <c r="C430" s="848"/>
      <c r="D430" s="848"/>
      <c r="E430" s="848"/>
      <c r="F430" s="848"/>
      <c r="G430" s="848"/>
      <c r="H430" s="849"/>
    </row>
    <row r="431" spans="1:255" s="177" customFormat="1" ht="23.25" customHeight="1" x14ac:dyDescent="0.25">
      <c r="A431" s="850" t="str">
        <f>'Anexo 2'!H24</f>
        <v>AC-012</v>
      </c>
      <c r="B431" s="833"/>
      <c r="C431" s="833"/>
      <c r="D431" s="833"/>
      <c r="E431" s="833"/>
      <c r="F431" s="833"/>
      <c r="G431" s="833"/>
      <c r="H431" s="851"/>
      <c r="I431" s="175"/>
      <c r="J431" s="175"/>
      <c r="K431" s="175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  <c r="AZ431" s="176"/>
      <c r="BA431" s="176"/>
      <c r="BB431" s="176"/>
      <c r="BC431" s="176"/>
      <c r="BD431" s="176"/>
      <c r="BE431" s="176"/>
      <c r="BF431" s="176"/>
      <c r="BG431" s="176"/>
      <c r="BH431" s="176"/>
      <c r="BI431" s="176"/>
      <c r="BJ431" s="176"/>
      <c r="BK431" s="176"/>
      <c r="BL431" s="176"/>
      <c r="BM431" s="176"/>
      <c r="BN431" s="176"/>
      <c r="BO431" s="176"/>
      <c r="BP431" s="176"/>
      <c r="BQ431" s="176"/>
      <c r="BR431" s="176"/>
      <c r="BS431" s="176"/>
      <c r="BT431" s="176"/>
      <c r="BU431" s="176"/>
      <c r="BV431" s="176"/>
      <c r="BW431" s="176"/>
      <c r="BX431" s="176"/>
      <c r="BY431" s="176"/>
      <c r="BZ431" s="176"/>
      <c r="CA431" s="176"/>
      <c r="CB431" s="176"/>
      <c r="CC431" s="176"/>
      <c r="CD431" s="176"/>
      <c r="CE431" s="176"/>
      <c r="CF431" s="176"/>
      <c r="CG431" s="176"/>
      <c r="CH431" s="176"/>
      <c r="CI431" s="176"/>
      <c r="CJ431" s="176"/>
      <c r="CK431" s="176"/>
      <c r="CL431" s="176"/>
      <c r="CM431" s="176"/>
      <c r="CN431" s="176"/>
      <c r="CO431" s="176"/>
      <c r="CP431" s="176"/>
      <c r="CQ431" s="176"/>
      <c r="CR431" s="176"/>
      <c r="CS431" s="176"/>
      <c r="CT431" s="176"/>
      <c r="CU431" s="176"/>
      <c r="CV431" s="176"/>
      <c r="CW431" s="176"/>
      <c r="CX431" s="176"/>
      <c r="CY431" s="176"/>
      <c r="CZ431" s="176"/>
      <c r="DA431" s="176"/>
      <c r="DB431" s="176"/>
      <c r="DC431" s="176"/>
      <c r="DD431" s="176"/>
      <c r="DE431" s="176"/>
      <c r="DF431" s="176"/>
      <c r="DG431" s="176"/>
      <c r="DH431" s="176"/>
      <c r="DI431" s="176"/>
      <c r="DJ431" s="176"/>
      <c r="DK431" s="176"/>
      <c r="DL431" s="176"/>
      <c r="DM431" s="176"/>
      <c r="DN431" s="176"/>
      <c r="DO431" s="176"/>
      <c r="DP431" s="176"/>
      <c r="DQ431" s="176"/>
      <c r="DR431" s="176"/>
      <c r="DS431" s="176"/>
      <c r="DT431" s="176"/>
      <c r="DU431" s="176"/>
      <c r="DV431" s="176"/>
      <c r="DW431" s="176"/>
      <c r="DX431" s="176"/>
      <c r="DY431" s="176"/>
      <c r="DZ431" s="176"/>
      <c r="EA431" s="176"/>
      <c r="EB431" s="176"/>
      <c r="EC431" s="176"/>
      <c r="ED431" s="176"/>
      <c r="EE431" s="176"/>
      <c r="EF431" s="176"/>
      <c r="EG431" s="176"/>
      <c r="EH431" s="176"/>
      <c r="EI431" s="176"/>
      <c r="EJ431" s="176"/>
      <c r="EK431" s="176"/>
      <c r="EL431" s="176"/>
      <c r="EM431" s="176"/>
      <c r="EN431" s="176"/>
      <c r="EO431" s="176"/>
      <c r="EP431" s="176"/>
      <c r="EQ431" s="176"/>
      <c r="ER431" s="176"/>
      <c r="ES431" s="176"/>
      <c r="ET431" s="176"/>
      <c r="EU431" s="176"/>
      <c r="EV431" s="176"/>
      <c r="EW431" s="176"/>
      <c r="EX431" s="176"/>
      <c r="EY431" s="176"/>
      <c r="EZ431" s="176"/>
      <c r="FA431" s="176"/>
      <c r="FB431" s="176"/>
      <c r="FC431" s="176"/>
      <c r="FD431" s="176"/>
      <c r="FE431" s="176"/>
      <c r="FF431" s="176"/>
      <c r="FG431" s="176"/>
      <c r="FH431" s="176"/>
      <c r="FI431" s="176"/>
      <c r="FJ431" s="176"/>
      <c r="FK431" s="176"/>
      <c r="FL431" s="176"/>
      <c r="FM431" s="176"/>
      <c r="FN431" s="176"/>
      <c r="FO431" s="176"/>
      <c r="FP431" s="176"/>
      <c r="FQ431" s="176"/>
      <c r="FR431" s="176"/>
      <c r="FS431" s="176"/>
      <c r="FT431" s="176"/>
      <c r="FU431" s="176"/>
      <c r="FV431" s="176"/>
      <c r="FW431" s="176"/>
      <c r="FX431" s="176"/>
      <c r="FY431" s="176"/>
      <c r="FZ431" s="176"/>
      <c r="GA431" s="176"/>
      <c r="GB431" s="176"/>
      <c r="GC431" s="176"/>
      <c r="GD431" s="176"/>
      <c r="GE431" s="176"/>
      <c r="GF431" s="176"/>
      <c r="GG431" s="176"/>
      <c r="GH431" s="176"/>
      <c r="GI431" s="176"/>
      <c r="GJ431" s="176"/>
      <c r="GK431" s="176"/>
      <c r="GL431" s="176"/>
      <c r="GM431" s="176"/>
      <c r="GN431" s="176"/>
      <c r="GO431" s="176"/>
      <c r="GP431" s="176"/>
      <c r="GQ431" s="176"/>
      <c r="GR431" s="176"/>
      <c r="GS431" s="176"/>
      <c r="GT431" s="176"/>
      <c r="GU431" s="176"/>
      <c r="GV431" s="176"/>
      <c r="GW431" s="176"/>
      <c r="GX431" s="176"/>
      <c r="GY431" s="176"/>
      <c r="GZ431" s="176"/>
      <c r="HA431" s="176"/>
      <c r="HB431" s="176"/>
      <c r="HC431" s="176"/>
      <c r="HD431" s="176"/>
      <c r="HE431" s="176"/>
      <c r="HF431" s="176"/>
      <c r="HG431" s="176"/>
      <c r="HH431" s="176"/>
      <c r="HI431" s="176"/>
      <c r="HJ431" s="176"/>
      <c r="HK431" s="176"/>
      <c r="HL431" s="176"/>
      <c r="HM431" s="176"/>
      <c r="HN431" s="176"/>
      <c r="HO431" s="176"/>
      <c r="HP431" s="176"/>
      <c r="HQ431" s="176"/>
      <c r="HR431" s="176"/>
      <c r="HS431" s="176"/>
      <c r="HT431" s="176"/>
      <c r="HU431" s="176"/>
      <c r="HV431" s="176"/>
      <c r="HW431" s="176"/>
      <c r="HX431" s="176"/>
      <c r="HY431" s="176"/>
      <c r="HZ431" s="176"/>
      <c r="IA431" s="176"/>
      <c r="IB431" s="176"/>
      <c r="IC431" s="176"/>
      <c r="ID431" s="176"/>
      <c r="IE431" s="176"/>
      <c r="IF431" s="176"/>
      <c r="IG431" s="176"/>
      <c r="IH431" s="176"/>
      <c r="II431" s="176"/>
      <c r="IJ431" s="176"/>
      <c r="IK431" s="176"/>
      <c r="IL431" s="176"/>
      <c r="IM431" s="176"/>
      <c r="IN431" s="176"/>
      <c r="IO431" s="176"/>
      <c r="IP431" s="176"/>
      <c r="IQ431" s="176"/>
      <c r="IR431" s="176"/>
      <c r="IS431" s="176"/>
      <c r="IT431" s="176"/>
      <c r="IU431" s="176"/>
    </row>
    <row r="432" spans="1:255" s="177" customFormat="1" ht="19.5" customHeight="1" x14ac:dyDescent="0.25">
      <c r="A432" s="844" t="s">
        <v>215</v>
      </c>
      <c r="B432" s="830"/>
      <c r="C432" s="183" t="s">
        <v>22</v>
      </c>
      <c r="D432" s="183" t="s">
        <v>216</v>
      </c>
      <c r="E432" s="845" t="s">
        <v>217</v>
      </c>
      <c r="F432" s="845"/>
      <c r="G432" s="845" t="s">
        <v>218</v>
      </c>
      <c r="H432" s="846"/>
      <c r="I432" s="175"/>
      <c r="J432" s="175"/>
      <c r="K432" s="175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  <c r="AZ432" s="176"/>
      <c r="BA432" s="176"/>
      <c r="BB432" s="176"/>
      <c r="BC432" s="176"/>
      <c r="BD432" s="176"/>
      <c r="BE432" s="176"/>
      <c r="BF432" s="176"/>
      <c r="BG432" s="176"/>
      <c r="BH432" s="176"/>
      <c r="BI432" s="176"/>
      <c r="BJ432" s="176"/>
      <c r="BK432" s="176"/>
      <c r="BL432" s="176"/>
      <c r="BM432" s="176"/>
      <c r="BN432" s="176"/>
      <c r="BO432" s="176"/>
      <c r="BP432" s="176"/>
      <c r="BQ432" s="176"/>
      <c r="BR432" s="176"/>
      <c r="BS432" s="176"/>
      <c r="BT432" s="176"/>
      <c r="BU432" s="176"/>
      <c r="BV432" s="176"/>
      <c r="BW432" s="176"/>
      <c r="BX432" s="176"/>
      <c r="BY432" s="176"/>
      <c r="BZ432" s="176"/>
      <c r="CA432" s="176"/>
      <c r="CB432" s="176"/>
      <c r="CC432" s="176"/>
      <c r="CD432" s="176"/>
      <c r="CE432" s="176"/>
      <c r="CF432" s="176"/>
      <c r="CG432" s="176"/>
      <c r="CH432" s="176"/>
      <c r="CI432" s="176"/>
      <c r="CJ432" s="176"/>
      <c r="CK432" s="176"/>
      <c r="CL432" s="176"/>
      <c r="CM432" s="176"/>
      <c r="CN432" s="176"/>
      <c r="CO432" s="176"/>
      <c r="CP432" s="176"/>
      <c r="CQ432" s="176"/>
      <c r="CR432" s="176"/>
      <c r="CS432" s="176"/>
      <c r="CT432" s="176"/>
      <c r="CU432" s="176"/>
      <c r="CV432" s="176"/>
      <c r="CW432" s="176"/>
      <c r="CX432" s="176"/>
      <c r="CY432" s="176"/>
      <c r="CZ432" s="176"/>
      <c r="DA432" s="176"/>
      <c r="DB432" s="176"/>
      <c r="DC432" s="176"/>
      <c r="DD432" s="176"/>
      <c r="DE432" s="176"/>
      <c r="DF432" s="176"/>
      <c r="DG432" s="176"/>
      <c r="DH432" s="176"/>
      <c r="DI432" s="176"/>
      <c r="DJ432" s="176"/>
      <c r="DK432" s="176"/>
      <c r="DL432" s="176"/>
      <c r="DM432" s="176"/>
      <c r="DN432" s="176"/>
      <c r="DO432" s="176"/>
      <c r="DP432" s="176"/>
      <c r="DQ432" s="176"/>
      <c r="DR432" s="176"/>
      <c r="DS432" s="176"/>
      <c r="DT432" s="176"/>
      <c r="DU432" s="176"/>
      <c r="DV432" s="176"/>
      <c r="DW432" s="176"/>
      <c r="DX432" s="176"/>
      <c r="DY432" s="176"/>
      <c r="DZ432" s="176"/>
      <c r="EA432" s="176"/>
      <c r="EB432" s="176"/>
      <c r="EC432" s="176"/>
      <c r="ED432" s="176"/>
      <c r="EE432" s="176"/>
      <c r="EF432" s="176"/>
      <c r="EG432" s="176"/>
      <c r="EH432" s="176"/>
      <c r="EI432" s="176"/>
      <c r="EJ432" s="176"/>
      <c r="EK432" s="176"/>
      <c r="EL432" s="176"/>
      <c r="EM432" s="176"/>
      <c r="EN432" s="176"/>
      <c r="EO432" s="176"/>
      <c r="EP432" s="176"/>
      <c r="EQ432" s="176"/>
      <c r="ER432" s="176"/>
      <c r="ES432" s="176"/>
      <c r="ET432" s="176"/>
      <c r="EU432" s="176"/>
      <c r="EV432" s="176"/>
      <c r="EW432" s="176"/>
      <c r="EX432" s="176"/>
      <c r="EY432" s="176"/>
      <c r="EZ432" s="176"/>
      <c r="FA432" s="176"/>
      <c r="FB432" s="176"/>
      <c r="FC432" s="176"/>
      <c r="FD432" s="176"/>
      <c r="FE432" s="176"/>
      <c r="FF432" s="176"/>
      <c r="FG432" s="176"/>
      <c r="FH432" s="176"/>
      <c r="FI432" s="176"/>
      <c r="FJ432" s="176"/>
      <c r="FK432" s="176"/>
      <c r="FL432" s="176"/>
      <c r="FM432" s="176"/>
      <c r="FN432" s="176"/>
      <c r="FO432" s="176"/>
      <c r="FP432" s="176"/>
      <c r="FQ432" s="176"/>
      <c r="FR432" s="176"/>
      <c r="FS432" s="176"/>
      <c r="FT432" s="176"/>
      <c r="FU432" s="176"/>
      <c r="FV432" s="176"/>
      <c r="FW432" s="176"/>
      <c r="FX432" s="176"/>
      <c r="FY432" s="176"/>
      <c r="FZ432" s="176"/>
      <c r="GA432" s="176"/>
      <c r="GB432" s="176"/>
      <c r="GC432" s="176"/>
      <c r="GD432" s="176"/>
      <c r="GE432" s="176"/>
      <c r="GF432" s="176"/>
      <c r="GG432" s="176"/>
      <c r="GH432" s="176"/>
      <c r="GI432" s="176"/>
      <c r="GJ432" s="176"/>
      <c r="GK432" s="176"/>
      <c r="GL432" s="176"/>
      <c r="GM432" s="176"/>
      <c r="GN432" s="176"/>
      <c r="GO432" s="176"/>
      <c r="GP432" s="176"/>
      <c r="GQ432" s="176"/>
      <c r="GR432" s="176"/>
      <c r="GS432" s="176"/>
      <c r="GT432" s="176"/>
      <c r="GU432" s="176"/>
      <c r="GV432" s="176"/>
      <c r="GW432" s="176"/>
      <c r="GX432" s="176"/>
      <c r="GY432" s="176"/>
      <c r="GZ432" s="176"/>
      <c r="HA432" s="176"/>
      <c r="HB432" s="176"/>
      <c r="HC432" s="176"/>
      <c r="HD432" s="176"/>
      <c r="HE432" s="176"/>
      <c r="HF432" s="176"/>
      <c r="HG432" s="176"/>
      <c r="HH432" s="176"/>
      <c r="HI432" s="176"/>
      <c r="HJ432" s="176"/>
      <c r="HK432" s="176"/>
      <c r="HL432" s="176"/>
      <c r="HM432" s="176"/>
      <c r="HN432" s="176"/>
      <c r="HO432" s="176"/>
      <c r="HP432" s="176"/>
      <c r="HQ432" s="176"/>
      <c r="HR432" s="176"/>
      <c r="HS432" s="176"/>
      <c r="HT432" s="176"/>
      <c r="HU432" s="176"/>
      <c r="HV432" s="176"/>
      <c r="HW432" s="176"/>
      <c r="HX432" s="176"/>
      <c r="HY432" s="176"/>
      <c r="HZ432" s="176"/>
      <c r="IA432" s="176"/>
      <c r="IB432" s="176"/>
      <c r="IC432" s="176"/>
      <c r="ID432" s="176"/>
      <c r="IE432" s="176"/>
      <c r="IF432" s="176"/>
      <c r="IG432" s="176"/>
      <c r="IH432" s="176"/>
      <c r="II432" s="176"/>
      <c r="IJ432" s="176"/>
      <c r="IK432" s="176"/>
      <c r="IL432" s="176"/>
      <c r="IM432" s="176"/>
      <c r="IN432" s="176"/>
      <c r="IO432" s="176"/>
      <c r="IP432" s="176"/>
      <c r="IQ432" s="176"/>
      <c r="IR432" s="176"/>
      <c r="IS432" s="176"/>
      <c r="IT432" s="176"/>
      <c r="IU432" s="176"/>
    </row>
    <row r="433" spans="1:255" s="177" customFormat="1" ht="39" customHeight="1" x14ac:dyDescent="0.25">
      <c r="A433" s="825" t="str">
        <f>'Anexo 2'!B24</f>
        <v>Transporte, remoção de placas de forro e instalação de evaporadora cassete  suspensa em tirantes</v>
      </c>
      <c r="B433" s="826"/>
      <c r="C433" s="560" t="s">
        <v>233</v>
      </c>
      <c r="D433" s="101" t="s">
        <v>220</v>
      </c>
      <c r="E433" s="836" t="s">
        <v>217</v>
      </c>
      <c r="F433" s="837"/>
      <c r="G433" s="805" t="str">
        <f>$G$8</f>
        <v>MAIO/2023</v>
      </c>
      <c r="H433" s="806"/>
      <c r="I433" s="178"/>
      <c r="J433" s="175"/>
      <c r="K433" s="175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  <c r="AZ433" s="176"/>
      <c r="BA433" s="176"/>
      <c r="BB433" s="176"/>
      <c r="BC433" s="176"/>
      <c r="BD433" s="176"/>
      <c r="BE433" s="176"/>
      <c r="BF433" s="176"/>
      <c r="BG433" s="176"/>
      <c r="BH433" s="176"/>
      <c r="BI433" s="176"/>
      <c r="BJ433" s="176"/>
      <c r="BK433" s="176"/>
      <c r="BL433" s="176"/>
      <c r="BM433" s="176"/>
      <c r="BN433" s="176"/>
      <c r="BO433" s="176"/>
      <c r="BP433" s="176"/>
      <c r="BQ433" s="176"/>
      <c r="BR433" s="176"/>
      <c r="BS433" s="176"/>
      <c r="BT433" s="176"/>
      <c r="BU433" s="176"/>
      <c r="BV433" s="176"/>
      <c r="BW433" s="176"/>
      <c r="BX433" s="176"/>
      <c r="BY433" s="176"/>
      <c r="BZ433" s="176"/>
      <c r="CA433" s="176"/>
      <c r="CB433" s="176"/>
      <c r="CC433" s="176"/>
      <c r="CD433" s="176"/>
      <c r="CE433" s="176"/>
      <c r="CF433" s="176"/>
      <c r="CG433" s="176"/>
      <c r="CH433" s="176"/>
      <c r="CI433" s="176"/>
      <c r="CJ433" s="176"/>
      <c r="CK433" s="176"/>
      <c r="CL433" s="176"/>
      <c r="CM433" s="176"/>
      <c r="CN433" s="176"/>
      <c r="CO433" s="176"/>
      <c r="CP433" s="176"/>
      <c r="CQ433" s="176"/>
      <c r="CR433" s="176"/>
      <c r="CS433" s="176"/>
      <c r="CT433" s="176"/>
      <c r="CU433" s="176"/>
      <c r="CV433" s="176"/>
      <c r="CW433" s="176"/>
      <c r="CX433" s="176"/>
      <c r="CY433" s="176"/>
      <c r="CZ433" s="176"/>
      <c r="DA433" s="176"/>
      <c r="DB433" s="176"/>
      <c r="DC433" s="176"/>
      <c r="DD433" s="176"/>
      <c r="DE433" s="176"/>
      <c r="DF433" s="176"/>
      <c r="DG433" s="176"/>
      <c r="DH433" s="176"/>
      <c r="DI433" s="176"/>
      <c r="DJ433" s="176"/>
      <c r="DK433" s="176"/>
      <c r="DL433" s="176"/>
      <c r="DM433" s="176"/>
      <c r="DN433" s="176"/>
      <c r="DO433" s="176"/>
      <c r="DP433" s="176"/>
      <c r="DQ433" s="176"/>
      <c r="DR433" s="176"/>
      <c r="DS433" s="176"/>
      <c r="DT433" s="176"/>
      <c r="DU433" s="176"/>
      <c r="DV433" s="176"/>
      <c r="DW433" s="176"/>
      <c r="DX433" s="176"/>
      <c r="DY433" s="176"/>
      <c r="DZ433" s="176"/>
      <c r="EA433" s="176"/>
      <c r="EB433" s="176"/>
      <c r="EC433" s="176"/>
      <c r="ED433" s="176"/>
      <c r="EE433" s="176"/>
      <c r="EF433" s="176"/>
      <c r="EG433" s="176"/>
      <c r="EH433" s="176"/>
      <c r="EI433" s="176"/>
      <c r="EJ433" s="176"/>
      <c r="EK433" s="176"/>
      <c r="EL433" s="176"/>
      <c r="EM433" s="176"/>
      <c r="EN433" s="176"/>
      <c r="EO433" s="176"/>
      <c r="EP433" s="176"/>
      <c r="EQ433" s="176"/>
      <c r="ER433" s="176"/>
      <c r="ES433" s="176"/>
      <c r="ET433" s="176"/>
      <c r="EU433" s="176"/>
      <c r="EV433" s="176"/>
      <c r="EW433" s="176"/>
      <c r="EX433" s="176"/>
      <c r="EY433" s="176"/>
      <c r="EZ433" s="176"/>
      <c r="FA433" s="176"/>
      <c r="FB433" s="176"/>
      <c r="FC433" s="176"/>
      <c r="FD433" s="176"/>
      <c r="FE433" s="176"/>
      <c r="FF433" s="176"/>
      <c r="FG433" s="176"/>
      <c r="FH433" s="176"/>
      <c r="FI433" s="176"/>
      <c r="FJ433" s="176"/>
      <c r="FK433" s="176"/>
      <c r="FL433" s="176"/>
      <c r="FM433" s="176"/>
      <c r="FN433" s="176"/>
      <c r="FO433" s="176"/>
      <c r="FP433" s="176"/>
      <c r="FQ433" s="176"/>
      <c r="FR433" s="176"/>
      <c r="FS433" s="176"/>
      <c r="FT433" s="176"/>
      <c r="FU433" s="176"/>
      <c r="FV433" s="176"/>
      <c r="FW433" s="176"/>
      <c r="FX433" s="176"/>
      <c r="FY433" s="176"/>
      <c r="FZ433" s="176"/>
      <c r="GA433" s="176"/>
      <c r="GB433" s="176"/>
      <c r="GC433" s="176"/>
      <c r="GD433" s="176"/>
      <c r="GE433" s="176"/>
      <c r="GF433" s="176"/>
      <c r="GG433" s="176"/>
      <c r="GH433" s="176"/>
      <c r="GI433" s="176"/>
      <c r="GJ433" s="176"/>
      <c r="GK433" s="176"/>
      <c r="GL433" s="176"/>
      <c r="GM433" s="176"/>
      <c r="GN433" s="176"/>
      <c r="GO433" s="176"/>
      <c r="GP433" s="176"/>
      <c r="GQ433" s="176"/>
      <c r="GR433" s="176"/>
      <c r="GS433" s="176"/>
      <c r="GT433" s="176"/>
      <c r="GU433" s="176"/>
      <c r="GV433" s="176"/>
      <c r="GW433" s="176"/>
      <c r="GX433" s="176"/>
      <c r="GY433" s="176"/>
      <c r="GZ433" s="176"/>
      <c r="HA433" s="176"/>
      <c r="HB433" s="176"/>
      <c r="HC433" s="176"/>
      <c r="HD433" s="176"/>
      <c r="HE433" s="176"/>
      <c r="HF433" s="176"/>
      <c r="HG433" s="176"/>
      <c r="HH433" s="176"/>
      <c r="HI433" s="176"/>
      <c r="HJ433" s="176"/>
      <c r="HK433" s="176"/>
      <c r="HL433" s="176"/>
      <c r="HM433" s="176"/>
      <c r="HN433" s="176"/>
      <c r="HO433" s="176"/>
      <c r="HP433" s="176"/>
      <c r="HQ433" s="176"/>
      <c r="HR433" s="176"/>
      <c r="HS433" s="176"/>
      <c r="HT433" s="176"/>
      <c r="HU433" s="176"/>
      <c r="HV433" s="176"/>
      <c r="HW433" s="176"/>
      <c r="HX433" s="176"/>
      <c r="HY433" s="176"/>
      <c r="HZ433" s="176"/>
      <c r="IA433" s="176"/>
      <c r="IB433" s="176"/>
      <c r="IC433" s="176"/>
      <c r="ID433" s="176"/>
      <c r="IE433" s="176"/>
      <c r="IF433" s="176"/>
      <c r="IG433" s="176"/>
      <c r="IH433" s="176"/>
      <c r="II433" s="176"/>
      <c r="IJ433" s="176"/>
      <c r="IK433" s="176"/>
      <c r="IL433" s="176"/>
      <c r="IM433" s="176"/>
      <c r="IN433" s="176"/>
      <c r="IO433" s="176"/>
      <c r="IP433" s="176"/>
      <c r="IQ433" s="176"/>
      <c r="IR433" s="176"/>
      <c r="IS433" s="176"/>
      <c r="IT433" s="176"/>
      <c r="IU433" s="176"/>
    </row>
    <row r="434" spans="1:255" s="177" customFormat="1" x14ac:dyDescent="0.25">
      <c r="A434" s="102"/>
      <c r="B434" s="672"/>
      <c r="C434" s="672"/>
      <c r="D434" s="672"/>
      <c r="E434" s="104"/>
      <c r="F434" s="105"/>
      <c r="G434" s="106"/>
      <c r="H434" s="107"/>
      <c r="I434" s="179"/>
      <c r="J434" s="175"/>
      <c r="K434" s="175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  <c r="CD434" s="176"/>
      <c r="CE434" s="176"/>
      <c r="CF434" s="176"/>
      <c r="CG434" s="176"/>
      <c r="CH434" s="176"/>
      <c r="CI434" s="176"/>
      <c r="CJ434" s="176"/>
      <c r="CK434" s="176"/>
      <c r="CL434" s="176"/>
      <c r="CM434" s="176"/>
      <c r="CN434" s="176"/>
      <c r="CO434" s="176"/>
      <c r="CP434" s="176"/>
      <c r="CQ434" s="176"/>
      <c r="CR434" s="176"/>
      <c r="CS434" s="176"/>
      <c r="CT434" s="176"/>
      <c r="CU434" s="176"/>
      <c r="CV434" s="176"/>
      <c r="CW434" s="176"/>
      <c r="CX434" s="176"/>
      <c r="CY434" s="176"/>
      <c r="CZ434" s="176"/>
      <c r="DA434" s="176"/>
      <c r="DB434" s="176"/>
      <c r="DC434" s="176"/>
      <c r="DD434" s="176"/>
      <c r="DE434" s="176"/>
      <c r="DF434" s="176"/>
      <c r="DG434" s="176"/>
      <c r="DH434" s="176"/>
      <c r="DI434" s="176"/>
      <c r="DJ434" s="176"/>
      <c r="DK434" s="176"/>
      <c r="DL434" s="176"/>
      <c r="DM434" s="176"/>
      <c r="DN434" s="176"/>
      <c r="DO434" s="176"/>
      <c r="DP434" s="176"/>
      <c r="DQ434" s="176"/>
      <c r="DR434" s="176"/>
      <c r="DS434" s="176"/>
      <c r="DT434" s="176"/>
      <c r="DU434" s="176"/>
      <c r="DV434" s="176"/>
      <c r="DW434" s="176"/>
      <c r="DX434" s="176"/>
      <c r="DY434" s="176"/>
      <c r="DZ434" s="176"/>
      <c r="EA434" s="176"/>
      <c r="EB434" s="176"/>
      <c r="EC434" s="176"/>
      <c r="ED434" s="176"/>
      <c r="EE434" s="176"/>
      <c r="EF434" s="176"/>
      <c r="EG434" s="176"/>
      <c r="EH434" s="176"/>
      <c r="EI434" s="176"/>
      <c r="EJ434" s="176"/>
      <c r="EK434" s="176"/>
      <c r="EL434" s="176"/>
      <c r="EM434" s="176"/>
      <c r="EN434" s="176"/>
      <c r="EO434" s="176"/>
      <c r="EP434" s="176"/>
      <c r="EQ434" s="176"/>
      <c r="ER434" s="176"/>
      <c r="ES434" s="176"/>
      <c r="ET434" s="176"/>
      <c r="EU434" s="176"/>
      <c r="EV434" s="176"/>
      <c r="EW434" s="176"/>
      <c r="EX434" s="176"/>
      <c r="EY434" s="176"/>
      <c r="EZ434" s="176"/>
      <c r="FA434" s="176"/>
      <c r="FB434" s="176"/>
      <c r="FC434" s="176"/>
      <c r="FD434" s="176"/>
      <c r="FE434" s="176"/>
      <c r="FF434" s="176"/>
      <c r="FG434" s="176"/>
      <c r="FH434" s="176"/>
      <c r="FI434" s="176"/>
      <c r="FJ434" s="176"/>
      <c r="FK434" s="176"/>
      <c r="FL434" s="176"/>
      <c r="FM434" s="176"/>
      <c r="FN434" s="176"/>
      <c r="FO434" s="176"/>
      <c r="FP434" s="176"/>
      <c r="FQ434" s="176"/>
      <c r="FR434" s="176"/>
      <c r="FS434" s="176"/>
      <c r="FT434" s="176"/>
      <c r="FU434" s="176"/>
      <c r="FV434" s="176"/>
      <c r="FW434" s="176"/>
      <c r="FX434" s="176"/>
      <c r="FY434" s="176"/>
      <c r="FZ434" s="176"/>
      <c r="GA434" s="176"/>
      <c r="GB434" s="176"/>
      <c r="GC434" s="176"/>
      <c r="GD434" s="176"/>
      <c r="GE434" s="176"/>
      <c r="GF434" s="176"/>
      <c r="GG434" s="176"/>
      <c r="GH434" s="176"/>
      <c r="GI434" s="176"/>
      <c r="GJ434" s="176"/>
      <c r="GK434" s="176"/>
      <c r="GL434" s="176"/>
      <c r="GM434" s="176"/>
      <c r="GN434" s="176"/>
      <c r="GO434" s="176"/>
      <c r="GP434" s="176"/>
      <c r="GQ434" s="176"/>
      <c r="GR434" s="176"/>
      <c r="GS434" s="176"/>
      <c r="GT434" s="176"/>
      <c r="GU434" s="176"/>
      <c r="GV434" s="176"/>
      <c r="GW434" s="176"/>
      <c r="GX434" s="176"/>
      <c r="GY434" s="176"/>
      <c r="GZ434" s="176"/>
      <c r="HA434" s="176"/>
      <c r="HB434" s="176"/>
      <c r="HC434" s="176"/>
      <c r="HD434" s="176"/>
      <c r="HE434" s="176"/>
      <c r="HF434" s="176"/>
      <c r="HG434" s="176"/>
      <c r="HH434" s="176"/>
      <c r="HI434" s="176"/>
      <c r="HJ434" s="176"/>
      <c r="HK434" s="176"/>
      <c r="HL434" s="176"/>
      <c r="HM434" s="176"/>
      <c r="HN434" s="176"/>
      <c r="HO434" s="176"/>
      <c r="HP434" s="176"/>
      <c r="HQ434" s="176"/>
      <c r="HR434" s="176"/>
      <c r="HS434" s="176"/>
      <c r="HT434" s="176"/>
      <c r="HU434" s="176"/>
      <c r="HV434" s="176"/>
      <c r="HW434" s="176"/>
      <c r="HX434" s="176"/>
      <c r="HY434" s="176"/>
      <c r="HZ434" s="176"/>
      <c r="IA434" s="176"/>
      <c r="IB434" s="176"/>
      <c r="IC434" s="176"/>
      <c r="ID434" s="176"/>
      <c r="IE434" s="176"/>
      <c r="IF434" s="176"/>
      <c r="IG434" s="176"/>
      <c r="IH434" s="176"/>
      <c r="II434" s="176"/>
      <c r="IJ434" s="176"/>
      <c r="IK434" s="176"/>
      <c r="IL434" s="176"/>
      <c r="IM434" s="176"/>
      <c r="IN434" s="176"/>
      <c r="IO434" s="176"/>
      <c r="IP434" s="176"/>
      <c r="IQ434" s="176"/>
      <c r="IR434" s="176"/>
      <c r="IS434" s="176"/>
      <c r="IT434" s="176"/>
      <c r="IU434" s="176"/>
    </row>
    <row r="435" spans="1:255" s="177" customFormat="1" x14ac:dyDescent="0.25">
      <c r="A435" s="866" t="s">
        <v>222</v>
      </c>
      <c r="B435" s="813" t="s">
        <v>22</v>
      </c>
      <c r="C435" s="813" t="s">
        <v>223</v>
      </c>
      <c r="D435" s="813" t="s">
        <v>17</v>
      </c>
      <c r="E435" s="816" t="s">
        <v>224</v>
      </c>
      <c r="F435" s="818" t="s">
        <v>225</v>
      </c>
      <c r="G435" s="819"/>
      <c r="H435" s="820" t="s">
        <v>226</v>
      </c>
      <c r="I435" s="179"/>
      <c r="J435" s="175"/>
      <c r="K435" s="175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  <c r="AZ435" s="176"/>
      <c r="BA435" s="176"/>
      <c r="BB435" s="176"/>
      <c r="BC435" s="176"/>
      <c r="BD435" s="176"/>
      <c r="BE435" s="176"/>
      <c r="BF435" s="176"/>
      <c r="BG435" s="176"/>
      <c r="BH435" s="176"/>
      <c r="BI435" s="176"/>
      <c r="BJ435" s="176"/>
      <c r="BK435" s="176"/>
      <c r="BL435" s="176"/>
      <c r="BM435" s="176"/>
      <c r="BN435" s="176"/>
      <c r="BO435" s="176"/>
      <c r="BP435" s="176"/>
      <c r="BQ435" s="176"/>
      <c r="BR435" s="176"/>
      <c r="BS435" s="176"/>
      <c r="BT435" s="176"/>
      <c r="BU435" s="176"/>
      <c r="BV435" s="176"/>
      <c r="BW435" s="176"/>
      <c r="BX435" s="176"/>
      <c r="BY435" s="176"/>
      <c r="BZ435" s="176"/>
      <c r="CA435" s="176"/>
      <c r="CB435" s="176"/>
      <c r="CC435" s="176"/>
      <c r="CD435" s="176"/>
      <c r="CE435" s="176"/>
      <c r="CF435" s="176"/>
      <c r="CG435" s="176"/>
      <c r="CH435" s="176"/>
      <c r="CI435" s="176"/>
      <c r="CJ435" s="176"/>
      <c r="CK435" s="176"/>
      <c r="CL435" s="176"/>
      <c r="CM435" s="176"/>
      <c r="CN435" s="176"/>
      <c r="CO435" s="176"/>
      <c r="CP435" s="176"/>
      <c r="CQ435" s="176"/>
      <c r="CR435" s="176"/>
      <c r="CS435" s="176"/>
      <c r="CT435" s="176"/>
      <c r="CU435" s="176"/>
      <c r="CV435" s="176"/>
      <c r="CW435" s="176"/>
      <c r="CX435" s="176"/>
      <c r="CY435" s="176"/>
      <c r="CZ435" s="176"/>
      <c r="DA435" s="176"/>
      <c r="DB435" s="176"/>
      <c r="DC435" s="176"/>
      <c r="DD435" s="176"/>
      <c r="DE435" s="176"/>
      <c r="DF435" s="176"/>
      <c r="DG435" s="176"/>
      <c r="DH435" s="176"/>
      <c r="DI435" s="176"/>
      <c r="DJ435" s="176"/>
      <c r="DK435" s="176"/>
      <c r="DL435" s="176"/>
      <c r="DM435" s="176"/>
      <c r="DN435" s="176"/>
      <c r="DO435" s="176"/>
      <c r="DP435" s="176"/>
      <c r="DQ435" s="176"/>
      <c r="DR435" s="176"/>
      <c r="DS435" s="176"/>
      <c r="DT435" s="176"/>
      <c r="DU435" s="176"/>
      <c r="DV435" s="176"/>
      <c r="DW435" s="176"/>
      <c r="DX435" s="176"/>
      <c r="DY435" s="176"/>
      <c r="DZ435" s="176"/>
      <c r="EA435" s="176"/>
      <c r="EB435" s="176"/>
      <c r="EC435" s="176"/>
      <c r="ED435" s="176"/>
      <c r="EE435" s="176"/>
      <c r="EF435" s="176"/>
      <c r="EG435" s="176"/>
      <c r="EH435" s="176"/>
      <c r="EI435" s="176"/>
      <c r="EJ435" s="176"/>
      <c r="EK435" s="176"/>
      <c r="EL435" s="176"/>
      <c r="EM435" s="176"/>
      <c r="EN435" s="176"/>
      <c r="EO435" s="176"/>
      <c r="EP435" s="176"/>
      <c r="EQ435" s="176"/>
      <c r="ER435" s="176"/>
      <c r="ES435" s="176"/>
      <c r="ET435" s="176"/>
      <c r="EU435" s="176"/>
      <c r="EV435" s="176"/>
      <c r="EW435" s="176"/>
      <c r="EX435" s="176"/>
      <c r="EY435" s="176"/>
      <c r="EZ435" s="176"/>
      <c r="FA435" s="176"/>
      <c r="FB435" s="176"/>
      <c r="FC435" s="176"/>
      <c r="FD435" s="176"/>
      <c r="FE435" s="176"/>
      <c r="FF435" s="176"/>
      <c r="FG435" s="176"/>
      <c r="FH435" s="176"/>
      <c r="FI435" s="176"/>
      <c r="FJ435" s="176"/>
      <c r="FK435" s="176"/>
      <c r="FL435" s="176"/>
      <c r="FM435" s="176"/>
      <c r="FN435" s="176"/>
      <c r="FO435" s="176"/>
      <c r="FP435" s="176"/>
      <c r="FQ435" s="176"/>
      <c r="FR435" s="176"/>
      <c r="FS435" s="176"/>
      <c r="FT435" s="176"/>
      <c r="FU435" s="176"/>
      <c r="FV435" s="176"/>
      <c r="FW435" s="176"/>
      <c r="FX435" s="176"/>
      <c r="FY435" s="176"/>
      <c r="FZ435" s="176"/>
      <c r="GA435" s="176"/>
      <c r="GB435" s="176"/>
      <c r="GC435" s="176"/>
      <c r="GD435" s="176"/>
      <c r="GE435" s="176"/>
      <c r="GF435" s="176"/>
      <c r="GG435" s="176"/>
      <c r="GH435" s="176"/>
      <c r="GI435" s="176"/>
      <c r="GJ435" s="176"/>
      <c r="GK435" s="176"/>
      <c r="GL435" s="176"/>
      <c r="GM435" s="176"/>
      <c r="GN435" s="176"/>
      <c r="GO435" s="176"/>
      <c r="GP435" s="176"/>
      <c r="GQ435" s="176"/>
      <c r="GR435" s="176"/>
      <c r="GS435" s="176"/>
      <c r="GT435" s="176"/>
      <c r="GU435" s="176"/>
      <c r="GV435" s="176"/>
      <c r="GW435" s="176"/>
      <c r="GX435" s="176"/>
      <c r="GY435" s="176"/>
      <c r="GZ435" s="176"/>
      <c r="HA435" s="176"/>
      <c r="HB435" s="176"/>
      <c r="HC435" s="176"/>
      <c r="HD435" s="176"/>
      <c r="HE435" s="176"/>
      <c r="HF435" s="176"/>
      <c r="HG435" s="176"/>
      <c r="HH435" s="176"/>
      <c r="HI435" s="176"/>
      <c r="HJ435" s="176"/>
      <c r="HK435" s="176"/>
      <c r="HL435" s="176"/>
      <c r="HM435" s="176"/>
      <c r="HN435" s="176"/>
      <c r="HO435" s="176"/>
      <c r="HP435" s="176"/>
      <c r="HQ435" s="176"/>
      <c r="HR435" s="176"/>
      <c r="HS435" s="176"/>
      <c r="HT435" s="176"/>
      <c r="HU435" s="176"/>
      <c r="HV435" s="176"/>
      <c r="HW435" s="176"/>
      <c r="HX435" s="176"/>
      <c r="HY435" s="176"/>
      <c r="HZ435" s="176"/>
      <c r="IA435" s="176"/>
      <c r="IB435" s="176"/>
      <c r="IC435" s="176"/>
      <c r="ID435" s="176"/>
      <c r="IE435" s="176"/>
      <c r="IF435" s="176"/>
      <c r="IG435" s="176"/>
      <c r="IH435" s="176"/>
      <c r="II435" s="176"/>
      <c r="IJ435" s="176"/>
      <c r="IK435" s="176"/>
      <c r="IL435" s="176"/>
      <c r="IM435" s="176"/>
      <c r="IN435" s="176"/>
      <c r="IO435" s="176"/>
      <c r="IP435" s="176"/>
      <c r="IQ435" s="176"/>
      <c r="IR435" s="176"/>
      <c r="IS435" s="176"/>
      <c r="IT435" s="176"/>
      <c r="IU435" s="176"/>
    </row>
    <row r="436" spans="1:255" s="177" customFormat="1" x14ac:dyDescent="0.25">
      <c r="A436" s="867"/>
      <c r="B436" s="814"/>
      <c r="C436" s="814"/>
      <c r="D436" s="815"/>
      <c r="E436" s="817"/>
      <c r="F436" s="165" t="s">
        <v>227</v>
      </c>
      <c r="G436" s="166" t="s">
        <v>228</v>
      </c>
      <c r="H436" s="821"/>
      <c r="I436" s="179"/>
      <c r="J436" s="175"/>
      <c r="K436" s="175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76"/>
      <c r="DX436" s="176"/>
      <c r="DY436" s="176"/>
      <c r="DZ436" s="176"/>
      <c r="EA436" s="176"/>
      <c r="EB436" s="176"/>
      <c r="EC436" s="176"/>
      <c r="ED436" s="176"/>
      <c r="EE436" s="176"/>
      <c r="EF436" s="176"/>
      <c r="EG436" s="176"/>
      <c r="EH436" s="176"/>
      <c r="EI436" s="176"/>
      <c r="EJ436" s="176"/>
      <c r="EK436" s="176"/>
      <c r="EL436" s="176"/>
      <c r="EM436" s="176"/>
      <c r="EN436" s="176"/>
      <c r="EO436" s="176"/>
      <c r="EP436" s="176"/>
      <c r="EQ436" s="176"/>
      <c r="ER436" s="176"/>
      <c r="ES436" s="176"/>
      <c r="ET436" s="176"/>
      <c r="EU436" s="176"/>
      <c r="EV436" s="176"/>
      <c r="EW436" s="176"/>
      <c r="EX436" s="176"/>
      <c r="EY436" s="176"/>
      <c r="EZ436" s="176"/>
      <c r="FA436" s="176"/>
      <c r="FB436" s="176"/>
      <c r="FC436" s="176"/>
      <c r="FD436" s="176"/>
      <c r="FE436" s="176"/>
      <c r="FF436" s="176"/>
      <c r="FG436" s="176"/>
      <c r="FH436" s="176"/>
      <c r="FI436" s="176"/>
      <c r="FJ436" s="176"/>
      <c r="FK436" s="176"/>
      <c r="FL436" s="176"/>
      <c r="FM436" s="176"/>
      <c r="FN436" s="176"/>
      <c r="FO436" s="176"/>
      <c r="FP436" s="176"/>
      <c r="FQ436" s="176"/>
      <c r="FR436" s="176"/>
      <c r="FS436" s="176"/>
      <c r="FT436" s="176"/>
      <c r="FU436" s="176"/>
      <c r="FV436" s="176"/>
      <c r="FW436" s="176"/>
      <c r="FX436" s="176"/>
      <c r="FY436" s="176"/>
      <c r="FZ436" s="176"/>
      <c r="GA436" s="176"/>
      <c r="GB436" s="176"/>
      <c r="GC436" s="176"/>
      <c r="GD436" s="176"/>
      <c r="GE436" s="176"/>
      <c r="GF436" s="176"/>
      <c r="GG436" s="176"/>
      <c r="GH436" s="176"/>
      <c r="GI436" s="176"/>
      <c r="GJ436" s="176"/>
      <c r="GK436" s="176"/>
      <c r="GL436" s="176"/>
      <c r="GM436" s="176"/>
      <c r="GN436" s="176"/>
      <c r="GO436" s="176"/>
      <c r="GP436" s="176"/>
      <c r="GQ436" s="176"/>
      <c r="GR436" s="176"/>
      <c r="GS436" s="176"/>
      <c r="GT436" s="176"/>
      <c r="GU436" s="176"/>
      <c r="GV436" s="176"/>
      <c r="GW436" s="176"/>
      <c r="GX436" s="176"/>
      <c r="GY436" s="176"/>
      <c r="GZ436" s="176"/>
      <c r="HA436" s="176"/>
      <c r="HB436" s="176"/>
      <c r="HC436" s="176"/>
      <c r="HD436" s="176"/>
      <c r="HE436" s="176"/>
      <c r="HF436" s="176"/>
      <c r="HG436" s="176"/>
      <c r="HH436" s="176"/>
      <c r="HI436" s="176"/>
      <c r="HJ436" s="176"/>
      <c r="HK436" s="176"/>
      <c r="HL436" s="176"/>
      <c r="HM436" s="176"/>
      <c r="HN436" s="176"/>
      <c r="HO436" s="176"/>
      <c r="HP436" s="176"/>
      <c r="HQ436" s="176"/>
      <c r="HR436" s="176"/>
      <c r="HS436" s="176"/>
      <c r="HT436" s="176"/>
      <c r="HU436" s="176"/>
      <c r="HV436" s="176"/>
      <c r="HW436" s="176"/>
      <c r="HX436" s="176"/>
      <c r="HY436" s="176"/>
      <c r="HZ436" s="176"/>
      <c r="IA436" s="176"/>
      <c r="IB436" s="176"/>
      <c r="IC436" s="176"/>
      <c r="ID436" s="176"/>
      <c r="IE436" s="176"/>
      <c r="IF436" s="176"/>
      <c r="IG436" s="176"/>
      <c r="IH436" s="176"/>
      <c r="II436" s="176"/>
      <c r="IJ436" s="176"/>
      <c r="IK436" s="176"/>
      <c r="IL436" s="176"/>
      <c r="IM436" s="176"/>
      <c r="IN436" s="176"/>
      <c r="IO436" s="176"/>
      <c r="IP436" s="176"/>
      <c r="IQ436" s="176"/>
      <c r="IR436" s="176"/>
      <c r="IS436" s="176"/>
      <c r="IT436" s="176"/>
      <c r="IU436" s="176"/>
    </row>
    <row r="437" spans="1:255" s="177" customFormat="1" ht="29.25" customHeight="1" x14ac:dyDescent="0.25">
      <c r="A437" s="76" t="s">
        <v>248</v>
      </c>
      <c r="B437" s="77" t="s">
        <v>8</v>
      </c>
      <c r="C437" s="78">
        <v>88250</v>
      </c>
      <c r="D437" s="79" t="s">
        <v>249</v>
      </c>
      <c r="E437" s="112">
        <v>3</v>
      </c>
      <c r="F437" s="199">
        <f>F361</f>
        <v>23.01</v>
      </c>
      <c r="G437" s="114">
        <f t="shared" ref="G437:G438" si="10">TRUNC(E437*F437,2)</f>
        <v>69.03</v>
      </c>
      <c r="H437" s="169"/>
      <c r="I437" s="179"/>
      <c r="J437" s="175">
        <f>144*2.5</f>
        <v>360</v>
      </c>
      <c r="K437" s="175">
        <f>J437/8</f>
        <v>45</v>
      </c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76"/>
      <c r="DX437" s="176"/>
      <c r="DY437" s="176"/>
      <c r="DZ437" s="176"/>
      <c r="EA437" s="176"/>
      <c r="EB437" s="176"/>
      <c r="EC437" s="176"/>
      <c r="ED437" s="176"/>
      <c r="EE437" s="176"/>
      <c r="EF437" s="176"/>
      <c r="EG437" s="176"/>
      <c r="EH437" s="176"/>
      <c r="EI437" s="176"/>
      <c r="EJ437" s="176"/>
      <c r="EK437" s="176"/>
      <c r="EL437" s="176"/>
      <c r="EM437" s="176"/>
      <c r="EN437" s="176"/>
      <c r="EO437" s="176"/>
      <c r="EP437" s="176"/>
      <c r="EQ437" s="176"/>
      <c r="ER437" s="176"/>
      <c r="ES437" s="176"/>
      <c r="ET437" s="176"/>
      <c r="EU437" s="176"/>
      <c r="EV437" s="176"/>
      <c r="EW437" s="176"/>
      <c r="EX437" s="176"/>
      <c r="EY437" s="176"/>
      <c r="EZ437" s="176"/>
      <c r="FA437" s="176"/>
      <c r="FB437" s="176"/>
      <c r="FC437" s="176"/>
      <c r="FD437" s="176"/>
      <c r="FE437" s="176"/>
      <c r="FF437" s="176"/>
      <c r="FG437" s="176"/>
      <c r="FH437" s="176"/>
      <c r="FI437" s="176"/>
      <c r="FJ437" s="176"/>
      <c r="FK437" s="176"/>
      <c r="FL437" s="176"/>
      <c r="FM437" s="176"/>
      <c r="FN437" s="176"/>
      <c r="FO437" s="176"/>
      <c r="FP437" s="176"/>
      <c r="FQ437" s="176"/>
      <c r="FR437" s="176"/>
      <c r="FS437" s="176"/>
      <c r="FT437" s="176"/>
      <c r="FU437" s="176"/>
      <c r="FV437" s="176"/>
      <c r="FW437" s="176"/>
      <c r="FX437" s="176"/>
      <c r="FY437" s="176"/>
      <c r="FZ437" s="176"/>
      <c r="GA437" s="176"/>
      <c r="GB437" s="176"/>
      <c r="GC437" s="176"/>
      <c r="GD437" s="176"/>
      <c r="GE437" s="176"/>
      <c r="GF437" s="176"/>
      <c r="GG437" s="176"/>
      <c r="GH437" s="176"/>
      <c r="GI437" s="176"/>
      <c r="GJ437" s="176"/>
      <c r="GK437" s="176"/>
      <c r="GL437" s="176"/>
      <c r="GM437" s="176"/>
      <c r="GN437" s="176"/>
      <c r="GO437" s="176"/>
      <c r="GP437" s="176"/>
      <c r="GQ437" s="176"/>
      <c r="GR437" s="176"/>
      <c r="GS437" s="176"/>
      <c r="GT437" s="176"/>
      <c r="GU437" s="176"/>
      <c r="GV437" s="176"/>
      <c r="GW437" s="176"/>
      <c r="GX437" s="176"/>
      <c r="GY437" s="176"/>
      <c r="GZ437" s="176"/>
      <c r="HA437" s="176"/>
      <c r="HB437" s="176"/>
      <c r="HC437" s="176"/>
      <c r="HD437" s="176"/>
      <c r="HE437" s="176"/>
      <c r="HF437" s="176"/>
      <c r="HG437" s="176"/>
      <c r="HH437" s="176"/>
      <c r="HI437" s="176"/>
      <c r="HJ437" s="176"/>
      <c r="HK437" s="176"/>
      <c r="HL437" s="176"/>
      <c r="HM437" s="176"/>
      <c r="HN437" s="176"/>
      <c r="HO437" s="176"/>
      <c r="HP437" s="176"/>
      <c r="HQ437" s="176"/>
      <c r="HR437" s="176"/>
      <c r="HS437" s="176"/>
      <c r="HT437" s="176"/>
      <c r="HU437" s="176"/>
      <c r="HV437" s="176"/>
      <c r="HW437" s="176"/>
      <c r="HX437" s="176"/>
      <c r="HY437" s="176"/>
      <c r="HZ437" s="176"/>
      <c r="IA437" s="176"/>
      <c r="IB437" s="176"/>
      <c r="IC437" s="176"/>
      <c r="ID437" s="176"/>
      <c r="IE437" s="176"/>
      <c r="IF437" s="176"/>
      <c r="IG437" s="176"/>
      <c r="IH437" s="176"/>
      <c r="II437" s="176"/>
      <c r="IJ437" s="176"/>
      <c r="IK437" s="176"/>
      <c r="IL437" s="176"/>
      <c r="IM437" s="176"/>
      <c r="IN437" s="176"/>
      <c r="IO437" s="176"/>
      <c r="IP437" s="176"/>
      <c r="IQ437" s="176"/>
      <c r="IR437" s="176"/>
      <c r="IS437" s="176"/>
      <c r="IT437" s="176"/>
      <c r="IU437" s="176"/>
    </row>
    <row r="438" spans="1:255" s="177" customFormat="1" ht="22.5" customHeight="1" x14ac:dyDescent="0.25">
      <c r="A438" s="76" t="s">
        <v>250</v>
      </c>
      <c r="B438" s="77" t="s">
        <v>8</v>
      </c>
      <c r="C438" s="78">
        <v>100308</v>
      </c>
      <c r="D438" s="79" t="s">
        <v>249</v>
      </c>
      <c r="E438" s="112">
        <v>3</v>
      </c>
      <c r="F438" s="199">
        <f>F362</f>
        <v>25.98</v>
      </c>
      <c r="G438" s="114">
        <f t="shared" si="10"/>
        <v>77.94</v>
      </c>
      <c r="H438" s="169"/>
      <c r="I438" s="179"/>
      <c r="J438" s="175"/>
      <c r="K438" s="175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176"/>
      <c r="GF438" s="176"/>
      <c r="GG438" s="176"/>
      <c r="GH438" s="176"/>
      <c r="GI438" s="176"/>
      <c r="GJ438" s="176"/>
      <c r="GK438" s="176"/>
      <c r="GL438" s="176"/>
      <c r="GM438" s="176"/>
      <c r="GN438" s="176"/>
      <c r="GO438" s="176"/>
      <c r="GP438" s="176"/>
      <c r="GQ438" s="176"/>
      <c r="GR438" s="176"/>
      <c r="GS438" s="176"/>
      <c r="GT438" s="176"/>
      <c r="GU438" s="176"/>
      <c r="GV438" s="176"/>
      <c r="GW438" s="176"/>
      <c r="GX438" s="176"/>
      <c r="GY438" s="176"/>
      <c r="GZ438" s="176"/>
      <c r="HA438" s="176"/>
      <c r="HB438" s="176"/>
      <c r="HC438" s="176"/>
      <c r="HD438" s="176"/>
      <c r="HE438" s="176"/>
      <c r="HF438" s="176"/>
      <c r="HG438" s="176"/>
      <c r="HH438" s="176"/>
      <c r="HI438" s="176"/>
      <c r="HJ438" s="176"/>
      <c r="HK438" s="176"/>
      <c r="HL438" s="176"/>
      <c r="HM438" s="176"/>
      <c r="HN438" s="176"/>
      <c r="HO438" s="176"/>
      <c r="HP438" s="176"/>
      <c r="HQ438" s="176"/>
      <c r="HR438" s="176"/>
      <c r="HS438" s="176"/>
      <c r="HT438" s="176"/>
      <c r="HU438" s="176"/>
      <c r="HV438" s="176"/>
      <c r="HW438" s="176"/>
      <c r="HX438" s="176"/>
      <c r="HY438" s="176"/>
      <c r="HZ438" s="176"/>
      <c r="IA438" s="176"/>
      <c r="IB438" s="176"/>
      <c r="IC438" s="176"/>
      <c r="ID438" s="176"/>
      <c r="IE438" s="176"/>
      <c r="IF438" s="176"/>
      <c r="IG438" s="176"/>
      <c r="IH438" s="176"/>
      <c r="II438" s="176"/>
      <c r="IJ438" s="176"/>
      <c r="IK438" s="176"/>
      <c r="IL438" s="176"/>
      <c r="IM438" s="176"/>
      <c r="IN438" s="176"/>
      <c r="IO438" s="176"/>
      <c r="IP438" s="176"/>
      <c r="IQ438" s="176"/>
      <c r="IR438" s="176"/>
      <c r="IS438" s="176"/>
      <c r="IT438" s="176"/>
      <c r="IU438" s="176"/>
    </row>
    <row r="439" spans="1:255" s="177" customFormat="1" ht="18" customHeight="1" x14ac:dyDescent="0.25">
      <c r="A439" s="170" t="s">
        <v>226</v>
      </c>
      <c r="B439" s="808"/>
      <c r="C439" s="809"/>
      <c r="D439" s="809"/>
      <c r="E439" s="809"/>
      <c r="F439" s="809"/>
      <c r="G439" s="810"/>
      <c r="H439" s="171">
        <f>SUM(G437:G438)</f>
        <v>146.97</v>
      </c>
      <c r="I439" s="179"/>
      <c r="J439" s="175"/>
      <c r="K439" s="175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176"/>
      <c r="EF439" s="176"/>
      <c r="EG439" s="176"/>
      <c r="EH439" s="176"/>
      <c r="EI439" s="176"/>
      <c r="EJ439" s="176"/>
      <c r="EK439" s="176"/>
      <c r="EL439" s="176"/>
      <c r="EM439" s="176"/>
      <c r="EN439" s="176"/>
      <c r="EO439" s="176"/>
      <c r="EP439" s="176"/>
      <c r="EQ439" s="176"/>
      <c r="ER439" s="176"/>
      <c r="ES439" s="176"/>
      <c r="ET439" s="176"/>
      <c r="EU439" s="176"/>
      <c r="EV439" s="176"/>
      <c r="EW439" s="176"/>
      <c r="EX439" s="176"/>
      <c r="EY439" s="176"/>
      <c r="EZ439" s="176"/>
      <c r="FA439" s="176"/>
      <c r="FB439" s="176"/>
      <c r="FC439" s="176"/>
      <c r="FD439" s="176"/>
      <c r="FE439" s="176"/>
      <c r="FF439" s="176"/>
      <c r="FG439" s="176"/>
      <c r="FH439" s="176"/>
      <c r="FI439" s="176"/>
      <c r="FJ439" s="176"/>
      <c r="FK439" s="176"/>
      <c r="FL439" s="176"/>
      <c r="FM439" s="176"/>
      <c r="FN439" s="176"/>
      <c r="FO439" s="176"/>
      <c r="FP439" s="176"/>
      <c r="FQ439" s="176"/>
      <c r="FR439" s="176"/>
      <c r="FS439" s="176"/>
      <c r="FT439" s="176"/>
      <c r="FU439" s="176"/>
      <c r="FV439" s="176"/>
      <c r="FW439" s="176"/>
      <c r="FX439" s="176"/>
      <c r="FY439" s="176"/>
      <c r="FZ439" s="176"/>
      <c r="GA439" s="176"/>
      <c r="GB439" s="176"/>
      <c r="GC439" s="176"/>
      <c r="GD439" s="176"/>
      <c r="GE439" s="176"/>
      <c r="GF439" s="176"/>
      <c r="GG439" s="176"/>
      <c r="GH439" s="176"/>
      <c r="GI439" s="176"/>
      <c r="GJ439" s="176"/>
      <c r="GK439" s="176"/>
      <c r="GL439" s="176"/>
      <c r="GM439" s="176"/>
      <c r="GN439" s="176"/>
      <c r="GO439" s="176"/>
      <c r="GP439" s="176"/>
      <c r="GQ439" s="176"/>
      <c r="GR439" s="176"/>
      <c r="GS439" s="176"/>
      <c r="GT439" s="176"/>
      <c r="GU439" s="176"/>
      <c r="GV439" s="176"/>
      <c r="GW439" s="176"/>
      <c r="GX439" s="176"/>
      <c r="GY439" s="176"/>
      <c r="GZ439" s="176"/>
      <c r="HA439" s="176"/>
      <c r="HB439" s="176"/>
      <c r="HC439" s="176"/>
      <c r="HD439" s="176"/>
      <c r="HE439" s="176"/>
      <c r="HF439" s="176"/>
      <c r="HG439" s="176"/>
      <c r="HH439" s="176"/>
      <c r="HI439" s="176"/>
      <c r="HJ439" s="176"/>
      <c r="HK439" s="176"/>
      <c r="HL439" s="176"/>
      <c r="HM439" s="176"/>
      <c r="HN439" s="176"/>
      <c r="HO439" s="176"/>
      <c r="HP439" s="176"/>
      <c r="HQ439" s="176"/>
      <c r="HR439" s="176"/>
      <c r="HS439" s="176"/>
      <c r="HT439" s="176"/>
      <c r="HU439" s="176"/>
      <c r="HV439" s="176"/>
      <c r="HW439" s="176"/>
      <c r="HX439" s="176"/>
      <c r="HY439" s="176"/>
      <c r="HZ439" s="176"/>
      <c r="IA439" s="176"/>
      <c r="IB439" s="176"/>
      <c r="IC439" s="176"/>
      <c r="ID439" s="176"/>
      <c r="IE439" s="176"/>
      <c r="IF439" s="176"/>
      <c r="IG439" s="176"/>
      <c r="IH439" s="176"/>
      <c r="II439" s="176"/>
      <c r="IJ439" s="176"/>
      <c r="IK439" s="176"/>
      <c r="IL439" s="176"/>
      <c r="IM439" s="176"/>
      <c r="IN439" s="176"/>
      <c r="IO439" s="176"/>
      <c r="IP439" s="176"/>
      <c r="IQ439" s="176"/>
      <c r="IR439" s="176"/>
      <c r="IS439" s="176"/>
      <c r="IT439" s="176"/>
      <c r="IU439" s="176"/>
    </row>
    <row r="440" spans="1:255" s="177" customFormat="1" x14ac:dyDescent="0.25">
      <c r="A440" s="102"/>
      <c r="B440" s="672"/>
      <c r="C440" s="672"/>
      <c r="D440" s="672"/>
      <c r="E440" s="104"/>
      <c r="F440" s="105"/>
      <c r="G440" s="106"/>
      <c r="H440" s="107"/>
      <c r="I440" s="179"/>
      <c r="J440" s="175"/>
      <c r="K440" s="175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76"/>
      <c r="DX440" s="176"/>
      <c r="DY440" s="176"/>
      <c r="DZ440" s="176"/>
      <c r="EA440" s="176"/>
      <c r="EB440" s="176"/>
      <c r="EC440" s="176"/>
      <c r="ED440" s="176"/>
      <c r="EE440" s="176"/>
      <c r="EF440" s="176"/>
      <c r="EG440" s="176"/>
      <c r="EH440" s="176"/>
      <c r="EI440" s="176"/>
      <c r="EJ440" s="176"/>
      <c r="EK440" s="176"/>
      <c r="EL440" s="176"/>
      <c r="EM440" s="176"/>
      <c r="EN440" s="176"/>
      <c r="EO440" s="176"/>
      <c r="EP440" s="176"/>
      <c r="EQ440" s="176"/>
      <c r="ER440" s="176"/>
      <c r="ES440" s="176"/>
      <c r="ET440" s="176"/>
      <c r="EU440" s="176"/>
      <c r="EV440" s="176"/>
      <c r="EW440" s="176"/>
      <c r="EX440" s="176"/>
      <c r="EY440" s="176"/>
      <c r="EZ440" s="176"/>
      <c r="FA440" s="176"/>
      <c r="FB440" s="176"/>
      <c r="FC440" s="176"/>
      <c r="FD440" s="176"/>
      <c r="FE440" s="176"/>
      <c r="FF440" s="176"/>
      <c r="FG440" s="176"/>
      <c r="FH440" s="176"/>
      <c r="FI440" s="176"/>
      <c r="FJ440" s="176"/>
      <c r="FK440" s="176"/>
      <c r="FL440" s="176"/>
      <c r="FM440" s="176"/>
      <c r="FN440" s="176"/>
      <c r="FO440" s="176"/>
      <c r="FP440" s="176"/>
      <c r="FQ440" s="176"/>
      <c r="FR440" s="176"/>
      <c r="FS440" s="176"/>
      <c r="FT440" s="176"/>
      <c r="FU440" s="176"/>
      <c r="FV440" s="176"/>
      <c r="FW440" s="176"/>
      <c r="FX440" s="176"/>
      <c r="FY440" s="176"/>
      <c r="FZ440" s="176"/>
      <c r="GA440" s="176"/>
      <c r="GB440" s="176"/>
      <c r="GC440" s="176"/>
      <c r="GD440" s="176"/>
      <c r="GE440" s="176"/>
      <c r="GF440" s="176"/>
      <c r="GG440" s="176"/>
      <c r="GH440" s="176"/>
      <c r="GI440" s="176"/>
      <c r="GJ440" s="176"/>
      <c r="GK440" s="176"/>
      <c r="GL440" s="176"/>
      <c r="GM440" s="176"/>
      <c r="GN440" s="176"/>
      <c r="GO440" s="176"/>
      <c r="GP440" s="176"/>
      <c r="GQ440" s="176"/>
      <c r="GR440" s="176"/>
      <c r="GS440" s="176"/>
      <c r="GT440" s="176"/>
      <c r="GU440" s="176"/>
      <c r="GV440" s="176"/>
      <c r="GW440" s="176"/>
      <c r="GX440" s="176"/>
      <c r="GY440" s="176"/>
      <c r="GZ440" s="176"/>
      <c r="HA440" s="176"/>
      <c r="HB440" s="176"/>
      <c r="HC440" s="176"/>
      <c r="HD440" s="176"/>
      <c r="HE440" s="176"/>
      <c r="HF440" s="176"/>
      <c r="HG440" s="176"/>
      <c r="HH440" s="176"/>
      <c r="HI440" s="176"/>
      <c r="HJ440" s="176"/>
      <c r="HK440" s="176"/>
      <c r="HL440" s="176"/>
      <c r="HM440" s="176"/>
      <c r="HN440" s="176"/>
      <c r="HO440" s="176"/>
      <c r="HP440" s="176"/>
      <c r="HQ440" s="176"/>
      <c r="HR440" s="176"/>
      <c r="HS440" s="176"/>
      <c r="HT440" s="176"/>
      <c r="HU440" s="176"/>
      <c r="HV440" s="176"/>
      <c r="HW440" s="176"/>
      <c r="HX440" s="176"/>
      <c r="HY440" s="176"/>
      <c r="HZ440" s="176"/>
      <c r="IA440" s="176"/>
      <c r="IB440" s="176"/>
      <c r="IC440" s="176"/>
      <c r="ID440" s="176"/>
      <c r="IE440" s="176"/>
      <c r="IF440" s="176"/>
      <c r="IG440" s="176"/>
      <c r="IH440" s="176"/>
      <c r="II440" s="176"/>
      <c r="IJ440" s="176"/>
      <c r="IK440" s="176"/>
      <c r="IL440" s="176"/>
      <c r="IM440" s="176"/>
      <c r="IN440" s="176"/>
      <c r="IO440" s="176"/>
      <c r="IP440" s="176"/>
      <c r="IQ440" s="176"/>
      <c r="IR440" s="176"/>
      <c r="IS440" s="176"/>
      <c r="IT440" s="176"/>
      <c r="IU440" s="176"/>
    </row>
    <row r="441" spans="1:255" s="177" customFormat="1" x14ac:dyDescent="0.25">
      <c r="A441" s="866" t="s">
        <v>229</v>
      </c>
      <c r="B441" s="813" t="s">
        <v>22</v>
      </c>
      <c r="C441" s="813" t="s">
        <v>223</v>
      </c>
      <c r="D441" s="813" t="s">
        <v>17</v>
      </c>
      <c r="E441" s="816" t="s">
        <v>224</v>
      </c>
      <c r="F441" s="818" t="s">
        <v>225</v>
      </c>
      <c r="G441" s="819"/>
      <c r="H441" s="820" t="s">
        <v>230</v>
      </c>
      <c r="I441" s="179"/>
      <c r="J441" s="175"/>
      <c r="K441" s="181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76"/>
      <c r="DX441" s="176"/>
      <c r="DY441" s="176"/>
      <c r="DZ441" s="176"/>
      <c r="EA441" s="176"/>
      <c r="EB441" s="176"/>
      <c r="EC441" s="176"/>
      <c r="ED441" s="176"/>
      <c r="EE441" s="176"/>
      <c r="EF441" s="176"/>
      <c r="EG441" s="176"/>
      <c r="EH441" s="176"/>
      <c r="EI441" s="176"/>
      <c r="EJ441" s="176"/>
      <c r="EK441" s="176"/>
      <c r="EL441" s="176"/>
      <c r="EM441" s="176"/>
      <c r="EN441" s="176"/>
      <c r="EO441" s="176"/>
      <c r="EP441" s="176"/>
      <c r="EQ441" s="176"/>
      <c r="ER441" s="176"/>
      <c r="ES441" s="176"/>
      <c r="ET441" s="176"/>
      <c r="EU441" s="176"/>
      <c r="EV441" s="176"/>
      <c r="EW441" s="176"/>
      <c r="EX441" s="176"/>
      <c r="EY441" s="176"/>
      <c r="EZ441" s="176"/>
      <c r="FA441" s="176"/>
      <c r="FB441" s="176"/>
      <c r="FC441" s="176"/>
      <c r="FD441" s="176"/>
      <c r="FE441" s="176"/>
      <c r="FF441" s="176"/>
      <c r="FG441" s="176"/>
      <c r="FH441" s="176"/>
      <c r="FI441" s="176"/>
      <c r="FJ441" s="176"/>
      <c r="FK441" s="176"/>
      <c r="FL441" s="176"/>
      <c r="FM441" s="176"/>
      <c r="FN441" s="176"/>
      <c r="FO441" s="176"/>
      <c r="FP441" s="176"/>
      <c r="FQ441" s="176"/>
      <c r="FR441" s="176"/>
      <c r="FS441" s="176"/>
      <c r="FT441" s="176"/>
      <c r="FU441" s="176"/>
      <c r="FV441" s="176"/>
      <c r="FW441" s="176"/>
      <c r="FX441" s="176"/>
      <c r="FY441" s="176"/>
      <c r="FZ441" s="176"/>
      <c r="GA441" s="176"/>
      <c r="GB441" s="176"/>
      <c r="GC441" s="176"/>
      <c r="GD441" s="176"/>
      <c r="GE441" s="176"/>
      <c r="GF441" s="176"/>
      <c r="GG441" s="176"/>
      <c r="GH441" s="176"/>
      <c r="GI441" s="176"/>
      <c r="GJ441" s="176"/>
      <c r="GK441" s="176"/>
      <c r="GL441" s="176"/>
      <c r="GM441" s="176"/>
      <c r="GN441" s="176"/>
      <c r="GO441" s="176"/>
      <c r="GP441" s="176"/>
      <c r="GQ441" s="176"/>
      <c r="GR441" s="176"/>
      <c r="GS441" s="176"/>
      <c r="GT441" s="176"/>
      <c r="GU441" s="176"/>
      <c r="GV441" s="176"/>
      <c r="GW441" s="176"/>
      <c r="GX441" s="176"/>
      <c r="GY441" s="176"/>
      <c r="GZ441" s="176"/>
      <c r="HA441" s="176"/>
      <c r="HB441" s="176"/>
      <c r="HC441" s="176"/>
      <c r="HD441" s="176"/>
      <c r="HE441" s="176"/>
      <c r="HF441" s="176"/>
      <c r="HG441" s="176"/>
      <c r="HH441" s="176"/>
      <c r="HI441" s="176"/>
      <c r="HJ441" s="176"/>
      <c r="HK441" s="176"/>
      <c r="HL441" s="176"/>
      <c r="HM441" s="176"/>
      <c r="HN441" s="176"/>
      <c r="HO441" s="176"/>
      <c r="HP441" s="176"/>
      <c r="HQ441" s="176"/>
      <c r="HR441" s="176"/>
      <c r="HS441" s="176"/>
      <c r="HT441" s="176"/>
      <c r="HU441" s="176"/>
      <c r="HV441" s="176"/>
      <c r="HW441" s="176"/>
      <c r="HX441" s="176"/>
      <c r="HY441" s="176"/>
      <c r="HZ441" s="176"/>
      <c r="IA441" s="176"/>
      <c r="IB441" s="176"/>
      <c r="IC441" s="176"/>
      <c r="ID441" s="176"/>
      <c r="IE441" s="176"/>
      <c r="IF441" s="176"/>
      <c r="IG441" s="176"/>
      <c r="IH441" s="176"/>
      <c r="II441" s="176"/>
      <c r="IJ441" s="176"/>
      <c r="IK441" s="176"/>
      <c r="IL441" s="176"/>
      <c r="IM441" s="176"/>
      <c r="IN441" s="176"/>
      <c r="IO441" s="176"/>
      <c r="IP441" s="176"/>
      <c r="IQ441" s="176"/>
      <c r="IR441" s="176"/>
      <c r="IS441" s="176"/>
      <c r="IT441" s="176"/>
      <c r="IU441" s="176"/>
    </row>
    <row r="442" spans="1:255" s="177" customFormat="1" x14ac:dyDescent="0.25">
      <c r="A442" s="868"/>
      <c r="B442" s="814"/>
      <c r="C442" s="814"/>
      <c r="D442" s="814"/>
      <c r="E442" s="869"/>
      <c r="F442" s="165" t="s">
        <v>227</v>
      </c>
      <c r="G442" s="166" t="s">
        <v>228</v>
      </c>
      <c r="H442" s="821"/>
      <c r="I442" s="182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  <c r="CD442" s="176"/>
      <c r="CE442" s="176"/>
      <c r="CF442" s="176"/>
      <c r="CG442" s="176"/>
      <c r="CH442" s="176"/>
      <c r="CI442" s="176"/>
      <c r="CJ442" s="176"/>
      <c r="CK442" s="176"/>
      <c r="CL442" s="176"/>
      <c r="CM442" s="176"/>
      <c r="CN442" s="176"/>
      <c r="CO442" s="176"/>
      <c r="CP442" s="176"/>
      <c r="CQ442" s="176"/>
      <c r="CR442" s="176"/>
      <c r="CS442" s="176"/>
      <c r="CT442" s="176"/>
      <c r="CU442" s="176"/>
      <c r="CV442" s="176"/>
      <c r="CW442" s="176"/>
      <c r="CX442" s="176"/>
      <c r="CY442" s="176"/>
      <c r="CZ442" s="176"/>
      <c r="DA442" s="176"/>
      <c r="DB442" s="176"/>
      <c r="DC442" s="176"/>
      <c r="DD442" s="176"/>
      <c r="DE442" s="176"/>
      <c r="DF442" s="176"/>
      <c r="DG442" s="176"/>
      <c r="DH442" s="176"/>
      <c r="DI442" s="176"/>
      <c r="DJ442" s="176"/>
      <c r="DK442" s="176"/>
      <c r="DL442" s="176"/>
      <c r="DM442" s="176"/>
      <c r="DN442" s="176"/>
      <c r="DO442" s="176"/>
      <c r="DP442" s="176"/>
      <c r="DQ442" s="176"/>
      <c r="DR442" s="176"/>
      <c r="DS442" s="176"/>
      <c r="DT442" s="176"/>
      <c r="DU442" s="176"/>
      <c r="DV442" s="176"/>
      <c r="DW442" s="176"/>
      <c r="DX442" s="176"/>
      <c r="DY442" s="176"/>
      <c r="DZ442" s="176"/>
      <c r="EA442" s="176"/>
      <c r="EB442" s="176"/>
      <c r="EC442" s="176"/>
      <c r="ED442" s="176"/>
      <c r="EE442" s="176"/>
      <c r="EF442" s="176"/>
      <c r="EG442" s="176"/>
      <c r="EH442" s="176"/>
      <c r="EI442" s="176"/>
      <c r="EJ442" s="176"/>
      <c r="EK442" s="176"/>
      <c r="EL442" s="176"/>
      <c r="EM442" s="176"/>
      <c r="EN442" s="176"/>
      <c r="EO442" s="176"/>
      <c r="EP442" s="176"/>
      <c r="EQ442" s="176"/>
      <c r="ER442" s="176"/>
      <c r="ES442" s="176"/>
      <c r="ET442" s="176"/>
      <c r="EU442" s="176"/>
      <c r="EV442" s="176"/>
      <c r="EW442" s="176"/>
      <c r="EX442" s="176"/>
      <c r="EY442" s="176"/>
      <c r="EZ442" s="176"/>
      <c r="FA442" s="176"/>
      <c r="FB442" s="176"/>
      <c r="FC442" s="176"/>
      <c r="FD442" s="176"/>
      <c r="FE442" s="176"/>
      <c r="FF442" s="176"/>
      <c r="FG442" s="176"/>
      <c r="FH442" s="176"/>
      <c r="FI442" s="176"/>
      <c r="FJ442" s="176"/>
      <c r="FK442" s="176"/>
      <c r="FL442" s="176"/>
      <c r="FM442" s="176"/>
      <c r="FN442" s="176"/>
      <c r="FO442" s="176"/>
      <c r="FP442" s="176"/>
      <c r="FQ442" s="176"/>
      <c r="FR442" s="176"/>
      <c r="FS442" s="176"/>
      <c r="FT442" s="176"/>
      <c r="FU442" s="176"/>
      <c r="FV442" s="176"/>
      <c r="FW442" s="176"/>
      <c r="FX442" s="176"/>
      <c r="FY442" s="176"/>
      <c r="FZ442" s="176"/>
      <c r="GA442" s="176"/>
      <c r="GB442" s="176"/>
      <c r="GC442" s="176"/>
      <c r="GD442" s="176"/>
      <c r="GE442" s="176"/>
      <c r="GF442" s="176"/>
      <c r="GG442" s="176"/>
      <c r="GH442" s="176"/>
      <c r="GI442" s="176"/>
      <c r="GJ442" s="176"/>
      <c r="GK442" s="176"/>
      <c r="GL442" s="176"/>
      <c r="GM442" s="176"/>
      <c r="GN442" s="176"/>
      <c r="GO442" s="176"/>
      <c r="GP442" s="176"/>
      <c r="GQ442" s="176"/>
      <c r="GR442" s="176"/>
      <c r="GS442" s="176"/>
      <c r="GT442" s="176"/>
      <c r="GU442" s="176"/>
      <c r="GV442" s="176"/>
      <c r="GW442" s="176"/>
      <c r="GX442" s="176"/>
      <c r="GY442" s="176"/>
      <c r="GZ442" s="176"/>
      <c r="HA442" s="176"/>
      <c r="HB442" s="176"/>
      <c r="HC442" s="176"/>
      <c r="HD442" s="176"/>
      <c r="HE442" s="176"/>
      <c r="HF442" s="176"/>
      <c r="HG442" s="176"/>
      <c r="HH442" s="176"/>
      <c r="HI442" s="176"/>
      <c r="HJ442" s="176"/>
      <c r="HK442" s="176"/>
      <c r="HL442" s="176"/>
      <c r="HM442" s="176"/>
      <c r="HN442" s="176"/>
      <c r="HO442" s="176"/>
      <c r="HP442" s="176"/>
      <c r="HQ442" s="176"/>
      <c r="HR442" s="176"/>
      <c r="HS442" s="176"/>
      <c r="HT442" s="176"/>
      <c r="HU442" s="176"/>
      <c r="HV442" s="176"/>
      <c r="HW442" s="176"/>
      <c r="HX442" s="176"/>
      <c r="HY442" s="176"/>
      <c r="HZ442" s="176"/>
      <c r="IA442" s="176"/>
      <c r="IB442" s="176"/>
      <c r="IC442" s="176"/>
      <c r="ID442" s="176"/>
      <c r="IE442" s="176"/>
      <c r="IF442" s="176"/>
      <c r="IG442" s="176"/>
      <c r="IH442" s="176"/>
      <c r="II442" s="176"/>
      <c r="IJ442" s="176"/>
      <c r="IK442" s="176"/>
      <c r="IL442" s="176"/>
      <c r="IM442" s="176"/>
      <c r="IN442" s="176"/>
      <c r="IO442" s="176"/>
      <c r="IP442" s="176"/>
      <c r="IQ442" s="176"/>
      <c r="IR442" s="176"/>
      <c r="IS442" s="176"/>
      <c r="IT442" s="176"/>
      <c r="IU442" s="176"/>
    </row>
    <row r="443" spans="1:255" s="177" customFormat="1" ht="20.25" customHeight="1" x14ac:dyDescent="0.25">
      <c r="A443" s="132" t="s">
        <v>256</v>
      </c>
      <c r="B443" s="110" t="s">
        <v>8</v>
      </c>
      <c r="C443" s="110">
        <v>37459</v>
      </c>
      <c r="D443" s="111" t="s">
        <v>209</v>
      </c>
      <c r="E443" s="172">
        <v>1</v>
      </c>
      <c r="F443" s="165">
        <v>7.79</v>
      </c>
      <c r="G443" s="114">
        <f t="shared" ref="G443:G448" si="11">TRUNC(E443*F443,2)</f>
        <v>7.79</v>
      </c>
      <c r="H443" s="569"/>
      <c r="I443" s="182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  <c r="AZ443" s="176"/>
      <c r="BA443" s="176"/>
      <c r="BB443" s="176"/>
      <c r="BC443" s="176"/>
      <c r="BD443" s="176"/>
      <c r="BE443" s="176"/>
      <c r="BF443" s="176"/>
      <c r="BG443" s="176"/>
      <c r="BH443" s="176"/>
      <c r="BI443" s="176"/>
      <c r="BJ443" s="176"/>
      <c r="BK443" s="176"/>
      <c r="BL443" s="176"/>
      <c r="BM443" s="176"/>
      <c r="BN443" s="176"/>
      <c r="BO443" s="176"/>
      <c r="BP443" s="176"/>
      <c r="BQ443" s="176"/>
      <c r="BR443" s="176"/>
      <c r="BS443" s="176"/>
      <c r="BT443" s="176"/>
      <c r="BU443" s="176"/>
      <c r="BV443" s="176"/>
      <c r="BW443" s="176"/>
      <c r="BX443" s="176"/>
      <c r="BY443" s="176"/>
      <c r="BZ443" s="176"/>
      <c r="CA443" s="176"/>
      <c r="CB443" s="176"/>
      <c r="CC443" s="176"/>
      <c r="CD443" s="176"/>
      <c r="CE443" s="176"/>
      <c r="CF443" s="176"/>
      <c r="CG443" s="176"/>
      <c r="CH443" s="176"/>
      <c r="CI443" s="176"/>
      <c r="CJ443" s="176"/>
      <c r="CK443" s="176"/>
      <c r="CL443" s="176"/>
      <c r="CM443" s="176"/>
      <c r="CN443" s="176"/>
      <c r="CO443" s="176"/>
      <c r="CP443" s="176"/>
      <c r="CQ443" s="176"/>
      <c r="CR443" s="176"/>
      <c r="CS443" s="176"/>
      <c r="CT443" s="176"/>
      <c r="CU443" s="176"/>
      <c r="CV443" s="176"/>
      <c r="CW443" s="176"/>
      <c r="CX443" s="176"/>
      <c r="CY443" s="176"/>
      <c r="CZ443" s="176"/>
      <c r="DA443" s="176"/>
      <c r="DB443" s="176"/>
      <c r="DC443" s="176"/>
      <c r="DD443" s="176"/>
      <c r="DE443" s="176"/>
      <c r="DF443" s="176"/>
      <c r="DG443" s="176"/>
      <c r="DH443" s="176"/>
      <c r="DI443" s="176"/>
      <c r="DJ443" s="176"/>
      <c r="DK443" s="176"/>
      <c r="DL443" s="176"/>
      <c r="DM443" s="176"/>
      <c r="DN443" s="176"/>
      <c r="DO443" s="176"/>
      <c r="DP443" s="176"/>
      <c r="DQ443" s="176"/>
      <c r="DR443" s="176"/>
      <c r="DS443" s="176"/>
      <c r="DT443" s="176"/>
      <c r="DU443" s="176"/>
      <c r="DV443" s="176"/>
      <c r="DW443" s="176"/>
      <c r="DX443" s="176"/>
      <c r="DY443" s="176"/>
      <c r="DZ443" s="176"/>
      <c r="EA443" s="176"/>
      <c r="EB443" s="176"/>
      <c r="EC443" s="176"/>
      <c r="ED443" s="176"/>
      <c r="EE443" s="176"/>
      <c r="EF443" s="176"/>
      <c r="EG443" s="176"/>
      <c r="EH443" s="176"/>
      <c r="EI443" s="176"/>
      <c r="EJ443" s="176"/>
      <c r="EK443" s="176"/>
      <c r="EL443" s="176"/>
      <c r="EM443" s="176"/>
      <c r="EN443" s="176"/>
      <c r="EO443" s="176"/>
      <c r="EP443" s="176"/>
      <c r="EQ443" s="176"/>
      <c r="ER443" s="176"/>
      <c r="ES443" s="176"/>
      <c r="ET443" s="176"/>
      <c r="EU443" s="176"/>
      <c r="EV443" s="176"/>
      <c r="EW443" s="176"/>
      <c r="EX443" s="176"/>
      <c r="EY443" s="176"/>
      <c r="EZ443" s="176"/>
      <c r="FA443" s="176"/>
      <c r="FB443" s="176"/>
      <c r="FC443" s="176"/>
      <c r="FD443" s="176"/>
      <c r="FE443" s="176"/>
      <c r="FF443" s="176"/>
      <c r="FG443" s="176"/>
      <c r="FH443" s="176"/>
      <c r="FI443" s="176"/>
      <c r="FJ443" s="176"/>
      <c r="FK443" s="176"/>
      <c r="FL443" s="176"/>
      <c r="FM443" s="176"/>
      <c r="FN443" s="176"/>
      <c r="FO443" s="176"/>
      <c r="FP443" s="176"/>
      <c r="FQ443" s="176"/>
      <c r="FR443" s="176"/>
      <c r="FS443" s="176"/>
      <c r="FT443" s="176"/>
      <c r="FU443" s="176"/>
      <c r="FV443" s="176"/>
      <c r="FW443" s="176"/>
      <c r="FX443" s="176"/>
      <c r="FY443" s="176"/>
      <c r="FZ443" s="176"/>
      <c r="GA443" s="176"/>
      <c r="GB443" s="176"/>
      <c r="GC443" s="176"/>
      <c r="GD443" s="176"/>
      <c r="GE443" s="176"/>
      <c r="GF443" s="176"/>
      <c r="GG443" s="176"/>
      <c r="GH443" s="176"/>
      <c r="GI443" s="176"/>
      <c r="GJ443" s="176"/>
      <c r="GK443" s="176"/>
      <c r="GL443" s="176"/>
      <c r="GM443" s="176"/>
      <c r="GN443" s="176"/>
      <c r="GO443" s="176"/>
      <c r="GP443" s="176"/>
      <c r="GQ443" s="176"/>
      <c r="GR443" s="176"/>
      <c r="GS443" s="176"/>
      <c r="GT443" s="176"/>
      <c r="GU443" s="176"/>
      <c r="GV443" s="176"/>
      <c r="GW443" s="176"/>
      <c r="GX443" s="176"/>
      <c r="GY443" s="176"/>
      <c r="GZ443" s="176"/>
      <c r="HA443" s="176"/>
      <c r="HB443" s="176"/>
      <c r="HC443" s="176"/>
      <c r="HD443" s="176"/>
      <c r="HE443" s="176"/>
      <c r="HF443" s="176"/>
      <c r="HG443" s="176"/>
      <c r="HH443" s="176"/>
      <c r="HI443" s="176"/>
      <c r="HJ443" s="176"/>
      <c r="HK443" s="176"/>
      <c r="HL443" s="176"/>
      <c r="HM443" s="176"/>
      <c r="HN443" s="176"/>
      <c r="HO443" s="176"/>
      <c r="HP443" s="176"/>
      <c r="HQ443" s="176"/>
      <c r="HR443" s="176"/>
      <c r="HS443" s="176"/>
      <c r="HT443" s="176"/>
      <c r="HU443" s="176"/>
      <c r="HV443" s="176"/>
      <c r="HW443" s="176"/>
      <c r="HX443" s="176"/>
      <c r="HY443" s="176"/>
      <c r="HZ443" s="176"/>
      <c r="IA443" s="176"/>
      <c r="IB443" s="176"/>
      <c r="IC443" s="176"/>
      <c r="ID443" s="176"/>
      <c r="IE443" s="176"/>
      <c r="IF443" s="176"/>
      <c r="IG443" s="176"/>
      <c r="IH443" s="176"/>
      <c r="II443" s="176"/>
      <c r="IJ443" s="176"/>
      <c r="IK443" s="176"/>
      <c r="IL443" s="176"/>
      <c r="IM443" s="176"/>
      <c r="IN443" s="176"/>
      <c r="IO443" s="176"/>
      <c r="IP443" s="176"/>
      <c r="IQ443" s="176"/>
      <c r="IR443" s="176"/>
      <c r="IS443" s="176"/>
      <c r="IT443" s="176"/>
      <c r="IU443" s="176"/>
    </row>
    <row r="444" spans="1:255" s="177" customFormat="1" ht="20.25" customHeight="1" x14ac:dyDescent="0.25">
      <c r="A444" s="132" t="s">
        <v>257</v>
      </c>
      <c r="B444" s="110" t="s">
        <v>8</v>
      </c>
      <c r="C444" s="110">
        <v>39128</v>
      </c>
      <c r="D444" s="111" t="s">
        <v>252</v>
      </c>
      <c r="E444" s="172">
        <v>1</v>
      </c>
      <c r="F444" s="124">
        <v>2.4700000000000002</v>
      </c>
      <c r="G444" s="114">
        <f t="shared" si="11"/>
        <v>2.4700000000000002</v>
      </c>
      <c r="H444" s="569"/>
      <c r="I444" s="182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  <c r="CD444" s="176"/>
      <c r="CE444" s="176"/>
      <c r="CF444" s="176"/>
      <c r="CG444" s="176"/>
      <c r="CH444" s="176"/>
      <c r="CI444" s="176"/>
      <c r="CJ444" s="176"/>
      <c r="CK444" s="176"/>
      <c r="CL444" s="176"/>
      <c r="CM444" s="176"/>
      <c r="CN444" s="176"/>
      <c r="CO444" s="176"/>
      <c r="CP444" s="176"/>
      <c r="CQ444" s="176"/>
      <c r="CR444" s="176"/>
      <c r="CS444" s="176"/>
      <c r="CT444" s="176"/>
      <c r="CU444" s="176"/>
      <c r="CV444" s="176"/>
      <c r="CW444" s="176"/>
      <c r="CX444" s="176"/>
      <c r="CY444" s="176"/>
      <c r="CZ444" s="176"/>
      <c r="DA444" s="176"/>
      <c r="DB444" s="176"/>
      <c r="DC444" s="176"/>
      <c r="DD444" s="176"/>
      <c r="DE444" s="176"/>
      <c r="DF444" s="176"/>
      <c r="DG444" s="176"/>
      <c r="DH444" s="176"/>
      <c r="DI444" s="176"/>
      <c r="DJ444" s="176"/>
      <c r="DK444" s="176"/>
      <c r="DL444" s="176"/>
      <c r="DM444" s="176"/>
      <c r="DN444" s="176"/>
      <c r="DO444" s="176"/>
      <c r="DP444" s="176"/>
      <c r="DQ444" s="176"/>
      <c r="DR444" s="176"/>
      <c r="DS444" s="176"/>
      <c r="DT444" s="176"/>
      <c r="DU444" s="176"/>
      <c r="DV444" s="176"/>
      <c r="DW444" s="176"/>
      <c r="DX444" s="176"/>
      <c r="DY444" s="176"/>
      <c r="DZ444" s="176"/>
      <c r="EA444" s="176"/>
      <c r="EB444" s="176"/>
      <c r="EC444" s="176"/>
      <c r="ED444" s="176"/>
      <c r="EE444" s="176"/>
      <c r="EF444" s="176"/>
      <c r="EG444" s="176"/>
      <c r="EH444" s="176"/>
      <c r="EI444" s="176"/>
      <c r="EJ444" s="176"/>
      <c r="EK444" s="176"/>
      <c r="EL444" s="176"/>
      <c r="EM444" s="176"/>
      <c r="EN444" s="176"/>
      <c r="EO444" s="176"/>
      <c r="EP444" s="176"/>
      <c r="EQ444" s="176"/>
      <c r="ER444" s="176"/>
      <c r="ES444" s="176"/>
      <c r="ET444" s="176"/>
      <c r="EU444" s="176"/>
      <c r="EV444" s="176"/>
      <c r="EW444" s="176"/>
      <c r="EX444" s="176"/>
      <c r="EY444" s="176"/>
      <c r="EZ444" s="176"/>
      <c r="FA444" s="176"/>
      <c r="FB444" s="176"/>
      <c r="FC444" s="176"/>
      <c r="FD444" s="176"/>
      <c r="FE444" s="176"/>
      <c r="FF444" s="176"/>
      <c r="FG444" s="176"/>
      <c r="FH444" s="176"/>
      <c r="FI444" s="176"/>
      <c r="FJ444" s="176"/>
      <c r="FK444" s="176"/>
      <c r="FL444" s="176"/>
      <c r="FM444" s="176"/>
      <c r="FN444" s="176"/>
      <c r="FO444" s="176"/>
      <c r="FP444" s="176"/>
      <c r="FQ444" s="176"/>
      <c r="FR444" s="176"/>
      <c r="FS444" s="176"/>
      <c r="FT444" s="176"/>
      <c r="FU444" s="176"/>
      <c r="FV444" s="176"/>
      <c r="FW444" s="176"/>
      <c r="FX444" s="176"/>
      <c r="FY444" s="176"/>
      <c r="FZ444" s="176"/>
      <c r="GA444" s="176"/>
      <c r="GB444" s="176"/>
      <c r="GC444" s="176"/>
      <c r="GD444" s="176"/>
      <c r="GE444" s="176"/>
      <c r="GF444" s="176"/>
      <c r="GG444" s="176"/>
      <c r="GH444" s="176"/>
      <c r="GI444" s="176"/>
      <c r="GJ444" s="176"/>
      <c r="GK444" s="176"/>
      <c r="GL444" s="176"/>
      <c r="GM444" s="176"/>
      <c r="GN444" s="176"/>
      <c r="GO444" s="176"/>
      <c r="GP444" s="176"/>
      <c r="GQ444" s="176"/>
      <c r="GR444" s="176"/>
      <c r="GS444" s="176"/>
      <c r="GT444" s="176"/>
      <c r="GU444" s="176"/>
      <c r="GV444" s="176"/>
      <c r="GW444" s="176"/>
      <c r="GX444" s="176"/>
      <c r="GY444" s="176"/>
      <c r="GZ444" s="176"/>
      <c r="HA444" s="176"/>
      <c r="HB444" s="176"/>
      <c r="HC444" s="176"/>
      <c r="HD444" s="176"/>
      <c r="HE444" s="176"/>
      <c r="HF444" s="176"/>
      <c r="HG444" s="176"/>
      <c r="HH444" s="176"/>
      <c r="HI444" s="176"/>
      <c r="HJ444" s="176"/>
      <c r="HK444" s="176"/>
      <c r="HL444" s="176"/>
      <c r="HM444" s="176"/>
      <c r="HN444" s="176"/>
      <c r="HO444" s="176"/>
      <c r="HP444" s="176"/>
      <c r="HQ444" s="176"/>
      <c r="HR444" s="176"/>
      <c r="HS444" s="176"/>
      <c r="HT444" s="176"/>
      <c r="HU444" s="176"/>
      <c r="HV444" s="176"/>
      <c r="HW444" s="176"/>
      <c r="HX444" s="176"/>
      <c r="HY444" s="176"/>
      <c r="HZ444" s="176"/>
      <c r="IA444" s="176"/>
      <c r="IB444" s="176"/>
      <c r="IC444" s="176"/>
      <c r="ID444" s="176"/>
      <c r="IE444" s="176"/>
      <c r="IF444" s="176"/>
      <c r="IG444" s="176"/>
      <c r="IH444" s="176"/>
      <c r="II444" s="176"/>
      <c r="IJ444" s="176"/>
      <c r="IK444" s="176"/>
      <c r="IL444" s="176"/>
      <c r="IM444" s="176"/>
      <c r="IN444" s="176"/>
      <c r="IO444" s="176"/>
      <c r="IP444" s="176"/>
      <c r="IQ444" s="176"/>
      <c r="IR444" s="176"/>
      <c r="IS444" s="176"/>
      <c r="IT444" s="176"/>
      <c r="IU444" s="176"/>
    </row>
    <row r="445" spans="1:255" s="177" customFormat="1" ht="23.25" customHeight="1" x14ac:dyDescent="0.25">
      <c r="A445" s="132" t="s">
        <v>258</v>
      </c>
      <c r="B445" s="110" t="s">
        <v>233</v>
      </c>
      <c r="C445" s="110" t="s">
        <v>255</v>
      </c>
      <c r="D445" s="111" t="s">
        <v>252</v>
      </c>
      <c r="E445" s="172">
        <v>8</v>
      </c>
      <c r="F445" s="124">
        <f>' material SUPORTES'!N4</f>
        <v>0.09</v>
      </c>
      <c r="G445" s="114">
        <f t="shared" si="11"/>
        <v>0.72</v>
      </c>
      <c r="H445" s="569"/>
      <c r="I445" s="182"/>
      <c r="J445" s="176">
        <f>5/16</f>
        <v>0.3125</v>
      </c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76"/>
      <c r="DX445" s="176"/>
      <c r="DY445" s="176"/>
      <c r="DZ445" s="176"/>
      <c r="EA445" s="176"/>
      <c r="EB445" s="176"/>
      <c r="EC445" s="176"/>
      <c r="ED445" s="176"/>
      <c r="EE445" s="176"/>
      <c r="EF445" s="176"/>
      <c r="EG445" s="176"/>
      <c r="EH445" s="176"/>
      <c r="EI445" s="176"/>
      <c r="EJ445" s="176"/>
      <c r="EK445" s="176"/>
      <c r="EL445" s="176"/>
      <c r="EM445" s="176"/>
      <c r="EN445" s="176"/>
      <c r="EO445" s="176"/>
      <c r="EP445" s="176"/>
      <c r="EQ445" s="176"/>
      <c r="ER445" s="176"/>
      <c r="ES445" s="176"/>
      <c r="ET445" s="176"/>
      <c r="EU445" s="176"/>
      <c r="EV445" s="176"/>
      <c r="EW445" s="176"/>
      <c r="EX445" s="176"/>
      <c r="EY445" s="176"/>
      <c r="EZ445" s="176"/>
      <c r="FA445" s="176"/>
      <c r="FB445" s="176"/>
      <c r="FC445" s="176"/>
      <c r="FD445" s="176"/>
      <c r="FE445" s="176"/>
      <c r="FF445" s="176"/>
      <c r="FG445" s="176"/>
      <c r="FH445" s="176"/>
      <c r="FI445" s="176"/>
      <c r="FJ445" s="176"/>
      <c r="FK445" s="176"/>
      <c r="FL445" s="176"/>
      <c r="FM445" s="176"/>
      <c r="FN445" s="176"/>
      <c r="FO445" s="176"/>
      <c r="FP445" s="176"/>
      <c r="FQ445" s="176"/>
      <c r="FR445" s="176"/>
      <c r="FS445" s="176"/>
      <c r="FT445" s="176"/>
      <c r="FU445" s="176"/>
      <c r="FV445" s="176"/>
      <c r="FW445" s="176"/>
      <c r="FX445" s="176"/>
      <c r="FY445" s="176"/>
      <c r="FZ445" s="176"/>
      <c r="GA445" s="176"/>
      <c r="GB445" s="176"/>
      <c r="GC445" s="176"/>
      <c r="GD445" s="176"/>
      <c r="GE445" s="176"/>
      <c r="GF445" s="176"/>
      <c r="GG445" s="176"/>
      <c r="GH445" s="176"/>
      <c r="GI445" s="176"/>
      <c r="GJ445" s="176"/>
      <c r="GK445" s="176"/>
      <c r="GL445" s="176"/>
      <c r="GM445" s="176"/>
      <c r="GN445" s="176"/>
      <c r="GO445" s="176"/>
      <c r="GP445" s="176"/>
      <c r="GQ445" s="176"/>
      <c r="GR445" s="176"/>
      <c r="GS445" s="176"/>
      <c r="GT445" s="176"/>
      <c r="GU445" s="176"/>
      <c r="GV445" s="176"/>
      <c r="GW445" s="176"/>
      <c r="GX445" s="176"/>
      <c r="GY445" s="176"/>
      <c r="GZ445" s="176"/>
      <c r="HA445" s="176"/>
      <c r="HB445" s="176"/>
      <c r="HC445" s="176"/>
      <c r="HD445" s="176"/>
      <c r="HE445" s="176"/>
      <c r="HF445" s="176"/>
      <c r="HG445" s="176"/>
      <c r="HH445" s="176"/>
      <c r="HI445" s="176"/>
      <c r="HJ445" s="176"/>
      <c r="HK445" s="176"/>
      <c r="HL445" s="176"/>
      <c r="HM445" s="176"/>
      <c r="HN445" s="176"/>
      <c r="HO445" s="176"/>
      <c r="HP445" s="176"/>
      <c r="HQ445" s="176"/>
      <c r="HR445" s="176"/>
      <c r="HS445" s="176"/>
      <c r="HT445" s="176"/>
      <c r="HU445" s="176"/>
      <c r="HV445" s="176"/>
      <c r="HW445" s="176"/>
      <c r="HX445" s="176"/>
      <c r="HY445" s="176"/>
      <c r="HZ445" s="176"/>
      <c r="IA445" s="176"/>
      <c r="IB445" s="176"/>
      <c r="IC445" s="176"/>
      <c r="ID445" s="176"/>
      <c r="IE445" s="176"/>
      <c r="IF445" s="176"/>
      <c r="IG445" s="176"/>
      <c r="IH445" s="176"/>
      <c r="II445" s="176"/>
      <c r="IJ445" s="176"/>
      <c r="IK445" s="176"/>
      <c r="IL445" s="176"/>
      <c r="IM445" s="176"/>
      <c r="IN445" s="176"/>
      <c r="IO445" s="176"/>
      <c r="IP445" s="176"/>
      <c r="IQ445" s="176"/>
      <c r="IR445" s="176"/>
      <c r="IS445" s="176"/>
      <c r="IT445" s="176"/>
      <c r="IU445" s="176"/>
    </row>
    <row r="446" spans="1:255" s="177" customFormat="1" ht="23.25" customHeight="1" x14ac:dyDescent="0.25">
      <c r="A446" s="132" t="s">
        <v>259</v>
      </c>
      <c r="B446" s="110" t="s">
        <v>8</v>
      </c>
      <c r="C446" s="110">
        <v>4330</v>
      </c>
      <c r="D446" s="111" t="s">
        <v>252</v>
      </c>
      <c r="E446" s="172">
        <v>8</v>
      </c>
      <c r="F446" s="124">
        <v>0.16</v>
      </c>
      <c r="G446" s="114">
        <f t="shared" si="11"/>
        <v>1.28</v>
      </c>
      <c r="H446" s="569"/>
      <c r="I446" s="182"/>
      <c r="J446" s="176">
        <f>J445*25.4</f>
        <v>7.9375</v>
      </c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176"/>
      <c r="EF446" s="176"/>
      <c r="EG446" s="176"/>
      <c r="EH446" s="176"/>
      <c r="EI446" s="176"/>
      <c r="EJ446" s="176"/>
      <c r="EK446" s="176"/>
      <c r="EL446" s="176"/>
      <c r="EM446" s="176"/>
      <c r="EN446" s="176"/>
      <c r="EO446" s="176"/>
      <c r="EP446" s="176"/>
      <c r="EQ446" s="176"/>
      <c r="ER446" s="176"/>
      <c r="ES446" s="176"/>
      <c r="ET446" s="176"/>
      <c r="EU446" s="176"/>
      <c r="EV446" s="176"/>
      <c r="EW446" s="176"/>
      <c r="EX446" s="176"/>
      <c r="EY446" s="176"/>
      <c r="EZ446" s="176"/>
      <c r="FA446" s="176"/>
      <c r="FB446" s="176"/>
      <c r="FC446" s="176"/>
      <c r="FD446" s="176"/>
      <c r="FE446" s="176"/>
      <c r="FF446" s="176"/>
      <c r="FG446" s="176"/>
      <c r="FH446" s="176"/>
      <c r="FI446" s="176"/>
      <c r="FJ446" s="176"/>
      <c r="FK446" s="176"/>
      <c r="FL446" s="176"/>
      <c r="FM446" s="176"/>
      <c r="FN446" s="176"/>
      <c r="FO446" s="176"/>
      <c r="FP446" s="176"/>
      <c r="FQ446" s="176"/>
      <c r="FR446" s="176"/>
      <c r="FS446" s="176"/>
      <c r="FT446" s="176"/>
      <c r="FU446" s="176"/>
      <c r="FV446" s="176"/>
      <c r="FW446" s="176"/>
      <c r="FX446" s="176"/>
      <c r="FY446" s="176"/>
      <c r="FZ446" s="176"/>
      <c r="GA446" s="176"/>
      <c r="GB446" s="176"/>
      <c r="GC446" s="176"/>
      <c r="GD446" s="176"/>
      <c r="GE446" s="176"/>
      <c r="GF446" s="176"/>
      <c r="GG446" s="176"/>
      <c r="GH446" s="176"/>
      <c r="GI446" s="176"/>
      <c r="GJ446" s="176"/>
      <c r="GK446" s="176"/>
      <c r="GL446" s="176"/>
      <c r="GM446" s="176"/>
      <c r="GN446" s="176"/>
      <c r="GO446" s="176"/>
      <c r="GP446" s="176"/>
      <c r="GQ446" s="176"/>
      <c r="GR446" s="176"/>
      <c r="GS446" s="176"/>
      <c r="GT446" s="176"/>
      <c r="GU446" s="176"/>
      <c r="GV446" s="176"/>
      <c r="GW446" s="176"/>
      <c r="GX446" s="176"/>
      <c r="GY446" s="176"/>
      <c r="GZ446" s="176"/>
      <c r="HA446" s="176"/>
      <c r="HB446" s="176"/>
      <c r="HC446" s="176"/>
      <c r="HD446" s="176"/>
      <c r="HE446" s="176"/>
      <c r="HF446" s="176"/>
      <c r="HG446" s="176"/>
      <c r="HH446" s="176"/>
      <c r="HI446" s="176"/>
      <c r="HJ446" s="176"/>
      <c r="HK446" s="176"/>
      <c r="HL446" s="176"/>
      <c r="HM446" s="176"/>
      <c r="HN446" s="176"/>
      <c r="HO446" s="176"/>
      <c r="HP446" s="176"/>
      <c r="HQ446" s="176"/>
      <c r="HR446" s="176"/>
      <c r="HS446" s="176"/>
      <c r="HT446" s="176"/>
      <c r="HU446" s="176"/>
      <c r="HV446" s="176"/>
      <c r="HW446" s="176"/>
      <c r="HX446" s="176"/>
      <c r="HY446" s="176"/>
      <c r="HZ446" s="176"/>
      <c r="IA446" s="176"/>
      <c r="IB446" s="176"/>
      <c r="IC446" s="176"/>
      <c r="ID446" s="176"/>
      <c r="IE446" s="176"/>
      <c r="IF446" s="176"/>
      <c r="IG446" s="176"/>
      <c r="IH446" s="176"/>
      <c r="II446" s="176"/>
      <c r="IJ446" s="176"/>
      <c r="IK446" s="176"/>
      <c r="IL446" s="176"/>
      <c r="IM446" s="176"/>
      <c r="IN446" s="176"/>
      <c r="IO446" s="176"/>
      <c r="IP446" s="176"/>
      <c r="IQ446" s="176"/>
      <c r="IR446" s="176"/>
      <c r="IS446" s="176"/>
      <c r="IT446" s="176"/>
      <c r="IU446" s="176"/>
    </row>
    <row r="447" spans="1:255" s="177" customFormat="1" ht="23.25" customHeight="1" x14ac:dyDescent="0.25">
      <c r="A447" s="132" t="s">
        <v>260</v>
      </c>
      <c r="B447" s="110" t="s">
        <v>11</v>
      </c>
      <c r="C447" s="78" t="s">
        <v>261</v>
      </c>
      <c r="D447" s="111" t="s">
        <v>252</v>
      </c>
      <c r="E447" s="172">
        <v>4</v>
      </c>
      <c r="F447" s="124">
        <v>3.03</v>
      </c>
      <c r="G447" s="114">
        <f t="shared" si="11"/>
        <v>12.12</v>
      </c>
      <c r="H447" s="569"/>
      <c r="I447" s="182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76"/>
      <c r="DX447" s="176"/>
      <c r="DY447" s="176"/>
      <c r="DZ447" s="176"/>
      <c r="EA447" s="176"/>
      <c r="EB447" s="176"/>
      <c r="EC447" s="176"/>
      <c r="ED447" s="176"/>
      <c r="EE447" s="176"/>
      <c r="EF447" s="176"/>
      <c r="EG447" s="176"/>
      <c r="EH447" s="176"/>
      <c r="EI447" s="176"/>
      <c r="EJ447" s="176"/>
      <c r="EK447" s="176"/>
      <c r="EL447" s="176"/>
      <c r="EM447" s="176"/>
      <c r="EN447" s="176"/>
      <c r="EO447" s="176"/>
      <c r="EP447" s="176"/>
      <c r="EQ447" s="176"/>
      <c r="ER447" s="176"/>
      <c r="ES447" s="176"/>
      <c r="ET447" s="176"/>
      <c r="EU447" s="176"/>
      <c r="EV447" s="176"/>
      <c r="EW447" s="176"/>
      <c r="EX447" s="176"/>
      <c r="EY447" s="176"/>
      <c r="EZ447" s="176"/>
      <c r="FA447" s="176"/>
      <c r="FB447" s="176"/>
      <c r="FC447" s="176"/>
      <c r="FD447" s="176"/>
      <c r="FE447" s="176"/>
      <c r="FF447" s="176"/>
      <c r="FG447" s="176"/>
      <c r="FH447" s="176"/>
      <c r="FI447" s="176"/>
      <c r="FJ447" s="176"/>
      <c r="FK447" s="176"/>
      <c r="FL447" s="176"/>
      <c r="FM447" s="176"/>
      <c r="FN447" s="176"/>
      <c r="FO447" s="176"/>
      <c r="FP447" s="176"/>
      <c r="FQ447" s="176"/>
      <c r="FR447" s="176"/>
      <c r="FS447" s="176"/>
      <c r="FT447" s="176"/>
      <c r="FU447" s="176"/>
      <c r="FV447" s="176"/>
      <c r="FW447" s="176"/>
      <c r="FX447" s="176"/>
      <c r="FY447" s="176"/>
      <c r="FZ447" s="176"/>
      <c r="GA447" s="176"/>
      <c r="GB447" s="176"/>
      <c r="GC447" s="176"/>
      <c r="GD447" s="176"/>
      <c r="GE447" s="176"/>
      <c r="GF447" s="176"/>
      <c r="GG447" s="176"/>
      <c r="GH447" s="176"/>
      <c r="GI447" s="176"/>
      <c r="GJ447" s="176"/>
      <c r="GK447" s="176"/>
      <c r="GL447" s="176"/>
      <c r="GM447" s="176"/>
      <c r="GN447" s="176"/>
      <c r="GO447" s="176"/>
      <c r="GP447" s="176"/>
      <c r="GQ447" s="176"/>
      <c r="GR447" s="176"/>
      <c r="GS447" s="176"/>
      <c r="GT447" s="176"/>
      <c r="GU447" s="176"/>
      <c r="GV447" s="176"/>
      <c r="GW447" s="176"/>
      <c r="GX447" s="176"/>
      <c r="GY447" s="176"/>
      <c r="GZ447" s="176"/>
      <c r="HA447" s="176"/>
      <c r="HB447" s="176"/>
      <c r="HC447" s="176"/>
      <c r="HD447" s="176"/>
      <c r="HE447" s="176"/>
      <c r="HF447" s="176"/>
      <c r="HG447" s="176"/>
      <c r="HH447" s="176"/>
      <c r="HI447" s="176"/>
      <c r="HJ447" s="176"/>
      <c r="HK447" s="176"/>
      <c r="HL447" s="176"/>
      <c r="HM447" s="176"/>
      <c r="HN447" s="176"/>
      <c r="HO447" s="176"/>
      <c r="HP447" s="176"/>
      <c r="HQ447" s="176"/>
      <c r="HR447" s="176"/>
      <c r="HS447" s="176"/>
      <c r="HT447" s="176"/>
      <c r="HU447" s="176"/>
      <c r="HV447" s="176"/>
      <c r="HW447" s="176"/>
      <c r="HX447" s="176"/>
      <c r="HY447" s="176"/>
      <c r="HZ447" s="176"/>
      <c r="IA447" s="176"/>
      <c r="IB447" s="176"/>
      <c r="IC447" s="176"/>
      <c r="ID447" s="176"/>
      <c r="IE447" s="176"/>
      <c r="IF447" s="176"/>
      <c r="IG447" s="176"/>
      <c r="IH447" s="176"/>
      <c r="II447" s="176"/>
      <c r="IJ447" s="176"/>
      <c r="IK447" s="176"/>
      <c r="IL447" s="176"/>
      <c r="IM447" s="176"/>
      <c r="IN447" s="176"/>
      <c r="IO447" s="176"/>
      <c r="IP447" s="176"/>
      <c r="IQ447" s="176"/>
      <c r="IR447" s="176"/>
      <c r="IS447" s="176"/>
      <c r="IT447" s="176"/>
      <c r="IU447" s="176"/>
    </row>
    <row r="448" spans="1:255" s="177" customFormat="1" ht="23.25" customHeight="1" x14ac:dyDescent="0.25">
      <c r="A448" s="180" t="s">
        <v>262</v>
      </c>
      <c r="B448" s="110" t="s">
        <v>233</v>
      </c>
      <c r="C448" s="110" t="s">
        <v>255</v>
      </c>
      <c r="D448" s="111" t="s">
        <v>209</v>
      </c>
      <c r="E448" s="172">
        <v>4</v>
      </c>
      <c r="F448" s="124">
        <f>' material SUPORTES'!N5</f>
        <v>8.58</v>
      </c>
      <c r="G448" s="114">
        <f t="shared" si="11"/>
        <v>34.32</v>
      </c>
      <c r="H448" s="569"/>
      <c r="I448" s="182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76"/>
      <c r="DX448" s="176"/>
      <c r="DY448" s="176"/>
      <c r="DZ448" s="176"/>
      <c r="EA448" s="176"/>
      <c r="EB448" s="176"/>
      <c r="EC448" s="176"/>
      <c r="ED448" s="176"/>
      <c r="EE448" s="176"/>
      <c r="EF448" s="176"/>
      <c r="EG448" s="176"/>
      <c r="EH448" s="176"/>
      <c r="EI448" s="176"/>
      <c r="EJ448" s="176"/>
      <c r="EK448" s="176"/>
      <c r="EL448" s="176"/>
      <c r="EM448" s="176"/>
      <c r="EN448" s="176"/>
      <c r="EO448" s="176"/>
      <c r="EP448" s="176"/>
      <c r="EQ448" s="176"/>
      <c r="ER448" s="176"/>
      <c r="ES448" s="176"/>
      <c r="ET448" s="176"/>
      <c r="EU448" s="176"/>
      <c r="EV448" s="176"/>
      <c r="EW448" s="176"/>
      <c r="EX448" s="176"/>
      <c r="EY448" s="176"/>
      <c r="EZ448" s="176"/>
      <c r="FA448" s="176"/>
      <c r="FB448" s="176"/>
      <c r="FC448" s="176"/>
      <c r="FD448" s="176"/>
      <c r="FE448" s="176"/>
      <c r="FF448" s="176"/>
      <c r="FG448" s="176"/>
      <c r="FH448" s="176"/>
      <c r="FI448" s="176"/>
      <c r="FJ448" s="176"/>
      <c r="FK448" s="176"/>
      <c r="FL448" s="176"/>
      <c r="FM448" s="176"/>
      <c r="FN448" s="176"/>
      <c r="FO448" s="176"/>
      <c r="FP448" s="176"/>
      <c r="FQ448" s="176"/>
      <c r="FR448" s="176"/>
      <c r="FS448" s="176"/>
      <c r="FT448" s="176"/>
      <c r="FU448" s="176"/>
      <c r="FV448" s="176"/>
      <c r="FW448" s="176"/>
      <c r="FX448" s="176"/>
      <c r="FY448" s="176"/>
      <c r="FZ448" s="176"/>
      <c r="GA448" s="176"/>
      <c r="GB448" s="176"/>
      <c r="GC448" s="176"/>
      <c r="GD448" s="176"/>
      <c r="GE448" s="176"/>
      <c r="GF448" s="176"/>
      <c r="GG448" s="176"/>
      <c r="GH448" s="176"/>
      <c r="GI448" s="176"/>
      <c r="GJ448" s="176"/>
      <c r="GK448" s="176"/>
      <c r="GL448" s="176"/>
      <c r="GM448" s="176"/>
      <c r="GN448" s="176"/>
      <c r="GO448" s="176"/>
      <c r="GP448" s="176"/>
      <c r="GQ448" s="176"/>
      <c r="GR448" s="176"/>
      <c r="GS448" s="176"/>
      <c r="GT448" s="176"/>
      <c r="GU448" s="176"/>
      <c r="GV448" s="176"/>
      <c r="GW448" s="176"/>
      <c r="GX448" s="176"/>
      <c r="GY448" s="176"/>
      <c r="GZ448" s="176"/>
      <c r="HA448" s="176"/>
      <c r="HB448" s="176"/>
      <c r="HC448" s="176"/>
      <c r="HD448" s="176"/>
      <c r="HE448" s="176"/>
      <c r="HF448" s="176"/>
      <c r="HG448" s="176"/>
      <c r="HH448" s="176"/>
      <c r="HI448" s="176"/>
      <c r="HJ448" s="176"/>
      <c r="HK448" s="176"/>
      <c r="HL448" s="176"/>
      <c r="HM448" s="176"/>
      <c r="HN448" s="176"/>
      <c r="HO448" s="176"/>
      <c r="HP448" s="176"/>
      <c r="HQ448" s="176"/>
      <c r="HR448" s="176"/>
      <c r="HS448" s="176"/>
      <c r="HT448" s="176"/>
      <c r="HU448" s="176"/>
      <c r="HV448" s="176"/>
      <c r="HW448" s="176"/>
      <c r="HX448" s="176"/>
      <c r="HY448" s="176"/>
      <c r="HZ448" s="176"/>
      <c r="IA448" s="176"/>
      <c r="IB448" s="176"/>
      <c r="IC448" s="176"/>
      <c r="ID448" s="176"/>
      <c r="IE448" s="176"/>
      <c r="IF448" s="176"/>
      <c r="IG448" s="176"/>
      <c r="IH448" s="176"/>
      <c r="II448" s="176"/>
      <c r="IJ448" s="176"/>
      <c r="IK448" s="176"/>
      <c r="IL448" s="176"/>
      <c r="IM448" s="176"/>
      <c r="IN448" s="176"/>
      <c r="IO448" s="176"/>
      <c r="IP448" s="176"/>
      <c r="IQ448" s="176"/>
      <c r="IR448" s="176"/>
      <c r="IS448" s="176"/>
      <c r="IT448" s="176"/>
      <c r="IU448" s="176"/>
    </row>
    <row r="449" spans="1:255" s="177" customFormat="1" ht="20.25" customHeight="1" x14ac:dyDescent="0.25">
      <c r="A449" s="170" t="s">
        <v>230</v>
      </c>
      <c r="B449" s="808"/>
      <c r="C449" s="809"/>
      <c r="D449" s="809"/>
      <c r="E449" s="809"/>
      <c r="F449" s="809"/>
      <c r="G449" s="810"/>
      <c r="H449" s="171">
        <f>SUM(G443:G448)</f>
        <v>58.7</v>
      </c>
      <c r="I449" s="182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  <c r="CD449" s="176"/>
      <c r="CE449" s="176"/>
      <c r="CF449" s="176"/>
      <c r="CG449" s="176"/>
      <c r="CH449" s="176"/>
      <c r="CI449" s="176"/>
      <c r="CJ449" s="176"/>
      <c r="CK449" s="176"/>
      <c r="CL449" s="176"/>
      <c r="CM449" s="176"/>
      <c r="CN449" s="176"/>
      <c r="CO449" s="176"/>
      <c r="CP449" s="176"/>
      <c r="CQ449" s="176"/>
      <c r="CR449" s="176"/>
      <c r="CS449" s="176"/>
      <c r="CT449" s="176"/>
      <c r="CU449" s="176"/>
      <c r="CV449" s="176"/>
      <c r="CW449" s="176"/>
      <c r="CX449" s="176"/>
      <c r="CY449" s="176"/>
      <c r="CZ449" s="176"/>
      <c r="DA449" s="176"/>
      <c r="DB449" s="176"/>
      <c r="DC449" s="176"/>
      <c r="DD449" s="176"/>
      <c r="DE449" s="176"/>
      <c r="DF449" s="176"/>
      <c r="DG449" s="176"/>
      <c r="DH449" s="176"/>
      <c r="DI449" s="176"/>
      <c r="DJ449" s="176"/>
      <c r="DK449" s="176"/>
      <c r="DL449" s="176"/>
      <c r="DM449" s="176"/>
      <c r="DN449" s="176"/>
      <c r="DO449" s="176"/>
      <c r="DP449" s="176"/>
      <c r="DQ449" s="176"/>
      <c r="DR449" s="176"/>
      <c r="DS449" s="176"/>
      <c r="DT449" s="176"/>
      <c r="DU449" s="176"/>
      <c r="DV449" s="176"/>
      <c r="DW449" s="176"/>
      <c r="DX449" s="176"/>
      <c r="DY449" s="176"/>
      <c r="DZ449" s="176"/>
      <c r="EA449" s="176"/>
      <c r="EB449" s="176"/>
      <c r="EC449" s="176"/>
      <c r="ED449" s="176"/>
      <c r="EE449" s="176"/>
      <c r="EF449" s="176"/>
      <c r="EG449" s="176"/>
      <c r="EH449" s="176"/>
      <c r="EI449" s="176"/>
      <c r="EJ449" s="176"/>
      <c r="EK449" s="176"/>
      <c r="EL449" s="176"/>
      <c r="EM449" s="176"/>
      <c r="EN449" s="176"/>
      <c r="EO449" s="176"/>
      <c r="EP449" s="176"/>
      <c r="EQ449" s="176"/>
      <c r="ER449" s="176"/>
      <c r="ES449" s="176"/>
      <c r="ET449" s="176"/>
      <c r="EU449" s="176"/>
      <c r="EV449" s="176"/>
      <c r="EW449" s="176"/>
      <c r="EX449" s="176"/>
      <c r="EY449" s="176"/>
      <c r="EZ449" s="176"/>
      <c r="FA449" s="176"/>
      <c r="FB449" s="176"/>
      <c r="FC449" s="176"/>
      <c r="FD449" s="176"/>
      <c r="FE449" s="176"/>
      <c r="FF449" s="176"/>
      <c r="FG449" s="176"/>
      <c r="FH449" s="176"/>
      <c r="FI449" s="176"/>
      <c r="FJ449" s="176"/>
      <c r="FK449" s="176"/>
      <c r="FL449" s="176"/>
      <c r="FM449" s="176"/>
      <c r="FN449" s="176"/>
      <c r="FO449" s="176"/>
      <c r="FP449" s="176"/>
      <c r="FQ449" s="176"/>
      <c r="FR449" s="176"/>
      <c r="FS449" s="176"/>
      <c r="FT449" s="176"/>
      <c r="FU449" s="176"/>
      <c r="FV449" s="176"/>
      <c r="FW449" s="176"/>
      <c r="FX449" s="176"/>
      <c r="FY449" s="176"/>
      <c r="FZ449" s="176"/>
      <c r="GA449" s="176"/>
      <c r="GB449" s="176"/>
      <c r="GC449" s="176"/>
      <c r="GD449" s="176"/>
      <c r="GE449" s="176"/>
      <c r="GF449" s="176"/>
      <c r="GG449" s="176"/>
      <c r="GH449" s="176"/>
      <c r="GI449" s="176"/>
      <c r="GJ449" s="176"/>
      <c r="GK449" s="176"/>
      <c r="GL449" s="176"/>
      <c r="GM449" s="176"/>
      <c r="GN449" s="176"/>
      <c r="GO449" s="176"/>
      <c r="GP449" s="176"/>
      <c r="GQ449" s="176"/>
      <c r="GR449" s="176"/>
      <c r="GS449" s="176"/>
      <c r="GT449" s="176"/>
      <c r="GU449" s="176"/>
      <c r="GV449" s="176"/>
      <c r="GW449" s="176"/>
      <c r="GX449" s="176"/>
      <c r="GY449" s="176"/>
      <c r="GZ449" s="176"/>
      <c r="HA449" s="176"/>
      <c r="HB449" s="176"/>
      <c r="HC449" s="176"/>
      <c r="HD449" s="176"/>
      <c r="HE449" s="176"/>
      <c r="HF449" s="176"/>
      <c r="HG449" s="176"/>
      <c r="HH449" s="176"/>
      <c r="HI449" s="176"/>
      <c r="HJ449" s="176"/>
      <c r="HK449" s="176"/>
      <c r="HL449" s="176"/>
      <c r="HM449" s="176"/>
      <c r="HN449" s="176"/>
      <c r="HO449" s="176"/>
      <c r="HP449" s="176"/>
      <c r="HQ449" s="176"/>
      <c r="HR449" s="176"/>
      <c r="HS449" s="176"/>
      <c r="HT449" s="176"/>
      <c r="HU449" s="176"/>
      <c r="HV449" s="176"/>
      <c r="HW449" s="176"/>
      <c r="HX449" s="176"/>
      <c r="HY449" s="176"/>
      <c r="HZ449" s="176"/>
      <c r="IA449" s="176"/>
      <c r="IB449" s="176"/>
      <c r="IC449" s="176"/>
      <c r="ID449" s="176"/>
      <c r="IE449" s="176"/>
      <c r="IF449" s="176"/>
      <c r="IG449" s="176"/>
      <c r="IH449" s="176"/>
      <c r="II449" s="176"/>
      <c r="IJ449" s="176"/>
      <c r="IK449" s="176"/>
      <c r="IL449" s="176"/>
      <c r="IM449" s="176"/>
      <c r="IN449" s="176"/>
      <c r="IO449" s="176"/>
      <c r="IP449" s="176"/>
      <c r="IQ449" s="176"/>
      <c r="IR449" s="176"/>
      <c r="IS449" s="176"/>
      <c r="IT449" s="176"/>
      <c r="IU449" s="176"/>
    </row>
    <row r="450" spans="1:255" s="177" customFormat="1" x14ac:dyDescent="0.25">
      <c r="A450" s="126"/>
      <c r="B450" s="127"/>
      <c r="C450" s="127"/>
      <c r="D450" s="128"/>
      <c r="E450" s="88"/>
      <c r="F450" s="129"/>
      <c r="G450" s="130"/>
      <c r="H450" s="131"/>
      <c r="I450" s="182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76"/>
      <c r="DX450" s="176"/>
      <c r="DY450" s="176"/>
      <c r="DZ450" s="176"/>
      <c r="EA450" s="176"/>
      <c r="EB450" s="176"/>
      <c r="EC450" s="176"/>
      <c r="ED450" s="176"/>
      <c r="EE450" s="176"/>
      <c r="EF450" s="176"/>
      <c r="EG450" s="176"/>
      <c r="EH450" s="176"/>
      <c r="EI450" s="176"/>
      <c r="EJ450" s="176"/>
      <c r="EK450" s="176"/>
      <c r="EL450" s="176"/>
      <c r="EM450" s="176"/>
      <c r="EN450" s="176"/>
      <c r="EO450" s="176"/>
      <c r="EP450" s="176"/>
      <c r="EQ450" s="176"/>
      <c r="ER450" s="176"/>
      <c r="ES450" s="176"/>
      <c r="ET450" s="176"/>
      <c r="EU450" s="176"/>
      <c r="EV450" s="176"/>
      <c r="EW450" s="176"/>
      <c r="EX450" s="176"/>
      <c r="EY450" s="176"/>
      <c r="EZ450" s="176"/>
      <c r="FA450" s="176"/>
      <c r="FB450" s="176"/>
      <c r="FC450" s="176"/>
      <c r="FD450" s="176"/>
      <c r="FE450" s="176"/>
      <c r="FF450" s="176"/>
      <c r="FG450" s="176"/>
      <c r="FH450" s="176"/>
      <c r="FI450" s="176"/>
      <c r="FJ450" s="176"/>
      <c r="FK450" s="176"/>
      <c r="FL450" s="176"/>
      <c r="FM450" s="176"/>
      <c r="FN450" s="176"/>
      <c r="FO450" s="176"/>
      <c r="FP450" s="176"/>
      <c r="FQ450" s="176"/>
      <c r="FR450" s="176"/>
      <c r="FS450" s="176"/>
      <c r="FT450" s="176"/>
      <c r="FU450" s="176"/>
      <c r="FV450" s="176"/>
      <c r="FW450" s="176"/>
      <c r="FX450" s="176"/>
      <c r="FY450" s="176"/>
      <c r="FZ450" s="176"/>
      <c r="GA450" s="176"/>
      <c r="GB450" s="176"/>
      <c r="GC450" s="176"/>
      <c r="GD450" s="176"/>
      <c r="GE450" s="176"/>
      <c r="GF450" s="176"/>
      <c r="GG450" s="176"/>
      <c r="GH450" s="176"/>
      <c r="GI450" s="176"/>
      <c r="GJ450" s="176"/>
      <c r="GK450" s="176"/>
      <c r="GL450" s="176"/>
      <c r="GM450" s="176"/>
      <c r="GN450" s="176"/>
      <c r="GO450" s="176"/>
      <c r="GP450" s="176"/>
      <c r="GQ450" s="176"/>
      <c r="GR450" s="176"/>
      <c r="GS450" s="176"/>
      <c r="GT450" s="176"/>
      <c r="GU450" s="176"/>
      <c r="GV450" s="176"/>
      <c r="GW450" s="176"/>
      <c r="GX450" s="176"/>
      <c r="GY450" s="176"/>
      <c r="GZ450" s="176"/>
      <c r="HA450" s="176"/>
      <c r="HB450" s="176"/>
      <c r="HC450" s="176"/>
      <c r="HD450" s="176"/>
      <c r="HE450" s="176"/>
      <c r="HF450" s="176"/>
      <c r="HG450" s="176"/>
      <c r="HH450" s="176"/>
      <c r="HI450" s="176"/>
      <c r="HJ450" s="176"/>
      <c r="HK450" s="176"/>
      <c r="HL450" s="176"/>
      <c r="HM450" s="176"/>
      <c r="HN450" s="176"/>
      <c r="HO450" s="176"/>
      <c r="HP450" s="176"/>
      <c r="HQ450" s="176"/>
      <c r="HR450" s="176"/>
      <c r="HS450" s="176"/>
      <c r="HT450" s="176"/>
      <c r="HU450" s="176"/>
      <c r="HV450" s="176"/>
      <c r="HW450" s="176"/>
      <c r="HX450" s="176"/>
      <c r="HY450" s="176"/>
      <c r="HZ450" s="176"/>
      <c r="IA450" s="176"/>
      <c r="IB450" s="176"/>
      <c r="IC450" s="176"/>
      <c r="ID450" s="176"/>
      <c r="IE450" s="176"/>
      <c r="IF450" s="176"/>
      <c r="IG450" s="176"/>
      <c r="IH450" s="176"/>
      <c r="II450" s="176"/>
      <c r="IJ450" s="176"/>
      <c r="IK450" s="176"/>
      <c r="IL450" s="176"/>
      <c r="IM450" s="176"/>
      <c r="IN450" s="176"/>
      <c r="IO450" s="176"/>
      <c r="IP450" s="176"/>
      <c r="IQ450" s="176"/>
      <c r="IR450" s="176"/>
      <c r="IS450" s="176"/>
      <c r="IT450" s="176"/>
      <c r="IU450" s="176"/>
    </row>
    <row r="451" spans="1:255" s="177" customFormat="1" x14ac:dyDescent="0.25">
      <c r="A451" s="811" t="s">
        <v>231</v>
      </c>
      <c r="B451" s="813" t="s">
        <v>22</v>
      </c>
      <c r="C451" s="813" t="s">
        <v>223</v>
      </c>
      <c r="D451" s="813" t="s">
        <v>17</v>
      </c>
      <c r="E451" s="816" t="s">
        <v>224</v>
      </c>
      <c r="F451" s="818" t="s">
        <v>225</v>
      </c>
      <c r="G451" s="819"/>
      <c r="H451" s="820" t="s">
        <v>232</v>
      </c>
      <c r="I451" s="182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76"/>
      <c r="DX451" s="176"/>
      <c r="DY451" s="176"/>
      <c r="DZ451" s="176"/>
      <c r="EA451" s="176"/>
      <c r="EB451" s="176"/>
      <c r="EC451" s="176"/>
      <c r="ED451" s="176"/>
      <c r="EE451" s="176"/>
      <c r="EF451" s="176"/>
      <c r="EG451" s="176"/>
      <c r="EH451" s="176"/>
      <c r="EI451" s="176"/>
      <c r="EJ451" s="176"/>
      <c r="EK451" s="176"/>
      <c r="EL451" s="176"/>
      <c r="EM451" s="176"/>
      <c r="EN451" s="176"/>
      <c r="EO451" s="176"/>
      <c r="EP451" s="176"/>
      <c r="EQ451" s="176"/>
      <c r="ER451" s="176"/>
      <c r="ES451" s="176"/>
      <c r="ET451" s="176"/>
      <c r="EU451" s="176"/>
      <c r="EV451" s="176"/>
      <c r="EW451" s="176"/>
      <c r="EX451" s="176"/>
      <c r="EY451" s="176"/>
      <c r="EZ451" s="176"/>
      <c r="FA451" s="176"/>
      <c r="FB451" s="176"/>
      <c r="FC451" s="176"/>
      <c r="FD451" s="176"/>
      <c r="FE451" s="176"/>
      <c r="FF451" s="176"/>
      <c r="FG451" s="176"/>
      <c r="FH451" s="176"/>
      <c r="FI451" s="176"/>
      <c r="FJ451" s="176"/>
      <c r="FK451" s="176"/>
      <c r="FL451" s="176"/>
      <c r="FM451" s="176"/>
      <c r="FN451" s="176"/>
      <c r="FO451" s="176"/>
      <c r="FP451" s="176"/>
      <c r="FQ451" s="176"/>
      <c r="FR451" s="176"/>
      <c r="FS451" s="176"/>
      <c r="FT451" s="176"/>
      <c r="FU451" s="176"/>
      <c r="FV451" s="176"/>
      <c r="FW451" s="176"/>
      <c r="FX451" s="176"/>
      <c r="FY451" s="176"/>
      <c r="FZ451" s="176"/>
      <c r="GA451" s="176"/>
      <c r="GB451" s="176"/>
      <c r="GC451" s="176"/>
      <c r="GD451" s="176"/>
      <c r="GE451" s="176"/>
      <c r="GF451" s="176"/>
      <c r="GG451" s="176"/>
      <c r="GH451" s="176"/>
      <c r="GI451" s="176"/>
      <c r="GJ451" s="176"/>
      <c r="GK451" s="176"/>
      <c r="GL451" s="176"/>
      <c r="GM451" s="176"/>
      <c r="GN451" s="176"/>
      <c r="GO451" s="176"/>
      <c r="GP451" s="176"/>
      <c r="GQ451" s="176"/>
      <c r="GR451" s="176"/>
      <c r="GS451" s="176"/>
      <c r="GT451" s="176"/>
      <c r="GU451" s="176"/>
      <c r="GV451" s="176"/>
      <c r="GW451" s="176"/>
      <c r="GX451" s="176"/>
      <c r="GY451" s="176"/>
      <c r="GZ451" s="176"/>
      <c r="HA451" s="176"/>
      <c r="HB451" s="176"/>
      <c r="HC451" s="176"/>
      <c r="HD451" s="176"/>
      <c r="HE451" s="176"/>
      <c r="HF451" s="176"/>
      <c r="HG451" s="176"/>
      <c r="HH451" s="176"/>
      <c r="HI451" s="176"/>
      <c r="HJ451" s="176"/>
      <c r="HK451" s="176"/>
      <c r="HL451" s="176"/>
      <c r="HM451" s="176"/>
      <c r="HN451" s="176"/>
      <c r="HO451" s="176"/>
      <c r="HP451" s="176"/>
      <c r="HQ451" s="176"/>
      <c r="HR451" s="176"/>
      <c r="HS451" s="176"/>
      <c r="HT451" s="176"/>
      <c r="HU451" s="176"/>
      <c r="HV451" s="176"/>
      <c r="HW451" s="176"/>
      <c r="HX451" s="176"/>
      <c r="HY451" s="176"/>
      <c r="HZ451" s="176"/>
      <c r="IA451" s="176"/>
      <c r="IB451" s="176"/>
      <c r="IC451" s="176"/>
      <c r="ID451" s="176"/>
      <c r="IE451" s="176"/>
      <c r="IF451" s="176"/>
      <c r="IG451" s="176"/>
      <c r="IH451" s="176"/>
      <c r="II451" s="176"/>
      <c r="IJ451" s="176"/>
      <c r="IK451" s="176"/>
      <c r="IL451" s="176"/>
      <c r="IM451" s="176"/>
      <c r="IN451" s="176"/>
      <c r="IO451" s="176"/>
      <c r="IP451" s="176"/>
      <c r="IQ451" s="176"/>
      <c r="IR451" s="176"/>
      <c r="IS451" s="176"/>
      <c r="IT451" s="176"/>
      <c r="IU451" s="176"/>
    </row>
    <row r="452" spans="1:255" s="177" customFormat="1" x14ac:dyDescent="0.25">
      <c r="A452" s="812"/>
      <c r="B452" s="814"/>
      <c r="C452" s="814"/>
      <c r="D452" s="815"/>
      <c r="E452" s="817"/>
      <c r="F452" s="165" t="s">
        <v>227</v>
      </c>
      <c r="G452" s="166" t="s">
        <v>228</v>
      </c>
      <c r="H452" s="821"/>
      <c r="I452" s="182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76"/>
      <c r="DX452" s="176"/>
      <c r="DY452" s="176"/>
      <c r="DZ452" s="176"/>
      <c r="EA452" s="176"/>
      <c r="EB452" s="176"/>
      <c r="EC452" s="176"/>
      <c r="ED452" s="176"/>
      <c r="EE452" s="176"/>
      <c r="EF452" s="176"/>
      <c r="EG452" s="176"/>
      <c r="EH452" s="176"/>
      <c r="EI452" s="176"/>
      <c r="EJ452" s="176"/>
      <c r="EK452" s="176"/>
      <c r="EL452" s="176"/>
      <c r="EM452" s="176"/>
      <c r="EN452" s="176"/>
      <c r="EO452" s="176"/>
      <c r="EP452" s="176"/>
      <c r="EQ452" s="176"/>
      <c r="ER452" s="176"/>
      <c r="ES452" s="176"/>
      <c r="ET452" s="176"/>
      <c r="EU452" s="176"/>
      <c r="EV452" s="176"/>
      <c r="EW452" s="176"/>
      <c r="EX452" s="176"/>
      <c r="EY452" s="176"/>
      <c r="EZ452" s="176"/>
      <c r="FA452" s="176"/>
      <c r="FB452" s="176"/>
      <c r="FC452" s="176"/>
      <c r="FD452" s="176"/>
      <c r="FE452" s="176"/>
      <c r="FF452" s="176"/>
      <c r="FG452" s="176"/>
      <c r="FH452" s="176"/>
      <c r="FI452" s="176"/>
      <c r="FJ452" s="176"/>
      <c r="FK452" s="176"/>
      <c r="FL452" s="176"/>
      <c r="FM452" s="176"/>
      <c r="FN452" s="176"/>
      <c r="FO452" s="176"/>
      <c r="FP452" s="176"/>
      <c r="FQ452" s="176"/>
      <c r="FR452" s="176"/>
      <c r="FS452" s="176"/>
      <c r="FT452" s="176"/>
      <c r="FU452" s="176"/>
      <c r="FV452" s="176"/>
      <c r="FW452" s="176"/>
      <c r="FX452" s="176"/>
      <c r="FY452" s="176"/>
      <c r="FZ452" s="176"/>
      <c r="GA452" s="176"/>
      <c r="GB452" s="176"/>
      <c r="GC452" s="176"/>
      <c r="GD452" s="176"/>
      <c r="GE452" s="176"/>
      <c r="GF452" s="176"/>
      <c r="GG452" s="176"/>
      <c r="GH452" s="176"/>
      <c r="GI452" s="176"/>
      <c r="GJ452" s="176"/>
      <c r="GK452" s="176"/>
      <c r="GL452" s="176"/>
      <c r="GM452" s="176"/>
      <c r="GN452" s="176"/>
      <c r="GO452" s="176"/>
      <c r="GP452" s="176"/>
      <c r="GQ452" s="176"/>
      <c r="GR452" s="176"/>
      <c r="GS452" s="176"/>
      <c r="GT452" s="176"/>
      <c r="GU452" s="176"/>
      <c r="GV452" s="176"/>
      <c r="GW452" s="176"/>
      <c r="GX452" s="176"/>
      <c r="GY452" s="176"/>
      <c r="GZ452" s="176"/>
      <c r="HA452" s="176"/>
      <c r="HB452" s="176"/>
      <c r="HC452" s="176"/>
      <c r="HD452" s="176"/>
      <c r="HE452" s="176"/>
      <c r="HF452" s="176"/>
      <c r="HG452" s="176"/>
      <c r="HH452" s="176"/>
      <c r="HI452" s="176"/>
      <c r="HJ452" s="176"/>
      <c r="HK452" s="176"/>
      <c r="HL452" s="176"/>
      <c r="HM452" s="176"/>
      <c r="HN452" s="176"/>
      <c r="HO452" s="176"/>
      <c r="HP452" s="176"/>
      <c r="HQ452" s="176"/>
      <c r="HR452" s="176"/>
      <c r="HS452" s="176"/>
      <c r="HT452" s="176"/>
      <c r="HU452" s="176"/>
      <c r="HV452" s="176"/>
      <c r="HW452" s="176"/>
      <c r="HX452" s="176"/>
      <c r="HY452" s="176"/>
      <c r="HZ452" s="176"/>
      <c r="IA452" s="176"/>
      <c r="IB452" s="176"/>
      <c r="IC452" s="176"/>
      <c r="ID452" s="176"/>
      <c r="IE452" s="176"/>
      <c r="IF452" s="176"/>
      <c r="IG452" s="176"/>
      <c r="IH452" s="176"/>
      <c r="II452" s="176"/>
      <c r="IJ452" s="176"/>
      <c r="IK452" s="176"/>
      <c r="IL452" s="176"/>
      <c r="IM452" s="176"/>
      <c r="IN452" s="176"/>
      <c r="IO452" s="176"/>
      <c r="IP452" s="176"/>
      <c r="IQ452" s="176"/>
      <c r="IR452" s="176"/>
      <c r="IS452" s="176"/>
      <c r="IT452" s="176"/>
      <c r="IU452" s="176"/>
    </row>
    <row r="453" spans="1:255" s="177" customFormat="1" x14ac:dyDescent="0.25">
      <c r="A453" s="132"/>
      <c r="B453" s="110"/>
      <c r="C453" s="78"/>
      <c r="D453" s="111"/>
      <c r="E453" s="112"/>
      <c r="F453" s="113"/>
      <c r="G453" s="114"/>
      <c r="H453" s="159"/>
      <c r="I453" s="182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76"/>
      <c r="DX453" s="176"/>
      <c r="DY453" s="176"/>
      <c r="DZ453" s="176"/>
      <c r="EA453" s="176"/>
      <c r="EB453" s="176"/>
      <c r="EC453" s="176"/>
      <c r="ED453" s="176"/>
      <c r="EE453" s="176"/>
      <c r="EF453" s="176"/>
      <c r="EG453" s="176"/>
      <c r="EH453" s="176"/>
      <c r="EI453" s="176"/>
      <c r="EJ453" s="176"/>
      <c r="EK453" s="176"/>
      <c r="EL453" s="176"/>
      <c r="EM453" s="176"/>
      <c r="EN453" s="176"/>
      <c r="EO453" s="176"/>
      <c r="EP453" s="176"/>
      <c r="EQ453" s="176"/>
      <c r="ER453" s="176"/>
      <c r="ES453" s="176"/>
      <c r="ET453" s="176"/>
      <c r="EU453" s="176"/>
      <c r="EV453" s="176"/>
      <c r="EW453" s="176"/>
      <c r="EX453" s="176"/>
      <c r="EY453" s="176"/>
      <c r="EZ453" s="176"/>
      <c r="FA453" s="176"/>
      <c r="FB453" s="176"/>
      <c r="FC453" s="176"/>
      <c r="FD453" s="176"/>
      <c r="FE453" s="176"/>
      <c r="FF453" s="176"/>
      <c r="FG453" s="176"/>
      <c r="FH453" s="176"/>
      <c r="FI453" s="176"/>
      <c r="FJ453" s="176"/>
      <c r="FK453" s="176"/>
      <c r="FL453" s="176"/>
      <c r="FM453" s="176"/>
      <c r="FN453" s="176"/>
      <c r="FO453" s="176"/>
      <c r="FP453" s="176"/>
      <c r="FQ453" s="176"/>
      <c r="FR453" s="176"/>
      <c r="FS453" s="176"/>
      <c r="FT453" s="176"/>
      <c r="FU453" s="176"/>
      <c r="FV453" s="176"/>
      <c r="FW453" s="176"/>
      <c r="FX453" s="176"/>
      <c r="FY453" s="176"/>
      <c r="FZ453" s="176"/>
      <c r="GA453" s="176"/>
      <c r="GB453" s="176"/>
      <c r="GC453" s="176"/>
      <c r="GD453" s="176"/>
      <c r="GE453" s="176"/>
      <c r="GF453" s="176"/>
      <c r="GG453" s="176"/>
      <c r="GH453" s="176"/>
      <c r="GI453" s="176"/>
      <c r="GJ453" s="176"/>
      <c r="GK453" s="176"/>
      <c r="GL453" s="176"/>
      <c r="GM453" s="176"/>
      <c r="GN453" s="176"/>
      <c r="GO453" s="176"/>
      <c r="GP453" s="176"/>
      <c r="GQ453" s="176"/>
      <c r="GR453" s="176"/>
      <c r="GS453" s="176"/>
      <c r="GT453" s="176"/>
      <c r="GU453" s="176"/>
      <c r="GV453" s="176"/>
      <c r="GW453" s="176"/>
      <c r="GX453" s="176"/>
      <c r="GY453" s="176"/>
      <c r="GZ453" s="176"/>
      <c r="HA453" s="176"/>
      <c r="HB453" s="176"/>
      <c r="HC453" s="176"/>
      <c r="HD453" s="176"/>
      <c r="HE453" s="176"/>
      <c r="HF453" s="176"/>
      <c r="HG453" s="176"/>
      <c r="HH453" s="176"/>
      <c r="HI453" s="176"/>
      <c r="HJ453" s="176"/>
      <c r="HK453" s="176"/>
      <c r="HL453" s="176"/>
      <c r="HM453" s="176"/>
      <c r="HN453" s="176"/>
      <c r="HO453" s="176"/>
      <c r="HP453" s="176"/>
      <c r="HQ453" s="176"/>
      <c r="HR453" s="176"/>
      <c r="HS453" s="176"/>
      <c r="HT453" s="176"/>
      <c r="HU453" s="176"/>
      <c r="HV453" s="176"/>
      <c r="HW453" s="176"/>
      <c r="HX453" s="176"/>
      <c r="HY453" s="176"/>
      <c r="HZ453" s="176"/>
      <c r="IA453" s="176"/>
      <c r="IB453" s="176"/>
      <c r="IC453" s="176"/>
      <c r="ID453" s="176"/>
      <c r="IE453" s="176"/>
      <c r="IF453" s="176"/>
      <c r="IG453" s="176"/>
      <c r="IH453" s="176"/>
      <c r="II453" s="176"/>
      <c r="IJ453" s="176"/>
      <c r="IK453" s="176"/>
      <c r="IL453" s="176"/>
      <c r="IM453" s="176"/>
      <c r="IN453" s="176"/>
      <c r="IO453" s="176"/>
      <c r="IP453" s="176"/>
      <c r="IQ453" s="176"/>
      <c r="IR453" s="176"/>
      <c r="IS453" s="176"/>
      <c r="IT453" s="176"/>
      <c r="IU453" s="176"/>
    </row>
    <row r="454" spans="1:255" s="177" customFormat="1" x14ac:dyDescent="0.25">
      <c r="A454" s="170" t="s">
        <v>232</v>
      </c>
      <c r="B454" s="808"/>
      <c r="C454" s="809"/>
      <c r="D454" s="809"/>
      <c r="E454" s="809"/>
      <c r="F454" s="809"/>
      <c r="G454" s="810"/>
      <c r="H454" s="171">
        <f>SUM(G453)</f>
        <v>0</v>
      </c>
      <c r="I454" s="182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76"/>
      <c r="DX454" s="176"/>
      <c r="DY454" s="176"/>
      <c r="DZ454" s="176"/>
      <c r="EA454" s="176"/>
      <c r="EB454" s="176"/>
      <c r="EC454" s="176"/>
      <c r="ED454" s="176"/>
      <c r="EE454" s="176"/>
      <c r="EF454" s="176"/>
      <c r="EG454" s="176"/>
      <c r="EH454" s="176"/>
      <c r="EI454" s="176"/>
      <c r="EJ454" s="176"/>
      <c r="EK454" s="176"/>
      <c r="EL454" s="176"/>
      <c r="EM454" s="176"/>
      <c r="EN454" s="176"/>
      <c r="EO454" s="176"/>
      <c r="EP454" s="176"/>
      <c r="EQ454" s="176"/>
      <c r="ER454" s="176"/>
      <c r="ES454" s="176"/>
      <c r="ET454" s="176"/>
      <c r="EU454" s="176"/>
      <c r="EV454" s="176"/>
      <c r="EW454" s="176"/>
      <c r="EX454" s="176"/>
      <c r="EY454" s="176"/>
      <c r="EZ454" s="176"/>
      <c r="FA454" s="176"/>
      <c r="FB454" s="176"/>
      <c r="FC454" s="176"/>
      <c r="FD454" s="176"/>
      <c r="FE454" s="176"/>
      <c r="FF454" s="176"/>
      <c r="FG454" s="176"/>
      <c r="FH454" s="176"/>
      <c r="FI454" s="176"/>
      <c r="FJ454" s="176"/>
      <c r="FK454" s="176"/>
      <c r="FL454" s="176"/>
      <c r="FM454" s="176"/>
      <c r="FN454" s="176"/>
      <c r="FO454" s="176"/>
      <c r="FP454" s="176"/>
      <c r="FQ454" s="176"/>
      <c r="FR454" s="176"/>
      <c r="FS454" s="176"/>
      <c r="FT454" s="176"/>
      <c r="FU454" s="176"/>
      <c r="FV454" s="176"/>
      <c r="FW454" s="176"/>
      <c r="FX454" s="176"/>
      <c r="FY454" s="176"/>
      <c r="FZ454" s="176"/>
      <c r="GA454" s="176"/>
      <c r="GB454" s="176"/>
      <c r="GC454" s="176"/>
      <c r="GD454" s="176"/>
      <c r="GE454" s="176"/>
      <c r="GF454" s="176"/>
      <c r="GG454" s="176"/>
      <c r="GH454" s="176"/>
      <c r="GI454" s="176"/>
      <c r="GJ454" s="176"/>
      <c r="GK454" s="176"/>
      <c r="GL454" s="176"/>
      <c r="GM454" s="176"/>
      <c r="GN454" s="176"/>
      <c r="GO454" s="176"/>
      <c r="GP454" s="176"/>
      <c r="GQ454" s="176"/>
      <c r="GR454" s="176"/>
      <c r="GS454" s="176"/>
      <c r="GT454" s="176"/>
      <c r="GU454" s="176"/>
      <c r="GV454" s="176"/>
      <c r="GW454" s="176"/>
      <c r="GX454" s="176"/>
      <c r="GY454" s="176"/>
      <c r="GZ454" s="176"/>
      <c r="HA454" s="176"/>
      <c r="HB454" s="176"/>
      <c r="HC454" s="176"/>
      <c r="HD454" s="176"/>
      <c r="HE454" s="176"/>
      <c r="HF454" s="176"/>
      <c r="HG454" s="176"/>
      <c r="HH454" s="176"/>
      <c r="HI454" s="176"/>
      <c r="HJ454" s="176"/>
      <c r="HK454" s="176"/>
      <c r="HL454" s="176"/>
      <c r="HM454" s="176"/>
      <c r="HN454" s="176"/>
      <c r="HO454" s="176"/>
      <c r="HP454" s="176"/>
      <c r="HQ454" s="176"/>
      <c r="HR454" s="176"/>
      <c r="HS454" s="176"/>
      <c r="HT454" s="176"/>
      <c r="HU454" s="176"/>
      <c r="HV454" s="176"/>
      <c r="HW454" s="176"/>
      <c r="HX454" s="176"/>
      <c r="HY454" s="176"/>
      <c r="HZ454" s="176"/>
      <c r="IA454" s="176"/>
      <c r="IB454" s="176"/>
      <c r="IC454" s="176"/>
      <c r="ID454" s="176"/>
      <c r="IE454" s="176"/>
      <c r="IF454" s="176"/>
      <c r="IG454" s="176"/>
      <c r="IH454" s="176"/>
      <c r="II454" s="176"/>
      <c r="IJ454" s="176"/>
      <c r="IK454" s="176"/>
      <c r="IL454" s="176"/>
      <c r="IM454" s="176"/>
      <c r="IN454" s="176"/>
      <c r="IO454" s="176"/>
      <c r="IP454" s="176"/>
      <c r="IQ454" s="176"/>
      <c r="IR454" s="176"/>
      <c r="IS454" s="176"/>
      <c r="IT454" s="176"/>
      <c r="IU454" s="176"/>
    </row>
    <row r="455" spans="1:255" s="177" customFormat="1" x14ac:dyDescent="0.25">
      <c r="A455" s="76"/>
      <c r="B455" s="77"/>
      <c r="C455" s="174"/>
      <c r="D455" s="79"/>
      <c r="E455" s="80"/>
      <c r="F455" s="167"/>
      <c r="G455" s="168"/>
      <c r="H455" s="131"/>
      <c r="I455" s="182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176"/>
      <c r="EK455" s="176"/>
      <c r="EL455" s="176"/>
      <c r="EM455" s="176"/>
      <c r="EN455" s="176"/>
      <c r="EO455" s="176"/>
      <c r="EP455" s="176"/>
      <c r="EQ455" s="176"/>
      <c r="ER455" s="176"/>
      <c r="ES455" s="176"/>
      <c r="ET455" s="176"/>
      <c r="EU455" s="176"/>
      <c r="EV455" s="176"/>
      <c r="EW455" s="176"/>
      <c r="EX455" s="176"/>
      <c r="EY455" s="176"/>
      <c r="EZ455" s="176"/>
      <c r="FA455" s="176"/>
      <c r="FB455" s="176"/>
      <c r="FC455" s="176"/>
      <c r="FD455" s="176"/>
      <c r="FE455" s="176"/>
      <c r="FF455" s="176"/>
      <c r="FG455" s="176"/>
      <c r="FH455" s="176"/>
      <c r="FI455" s="176"/>
      <c r="FJ455" s="176"/>
      <c r="FK455" s="176"/>
      <c r="FL455" s="176"/>
      <c r="FM455" s="176"/>
      <c r="FN455" s="176"/>
      <c r="FO455" s="176"/>
      <c r="FP455" s="176"/>
      <c r="FQ455" s="176"/>
      <c r="FR455" s="176"/>
      <c r="FS455" s="176"/>
      <c r="FT455" s="176"/>
      <c r="FU455" s="176"/>
      <c r="FV455" s="176"/>
      <c r="FW455" s="176"/>
      <c r="FX455" s="176"/>
      <c r="FY455" s="176"/>
      <c r="FZ455" s="176"/>
      <c r="GA455" s="176"/>
      <c r="GB455" s="176"/>
      <c r="GC455" s="176"/>
      <c r="GD455" s="176"/>
      <c r="GE455" s="176"/>
      <c r="GF455" s="176"/>
      <c r="GG455" s="176"/>
      <c r="GH455" s="176"/>
      <c r="GI455" s="176"/>
      <c r="GJ455" s="176"/>
      <c r="GK455" s="176"/>
      <c r="GL455" s="176"/>
      <c r="GM455" s="176"/>
      <c r="GN455" s="176"/>
      <c r="GO455" s="176"/>
      <c r="GP455" s="176"/>
      <c r="GQ455" s="176"/>
      <c r="GR455" s="176"/>
      <c r="GS455" s="176"/>
      <c r="GT455" s="176"/>
      <c r="GU455" s="176"/>
      <c r="GV455" s="176"/>
      <c r="GW455" s="176"/>
      <c r="GX455" s="176"/>
      <c r="GY455" s="176"/>
      <c r="GZ455" s="176"/>
      <c r="HA455" s="176"/>
      <c r="HB455" s="176"/>
      <c r="HC455" s="176"/>
      <c r="HD455" s="176"/>
      <c r="HE455" s="176"/>
      <c r="HF455" s="176"/>
      <c r="HG455" s="176"/>
      <c r="HH455" s="176"/>
      <c r="HI455" s="176"/>
      <c r="HJ455" s="176"/>
      <c r="HK455" s="176"/>
      <c r="HL455" s="176"/>
      <c r="HM455" s="176"/>
      <c r="HN455" s="176"/>
      <c r="HO455" s="176"/>
      <c r="HP455" s="176"/>
      <c r="HQ455" s="176"/>
      <c r="HR455" s="176"/>
      <c r="HS455" s="176"/>
      <c r="HT455" s="176"/>
      <c r="HU455" s="176"/>
      <c r="HV455" s="176"/>
      <c r="HW455" s="176"/>
      <c r="HX455" s="176"/>
      <c r="HY455" s="176"/>
      <c r="HZ455" s="176"/>
      <c r="IA455" s="176"/>
      <c r="IB455" s="176"/>
      <c r="IC455" s="176"/>
      <c r="ID455" s="176"/>
      <c r="IE455" s="176"/>
      <c r="IF455" s="176"/>
      <c r="IG455" s="176"/>
      <c r="IH455" s="176"/>
      <c r="II455" s="176"/>
      <c r="IJ455" s="176"/>
      <c r="IK455" s="176"/>
      <c r="IL455" s="176"/>
      <c r="IM455" s="176"/>
      <c r="IN455" s="176"/>
      <c r="IO455" s="176"/>
      <c r="IP455" s="176"/>
      <c r="IQ455" s="176"/>
      <c r="IR455" s="176"/>
      <c r="IS455" s="176"/>
      <c r="IT455" s="176"/>
      <c r="IU455" s="176"/>
    </row>
    <row r="456" spans="1:255" s="177" customFormat="1" x14ac:dyDescent="0.25">
      <c r="A456" s="102"/>
      <c r="B456" s="672"/>
      <c r="C456" s="672"/>
      <c r="D456" s="672"/>
      <c r="E456" s="104"/>
      <c r="F456" s="105"/>
      <c r="G456" s="106"/>
      <c r="H456" s="107"/>
      <c r="I456" s="182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76"/>
      <c r="DX456" s="176"/>
      <c r="DY456" s="176"/>
      <c r="DZ456" s="176"/>
      <c r="EA456" s="176"/>
      <c r="EB456" s="176"/>
      <c r="EC456" s="176"/>
      <c r="ED456" s="176"/>
      <c r="EE456" s="176"/>
      <c r="EF456" s="176"/>
      <c r="EG456" s="176"/>
      <c r="EH456" s="176"/>
      <c r="EI456" s="176"/>
      <c r="EJ456" s="176"/>
      <c r="EK456" s="176"/>
      <c r="EL456" s="176"/>
      <c r="EM456" s="176"/>
      <c r="EN456" s="176"/>
      <c r="EO456" s="176"/>
      <c r="EP456" s="176"/>
      <c r="EQ456" s="176"/>
      <c r="ER456" s="176"/>
      <c r="ES456" s="176"/>
      <c r="ET456" s="176"/>
      <c r="EU456" s="176"/>
      <c r="EV456" s="176"/>
      <c r="EW456" s="176"/>
      <c r="EX456" s="176"/>
      <c r="EY456" s="176"/>
      <c r="EZ456" s="176"/>
      <c r="FA456" s="176"/>
      <c r="FB456" s="176"/>
      <c r="FC456" s="176"/>
      <c r="FD456" s="176"/>
      <c r="FE456" s="176"/>
      <c r="FF456" s="176"/>
      <c r="FG456" s="176"/>
      <c r="FH456" s="176"/>
      <c r="FI456" s="176"/>
      <c r="FJ456" s="176"/>
      <c r="FK456" s="176"/>
      <c r="FL456" s="176"/>
      <c r="FM456" s="176"/>
      <c r="FN456" s="176"/>
      <c r="FO456" s="176"/>
      <c r="FP456" s="176"/>
      <c r="FQ456" s="176"/>
      <c r="FR456" s="176"/>
      <c r="FS456" s="176"/>
      <c r="FT456" s="176"/>
      <c r="FU456" s="176"/>
      <c r="FV456" s="176"/>
      <c r="FW456" s="176"/>
      <c r="FX456" s="176"/>
      <c r="FY456" s="176"/>
      <c r="FZ456" s="176"/>
      <c r="GA456" s="176"/>
      <c r="GB456" s="176"/>
      <c r="GC456" s="176"/>
      <c r="GD456" s="176"/>
      <c r="GE456" s="176"/>
      <c r="GF456" s="176"/>
      <c r="GG456" s="176"/>
      <c r="GH456" s="176"/>
      <c r="GI456" s="176"/>
      <c r="GJ456" s="176"/>
      <c r="GK456" s="176"/>
      <c r="GL456" s="176"/>
      <c r="GM456" s="176"/>
      <c r="GN456" s="176"/>
      <c r="GO456" s="176"/>
      <c r="GP456" s="176"/>
      <c r="GQ456" s="176"/>
      <c r="GR456" s="176"/>
      <c r="GS456" s="176"/>
      <c r="GT456" s="176"/>
      <c r="GU456" s="176"/>
      <c r="GV456" s="176"/>
      <c r="GW456" s="176"/>
      <c r="GX456" s="176"/>
      <c r="GY456" s="176"/>
      <c r="GZ456" s="176"/>
      <c r="HA456" s="176"/>
      <c r="HB456" s="176"/>
      <c r="HC456" s="176"/>
      <c r="HD456" s="176"/>
      <c r="HE456" s="176"/>
      <c r="HF456" s="176"/>
      <c r="HG456" s="176"/>
      <c r="HH456" s="176"/>
      <c r="HI456" s="176"/>
      <c r="HJ456" s="176"/>
      <c r="HK456" s="176"/>
      <c r="HL456" s="176"/>
      <c r="HM456" s="176"/>
      <c r="HN456" s="176"/>
      <c r="HO456" s="176"/>
      <c r="HP456" s="176"/>
      <c r="HQ456" s="176"/>
      <c r="HR456" s="176"/>
      <c r="HS456" s="176"/>
      <c r="HT456" s="176"/>
      <c r="HU456" s="176"/>
      <c r="HV456" s="176"/>
      <c r="HW456" s="176"/>
      <c r="HX456" s="176"/>
      <c r="HY456" s="176"/>
      <c r="HZ456" s="176"/>
      <c r="IA456" s="176"/>
      <c r="IB456" s="176"/>
      <c r="IC456" s="176"/>
      <c r="ID456" s="176"/>
      <c r="IE456" s="176"/>
      <c r="IF456" s="176"/>
      <c r="IG456" s="176"/>
      <c r="IH456" s="176"/>
      <c r="II456" s="176"/>
      <c r="IJ456" s="176"/>
      <c r="IK456" s="176"/>
      <c r="IL456" s="176"/>
      <c r="IM456" s="176"/>
      <c r="IN456" s="176"/>
      <c r="IO456" s="176"/>
      <c r="IP456" s="176"/>
      <c r="IQ456" s="176"/>
      <c r="IR456" s="176"/>
      <c r="IS456" s="176"/>
      <c r="IT456" s="176"/>
      <c r="IU456" s="176"/>
    </row>
    <row r="457" spans="1:255" s="177" customFormat="1" ht="20.25" customHeight="1" x14ac:dyDescent="0.25">
      <c r="A457" s="139" t="s">
        <v>237</v>
      </c>
      <c r="B457" s="562"/>
      <c r="C457" s="562"/>
      <c r="D457" s="141"/>
      <c r="E457" s="142"/>
      <c r="F457" s="108"/>
      <c r="G457" s="109"/>
      <c r="H457" s="298" t="s">
        <v>210</v>
      </c>
      <c r="I457" s="182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76"/>
      <c r="DX457" s="176"/>
      <c r="DY457" s="176"/>
      <c r="DZ457" s="176"/>
      <c r="EA457" s="176"/>
      <c r="EB457" s="176"/>
      <c r="EC457" s="176"/>
      <c r="ED457" s="176"/>
      <c r="EE457" s="176"/>
      <c r="EF457" s="176"/>
      <c r="EG457" s="176"/>
      <c r="EH457" s="176"/>
      <c r="EI457" s="176"/>
      <c r="EJ457" s="176"/>
      <c r="EK457" s="176"/>
      <c r="EL457" s="176"/>
      <c r="EM457" s="176"/>
      <c r="EN457" s="176"/>
      <c r="EO457" s="176"/>
      <c r="EP457" s="176"/>
      <c r="EQ457" s="176"/>
      <c r="ER457" s="176"/>
      <c r="ES457" s="176"/>
      <c r="ET457" s="176"/>
      <c r="EU457" s="176"/>
      <c r="EV457" s="176"/>
      <c r="EW457" s="176"/>
      <c r="EX457" s="176"/>
      <c r="EY457" s="176"/>
      <c r="EZ457" s="176"/>
      <c r="FA457" s="176"/>
      <c r="FB457" s="176"/>
      <c r="FC457" s="176"/>
      <c r="FD457" s="176"/>
      <c r="FE457" s="176"/>
      <c r="FF457" s="176"/>
      <c r="FG457" s="176"/>
      <c r="FH457" s="176"/>
      <c r="FI457" s="176"/>
      <c r="FJ457" s="176"/>
      <c r="FK457" s="176"/>
      <c r="FL457" s="176"/>
      <c r="FM457" s="176"/>
      <c r="FN457" s="176"/>
      <c r="FO457" s="176"/>
      <c r="FP457" s="176"/>
      <c r="FQ457" s="176"/>
      <c r="FR457" s="176"/>
      <c r="FS457" s="176"/>
      <c r="FT457" s="176"/>
      <c r="FU457" s="176"/>
      <c r="FV457" s="176"/>
      <c r="FW457" s="176"/>
      <c r="FX457" s="176"/>
      <c r="FY457" s="176"/>
      <c r="FZ457" s="176"/>
      <c r="GA457" s="176"/>
      <c r="GB457" s="176"/>
      <c r="GC457" s="176"/>
      <c r="GD457" s="176"/>
      <c r="GE457" s="176"/>
      <c r="GF457" s="176"/>
      <c r="GG457" s="176"/>
      <c r="GH457" s="176"/>
      <c r="GI457" s="176"/>
      <c r="GJ457" s="176"/>
      <c r="GK457" s="176"/>
      <c r="GL457" s="176"/>
      <c r="GM457" s="176"/>
      <c r="GN457" s="176"/>
      <c r="GO457" s="176"/>
      <c r="GP457" s="176"/>
      <c r="GQ457" s="176"/>
      <c r="GR457" s="176"/>
      <c r="GS457" s="176"/>
      <c r="GT457" s="176"/>
      <c r="GU457" s="176"/>
      <c r="GV457" s="176"/>
      <c r="GW457" s="176"/>
      <c r="GX457" s="176"/>
      <c r="GY457" s="176"/>
      <c r="GZ457" s="176"/>
      <c r="HA457" s="176"/>
      <c r="HB457" s="176"/>
      <c r="HC457" s="176"/>
      <c r="HD457" s="176"/>
      <c r="HE457" s="176"/>
      <c r="HF457" s="176"/>
      <c r="HG457" s="176"/>
      <c r="HH457" s="176"/>
      <c r="HI457" s="176"/>
      <c r="HJ457" s="176"/>
      <c r="HK457" s="176"/>
      <c r="HL457" s="176"/>
      <c r="HM457" s="176"/>
      <c r="HN457" s="176"/>
      <c r="HO457" s="176"/>
      <c r="HP457" s="176"/>
      <c r="HQ457" s="176"/>
      <c r="HR457" s="176"/>
      <c r="HS457" s="176"/>
      <c r="HT457" s="176"/>
      <c r="HU457" s="176"/>
      <c r="HV457" s="176"/>
      <c r="HW457" s="176"/>
      <c r="HX457" s="176"/>
      <c r="HY457" s="176"/>
      <c r="HZ457" s="176"/>
      <c r="IA457" s="176"/>
      <c r="IB457" s="176"/>
      <c r="IC457" s="176"/>
      <c r="ID457" s="176"/>
      <c r="IE457" s="176"/>
      <c r="IF457" s="176"/>
      <c r="IG457" s="176"/>
      <c r="IH457" s="176"/>
      <c r="II457" s="176"/>
      <c r="IJ457" s="176"/>
      <c r="IK457" s="176"/>
      <c r="IL457" s="176"/>
      <c r="IM457" s="176"/>
      <c r="IN457" s="176"/>
      <c r="IO457" s="176"/>
      <c r="IP457" s="176"/>
      <c r="IQ457" s="176"/>
      <c r="IR457" s="176"/>
      <c r="IS457" s="176"/>
      <c r="IT457" s="176"/>
      <c r="IU457" s="176"/>
    </row>
    <row r="458" spans="1:255" s="177" customFormat="1" ht="20.25" customHeight="1" x14ac:dyDescent="0.25">
      <c r="A458" s="143" t="s">
        <v>238</v>
      </c>
      <c r="B458" s="144"/>
      <c r="C458" s="144"/>
      <c r="D458" s="145"/>
      <c r="E458" s="146"/>
      <c r="F458" s="147">
        <f>H439</f>
        <v>146.97</v>
      </c>
      <c r="G458" s="148"/>
      <c r="H458" s="149"/>
      <c r="I458" s="182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176"/>
      <c r="GF458" s="176"/>
      <c r="GG458" s="176"/>
      <c r="GH458" s="176"/>
      <c r="GI458" s="176"/>
      <c r="GJ458" s="176"/>
      <c r="GK458" s="176"/>
      <c r="GL458" s="176"/>
      <c r="GM458" s="176"/>
      <c r="GN458" s="176"/>
      <c r="GO458" s="176"/>
      <c r="GP458" s="176"/>
      <c r="GQ458" s="176"/>
      <c r="GR458" s="176"/>
      <c r="GS458" s="176"/>
      <c r="GT458" s="176"/>
      <c r="GU458" s="176"/>
      <c r="GV458" s="176"/>
      <c r="GW458" s="176"/>
      <c r="GX458" s="176"/>
      <c r="GY458" s="176"/>
      <c r="GZ458" s="176"/>
      <c r="HA458" s="176"/>
      <c r="HB458" s="176"/>
      <c r="HC458" s="176"/>
      <c r="HD458" s="176"/>
      <c r="HE458" s="176"/>
      <c r="HF458" s="176"/>
      <c r="HG458" s="176"/>
      <c r="HH458" s="176"/>
      <c r="HI458" s="176"/>
      <c r="HJ458" s="176"/>
      <c r="HK458" s="176"/>
      <c r="HL458" s="176"/>
      <c r="HM458" s="176"/>
      <c r="HN458" s="176"/>
      <c r="HO458" s="176"/>
      <c r="HP458" s="176"/>
      <c r="HQ458" s="176"/>
      <c r="HR458" s="176"/>
      <c r="HS458" s="176"/>
      <c r="HT458" s="176"/>
      <c r="HU458" s="176"/>
      <c r="HV458" s="176"/>
      <c r="HW458" s="176"/>
      <c r="HX458" s="176"/>
      <c r="HY458" s="176"/>
      <c r="HZ458" s="176"/>
      <c r="IA458" s="176"/>
      <c r="IB458" s="176"/>
      <c r="IC458" s="176"/>
      <c r="ID458" s="176"/>
      <c r="IE458" s="176"/>
      <c r="IF458" s="176"/>
      <c r="IG458" s="176"/>
      <c r="IH458" s="176"/>
      <c r="II458" s="176"/>
      <c r="IJ458" s="176"/>
      <c r="IK458" s="176"/>
      <c r="IL458" s="176"/>
      <c r="IM458" s="176"/>
      <c r="IN458" s="176"/>
      <c r="IO458" s="176"/>
      <c r="IP458" s="176"/>
      <c r="IQ458" s="176"/>
      <c r="IR458" s="176"/>
      <c r="IS458" s="176"/>
      <c r="IT458" s="176"/>
      <c r="IU458" s="176"/>
    </row>
    <row r="459" spans="1:255" s="177" customFormat="1" ht="20.25" customHeight="1" x14ac:dyDescent="0.25">
      <c r="A459" s="296" t="s">
        <v>239</v>
      </c>
      <c r="B459" s="673"/>
      <c r="C459" s="673"/>
      <c r="D459" s="150"/>
      <c r="E459" s="151"/>
      <c r="F459" s="152">
        <v>0</v>
      </c>
      <c r="G459" s="161"/>
      <c r="H459" s="153"/>
      <c r="I459" s="182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76"/>
      <c r="DX459" s="176"/>
      <c r="DY459" s="176"/>
      <c r="DZ459" s="176"/>
      <c r="EA459" s="176"/>
      <c r="EB459" s="176"/>
      <c r="EC459" s="176"/>
      <c r="ED459" s="176"/>
      <c r="EE459" s="176"/>
      <c r="EF459" s="176"/>
      <c r="EG459" s="176"/>
      <c r="EH459" s="176"/>
      <c r="EI459" s="176"/>
      <c r="EJ459" s="176"/>
      <c r="EK459" s="176"/>
      <c r="EL459" s="176"/>
      <c r="EM459" s="176"/>
      <c r="EN459" s="176"/>
      <c r="EO459" s="176"/>
      <c r="EP459" s="176"/>
      <c r="EQ459" s="176"/>
      <c r="ER459" s="176"/>
      <c r="ES459" s="176"/>
      <c r="ET459" s="176"/>
      <c r="EU459" s="176"/>
      <c r="EV459" s="176"/>
      <c r="EW459" s="176"/>
      <c r="EX459" s="176"/>
      <c r="EY459" s="176"/>
      <c r="EZ459" s="176"/>
      <c r="FA459" s="176"/>
      <c r="FB459" s="176"/>
      <c r="FC459" s="176"/>
      <c r="FD459" s="176"/>
      <c r="FE459" s="176"/>
      <c r="FF459" s="176"/>
      <c r="FG459" s="176"/>
      <c r="FH459" s="176"/>
      <c r="FI459" s="176"/>
      <c r="FJ459" s="176"/>
      <c r="FK459" s="176"/>
      <c r="FL459" s="176"/>
      <c r="FM459" s="176"/>
      <c r="FN459" s="176"/>
      <c r="FO459" s="176"/>
      <c r="FP459" s="176"/>
      <c r="FQ459" s="176"/>
      <c r="FR459" s="176"/>
      <c r="FS459" s="176"/>
      <c r="FT459" s="176"/>
      <c r="FU459" s="176"/>
      <c r="FV459" s="176"/>
      <c r="FW459" s="176"/>
      <c r="FX459" s="176"/>
      <c r="FY459" s="176"/>
      <c r="FZ459" s="176"/>
      <c r="GA459" s="176"/>
      <c r="GB459" s="176"/>
      <c r="GC459" s="176"/>
      <c r="GD459" s="176"/>
      <c r="GE459" s="176"/>
      <c r="GF459" s="176"/>
      <c r="GG459" s="176"/>
      <c r="GH459" s="176"/>
      <c r="GI459" s="176"/>
      <c r="GJ459" s="176"/>
      <c r="GK459" s="176"/>
      <c r="GL459" s="176"/>
      <c r="GM459" s="176"/>
      <c r="GN459" s="176"/>
      <c r="GO459" s="176"/>
      <c r="GP459" s="176"/>
      <c r="GQ459" s="176"/>
      <c r="GR459" s="176"/>
      <c r="GS459" s="176"/>
      <c r="GT459" s="176"/>
      <c r="GU459" s="176"/>
      <c r="GV459" s="176"/>
      <c r="GW459" s="176"/>
      <c r="GX459" s="176"/>
      <c r="GY459" s="176"/>
      <c r="GZ459" s="176"/>
      <c r="HA459" s="176"/>
      <c r="HB459" s="176"/>
      <c r="HC459" s="176"/>
      <c r="HD459" s="176"/>
      <c r="HE459" s="176"/>
      <c r="HF459" s="176"/>
      <c r="HG459" s="176"/>
      <c r="HH459" s="176"/>
      <c r="HI459" s="176"/>
      <c r="HJ459" s="176"/>
      <c r="HK459" s="176"/>
      <c r="HL459" s="176"/>
      <c r="HM459" s="176"/>
      <c r="HN459" s="176"/>
      <c r="HO459" s="176"/>
      <c r="HP459" s="176"/>
      <c r="HQ459" s="176"/>
      <c r="HR459" s="176"/>
      <c r="HS459" s="176"/>
      <c r="HT459" s="176"/>
      <c r="HU459" s="176"/>
      <c r="HV459" s="176"/>
      <c r="HW459" s="176"/>
      <c r="HX459" s="176"/>
      <c r="HY459" s="176"/>
      <c r="HZ459" s="176"/>
      <c r="IA459" s="176"/>
      <c r="IB459" s="176"/>
      <c r="IC459" s="176"/>
      <c r="ID459" s="176"/>
      <c r="IE459" s="176"/>
      <c r="IF459" s="176"/>
      <c r="IG459" s="176"/>
      <c r="IH459" s="176"/>
      <c r="II459" s="176"/>
      <c r="IJ459" s="176"/>
      <c r="IK459" s="176"/>
      <c r="IL459" s="176"/>
      <c r="IM459" s="176"/>
      <c r="IN459" s="176"/>
      <c r="IO459" s="176"/>
      <c r="IP459" s="176"/>
      <c r="IQ459" s="176"/>
      <c r="IR459" s="176"/>
      <c r="IS459" s="176"/>
      <c r="IT459" s="176"/>
      <c r="IU459" s="176"/>
    </row>
    <row r="460" spans="1:255" s="177" customFormat="1" ht="20.25" customHeight="1" x14ac:dyDescent="0.25">
      <c r="A460" s="154" t="s">
        <v>240</v>
      </c>
      <c r="B460" s="155"/>
      <c r="C460" s="155"/>
      <c r="D460" s="156"/>
      <c r="E460" s="157"/>
      <c r="F460" s="158"/>
      <c r="G460" s="297"/>
      <c r="H460" s="159">
        <f>F458+F459</f>
        <v>146.97</v>
      </c>
      <c r="I460" s="182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76"/>
      <c r="DX460" s="176"/>
      <c r="DY460" s="176"/>
      <c r="DZ460" s="176"/>
      <c r="EA460" s="176"/>
      <c r="EB460" s="176"/>
      <c r="EC460" s="176"/>
      <c r="ED460" s="176"/>
      <c r="EE460" s="176"/>
      <c r="EF460" s="176"/>
      <c r="EG460" s="176"/>
      <c r="EH460" s="176"/>
      <c r="EI460" s="176"/>
      <c r="EJ460" s="176"/>
      <c r="EK460" s="176"/>
      <c r="EL460" s="176"/>
      <c r="EM460" s="176"/>
      <c r="EN460" s="176"/>
      <c r="EO460" s="176"/>
      <c r="EP460" s="176"/>
      <c r="EQ460" s="176"/>
      <c r="ER460" s="176"/>
      <c r="ES460" s="176"/>
      <c r="ET460" s="176"/>
      <c r="EU460" s="176"/>
      <c r="EV460" s="176"/>
      <c r="EW460" s="176"/>
      <c r="EX460" s="176"/>
      <c r="EY460" s="176"/>
      <c r="EZ460" s="176"/>
      <c r="FA460" s="176"/>
      <c r="FB460" s="176"/>
      <c r="FC460" s="176"/>
      <c r="FD460" s="176"/>
      <c r="FE460" s="176"/>
      <c r="FF460" s="176"/>
      <c r="FG460" s="176"/>
      <c r="FH460" s="176"/>
      <c r="FI460" s="176"/>
      <c r="FJ460" s="176"/>
      <c r="FK460" s="176"/>
      <c r="FL460" s="176"/>
      <c r="FM460" s="176"/>
      <c r="FN460" s="176"/>
      <c r="FO460" s="176"/>
      <c r="FP460" s="176"/>
      <c r="FQ460" s="176"/>
      <c r="FR460" s="176"/>
      <c r="FS460" s="176"/>
      <c r="FT460" s="176"/>
      <c r="FU460" s="176"/>
      <c r="FV460" s="176"/>
      <c r="FW460" s="176"/>
      <c r="FX460" s="176"/>
      <c r="FY460" s="176"/>
      <c r="FZ460" s="176"/>
      <c r="GA460" s="176"/>
      <c r="GB460" s="176"/>
      <c r="GC460" s="176"/>
      <c r="GD460" s="176"/>
      <c r="GE460" s="176"/>
      <c r="GF460" s="176"/>
      <c r="GG460" s="176"/>
      <c r="GH460" s="176"/>
      <c r="GI460" s="176"/>
      <c r="GJ460" s="176"/>
      <c r="GK460" s="176"/>
      <c r="GL460" s="176"/>
      <c r="GM460" s="176"/>
      <c r="GN460" s="176"/>
      <c r="GO460" s="176"/>
      <c r="GP460" s="176"/>
      <c r="GQ460" s="176"/>
      <c r="GR460" s="176"/>
      <c r="GS460" s="176"/>
      <c r="GT460" s="176"/>
      <c r="GU460" s="176"/>
      <c r="GV460" s="176"/>
      <c r="GW460" s="176"/>
      <c r="GX460" s="176"/>
      <c r="GY460" s="176"/>
      <c r="GZ460" s="176"/>
      <c r="HA460" s="176"/>
      <c r="HB460" s="176"/>
      <c r="HC460" s="176"/>
      <c r="HD460" s="176"/>
      <c r="HE460" s="176"/>
      <c r="HF460" s="176"/>
      <c r="HG460" s="176"/>
      <c r="HH460" s="176"/>
      <c r="HI460" s="176"/>
      <c r="HJ460" s="176"/>
      <c r="HK460" s="176"/>
      <c r="HL460" s="176"/>
      <c r="HM460" s="176"/>
      <c r="HN460" s="176"/>
      <c r="HO460" s="176"/>
      <c r="HP460" s="176"/>
      <c r="HQ460" s="176"/>
      <c r="HR460" s="176"/>
      <c r="HS460" s="176"/>
      <c r="HT460" s="176"/>
      <c r="HU460" s="176"/>
      <c r="HV460" s="176"/>
      <c r="HW460" s="176"/>
      <c r="HX460" s="176"/>
      <c r="HY460" s="176"/>
      <c r="HZ460" s="176"/>
      <c r="IA460" s="176"/>
      <c r="IB460" s="176"/>
      <c r="IC460" s="176"/>
      <c r="ID460" s="176"/>
      <c r="IE460" s="176"/>
      <c r="IF460" s="176"/>
      <c r="IG460" s="176"/>
      <c r="IH460" s="176"/>
      <c r="II460" s="176"/>
      <c r="IJ460" s="176"/>
      <c r="IK460" s="176"/>
      <c r="IL460" s="176"/>
      <c r="IM460" s="176"/>
      <c r="IN460" s="176"/>
      <c r="IO460" s="176"/>
      <c r="IP460" s="176"/>
      <c r="IQ460" s="176"/>
      <c r="IR460" s="176"/>
      <c r="IS460" s="176"/>
      <c r="IT460" s="176"/>
      <c r="IU460" s="176"/>
    </row>
    <row r="461" spans="1:255" s="177" customFormat="1" ht="20.25" customHeight="1" x14ac:dyDescent="0.25">
      <c r="A461" s="143" t="s">
        <v>241</v>
      </c>
      <c r="B461" s="144"/>
      <c r="C461" s="144"/>
      <c r="D461" s="145"/>
      <c r="E461" s="146"/>
      <c r="F461" s="160">
        <f>H449</f>
        <v>58.7</v>
      </c>
      <c r="G461" s="161"/>
      <c r="H461" s="162"/>
      <c r="I461" s="182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76"/>
      <c r="DX461" s="176"/>
      <c r="DY461" s="176"/>
      <c r="DZ461" s="176"/>
      <c r="EA461" s="176"/>
      <c r="EB461" s="176"/>
      <c r="EC461" s="176"/>
      <c r="ED461" s="176"/>
      <c r="EE461" s="176"/>
      <c r="EF461" s="176"/>
      <c r="EG461" s="176"/>
      <c r="EH461" s="176"/>
      <c r="EI461" s="176"/>
      <c r="EJ461" s="176"/>
      <c r="EK461" s="176"/>
      <c r="EL461" s="176"/>
      <c r="EM461" s="176"/>
      <c r="EN461" s="176"/>
      <c r="EO461" s="176"/>
      <c r="EP461" s="176"/>
      <c r="EQ461" s="176"/>
      <c r="ER461" s="176"/>
      <c r="ES461" s="176"/>
      <c r="ET461" s="176"/>
      <c r="EU461" s="176"/>
      <c r="EV461" s="176"/>
      <c r="EW461" s="176"/>
      <c r="EX461" s="176"/>
      <c r="EY461" s="176"/>
      <c r="EZ461" s="176"/>
      <c r="FA461" s="176"/>
      <c r="FB461" s="176"/>
      <c r="FC461" s="176"/>
      <c r="FD461" s="176"/>
      <c r="FE461" s="176"/>
      <c r="FF461" s="176"/>
      <c r="FG461" s="176"/>
      <c r="FH461" s="176"/>
      <c r="FI461" s="176"/>
      <c r="FJ461" s="176"/>
      <c r="FK461" s="176"/>
      <c r="FL461" s="176"/>
      <c r="FM461" s="176"/>
      <c r="FN461" s="176"/>
      <c r="FO461" s="176"/>
      <c r="FP461" s="176"/>
      <c r="FQ461" s="176"/>
      <c r="FR461" s="176"/>
      <c r="FS461" s="176"/>
      <c r="FT461" s="176"/>
      <c r="FU461" s="176"/>
      <c r="FV461" s="176"/>
      <c r="FW461" s="176"/>
      <c r="FX461" s="176"/>
      <c r="FY461" s="176"/>
      <c r="FZ461" s="176"/>
      <c r="GA461" s="176"/>
      <c r="GB461" s="176"/>
      <c r="GC461" s="176"/>
      <c r="GD461" s="176"/>
      <c r="GE461" s="176"/>
      <c r="GF461" s="176"/>
      <c r="GG461" s="176"/>
      <c r="GH461" s="176"/>
      <c r="GI461" s="176"/>
      <c r="GJ461" s="176"/>
      <c r="GK461" s="176"/>
      <c r="GL461" s="176"/>
      <c r="GM461" s="176"/>
      <c r="GN461" s="176"/>
      <c r="GO461" s="176"/>
      <c r="GP461" s="176"/>
      <c r="GQ461" s="176"/>
      <c r="GR461" s="176"/>
      <c r="GS461" s="176"/>
      <c r="GT461" s="176"/>
      <c r="GU461" s="176"/>
      <c r="GV461" s="176"/>
      <c r="GW461" s="176"/>
      <c r="GX461" s="176"/>
      <c r="GY461" s="176"/>
      <c r="GZ461" s="176"/>
      <c r="HA461" s="176"/>
      <c r="HB461" s="176"/>
      <c r="HC461" s="176"/>
      <c r="HD461" s="176"/>
      <c r="HE461" s="176"/>
      <c r="HF461" s="176"/>
      <c r="HG461" s="176"/>
      <c r="HH461" s="176"/>
      <c r="HI461" s="176"/>
      <c r="HJ461" s="176"/>
      <c r="HK461" s="176"/>
      <c r="HL461" s="176"/>
      <c r="HM461" s="176"/>
      <c r="HN461" s="176"/>
      <c r="HO461" s="176"/>
      <c r="HP461" s="176"/>
      <c r="HQ461" s="176"/>
      <c r="HR461" s="176"/>
      <c r="HS461" s="176"/>
      <c r="HT461" s="176"/>
      <c r="HU461" s="176"/>
      <c r="HV461" s="176"/>
      <c r="HW461" s="176"/>
      <c r="HX461" s="176"/>
      <c r="HY461" s="176"/>
      <c r="HZ461" s="176"/>
      <c r="IA461" s="176"/>
      <c r="IB461" s="176"/>
      <c r="IC461" s="176"/>
      <c r="ID461" s="176"/>
      <c r="IE461" s="176"/>
      <c r="IF461" s="176"/>
      <c r="IG461" s="176"/>
      <c r="IH461" s="176"/>
      <c r="II461" s="176"/>
      <c r="IJ461" s="176"/>
      <c r="IK461" s="176"/>
      <c r="IL461" s="176"/>
      <c r="IM461" s="176"/>
      <c r="IN461" s="176"/>
      <c r="IO461" s="176"/>
      <c r="IP461" s="176"/>
      <c r="IQ461" s="176"/>
      <c r="IR461" s="176"/>
      <c r="IS461" s="176"/>
      <c r="IT461" s="176"/>
      <c r="IU461" s="176"/>
    </row>
    <row r="462" spans="1:255" s="177" customFormat="1" ht="20.25" customHeight="1" x14ac:dyDescent="0.25">
      <c r="A462" s="118" t="s">
        <v>242</v>
      </c>
      <c r="B462" s="673"/>
      <c r="C462" s="673"/>
      <c r="D462" s="150"/>
      <c r="E462" s="151"/>
      <c r="F462" s="152">
        <f>H454</f>
        <v>0</v>
      </c>
      <c r="G462" s="161"/>
      <c r="H462" s="153"/>
      <c r="I462" s="182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76"/>
      <c r="DX462" s="176"/>
      <c r="DY462" s="176"/>
      <c r="DZ462" s="176"/>
      <c r="EA462" s="176"/>
      <c r="EB462" s="176"/>
      <c r="EC462" s="176"/>
      <c r="ED462" s="176"/>
      <c r="EE462" s="176"/>
      <c r="EF462" s="176"/>
      <c r="EG462" s="176"/>
      <c r="EH462" s="176"/>
      <c r="EI462" s="176"/>
      <c r="EJ462" s="176"/>
      <c r="EK462" s="176"/>
      <c r="EL462" s="176"/>
      <c r="EM462" s="176"/>
      <c r="EN462" s="176"/>
      <c r="EO462" s="176"/>
      <c r="EP462" s="176"/>
      <c r="EQ462" s="176"/>
      <c r="ER462" s="176"/>
      <c r="ES462" s="176"/>
      <c r="ET462" s="176"/>
      <c r="EU462" s="176"/>
      <c r="EV462" s="176"/>
      <c r="EW462" s="176"/>
      <c r="EX462" s="176"/>
      <c r="EY462" s="176"/>
      <c r="EZ462" s="176"/>
      <c r="FA462" s="176"/>
      <c r="FB462" s="176"/>
      <c r="FC462" s="176"/>
      <c r="FD462" s="176"/>
      <c r="FE462" s="176"/>
      <c r="FF462" s="176"/>
      <c r="FG462" s="176"/>
      <c r="FH462" s="176"/>
      <c r="FI462" s="176"/>
      <c r="FJ462" s="176"/>
      <c r="FK462" s="176"/>
      <c r="FL462" s="176"/>
      <c r="FM462" s="176"/>
      <c r="FN462" s="176"/>
      <c r="FO462" s="176"/>
      <c r="FP462" s="176"/>
      <c r="FQ462" s="176"/>
      <c r="FR462" s="176"/>
      <c r="FS462" s="176"/>
      <c r="FT462" s="176"/>
      <c r="FU462" s="176"/>
      <c r="FV462" s="176"/>
      <c r="FW462" s="176"/>
      <c r="FX462" s="176"/>
      <c r="FY462" s="176"/>
      <c r="FZ462" s="176"/>
      <c r="GA462" s="176"/>
      <c r="GB462" s="176"/>
      <c r="GC462" s="176"/>
      <c r="GD462" s="176"/>
      <c r="GE462" s="176"/>
      <c r="GF462" s="176"/>
      <c r="GG462" s="176"/>
      <c r="GH462" s="176"/>
      <c r="GI462" s="176"/>
      <c r="GJ462" s="176"/>
      <c r="GK462" s="176"/>
      <c r="GL462" s="176"/>
      <c r="GM462" s="176"/>
      <c r="GN462" s="176"/>
      <c r="GO462" s="176"/>
      <c r="GP462" s="176"/>
      <c r="GQ462" s="176"/>
      <c r="GR462" s="176"/>
      <c r="GS462" s="176"/>
      <c r="GT462" s="176"/>
      <c r="GU462" s="176"/>
      <c r="GV462" s="176"/>
      <c r="GW462" s="176"/>
      <c r="GX462" s="176"/>
      <c r="GY462" s="176"/>
      <c r="GZ462" s="176"/>
      <c r="HA462" s="176"/>
      <c r="HB462" s="176"/>
      <c r="HC462" s="176"/>
      <c r="HD462" s="176"/>
      <c r="HE462" s="176"/>
      <c r="HF462" s="176"/>
      <c r="HG462" s="176"/>
      <c r="HH462" s="176"/>
      <c r="HI462" s="176"/>
      <c r="HJ462" s="176"/>
      <c r="HK462" s="176"/>
      <c r="HL462" s="176"/>
      <c r="HM462" s="176"/>
      <c r="HN462" s="176"/>
      <c r="HO462" s="176"/>
      <c r="HP462" s="176"/>
      <c r="HQ462" s="176"/>
      <c r="HR462" s="176"/>
      <c r="HS462" s="176"/>
      <c r="HT462" s="176"/>
      <c r="HU462" s="176"/>
      <c r="HV462" s="176"/>
      <c r="HW462" s="176"/>
      <c r="HX462" s="176"/>
      <c r="HY462" s="176"/>
      <c r="HZ462" s="176"/>
      <c r="IA462" s="176"/>
      <c r="IB462" s="176"/>
      <c r="IC462" s="176"/>
      <c r="ID462" s="176"/>
      <c r="IE462" s="176"/>
      <c r="IF462" s="176"/>
      <c r="IG462" s="176"/>
      <c r="IH462" s="176"/>
      <c r="II462" s="176"/>
      <c r="IJ462" s="176"/>
      <c r="IK462" s="176"/>
      <c r="IL462" s="176"/>
      <c r="IM462" s="176"/>
      <c r="IN462" s="176"/>
      <c r="IO462" s="176"/>
      <c r="IP462" s="176"/>
      <c r="IQ462" s="176"/>
      <c r="IR462" s="176"/>
      <c r="IS462" s="176"/>
      <c r="IT462" s="176"/>
      <c r="IU462" s="176"/>
    </row>
    <row r="463" spans="1:255" s="177" customFormat="1" ht="20.25" customHeight="1" x14ac:dyDescent="0.25">
      <c r="A463" s="154" t="s">
        <v>243</v>
      </c>
      <c r="B463" s="155"/>
      <c r="C463" s="155"/>
      <c r="D463" s="156"/>
      <c r="E463" s="163"/>
      <c r="F463" s="158"/>
      <c r="G463" s="297"/>
      <c r="H463" s="159">
        <f>F461+F462</f>
        <v>58.7</v>
      </c>
      <c r="I463" s="179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76"/>
      <c r="DX463" s="176"/>
      <c r="DY463" s="176"/>
      <c r="DZ463" s="176"/>
      <c r="EA463" s="176"/>
      <c r="EB463" s="176"/>
      <c r="EC463" s="176"/>
      <c r="ED463" s="176"/>
      <c r="EE463" s="176"/>
      <c r="EF463" s="176"/>
      <c r="EG463" s="176"/>
      <c r="EH463" s="176"/>
      <c r="EI463" s="176"/>
      <c r="EJ463" s="176"/>
      <c r="EK463" s="176"/>
      <c r="EL463" s="176"/>
      <c r="EM463" s="176"/>
      <c r="EN463" s="176"/>
      <c r="EO463" s="176"/>
      <c r="EP463" s="176"/>
      <c r="EQ463" s="176"/>
      <c r="ER463" s="176"/>
      <c r="ES463" s="176"/>
      <c r="ET463" s="176"/>
      <c r="EU463" s="176"/>
      <c r="EV463" s="176"/>
      <c r="EW463" s="176"/>
      <c r="EX463" s="176"/>
      <c r="EY463" s="176"/>
      <c r="EZ463" s="176"/>
      <c r="FA463" s="176"/>
      <c r="FB463" s="176"/>
      <c r="FC463" s="176"/>
      <c r="FD463" s="176"/>
      <c r="FE463" s="176"/>
      <c r="FF463" s="176"/>
      <c r="FG463" s="176"/>
      <c r="FH463" s="176"/>
      <c r="FI463" s="176"/>
      <c r="FJ463" s="176"/>
      <c r="FK463" s="176"/>
      <c r="FL463" s="176"/>
      <c r="FM463" s="176"/>
      <c r="FN463" s="176"/>
      <c r="FO463" s="176"/>
      <c r="FP463" s="176"/>
      <c r="FQ463" s="176"/>
      <c r="FR463" s="176"/>
      <c r="FS463" s="176"/>
      <c r="FT463" s="176"/>
      <c r="FU463" s="176"/>
      <c r="FV463" s="176"/>
      <c r="FW463" s="176"/>
      <c r="FX463" s="176"/>
      <c r="FY463" s="176"/>
      <c r="FZ463" s="176"/>
      <c r="GA463" s="176"/>
      <c r="GB463" s="176"/>
      <c r="GC463" s="176"/>
      <c r="GD463" s="176"/>
      <c r="GE463" s="176"/>
      <c r="GF463" s="176"/>
      <c r="GG463" s="176"/>
      <c r="GH463" s="176"/>
      <c r="GI463" s="176"/>
      <c r="GJ463" s="176"/>
      <c r="GK463" s="176"/>
      <c r="GL463" s="176"/>
      <c r="GM463" s="176"/>
      <c r="GN463" s="176"/>
      <c r="GO463" s="176"/>
      <c r="GP463" s="176"/>
      <c r="GQ463" s="176"/>
      <c r="GR463" s="176"/>
      <c r="GS463" s="176"/>
      <c r="GT463" s="176"/>
      <c r="GU463" s="176"/>
      <c r="GV463" s="176"/>
      <c r="GW463" s="176"/>
      <c r="GX463" s="176"/>
      <c r="GY463" s="176"/>
      <c r="GZ463" s="176"/>
      <c r="HA463" s="176"/>
      <c r="HB463" s="176"/>
      <c r="HC463" s="176"/>
      <c r="HD463" s="176"/>
      <c r="HE463" s="176"/>
      <c r="HF463" s="176"/>
      <c r="HG463" s="176"/>
      <c r="HH463" s="176"/>
      <c r="HI463" s="176"/>
      <c r="HJ463" s="176"/>
      <c r="HK463" s="176"/>
      <c r="HL463" s="176"/>
      <c r="HM463" s="176"/>
      <c r="HN463" s="176"/>
      <c r="HO463" s="176"/>
      <c r="HP463" s="176"/>
      <c r="HQ463" s="176"/>
      <c r="HR463" s="176"/>
      <c r="HS463" s="176"/>
      <c r="HT463" s="176"/>
      <c r="HU463" s="176"/>
      <c r="HV463" s="176"/>
      <c r="HW463" s="176"/>
      <c r="HX463" s="176"/>
      <c r="HY463" s="176"/>
      <c r="HZ463" s="176"/>
      <c r="IA463" s="176"/>
      <c r="IB463" s="176"/>
      <c r="IC463" s="176"/>
      <c r="ID463" s="176"/>
      <c r="IE463" s="176"/>
      <c r="IF463" s="176"/>
      <c r="IG463" s="176"/>
      <c r="IH463" s="176"/>
      <c r="II463" s="176"/>
      <c r="IJ463" s="176"/>
      <c r="IK463" s="176"/>
      <c r="IL463" s="176"/>
      <c r="IM463" s="176"/>
      <c r="IN463" s="176"/>
      <c r="IO463" s="176"/>
      <c r="IP463" s="176"/>
      <c r="IQ463" s="176"/>
      <c r="IR463" s="176"/>
      <c r="IS463" s="176"/>
      <c r="IT463" s="176"/>
      <c r="IU463" s="176"/>
    </row>
    <row r="464" spans="1:255" s="177" customFormat="1" ht="20.25" customHeight="1" thickBot="1" x14ac:dyDescent="0.3">
      <c r="A464" s="318" t="s">
        <v>244</v>
      </c>
      <c r="B464" s="319"/>
      <c r="C464" s="319"/>
      <c r="D464" s="319"/>
      <c r="E464" s="320"/>
      <c r="F464" s="321"/>
      <c r="G464" s="322"/>
      <c r="H464" s="323">
        <f>H460+H463</f>
        <v>205.67000000000002</v>
      </c>
      <c r="I464" s="179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  <c r="CD464" s="176"/>
      <c r="CE464" s="176"/>
      <c r="CF464" s="176"/>
      <c r="CG464" s="176"/>
      <c r="CH464" s="176"/>
      <c r="CI464" s="176"/>
      <c r="CJ464" s="176"/>
      <c r="CK464" s="176"/>
      <c r="CL464" s="176"/>
      <c r="CM464" s="176"/>
      <c r="CN464" s="176"/>
      <c r="CO464" s="176"/>
      <c r="CP464" s="176"/>
      <c r="CQ464" s="176"/>
      <c r="CR464" s="176"/>
      <c r="CS464" s="176"/>
      <c r="CT464" s="176"/>
      <c r="CU464" s="176"/>
      <c r="CV464" s="176"/>
      <c r="CW464" s="176"/>
      <c r="CX464" s="176"/>
      <c r="CY464" s="176"/>
      <c r="CZ464" s="176"/>
      <c r="DA464" s="176"/>
      <c r="DB464" s="176"/>
      <c r="DC464" s="176"/>
      <c r="DD464" s="176"/>
      <c r="DE464" s="176"/>
      <c r="DF464" s="176"/>
      <c r="DG464" s="176"/>
      <c r="DH464" s="176"/>
      <c r="DI464" s="176"/>
      <c r="DJ464" s="176"/>
      <c r="DK464" s="176"/>
      <c r="DL464" s="176"/>
      <c r="DM464" s="176"/>
      <c r="DN464" s="176"/>
      <c r="DO464" s="176"/>
      <c r="DP464" s="176"/>
      <c r="DQ464" s="176"/>
      <c r="DR464" s="176"/>
      <c r="DS464" s="176"/>
      <c r="DT464" s="176"/>
      <c r="DU464" s="176"/>
      <c r="DV464" s="176"/>
      <c r="DW464" s="176"/>
      <c r="DX464" s="176"/>
      <c r="DY464" s="176"/>
      <c r="DZ464" s="176"/>
      <c r="EA464" s="176"/>
      <c r="EB464" s="176"/>
      <c r="EC464" s="176"/>
      <c r="ED464" s="176"/>
      <c r="EE464" s="176"/>
      <c r="EF464" s="176"/>
      <c r="EG464" s="176"/>
      <c r="EH464" s="176"/>
      <c r="EI464" s="176"/>
      <c r="EJ464" s="176"/>
      <c r="EK464" s="176"/>
      <c r="EL464" s="176"/>
      <c r="EM464" s="176"/>
      <c r="EN464" s="176"/>
      <c r="EO464" s="176"/>
      <c r="EP464" s="176"/>
      <c r="EQ464" s="176"/>
      <c r="ER464" s="176"/>
      <c r="ES464" s="176"/>
      <c r="ET464" s="176"/>
      <c r="EU464" s="176"/>
      <c r="EV464" s="176"/>
      <c r="EW464" s="176"/>
      <c r="EX464" s="176"/>
      <c r="EY464" s="176"/>
      <c r="EZ464" s="176"/>
      <c r="FA464" s="176"/>
      <c r="FB464" s="176"/>
      <c r="FC464" s="176"/>
      <c r="FD464" s="176"/>
      <c r="FE464" s="176"/>
      <c r="FF464" s="176"/>
      <c r="FG464" s="176"/>
      <c r="FH464" s="176"/>
      <c r="FI464" s="176"/>
      <c r="FJ464" s="176"/>
      <c r="FK464" s="176"/>
      <c r="FL464" s="176"/>
      <c r="FM464" s="176"/>
      <c r="FN464" s="176"/>
      <c r="FO464" s="176"/>
      <c r="FP464" s="176"/>
      <c r="FQ464" s="176"/>
      <c r="FR464" s="176"/>
      <c r="FS464" s="176"/>
      <c r="FT464" s="176"/>
      <c r="FU464" s="176"/>
      <c r="FV464" s="176"/>
      <c r="FW464" s="176"/>
      <c r="FX464" s="176"/>
      <c r="FY464" s="176"/>
      <c r="FZ464" s="176"/>
      <c r="GA464" s="176"/>
      <c r="GB464" s="176"/>
      <c r="GC464" s="176"/>
      <c r="GD464" s="176"/>
      <c r="GE464" s="176"/>
      <c r="GF464" s="176"/>
      <c r="GG464" s="176"/>
      <c r="GH464" s="176"/>
      <c r="GI464" s="176"/>
      <c r="GJ464" s="176"/>
      <c r="GK464" s="176"/>
      <c r="GL464" s="176"/>
      <c r="GM464" s="176"/>
      <c r="GN464" s="176"/>
      <c r="GO464" s="176"/>
      <c r="GP464" s="176"/>
      <c r="GQ464" s="176"/>
      <c r="GR464" s="176"/>
      <c r="GS464" s="176"/>
      <c r="GT464" s="176"/>
      <c r="GU464" s="176"/>
      <c r="GV464" s="176"/>
      <c r="GW464" s="176"/>
      <c r="GX464" s="176"/>
      <c r="GY464" s="176"/>
      <c r="GZ464" s="176"/>
      <c r="HA464" s="176"/>
      <c r="HB464" s="176"/>
      <c r="HC464" s="176"/>
      <c r="HD464" s="176"/>
      <c r="HE464" s="176"/>
      <c r="HF464" s="176"/>
      <c r="HG464" s="176"/>
      <c r="HH464" s="176"/>
      <c r="HI464" s="176"/>
      <c r="HJ464" s="176"/>
      <c r="HK464" s="176"/>
      <c r="HL464" s="176"/>
      <c r="HM464" s="176"/>
      <c r="HN464" s="176"/>
      <c r="HO464" s="176"/>
      <c r="HP464" s="176"/>
      <c r="HQ464" s="176"/>
      <c r="HR464" s="176"/>
      <c r="HS464" s="176"/>
      <c r="HT464" s="176"/>
      <c r="HU464" s="176"/>
      <c r="HV464" s="176"/>
      <c r="HW464" s="176"/>
      <c r="HX464" s="176"/>
      <c r="HY464" s="176"/>
      <c r="HZ464" s="176"/>
      <c r="IA464" s="176"/>
      <c r="IB464" s="176"/>
      <c r="IC464" s="176"/>
      <c r="ID464" s="176"/>
      <c r="IE464" s="176"/>
      <c r="IF464" s="176"/>
      <c r="IG464" s="176"/>
      <c r="IH464" s="176"/>
      <c r="II464" s="176"/>
      <c r="IJ464" s="176"/>
      <c r="IK464" s="176"/>
      <c r="IL464" s="176"/>
      <c r="IM464" s="176"/>
      <c r="IN464" s="176"/>
      <c r="IO464" s="176"/>
      <c r="IP464" s="176"/>
      <c r="IQ464" s="176"/>
      <c r="IR464" s="176"/>
      <c r="IS464" s="176"/>
      <c r="IT464" s="176"/>
      <c r="IU464" s="176"/>
    </row>
    <row r="465" spans="1:8" s="98" customFormat="1" x14ac:dyDescent="0.25">
      <c r="A465" s="93"/>
      <c r="B465" s="94"/>
      <c r="C465" s="94"/>
      <c r="D465" s="94"/>
      <c r="E465" s="95"/>
      <c r="F465" s="96"/>
      <c r="G465" s="97"/>
      <c r="H465" s="164"/>
    </row>
    <row r="466" spans="1:8" s="98" customFormat="1" x14ac:dyDescent="0.25">
      <c r="A466" s="822" t="s">
        <v>211</v>
      </c>
      <c r="B466" s="823"/>
      <c r="C466" s="823"/>
      <c r="D466" s="823"/>
      <c r="E466" s="823"/>
      <c r="F466" s="823"/>
      <c r="G466" s="823"/>
      <c r="H466" s="824"/>
    </row>
    <row r="467" spans="1:8" s="98" customFormat="1" x14ac:dyDescent="0.25">
      <c r="A467" s="822" t="s">
        <v>212</v>
      </c>
      <c r="B467" s="823"/>
      <c r="C467" s="823"/>
      <c r="D467" s="823"/>
      <c r="E467" s="823"/>
      <c r="F467" s="823"/>
      <c r="G467" s="823"/>
      <c r="H467" s="824"/>
    </row>
    <row r="468" spans="1:8" s="98" customFormat="1" ht="12.75" customHeight="1" x14ac:dyDescent="0.25">
      <c r="A468" s="852" t="str">
        <f>A4</f>
        <v>Substituição dos sistemas de climatização dos cartórios do Edifício Sede por VRF</v>
      </c>
      <c r="B468" s="853"/>
      <c r="C468" s="853"/>
      <c r="D468" s="853"/>
      <c r="E468" s="853"/>
      <c r="F468" s="853"/>
      <c r="G468" s="853"/>
      <c r="H468" s="854"/>
    </row>
    <row r="469" spans="1:8" s="98" customFormat="1" ht="12.75" customHeight="1" x14ac:dyDescent="0.25">
      <c r="A469" s="847"/>
      <c r="B469" s="848"/>
      <c r="C469" s="848"/>
      <c r="D469" s="848"/>
      <c r="E469" s="848"/>
      <c r="F469" s="848"/>
      <c r="G469" s="848"/>
      <c r="H469" s="849"/>
    </row>
    <row r="470" spans="1:8" s="177" customFormat="1" ht="20.25" customHeight="1" x14ac:dyDescent="0.25">
      <c r="A470" s="829" t="str">
        <f>'Anexo 2'!H27</f>
        <v>AC-013</v>
      </c>
      <c r="B470" s="830"/>
      <c r="C470" s="830"/>
      <c r="D470" s="830"/>
      <c r="E470" s="830"/>
      <c r="F470" s="830"/>
      <c r="G470" s="830"/>
      <c r="H470" s="831"/>
    </row>
    <row r="471" spans="1:8" s="177" customFormat="1" ht="20.25" customHeight="1" x14ac:dyDescent="0.25">
      <c r="A471" s="844" t="s">
        <v>215</v>
      </c>
      <c r="B471" s="830"/>
      <c r="C471" s="183" t="s">
        <v>22</v>
      </c>
      <c r="D471" s="183" t="s">
        <v>216</v>
      </c>
      <c r="E471" s="845" t="s">
        <v>217</v>
      </c>
      <c r="F471" s="845"/>
      <c r="G471" s="845" t="s">
        <v>218</v>
      </c>
      <c r="H471" s="846"/>
    </row>
    <row r="472" spans="1:8" s="177" customFormat="1" ht="54" customHeight="1" x14ac:dyDescent="0.25">
      <c r="A472" s="825" t="str">
        <f>'Anexo 2'!B27</f>
        <v>Fornecimento e instalação de linha frigorígena em tubos de cobre flexíveis  6,35mm (1/4") , conforme projeto, inclusive isolamento, conexões e instalação dos derivadores</v>
      </c>
      <c r="B472" s="826"/>
      <c r="C472" s="559" t="s">
        <v>8</v>
      </c>
      <c r="D472" s="101" t="s">
        <v>263</v>
      </c>
      <c r="E472" s="836" t="s">
        <v>264</v>
      </c>
      <c r="F472" s="837"/>
      <c r="G472" s="805" t="str">
        <f>$G$8</f>
        <v>MAIO/2023</v>
      </c>
      <c r="H472" s="806"/>
    </row>
    <row r="473" spans="1:8" s="177" customFormat="1" x14ac:dyDescent="0.25">
      <c r="A473" s="102"/>
      <c r="B473" s="672"/>
      <c r="C473" s="672"/>
      <c r="D473" s="672"/>
      <c r="E473" s="104"/>
      <c r="F473" s="105"/>
      <c r="G473" s="106"/>
      <c r="H473" s="107"/>
    </row>
    <row r="474" spans="1:8" s="177" customFormat="1" x14ac:dyDescent="0.25">
      <c r="A474" s="779" t="s">
        <v>222</v>
      </c>
      <c r="B474" s="781" t="s">
        <v>22</v>
      </c>
      <c r="C474" s="781" t="s">
        <v>223</v>
      </c>
      <c r="D474" s="781" t="s">
        <v>17</v>
      </c>
      <c r="E474" s="783" t="s">
        <v>224</v>
      </c>
      <c r="F474" s="772" t="s">
        <v>225</v>
      </c>
      <c r="G474" s="773"/>
      <c r="H474" s="774" t="s">
        <v>226</v>
      </c>
    </row>
    <row r="475" spans="1:8" s="177" customFormat="1" x14ac:dyDescent="0.25">
      <c r="A475" s="807"/>
      <c r="B475" s="782"/>
      <c r="C475" s="782"/>
      <c r="D475" s="785"/>
      <c r="E475" s="786"/>
      <c r="F475" s="42" t="s">
        <v>227</v>
      </c>
      <c r="G475" s="42" t="s">
        <v>228</v>
      </c>
      <c r="H475" s="775"/>
    </row>
    <row r="476" spans="1:8" s="177" customFormat="1" ht="22.5" x14ac:dyDescent="0.25">
      <c r="A476" s="76" t="s">
        <v>248</v>
      </c>
      <c r="B476" s="77" t="s">
        <v>8</v>
      </c>
      <c r="C476" s="174">
        <v>88250</v>
      </c>
      <c r="D476" s="79" t="s">
        <v>249</v>
      </c>
      <c r="E476" s="304">
        <v>5.8999999999999997E-2</v>
      </c>
      <c r="F476" s="199">
        <f>F361</f>
        <v>23.01</v>
      </c>
      <c r="G476" s="114">
        <f t="shared" ref="G476:G477" si="12">TRUNC(E476*F476,2)</f>
        <v>1.35</v>
      </c>
      <c r="H476" s="169"/>
    </row>
    <row r="477" spans="1:8" s="177" customFormat="1" ht="25.5" customHeight="1" x14ac:dyDescent="0.25">
      <c r="A477" s="76" t="s">
        <v>250</v>
      </c>
      <c r="B477" s="77" t="s">
        <v>8</v>
      </c>
      <c r="C477" s="78">
        <v>100308</v>
      </c>
      <c r="D477" s="79" t="s">
        <v>249</v>
      </c>
      <c r="E477" s="304">
        <v>5.8999999999999997E-2</v>
      </c>
      <c r="F477" s="199">
        <f>F362</f>
        <v>25.98</v>
      </c>
      <c r="G477" s="114">
        <f t="shared" si="12"/>
        <v>1.53</v>
      </c>
      <c r="H477" s="169"/>
    </row>
    <row r="478" spans="1:8" s="177" customFormat="1" x14ac:dyDescent="0.25">
      <c r="A478" s="170" t="s">
        <v>226</v>
      </c>
      <c r="B478" s="808"/>
      <c r="C478" s="809"/>
      <c r="D478" s="809"/>
      <c r="E478" s="809"/>
      <c r="F478" s="809"/>
      <c r="G478" s="810"/>
      <c r="H478" s="171">
        <f>SUM(G476:G477)</f>
        <v>2.88</v>
      </c>
    </row>
    <row r="479" spans="1:8" s="177" customFormat="1" x14ac:dyDescent="0.25">
      <c r="A479" s="102"/>
      <c r="B479" s="672"/>
      <c r="C479" s="672"/>
      <c r="D479" s="672"/>
      <c r="E479" s="104"/>
      <c r="F479" s="105"/>
      <c r="G479" s="106"/>
      <c r="H479" s="107"/>
    </row>
    <row r="480" spans="1:8" s="177" customFormat="1" ht="21" customHeight="1" x14ac:dyDescent="0.25">
      <c r="A480" s="779" t="s">
        <v>229</v>
      </c>
      <c r="B480" s="781" t="s">
        <v>22</v>
      </c>
      <c r="C480" s="781" t="s">
        <v>223</v>
      </c>
      <c r="D480" s="781" t="s">
        <v>17</v>
      </c>
      <c r="E480" s="783" t="s">
        <v>224</v>
      </c>
      <c r="F480" s="772" t="s">
        <v>225</v>
      </c>
      <c r="G480" s="773"/>
      <c r="H480" s="774" t="s">
        <v>230</v>
      </c>
    </row>
    <row r="481" spans="1:8" s="177" customFormat="1" ht="16.5" customHeight="1" x14ac:dyDescent="0.25">
      <c r="A481" s="780"/>
      <c r="B481" s="782"/>
      <c r="C481" s="782"/>
      <c r="D481" s="782"/>
      <c r="E481" s="784"/>
      <c r="F481" s="42" t="s">
        <v>227</v>
      </c>
      <c r="G481" s="42" t="s">
        <v>228</v>
      </c>
      <c r="H481" s="775"/>
    </row>
    <row r="482" spans="1:8" s="177" customFormat="1" x14ac:dyDescent="0.25">
      <c r="A482" s="564"/>
      <c r="B482" s="555"/>
      <c r="C482" s="555"/>
      <c r="D482" s="555"/>
      <c r="E482" s="565"/>
      <c r="F482" s="165"/>
      <c r="G482" s="166"/>
      <c r="H482" s="558"/>
    </row>
    <row r="483" spans="1:8" s="177" customFormat="1" ht="18" customHeight="1" x14ac:dyDescent="0.25">
      <c r="A483" s="674" t="s">
        <v>265</v>
      </c>
      <c r="B483" s="92" t="s">
        <v>8</v>
      </c>
      <c r="C483" s="174">
        <v>39662</v>
      </c>
      <c r="D483" s="186" t="s">
        <v>209</v>
      </c>
      <c r="E483" s="295">
        <v>1.0210999999999999</v>
      </c>
      <c r="F483" s="124">
        <v>19.02</v>
      </c>
      <c r="G483" s="114">
        <f t="shared" ref="G483:G489" si="13">TRUNC(E483*F483,2)</f>
        <v>19.420000000000002</v>
      </c>
      <c r="H483" s="558"/>
    </row>
    <row r="484" spans="1:8" s="177" customFormat="1" ht="33.75" x14ac:dyDescent="0.25">
      <c r="A484" s="674" t="s">
        <v>623</v>
      </c>
      <c r="B484" s="92" t="s">
        <v>233</v>
      </c>
      <c r="C484" s="78" t="s">
        <v>255</v>
      </c>
      <c r="D484" s="186" t="s">
        <v>209</v>
      </c>
      <c r="E484" s="295">
        <v>1.0210999999999999</v>
      </c>
      <c r="F484" s="124">
        <f>' material refrigeração'!Q13</f>
        <v>12.82</v>
      </c>
      <c r="G484" s="114">
        <f t="shared" si="13"/>
        <v>13.09</v>
      </c>
      <c r="H484" s="558"/>
    </row>
    <row r="485" spans="1:8" s="177" customFormat="1" ht="33.75" x14ac:dyDescent="0.25">
      <c r="A485" s="675" t="s">
        <v>625</v>
      </c>
      <c r="B485" s="92" t="s">
        <v>8</v>
      </c>
      <c r="C485" s="78" t="s">
        <v>268</v>
      </c>
      <c r="D485" s="111" t="s">
        <v>269</v>
      </c>
      <c r="E485" s="295">
        <f>'Lev. material refrigeração'!$C$84</f>
        <v>1.4E-3</v>
      </c>
      <c r="F485" s="124">
        <v>88</v>
      </c>
      <c r="G485" s="114">
        <f t="shared" si="13"/>
        <v>0.12</v>
      </c>
      <c r="H485" s="558"/>
    </row>
    <row r="486" spans="1:8" s="177" customFormat="1" ht="26.25" customHeight="1" x14ac:dyDescent="0.25">
      <c r="A486" s="675" t="s">
        <v>626</v>
      </c>
      <c r="B486" s="92" t="s">
        <v>8</v>
      </c>
      <c r="C486" s="78" t="s">
        <v>271</v>
      </c>
      <c r="D486" s="186" t="s">
        <v>272</v>
      </c>
      <c r="E486" s="295">
        <f>'Lev. material refrigeração'!$C$80</f>
        <v>1.9E-3</v>
      </c>
      <c r="F486" s="124">
        <v>19.28</v>
      </c>
      <c r="G486" s="114">
        <f t="shared" si="13"/>
        <v>0.03</v>
      </c>
      <c r="H486" s="558"/>
    </row>
    <row r="487" spans="1:8" s="504" customFormat="1" ht="20.25" customHeight="1" x14ac:dyDescent="0.25">
      <c r="A487" s="676" t="s">
        <v>273</v>
      </c>
      <c r="B487" s="511" t="s">
        <v>233</v>
      </c>
      <c r="C487" s="512" t="s">
        <v>255</v>
      </c>
      <c r="D487" s="501" t="s">
        <v>272</v>
      </c>
      <c r="E487" s="530">
        <f>'Lev. material refrigeração'!C76</f>
        <v>2.4500000000000001E-2</v>
      </c>
      <c r="F487" s="124">
        <f>' material refrigeração'!Q23</f>
        <v>20</v>
      </c>
      <c r="G487" s="114">
        <f t="shared" si="13"/>
        <v>0.49</v>
      </c>
      <c r="H487" s="569"/>
    </row>
    <row r="488" spans="1:8" s="177" customFormat="1" ht="20.25" customHeight="1" x14ac:dyDescent="0.2">
      <c r="A488" s="677" t="s">
        <v>274</v>
      </c>
      <c r="B488" s="92" t="s">
        <v>233</v>
      </c>
      <c r="C488" s="78" t="s">
        <v>255</v>
      </c>
      <c r="D488" s="186" t="s">
        <v>17</v>
      </c>
      <c r="E488" s="295">
        <f>'Lev. material refrigeração'!C71</f>
        <v>0.23519999999999999</v>
      </c>
      <c r="F488" s="124">
        <f>' material refrigeração'!$Q$24</f>
        <v>16</v>
      </c>
      <c r="G488" s="114">
        <f t="shared" si="13"/>
        <v>3.76</v>
      </c>
      <c r="H488" s="569"/>
    </row>
    <row r="489" spans="1:8" s="177" customFormat="1" ht="27.75" customHeight="1" x14ac:dyDescent="0.2">
      <c r="A489" s="317" t="s">
        <v>275</v>
      </c>
      <c r="B489" s="92" t="s">
        <v>233</v>
      </c>
      <c r="C489" s="78" t="s">
        <v>255</v>
      </c>
      <c r="D489" s="186" t="s">
        <v>17</v>
      </c>
      <c r="E489" s="92">
        <v>0.5</v>
      </c>
      <c r="F489" s="124">
        <f>'material ARMACELL'!J4</f>
        <v>24.88</v>
      </c>
      <c r="G489" s="114">
        <f t="shared" si="13"/>
        <v>12.44</v>
      </c>
      <c r="H489" s="569"/>
    </row>
    <row r="490" spans="1:8" s="177" customFormat="1" ht="23.25" customHeight="1" x14ac:dyDescent="0.25">
      <c r="A490" s="170" t="s">
        <v>230</v>
      </c>
      <c r="B490" s="808"/>
      <c r="C490" s="809"/>
      <c r="D490" s="809"/>
      <c r="E490" s="809"/>
      <c r="F490" s="809"/>
      <c r="G490" s="810"/>
      <c r="H490" s="171">
        <f>SUM(G483:G489)</f>
        <v>49.35</v>
      </c>
    </row>
    <row r="491" spans="1:8" s="177" customFormat="1" x14ac:dyDescent="0.25">
      <c r="A491" s="126"/>
      <c r="B491" s="127"/>
      <c r="C491" s="127"/>
      <c r="D491" s="128"/>
      <c r="E491" s="88"/>
      <c r="F491" s="129"/>
      <c r="G491" s="130"/>
      <c r="H491" s="131"/>
    </row>
    <row r="492" spans="1:8" s="177" customFormat="1" x14ac:dyDescent="0.25">
      <c r="A492" s="811" t="s">
        <v>231</v>
      </c>
      <c r="B492" s="813" t="s">
        <v>22</v>
      </c>
      <c r="C492" s="813" t="s">
        <v>223</v>
      </c>
      <c r="D492" s="813" t="s">
        <v>17</v>
      </c>
      <c r="E492" s="816" t="s">
        <v>224</v>
      </c>
      <c r="F492" s="818" t="s">
        <v>225</v>
      </c>
      <c r="G492" s="819"/>
      <c r="H492" s="820" t="s">
        <v>232</v>
      </c>
    </row>
    <row r="493" spans="1:8" s="177" customFormat="1" x14ac:dyDescent="0.25">
      <c r="A493" s="812"/>
      <c r="B493" s="814"/>
      <c r="C493" s="814"/>
      <c r="D493" s="815"/>
      <c r="E493" s="817"/>
      <c r="F493" s="165" t="s">
        <v>227</v>
      </c>
      <c r="G493" s="166" t="s">
        <v>228</v>
      </c>
      <c r="H493" s="821"/>
    </row>
    <row r="494" spans="1:8" s="177" customFormat="1" x14ac:dyDescent="0.2">
      <c r="A494" s="677"/>
      <c r="B494" s="555"/>
      <c r="C494" s="555"/>
      <c r="D494" s="556"/>
      <c r="E494" s="557"/>
      <c r="F494" s="165"/>
      <c r="G494" s="166"/>
      <c r="H494" s="558"/>
    </row>
    <row r="495" spans="1:8" s="177" customFormat="1" x14ac:dyDescent="0.25">
      <c r="A495" s="76"/>
      <c r="B495" s="77"/>
      <c r="C495" s="174"/>
      <c r="D495" s="79"/>
      <c r="E495" s="80"/>
      <c r="F495" s="167">
        <v>0</v>
      </c>
      <c r="G495" s="168">
        <f>ROUND(E495*F495,2)</f>
        <v>0</v>
      </c>
      <c r="H495" s="558"/>
    </row>
    <row r="496" spans="1:8" s="177" customFormat="1" x14ac:dyDescent="0.25">
      <c r="A496" s="170" t="s">
        <v>232</v>
      </c>
      <c r="B496" s="808"/>
      <c r="C496" s="809"/>
      <c r="D496" s="809"/>
      <c r="E496" s="809"/>
      <c r="F496" s="809"/>
      <c r="G496" s="810"/>
      <c r="H496" s="171">
        <f>SUM(G494:G495)</f>
        <v>0</v>
      </c>
    </row>
    <row r="497" spans="1:9" s="177" customFormat="1" x14ac:dyDescent="0.25">
      <c r="A497" s="76"/>
      <c r="B497" s="77"/>
      <c r="C497" s="174"/>
      <c r="D497" s="79"/>
      <c r="E497" s="80"/>
      <c r="F497" s="167"/>
      <c r="G497" s="168"/>
      <c r="H497" s="131"/>
    </row>
    <row r="498" spans="1:9" s="177" customFormat="1" x14ac:dyDescent="0.25">
      <c r="A498" s="102"/>
      <c r="B498" s="672"/>
      <c r="C498" s="672"/>
      <c r="D498" s="672"/>
      <c r="E498" s="104"/>
      <c r="F498" s="105"/>
      <c r="G498" s="106"/>
      <c r="H498" s="107"/>
    </row>
    <row r="499" spans="1:9" s="177" customFormat="1" ht="20.25" customHeight="1" x14ac:dyDescent="0.25">
      <c r="A499" s="139" t="s">
        <v>237</v>
      </c>
      <c r="B499" s="562"/>
      <c r="C499" s="562"/>
      <c r="D499" s="141"/>
      <c r="E499" s="142"/>
      <c r="F499" s="108"/>
      <c r="G499" s="109"/>
      <c r="H499" s="298" t="s">
        <v>210</v>
      </c>
    </row>
    <row r="500" spans="1:9" s="177" customFormat="1" ht="20.25" customHeight="1" x14ac:dyDescent="0.25">
      <c r="A500" s="143" t="s">
        <v>238</v>
      </c>
      <c r="B500" s="144"/>
      <c r="C500" s="144"/>
      <c r="D500" s="145"/>
      <c r="E500" s="146"/>
      <c r="F500" s="147">
        <f>H478</f>
        <v>2.88</v>
      </c>
      <c r="G500" s="148"/>
      <c r="H500" s="149"/>
    </row>
    <row r="501" spans="1:9" s="177" customFormat="1" ht="20.25" customHeight="1" x14ac:dyDescent="0.25">
      <c r="A501" s="296" t="s">
        <v>239</v>
      </c>
      <c r="B501" s="673"/>
      <c r="C501" s="673"/>
      <c r="D501" s="150"/>
      <c r="E501" s="151"/>
      <c r="F501" s="152">
        <v>0</v>
      </c>
      <c r="G501" s="161"/>
      <c r="H501" s="153"/>
    </row>
    <row r="502" spans="1:9" s="177" customFormat="1" ht="20.25" customHeight="1" x14ac:dyDescent="0.25">
      <c r="A502" s="154" t="s">
        <v>240</v>
      </c>
      <c r="B502" s="155"/>
      <c r="C502" s="155"/>
      <c r="D502" s="156"/>
      <c r="E502" s="157"/>
      <c r="F502" s="158"/>
      <c r="G502" s="297"/>
      <c r="H502" s="159">
        <f>F500+F501</f>
        <v>2.88</v>
      </c>
    </row>
    <row r="503" spans="1:9" s="177" customFormat="1" ht="20.25" customHeight="1" x14ac:dyDescent="0.25">
      <c r="A503" s="143" t="s">
        <v>241</v>
      </c>
      <c r="B503" s="144"/>
      <c r="C503" s="144"/>
      <c r="D503" s="145"/>
      <c r="E503" s="146"/>
      <c r="F503" s="160">
        <f>H490</f>
        <v>49.35</v>
      </c>
      <c r="G503" s="161"/>
      <c r="H503" s="162"/>
    </row>
    <row r="504" spans="1:9" s="177" customFormat="1" ht="20.25" customHeight="1" x14ac:dyDescent="0.25">
      <c r="A504" s="118" t="s">
        <v>242</v>
      </c>
      <c r="B504" s="673"/>
      <c r="C504" s="673"/>
      <c r="D504" s="150"/>
      <c r="E504" s="151"/>
      <c r="F504" s="152">
        <f>H496</f>
        <v>0</v>
      </c>
      <c r="G504" s="161"/>
      <c r="H504" s="153"/>
    </row>
    <row r="505" spans="1:9" s="177" customFormat="1" ht="20.25" customHeight="1" x14ac:dyDescent="0.25">
      <c r="A505" s="154" t="s">
        <v>243</v>
      </c>
      <c r="B505" s="155"/>
      <c r="C505" s="155"/>
      <c r="D505" s="156"/>
      <c r="E505" s="163"/>
      <c r="F505" s="158"/>
      <c r="G505" s="297"/>
      <c r="H505" s="159">
        <f>F503+F504</f>
        <v>49.35</v>
      </c>
      <c r="I505" s="216"/>
    </row>
    <row r="506" spans="1:9" s="177" customFormat="1" ht="20.25" customHeight="1" thickBot="1" x14ac:dyDescent="0.3">
      <c r="A506" s="318" t="s">
        <v>244</v>
      </c>
      <c r="B506" s="319"/>
      <c r="C506" s="319"/>
      <c r="D506" s="319"/>
      <c r="E506" s="320"/>
      <c r="F506" s="321"/>
      <c r="G506" s="322"/>
      <c r="H506" s="323">
        <f>H502+H505</f>
        <v>52.230000000000004</v>
      </c>
    </row>
    <row r="507" spans="1:9" s="98" customFormat="1" x14ac:dyDescent="0.25">
      <c r="A507" s="93"/>
      <c r="B507" s="94"/>
      <c r="C507" s="94"/>
      <c r="D507" s="94"/>
      <c r="E507" s="95"/>
      <c r="F507" s="96"/>
      <c r="G507" s="97"/>
      <c r="H507" s="164"/>
    </row>
    <row r="508" spans="1:9" s="98" customFormat="1" x14ac:dyDescent="0.25">
      <c r="A508" s="822" t="s">
        <v>211</v>
      </c>
      <c r="B508" s="823"/>
      <c r="C508" s="823"/>
      <c r="D508" s="823"/>
      <c r="E508" s="823"/>
      <c r="F508" s="823"/>
      <c r="G508" s="823"/>
      <c r="H508" s="824"/>
    </row>
    <row r="509" spans="1:9" s="98" customFormat="1" x14ac:dyDescent="0.25">
      <c r="A509" s="822" t="s">
        <v>212</v>
      </c>
      <c r="B509" s="823"/>
      <c r="C509" s="823"/>
      <c r="D509" s="823"/>
      <c r="E509" s="823"/>
      <c r="F509" s="823"/>
      <c r="G509" s="823"/>
      <c r="H509" s="824"/>
    </row>
    <row r="510" spans="1:9" s="98" customFormat="1" ht="12.75" customHeight="1" x14ac:dyDescent="0.25">
      <c r="A510" s="852" t="str">
        <f>A4</f>
        <v>Substituição dos sistemas de climatização dos cartórios do Edifício Sede por VRF</v>
      </c>
      <c r="B510" s="853"/>
      <c r="C510" s="853"/>
      <c r="D510" s="853"/>
      <c r="E510" s="853"/>
      <c r="F510" s="853"/>
      <c r="G510" s="853"/>
      <c r="H510" s="854"/>
    </row>
    <row r="511" spans="1:9" s="98" customFormat="1" ht="12.75" customHeight="1" x14ac:dyDescent="0.25">
      <c r="A511" s="847"/>
      <c r="B511" s="848"/>
      <c r="C511" s="848"/>
      <c r="D511" s="848"/>
      <c r="E511" s="848"/>
      <c r="F511" s="848"/>
      <c r="G511" s="848"/>
      <c r="H511" s="849"/>
    </row>
    <row r="512" spans="1:9" s="177" customFormat="1" ht="20.25" customHeight="1" x14ac:dyDescent="0.25">
      <c r="A512" s="829" t="str">
        <f>'Anexo 2'!H28</f>
        <v>AC-014</v>
      </c>
      <c r="B512" s="830"/>
      <c r="C512" s="830"/>
      <c r="D512" s="830"/>
      <c r="E512" s="830"/>
      <c r="F512" s="830"/>
      <c r="G512" s="830"/>
      <c r="H512" s="831"/>
    </row>
    <row r="513" spans="1:8" s="177" customFormat="1" ht="20.25" customHeight="1" x14ac:dyDescent="0.25">
      <c r="A513" s="844" t="s">
        <v>215</v>
      </c>
      <c r="B513" s="830"/>
      <c r="C513" s="183" t="s">
        <v>22</v>
      </c>
      <c r="D513" s="183" t="s">
        <v>216</v>
      </c>
      <c r="E513" s="845" t="s">
        <v>217</v>
      </c>
      <c r="F513" s="845"/>
      <c r="G513" s="845" t="s">
        <v>218</v>
      </c>
      <c r="H513" s="846"/>
    </row>
    <row r="514" spans="1:8" s="177" customFormat="1" ht="54" customHeight="1" x14ac:dyDescent="0.25">
      <c r="A514" s="825" t="str">
        <f>'Anexo 2'!B28</f>
        <v>Fornecimento e instalação de linha frigorígena em tubos de cobre flexíveis  9,53mm (3/8") , conforme projeto, inclusive isolamento, conexões e instalação dos derivadores</v>
      </c>
      <c r="B514" s="826"/>
      <c r="C514" s="559" t="s">
        <v>8</v>
      </c>
      <c r="D514" s="101" t="s">
        <v>276</v>
      </c>
      <c r="E514" s="836" t="s">
        <v>264</v>
      </c>
      <c r="F514" s="837"/>
      <c r="G514" s="805" t="str">
        <f>$G$8</f>
        <v>MAIO/2023</v>
      </c>
      <c r="H514" s="806"/>
    </row>
    <row r="515" spans="1:8" s="177" customFormat="1" x14ac:dyDescent="0.25">
      <c r="A515" s="102"/>
      <c r="B515" s="672"/>
      <c r="C515" s="672"/>
      <c r="D515" s="672"/>
      <c r="E515" s="104"/>
      <c r="F515" s="105"/>
      <c r="G515" s="106"/>
      <c r="H515" s="107"/>
    </row>
    <row r="516" spans="1:8" s="177" customFormat="1" x14ac:dyDescent="0.25">
      <c r="A516" s="779" t="s">
        <v>222</v>
      </c>
      <c r="B516" s="781" t="s">
        <v>22</v>
      </c>
      <c r="C516" s="781" t="s">
        <v>223</v>
      </c>
      <c r="D516" s="781" t="s">
        <v>17</v>
      </c>
      <c r="E516" s="783" t="s">
        <v>224</v>
      </c>
      <c r="F516" s="772" t="s">
        <v>225</v>
      </c>
      <c r="G516" s="773"/>
      <c r="H516" s="774" t="s">
        <v>226</v>
      </c>
    </row>
    <row r="517" spans="1:8" s="177" customFormat="1" x14ac:dyDescent="0.25">
      <c r="A517" s="807"/>
      <c r="B517" s="782"/>
      <c r="C517" s="782"/>
      <c r="D517" s="785"/>
      <c r="E517" s="786"/>
      <c r="F517" s="42" t="s">
        <v>227</v>
      </c>
      <c r="G517" s="42" t="s">
        <v>228</v>
      </c>
      <c r="H517" s="775"/>
    </row>
    <row r="518" spans="1:8" s="177" customFormat="1" ht="22.5" x14ac:dyDescent="0.25">
      <c r="A518" s="76" t="s">
        <v>248</v>
      </c>
      <c r="B518" s="77" t="s">
        <v>8</v>
      </c>
      <c r="C518" s="174">
        <v>88250</v>
      </c>
      <c r="D518" s="79" t="s">
        <v>249</v>
      </c>
      <c r="E518" s="304">
        <v>5.7000000000000002E-2</v>
      </c>
      <c r="F518" s="199">
        <f>F476</f>
        <v>23.01</v>
      </c>
      <c r="G518" s="114">
        <f t="shared" ref="G518:G519" si="14">TRUNC(E518*F518,2)</f>
        <v>1.31</v>
      </c>
      <c r="H518" s="169"/>
    </row>
    <row r="519" spans="1:8" s="177" customFormat="1" ht="25.5" customHeight="1" x14ac:dyDescent="0.25">
      <c r="A519" s="76" t="s">
        <v>250</v>
      </c>
      <c r="B519" s="77" t="s">
        <v>8</v>
      </c>
      <c r="C519" s="78">
        <v>100308</v>
      </c>
      <c r="D519" s="79" t="s">
        <v>249</v>
      </c>
      <c r="E519" s="304">
        <v>5.7000000000000002E-2</v>
      </c>
      <c r="F519" s="199">
        <f>F477</f>
        <v>25.98</v>
      </c>
      <c r="G519" s="114">
        <f t="shared" si="14"/>
        <v>1.48</v>
      </c>
      <c r="H519" s="169"/>
    </row>
    <row r="520" spans="1:8" s="177" customFormat="1" x14ac:dyDescent="0.25">
      <c r="A520" s="170" t="s">
        <v>226</v>
      </c>
      <c r="B520" s="808"/>
      <c r="C520" s="809"/>
      <c r="D520" s="809"/>
      <c r="E520" s="809"/>
      <c r="F520" s="809"/>
      <c r="G520" s="810"/>
      <c r="H520" s="171">
        <f>SUM(G518:G519)</f>
        <v>2.79</v>
      </c>
    </row>
    <row r="521" spans="1:8" s="177" customFormat="1" x14ac:dyDescent="0.25">
      <c r="A521" s="102"/>
      <c r="B521" s="672"/>
      <c r="C521" s="672"/>
      <c r="D521" s="672"/>
      <c r="E521" s="104"/>
      <c r="F521" s="105"/>
      <c r="G521" s="106"/>
      <c r="H521" s="107"/>
    </row>
    <row r="522" spans="1:8" s="177" customFormat="1" ht="21" customHeight="1" x14ac:dyDescent="0.25">
      <c r="A522" s="779" t="s">
        <v>229</v>
      </c>
      <c r="B522" s="781" t="s">
        <v>22</v>
      </c>
      <c r="C522" s="781" t="s">
        <v>223</v>
      </c>
      <c r="D522" s="781" t="s">
        <v>17</v>
      </c>
      <c r="E522" s="783" t="s">
        <v>224</v>
      </c>
      <c r="F522" s="772" t="s">
        <v>225</v>
      </c>
      <c r="G522" s="773"/>
      <c r="H522" s="774" t="s">
        <v>230</v>
      </c>
    </row>
    <row r="523" spans="1:8" s="177" customFormat="1" ht="16.5" customHeight="1" x14ac:dyDescent="0.25">
      <c r="A523" s="780"/>
      <c r="B523" s="782"/>
      <c r="C523" s="782"/>
      <c r="D523" s="782"/>
      <c r="E523" s="784"/>
      <c r="F523" s="42" t="s">
        <v>227</v>
      </c>
      <c r="G523" s="42" t="s">
        <v>228</v>
      </c>
      <c r="H523" s="775"/>
    </row>
    <row r="524" spans="1:8" s="177" customFormat="1" x14ac:dyDescent="0.25">
      <c r="A524" s="564"/>
      <c r="B524" s="555"/>
      <c r="C524" s="555"/>
      <c r="D524" s="555"/>
      <c r="E524" s="565"/>
      <c r="F524" s="165"/>
      <c r="G524" s="166"/>
      <c r="H524" s="558"/>
    </row>
    <row r="525" spans="1:8" s="177" customFormat="1" ht="17.25" customHeight="1" x14ac:dyDescent="0.25">
      <c r="A525" s="674" t="s">
        <v>277</v>
      </c>
      <c r="B525" s="92" t="s">
        <v>8</v>
      </c>
      <c r="C525" s="174">
        <v>39664</v>
      </c>
      <c r="D525" s="186" t="s">
        <v>209</v>
      </c>
      <c r="E525" s="295">
        <v>1.0210999999999999</v>
      </c>
      <c r="F525" s="124">
        <v>29.27</v>
      </c>
      <c r="G525" s="114">
        <f t="shared" ref="G525:G531" si="15">TRUNC(E525*F525,2)</f>
        <v>29.88</v>
      </c>
      <c r="H525" s="558"/>
    </row>
    <row r="526" spans="1:8" s="177" customFormat="1" ht="33.75" x14ac:dyDescent="0.2">
      <c r="A526" s="677" t="s">
        <v>278</v>
      </c>
      <c r="B526" s="92" t="s">
        <v>8</v>
      </c>
      <c r="C526" s="174">
        <v>39741</v>
      </c>
      <c r="D526" s="186" t="s">
        <v>209</v>
      </c>
      <c r="E526" s="295">
        <v>1.0210999999999999</v>
      </c>
      <c r="F526" s="124">
        <v>9.01</v>
      </c>
      <c r="G526" s="114">
        <f t="shared" si="15"/>
        <v>9.1999999999999993</v>
      </c>
      <c r="H526" s="558"/>
    </row>
    <row r="527" spans="1:8" s="177" customFormat="1" ht="33.75" x14ac:dyDescent="0.25">
      <c r="A527" s="675" t="s">
        <v>625</v>
      </c>
      <c r="B527" s="92" t="s">
        <v>8</v>
      </c>
      <c r="C527" s="78" t="s">
        <v>268</v>
      </c>
      <c r="D527" s="111" t="s">
        <v>269</v>
      </c>
      <c r="E527" s="295">
        <f>'Lev. material refrigeração'!$C$84</f>
        <v>1.4E-3</v>
      </c>
      <c r="F527" s="124">
        <f>F485</f>
        <v>88</v>
      </c>
      <c r="G527" s="114">
        <f t="shared" si="15"/>
        <v>0.12</v>
      </c>
      <c r="H527" s="558"/>
    </row>
    <row r="528" spans="1:8" s="177" customFormat="1" ht="26.25" customHeight="1" x14ac:dyDescent="0.25">
      <c r="A528" s="675" t="s">
        <v>626</v>
      </c>
      <c r="B528" s="92" t="s">
        <v>8</v>
      </c>
      <c r="C528" s="78" t="s">
        <v>271</v>
      </c>
      <c r="D528" s="186" t="s">
        <v>272</v>
      </c>
      <c r="E528" s="295">
        <f>'Lev. material refrigeração'!$C$80</f>
        <v>1.9E-3</v>
      </c>
      <c r="F528" s="124">
        <f t="shared" ref="F528:F530" si="16">F486</f>
        <v>19.28</v>
      </c>
      <c r="G528" s="114">
        <f t="shared" si="15"/>
        <v>0.03</v>
      </c>
      <c r="H528" s="558"/>
    </row>
    <row r="529" spans="1:8" s="177" customFormat="1" ht="20.25" customHeight="1" x14ac:dyDescent="0.25">
      <c r="A529" s="676" t="s">
        <v>273</v>
      </c>
      <c r="B529" s="511" t="s">
        <v>233</v>
      </c>
      <c r="C529" s="512" t="s">
        <v>255</v>
      </c>
      <c r="D529" s="111" t="s">
        <v>272</v>
      </c>
      <c r="E529" s="295">
        <f>'Lev. material refrigeração'!C76</f>
        <v>2.4500000000000001E-2</v>
      </c>
      <c r="F529" s="124">
        <f t="shared" si="16"/>
        <v>20</v>
      </c>
      <c r="G529" s="114">
        <f t="shared" si="15"/>
        <v>0.49</v>
      </c>
      <c r="H529" s="558"/>
    </row>
    <row r="530" spans="1:8" s="177" customFormat="1" ht="20.25" customHeight="1" x14ac:dyDescent="0.2">
      <c r="A530" s="678" t="s">
        <v>274</v>
      </c>
      <c r="B530" s="511" t="s">
        <v>233</v>
      </c>
      <c r="C530" s="512" t="s">
        <v>255</v>
      </c>
      <c r="D530" s="186" t="s">
        <v>17</v>
      </c>
      <c r="E530" s="387">
        <f>E488</f>
        <v>0.23519999999999999</v>
      </c>
      <c r="F530" s="124">
        <f t="shared" si="16"/>
        <v>16</v>
      </c>
      <c r="G530" s="114">
        <f t="shared" si="15"/>
        <v>3.76</v>
      </c>
      <c r="H530" s="569"/>
    </row>
    <row r="531" spans="1:8" s="177" customFormat="1" ht="27.75" customHeight="1" x14ac:dyDescent="0.2">
      <c r="A531" s="317" t="s">
        <v>279</v>
      </c>
      <c r="B531" s="92" t="s">
        <v>233</v>
      </c>
      <c r="C531" s="78" t="s">
        <v>255</v>
      </c>
      <c r="D531" s="186" t="s">
        <v>17</v>
      </c>
      <c r="E531" s="92">
        <v>0.5</v>
      </c>
      <c r="F531" s="124">
        <f>'material ARMACELL'!J5</f>
        <v>24.88</v>
      </c>
      <c r="G531" s="114">
        <f t="shared" si="15"/>
        <v>12.44</v>
      </c>
      <c r="H531" s="569"/>
    </row>
    <row r="532" spans="1:8" s="177" customFormat="1" ht="27.75" customHeight="1" x14ac:dyDescent="0.2">
      <c r="A532" s="317"/>
      <c r="B532" s="92"/>
      <c r="C532" s="78"/>
      <c r="D532" s="186"/>
      <c r="E532" s="92"/>
      <c r="F532" s="124"/>
      <c r="G532" s="114"/>
      <c r="H532" s="569"/>
    </row>
    <row r="533" spans="1:8" s="177" customFormat="1" ht="20.25" customHeight="1" x14ac:dyDescent="0.2">
      <c r="A533" s="677"/>
      <c r="B533" s="92"/>
      <c r="C533" s="174"/>
      <c r="D533" s="186"/>
      <c r="E533" s="253"/>
      <c r="F533" s="124"/>
      <c r="G533" s="114"/>
      <c r="H533" s="569"/>
    </row>
    <row r="534" spans="1:8" s="177" customFormat="1" ht="23.25" customHeight="1" x14ac:dyDescent="0.25">
      <c r="A534" s="170" t="s">
        <v>230</v>
      </c>
      <c r="B534" s="808"/>
      <c r="C534" s="809"/>
      <c r="D534" s="809"/>
      <c r="E534" s="809"/>
      <c r="F534" s="809"/>
      <c r="G534" s="810"/>
      <c r="H534" s="171">
        <f>SUM(G525:G533)</f>
        <v>55.919999999999995</v>
      </c>
    </row>
    <row r="535" spans="1:8" s="177" customFormat="1" x14ac:dyDescent="0.25">
      <c r="A535" s="126"/>
      <c r="B535" s="127"/>
      <c r="C535" s="127"/>
      <c r="D535" s="128"/>
      <c r="E535" s="88"/>
      <c r="F535" s="129"/>
      <c r="G535" s="130"/>
      <c r="H535" s="131"/>
    </row>
    <row r="536" spans="1:8" s="177" customFormat="1" x14ac:dyDescent="0.25">
      <c r="A536" s="811" t="s">
        <v>231</v>
      </c>
      <c r="B536" s="813" t="s">
        <v>22</v>
      </c>
      <c r="C536" s="813" t="s">
        <v>223</v>
      </c>
      <c r="D536" s="813" t="s">
        <v>17</v>
      </c>
      <c r="E536" s="816" t="s">
        <v>224</v>
      </c>
      <c r="F536" s="818" t="s">
        <v>225</v>
      </c>
      <c r="G536" s="819"/>
      <c r="H536" s="820" t="s">
        <v>232</v>
      </c>
    </row>
    <row r="537" spans="1:8" s="177" customFormat="1" x14ac:dyDescent="0.25">
      <c r="A537" s="812"/>
      <c r="B537" s="814"/>
      <c r="C537" s="814"/>
      <c r="D537" s="815"/>
      <c r="E537" s="817"/>
      <c r="F537" s="165" t="s">
        <v>227</v>
      </c>
      <c r="G537" s="166" t="s">
        <v>228</v>
      </c>
      <c r="H537" s="821"/>
    </row>
    <row r="538" spans="1:8" s="177" customFormat="1" x14ac:dyDescent="0.2">
      <c r="A538" s="677"/>
      <c r="B538" s="555"/>
      <c r="C538" s="555"/>
      <c r="D538" s="556"/>
      <c r="E538" s="557"/>
      <c r="F538" s="165"/>
      <c r="G538" s="166"/>
      <c r="H538" s="558"/>
    </row>
    <row r="539" spans="1:8" s="177" customFormat="1" x14ac:dyDescent="0.25">
      <c r="A539" s="76"/>
      <c r="B539" s="77"/>
      <c r="C539" s="174"/>
      <c r="D539" s="79"/>
      <c r="E539" s="80"/>
      <c r="F539" s="167">
        <v>0</v>
      </c>
      <c r="G539" s="168">
        <f>ROUND(E539*F539,2)</f>
        <v>0</v>
      </c>
      <c r="H539" s="558"/>
    </row>
    <row r="540" spans="1:8" s="177" customFormat="1" x14ac:dyDescent="0.25">
      <c r="A540" s="170" t="s">
        <v>232</v>
      </c>
      <c r="B540" s="808"/>
      <c r="C540" s="809"/>
      <c r="D540" s="809"/>
      <c r="E540" s="809"/>
      <c r="F540" s="809"/>
      <c r="G540" s="810"/>
      <c r="H540" s="171">
        <f>SUM(G538:G539)</f>
        <v>0</v>
      </c>
    </row>
    <row r="541" spans="1:8" s="177" customFormat="1" x14ac:dyDescent="0.25">
      <c r="A541" s="76"/>
      <c r="B541" s="77"/>
      <c r="C541" s="174"/>
      <c r="D541" s="79"/>
      <c r="E541" s="80"/>
      <c r="F541" s="167"/>
      <c r="G541" s="168"/>
      <c r="H541" s="131"/>
    </row>
    <row r="542" spans="1:8" s="177" customFormat="1" x14ac:dyDescent="0.25">
      <c r="A542" s="102"/>
      <c r="B542" s="672"/>
      <c r="C542" s="672"/>
      <c r="D542" s="672"/>
      <c r="E542" s="104"/>
      <c r="F542" s="105"/>
      <c r="G542" s="106"/>
      <c r="H542" s="107"/>
    </row>
    <row r="543" spans="1:8" s="177" customFormat="1" ht="20.25" customHeight="1" x14ac:dyDescent="0.25">
      <c r="A543" s="139" t="s">
        <v>237</v>
      </c>
      <c r="B543" s="562"/>
      <c r="C543" s="562"/>
      <c r="D543" s="141"/>
      <c r="E543" s="142"/>
      <c r="F543" s="108"/>
      <c r="G543" s="109"/>
      <c r="H543" s="298" t="s">
        <v>210</v>
      </c>
    </row>
    <row r="544" spans="1:8" s="177" customFormat="1" ht="20.25" customHeight="1" x14ac:dyDescent="0.25">
      <c r="A544" s="143" t="s">
        <v>238</v>
      </c>
      <c r="B544" s="144"/>
      <c r="C544" s="144"/>
      <c r="D544" s="145"/>
      <c r="E544" s="146"/>
      <c r="F544" s="147">
        <f>H520</f>
        <v>2.79</v>
      </c>
      <c r="G544" s="148"/>
      <c r="H544" s="149"/>
    </row>
    <row r="545" spans="1:9" s="177" customFormat="1" ht="20.25" customHeight="1" x14ac:dyDescent="0.25">
      <c r="A545" s="296" t="s">
        <v>239</v>
      </c>
      <c r="B545" s="673"/>
      <c r="C545" s="673"/>
      <c r="D545" s="150"/>
      <c r="E545" s="151"/>
      <c r="F545" s="152">
        <v>0</v>
      </c>
      <c r="G545" s="161"/>
      <c r="H545" s="153"/>
    </row>
    <row r="546" spans="1:9" s="177" customFormat="1" ht="20.25" customHeight="1" x14ac:dyDescent="0.25">
      <c r="A546" s="154" t="s">
        <v>240</v>
      </c>
      <c r="B546" s="155"/>
      <c r="C546" s="155"/>
      <c r="D546" s="156"/>
      <c r="E546" s="157"/>
      <c r="F546" s="158"/>
      <c r="G546" s="297"/>
      <c r="H546" s="159">
        <f>F544+F545</f>
        <v>2.79</v>
      </c>
    </row>
    <row r="547" spans="1:9" s="177" customFormat="1" ht="20.25" customHeight="1" x14ac:dyDescent="0.25">
      <c r="A547" s="143" t="s">
        <v>241</v>
      </c>
      <c r="B547" s="144"/>
      <c r="C547" s="144"/>
      <c r="D547" s="145"/>
      <c r="E547" s="146"/>
      <c r="F547" s="160">
        <f>H534</f>
        <v>55.919999999999995</v>
      </c>
      <c r="G547" s="161"/>
      <c r="H547" s="162"/>
    </row>
    <row r="548" spans="1:9" s="177" customFormat="1" ht="20.25" customHeight="1" x14ac:dyDescent="0.25">
      <c r="A548" s="118" t="s">
        <v>242</v>
      </c>
      <c r="B548" s="673"/>
      <c r="C548" s="673"/>
      <c r="D548" s="150"/>
      <c r="E548" s="151"/>
      <c r="F548" s="152">
        <f>H540</f>
        <v>0</v>
      </c>
      <c r="G548" s="161"/>
      <c r="H548" s="153"/>
    </row>
    <row r="549" spans="1:9" s="177" customFormat="1" ht="20.25" customHeight="1" x14ac:dyDescent="0.25">
      <c r="A549" s="154" t="s">
        <v>243</v>
      </c>
      <c r="B549" s="155"/>
      <c r="C549" s="155"/>
      <c r="D549" s="156"/>
      <c r="E549" s="163"/>
      <c r="F549" s="158"/>
      <c r="G549" s="297"/>
      <c r="H549" s="159">
        <f>F547+F548</f>
        <v>55.919999999999995</v>
      </c>
      <c r="I549" s="216"/>
    </row>
    <row r="550" spans="1:9" s="177" customFormat="1" ht="20.25" customHeight="1" thickBot="1" x14ac:dyDescent="0.3">
      <c r="A550" s="318" t="s">
        <v>244</v>
      </c>
      <c r="B550" s="319"/>
      <c r="C550" s="319"/>
      <c r="D550" s="319"/>
      <c r="E550" s="320"/>
      <c r="F550" s="321"/>
      <c r="G550" s="322"/>
      <c r="H550" s="323">
        <f>H546+H549</f>
        <v>58.709999999999994</v>
      </c>
    </row>
    <row r="551" spans="1:9" s="177" customFormat="1" ht="21.75" customHeight="1" x14ac:dyDescent="0.25">
      <c r="A551" s="679"/>
      <c r="B551" s="28"/>
      <c r="C551" s="28"/>
      <c r="D551" s="29"/>
      <c r="E551" s="30"/>
      <c r="F551" s="29"/>
      <c r="G551" s="29"/>
      <c r="H551" s="680"/>
    </row>
    <row r="552" spans="1:9" s="98" customFormat="1" x14ac:dyDescent="0.25">
      <c r="A552" s="822" t="s">
        <v>211</v>
      </c>
      <c r="B552" s="823"/>
      <c r="C552" s="823"/>
      <c r="D552" s="823"/>
      <c r="E552" s="823"/>
      <c r="F552" s="823"/>
      <c r="G552" s="823"/>
      <c r="H552" s="824"/>
    </row>
    <row r="553" spans="1:9" s="98" customFormat="1" x14ac:dyDescent="0.25">
      <c r="A553" s="822" t="s">
        <v>212</v>
      </c>
      <c r="B553" s="823"/>
      <c r="C553" s="823"/>
      <c r="D553" s="823"/>
      <c r="E553" s="823"/>
      <c r="F553" s="823"/>
      <c r="G553" s="823"/>
      <c r="H553" s="824"/>
    </row>
    <row r="554" spans="1:9" s="98" customFormat="1" ht="12.75" customHeight="1" x14ac:dyDescent="0.25">
      <c r="A554" s="852" t="str">
        <f>A4</f>
        <v>Substituição dos sistemas de climatização dos cartórios do Edifício Sede por VRF</v>
      </c>
      <c r="B554" s="853"/>
      <c r="C554" s="853"/>
      <c r="D554" s="853"/>
      <c r="E554" s="853"/>
      <c r="F554" s="853"/>
      <c r="G554" s="853"/>
      <c r="H554" s="854"/>
    </row>
    <row r="555" spans="1:9" s="98" customFormat="1" ht="12.75" customHeight="1" x14ac:dyDescent="0.25">
      <c r="A555" s="847"/>
      <c r="B555" s="848"/>
      <c r="C555" s="848"/>
      <c r="D555" s="848"/>
      <c r="E555" s="848"/>
      <c r="F555" s="848"/>
      <c r="G555" s="848"/>
      <c r="H555" s="849"/>
    </row>
    <row r="556" spans="1:9" s="177" customFormat="1" ht="20.25" customHeight="1" x14ac:dyDescent="0.25">
      <c r="A556" s="829" t="str">
        <f>'Anexo 2'!H29</f>
        <v>AC-015</v>
      </c>
      <c r="B556" s="830"/>
      <c r="C556" s="830"/>
      <c r="D556" s="830"/>
      <c r="E556" s="830"/>
      <c r="F556" s="830"/>
      <c r="G556" s="830"/>
      <c r="H556" s="831"/>
    </row>
    <row r="557" spans="1:9" s="177" customFormat="1" ht="20.25" customHeight="1" x14ac:dyDescent="0.25">
      <c r="A557" s="844" t="s">
        <v>215</v>
      </c>
      <c r="B557" s="830"/>
      <c r="C557" s="183" t="s">
        <v>22</v>
      </c>
      <c r="D557" s="183" t="s">
        <v>216</v>
      </c>
      <c r="E557" s="845" t="s">
        <v>217</v>
      </c>
      <c r="F557" s="845"/>
      <c r="G557" s="845" t="s">
        <v>218</v>
      </c>
      <c r="H557" s="846"/>
    </row>
    <row r="558" spans="1:9" s="177" customFormat="1" ht="54" customHeight="1" x14ac:dyDescent="0.25">
      <c r="A558" s="825" t="str">
        <f>'Anexo 2'!B29</f>
        <v>Fornecimento e instalação de linha frigorígena em tubos de cobre flexíveis  12,7mm (1/2") , conforme projeto, inclusive isolamento, conexões e instalação dos derivadores</v>
      </c>
      <c r="B558" s="826"/>
      <c r="C558" s="559" t="s">
        <v>8</v>
      </c>
      <c r="D558" s="101" t="s">
        <v>280</v>
      </c>
      <c r="E558" s="827" t="s">
        <v>264</v>
      </c>
      <c r="F558" s="828"/>
      <c r="G558" s="805" t="str">
        <f>$G$8</f>
        <v>MAIO/2023</v>
      </c>
      <c r="H558" s="806"/>
    </row>
    <row r="559" spans="1:9" s="177" customFormat="1" x14ac:dyDescent="0.25">
      <c r="A559" s="102"/>
      <c r="B559" s="672"/>
      <c r="C559" s="672"/>
      <c r="D559" s="672"/>
      <c r="E559" s="104"/>
      <c r="F559" s="105"/>
      <c r="G559" s="106"/>
      <c r="H559" s="107"/>
    </row>
    <row r="560" spans="1:9" s="177" customFormat="1" x14ac:dyDescent="0.25">
      <c r="A560" s="779" t="s">
        <v>222</v>
      </c>
      <c r="B560" s="781" t="s">
        <v>22</v>
      </c>
      <c r="C560" s="781" t="s">
        <v>223</v>
      </c>
      <c r="D560" s="781" t="s">
        <v>17</v>
      </c>
      <c r="E560" s="783" t="s">
        <v>224</v>
      </c>
      <c r="F560" s="772" t="s">
        <v>225</v>
      </c>
      <c r="G560" s="773"/>
      <c r="H560" s="774" t="s">
        <v>226</v>
      </c>
    </row>
    <row r="561" spans="1:10" s="177" customFormat="1" x14ac:dyDescent="0.25">
      <c r="A561" s="807"/>
      <c r="B561" s="782"/>
      <c r="C561" s="782"/>
      <c r="D561" s="785"/>
      <c r="E561" s="786"/>
      <c r="F561" s="42" t="s">
        <v>227</v>
      </c>
      <c r="G561" s="42" t="s">
        <v>228</v>
      </c>
      <c r="H561" s="775"/>
    </row>
    <row r="562" spans="1:10" s="177" customFormat="1" ht="22.5" x14ac:dyDescent="0.25">
      <c r="A562" s="76" t="s">
        <v>248</v>
      </c>
      <c r="B562" s="77" t="s">
        <v>8</v>
      </c>
      <c r="C562" s="174">
        <v>88250</v>
      </c>
      <c r="D562" s="79" t="s">
        <v>249</v>
      </c>
      <c r="E562" s="304">
        <v>7.0999999999999994E-2</v>
      </c>
      <c r="F562" s="199">
        <f>F518</f>
        <v>23.01</v>
      </c>
      <c r="G562" s="114">
        <f t="shared" ref="G562:G563" si="17">TRUNC(E562*F562,2)</f>
        <v>1.63</v>
      </c>
      <c r="H562" s="169"/>
    </row>
    <row r="563" spans="1:10" s="177" customFormat="1" ht="25.5" customHeight="1" x14ac:dyDescent="0.25">
      <c r="A563" s="76" t="s">
        <v>250</v>
      </c>
      <c r="B563" s="77" t="s">
        <v>8</v>
      </c>
      <c r="C563" s="78">
        <v>100308</v>
      </c>
      <c r="D563" s="79" t="s">
        <v>249</v>
      </c>
      <c r="E563" s="304">
        <v>7.0999999999999994E-2</v>
      </c>
      <c r="F563" s="199">
        <f>F519</f>
        <v>25.98</v>
      </c>
      <c r="G563" s="114">
        <f t="shared" si="17"/>
        <v>1.84</v>
      </c>
      <c r="H563" s="169"/>
    </row>
    <row r="564" spans="1:10" s="177" customFormat="1" x14ac:dyDescent="0.25">
      <c r="A564" s="170" t="s">
        <v>226</v>
      </c>
      <c r="B564" s="808"/>
      <c r="C564" s="809"/>
      <c r="D564" s="809"/>
      <c r="E564" s="809"/>
      <c r="F564" s="809"/>
      <c r="G564" s="810"/>
      <c r="H564" s="171">
        <f>SUM(G562:G563)</f>
        <v>3.4699999999999998</v>
      </c>
    </row>
    <row r="565" spans="1:10" s="177" customFormat="1" x14ac:dyDescent="0.25">
      <c r="A565" s="102"/>
      <c r="B565" s="672"/>
      <c r="C565" s="672"/>
      <c r="D565" s="672"/>
      <c r="E565" s="104"/>
      <c r="F565" s="105"/>
      <c r="G565" s="106"/>
      <c r="H565" s="107"/>
    </row>
    <row r="566" spans="1:10" s="177" customFormat="1" ht="21" customHeight="1" x14ac:dyDescent="0.25">
      <c r="A566" s="779" t="s">
        <v>229</v>
      </c>
      <c r="B566" s="781" t="s">
        <v>22</v>
      </c>
      <c r="C566" s="781" t="s">
        <v>223</v>
      </c>
      <c r="D566" s="781" t="s">
        <v>17</v>
      </c>
      <c r="E566" s="783" t="s">
        <v>224</v>
      </c>
      <c r="F566" s="772" t="s">
        <v>225</v>
      </c>
      <c r="G566" s="773"/>
      <c r="H566" s="774" t="s">
        <v>230</v>
      </c>
    </row>
    <row r="567" spans="1:10" s="177" customFormat="1" ht="16.5" customHeight="1" x14ac:dyDescent="0.25">
      <c r="A567" s="780"/>
      <c r="B567" s="782"/>
      <c r="C567" s="782"/>
      <c r="D567" s="782"/>
      <c r="E567" s="784"/>
      <c r="F567" s="42" t="s">
        <v>227</v>
      </c>
      <c r="G567" s="42" t="s">
        <v>228</v>
      </c>
      <c r="H567" s="775"/>
    </row>
    <row r="568" spans="1:10" s="177" customFormat="1" x14ac:dyDescent="0.25">
      <c r="A568" s="564"/>
      <c r="B568" s="555"/>
      <c r="C568" s="555"/>
      <c r="D568" s="555"/>
      <c r="E568" s="565"/>
      <c r="F568" s="165"/>
      <c r="G568" s="166"/>
      <c r="H568" s="558"/>
    </row>
    <row r="569" spans="1:10" s="177" customFormat="1" ht="17.25" customHeight="1" x14ac:dyDescent="0.25">
      <c r="A569" s="674" t="s">
        <v>281</v>
      </c>
      <c r="B569" s="92" t="s">
        <v>8</v>
      </c>
      <c r="C569" s="174">
        <v>39660</v>
      </c>
      <c r="D569" s="186" t="s">
        <v>209</v>
      </c>
      <c r="E569" s="295">
        <v>1.0210999999999999</v>
      </c>
      <c r="F569" s="124">
        <v>39.700000000000003</v>
      </c>
      <c r="G569" s="114">
        <f t="shared" ref="G569:G575" si="18">TRUNC(E569*F569,2)</f>
        <v>40.53</v>
      </c>
      <c r="H569" s="569"/>
    </row>
    <row r="570" spans="1:10" s="177" customFormat="1" ht="33.75" x14ac:dyDescent="0.2">
      <c r="A570" s="677" t="s">
        <v>282</v>
      </c>
      <c r="B570" s="92" t="s">
        <v>8</v>
      </c>
      <c r="C570" s="174">
        <v>39737</v>
      </c>
      <c r="D570" s="186" t="s">
        <v>209</v>
      </c>
      <c r="E570" s="295">
        <v>1.0210999999999999</v>
      </c>
      <c r="F570" s="124">
        <v>9.91</v>
      </c>
      <c r="G570" s="114">
        <f t="shared" si="18"/>
        <v>10.11</v>
      </c>
      <c r="H570" s="558"/>
    </row>
    <row r="571" spans="1:10" s="177" customFormat="1" ht="33.75" x14ac:dyDescent="0.25">
      <c r="A571" s="675" t="s">
        <v>625</v>
      </c>
      <c r="B571" s="92" t="s">
        <v>8</v>
      </c>
      <c r="C571" s="78" t="s">
        <v>268</v>
      </c>
      <c r="D571" s="111" t="s">
        <v>269</v>
      </c>
      <c r="E571" s="295">
        <f>'Lev. material refrigeração'!$C$84</f>
        <v>1.4E-3</v>
      </c>
      <c r="F571" s="124">
        <f>F485</f>
        <v>88</v>
      </c>
      <c r="G571" s="114">
        <f t="shared" si="18"/>
        <v>0.12</v>
      </c>
      <c r="H571" s="558"/>
    </row>
    <row r="572" spans="1:10" s="177" customFormat="1" ht="25.5" customHeight="1" x14ac:dyDescent="0.25">
      <c r="A572" s="675" t="s">
        <v>626</v>
      </c>
      <c r="B572" s="92" t="s">
        <v>8</v>
      </c>
      <c r="C572" s="78" t="s">
        <v>271</v>
      </c>
      <c r="D572" s="186" t="s">
        <v>272</v>
      </c>
      <c r="E572" s="295">
        <f>'Lev. material refrigeração'!$C$80</f>
        <v>1.9E-3</v>
      </c>
      <c r="F572" s="124">
        <f>F486</f>
        <v>19.28</v>
      </c>
      <c r="G572" s="114">
        <f t="shared" si="18"/>
        <v>0.03</v>
      </c>
      <c r="H572" s="558"/>
    </row>
    <row r="573" spans="1:10" s="177" customFormat="1" ht="20.25" customHeight="1" x14ac:dyDescent="0.25">
      <c r="A573" s="676" t="s">
        <v>273</v>
      </c>
      <c r="B573" s="511" t="s">
        <v>233</v>
      </c>
      <c r="C573" s="512" t="s">
        <v>255</v>
      </c>
      <c r="D573" s="111" t="s">
        <v>272</v>
      </c>
      <c r="E573" s="295">
        <f>'Lev. material refrigeração'!$C$76</f>
        <v>2.4500000000000001E-2</v>
      </c>
      <c r="F573" s="124">
        <f>F487</f>
        <v>20</v>
      </c>
      <c r="G573" s="114">
        <f t="shared" si="18"/>
        <v>0.49</v>
      </c>
      <c r="H573" s="558"/>
    </row>
    <row r="574" spans="1:10" s="177" customFormat="1" ht="20.25" customHeight="1" x14ac:dyDescent="0.2">
      <c r="A574" s="678" t="s">
        <v>274</v>
      </c>
      <c r="B574" s="511" t="s">
        <v>233</v>
      </c>
      <c r="C574" s="512" t="s">
        <v>255</v>
      </c>
      <c r="D574" s="186" t="s">
        <v>17</v>
      </c>
      <c r="E574" s="387">
        <f>E488</f>
        <v>0.23519999999999999</v>
      </c>
      <c r="F574" s="124">
        <f>F488</f>
        <v>16</v>
      </c>
      <c r="G574" s="114">
        <f t="shared" si="18"/>
        <v>3.76</v>
      </c>
      <c r="H574" s="569"/>
    </row>
    <row r="575" spans="1:10" s="177" customFormat="1" ht="27.75" customHeight="1" x14ac:dyDescent="0.2">
      <c r="A575" s="317" t="s">
        <v>283</v>
      </c>
      <c r="B575" s="92" t="s">
        <v>233</v>
      </c>
      <c r="C575" s="78" t="s">
        <v>255</v>
      </c>
      <c r="D575" s="186" t="s">
        <v>17</v>
      </c>
      <c r="E575" s="92">
        <v>0.5</v>
      </c>
      <c r="F575" s="124">
        <f>'material ARMACELL'!J6</f>
        <v>24.95</v>
      </c>
      <c r="G575" s="114">
        <f t="shared" si="18"/>
        <v>12.47</v>
      </c>
      <c r="H575" s="569"/>
      <c r="J575" s="177">
        <f>67/4</f>
        <v>16.75</v>
      </c>
    </row>
    <row r="576" spans="1:10" s="177" customFormat="1" ht="23.25" customHeight="1" x14ac:dyDescent="0.25">
      <c r="A576" s="170" t="s">
        <v>230</v>
      </c>
      <c r="B576" s="808"/>
      <c r="C576" s="809"/>
      <c r="D576" s="809"/>
      <c r="E576" s="809"/>
      <c r="F576" s="809"/>
      <c r="G576" s="810"/>
      <c r="H576" s="171">
        <f>SUM(G569:G575)</f>
        <v>67.510000000000005</v>
      </c>
    </row>
    <row r="577" spans="1:9" s="177" customFormat="1" x14ac:dyDescent="0.25">
      <c r="A577" s="126"/>
      <c r="B577" s="127"/>
      <c r="C577" s="127"/>
      <c r="D577" s="128"/>
      <c r="E577" s="88"/>
      <c r="F577" s="129"/>
      <c r="G577" s="130"/>
      <c r="H577" s="131"/>
    </row>
    <row r="578" spans="1:9" s="177" customFormat="1" x14ac:dyDescent="0.25">
      <c r="A578" s="811" t="s">
        <v>231</v>
      </c>
      <c r="B578" s="813" t="s">
        <v>22</v>
      </c>
      <c r="C578" s="813" t="s">
        <v>223</v>
      </c>
      <c r="D578" s="813" t="s">
        <v>17</v>
      </c>
      <c r="E578" s="816" t="s">
        <v>224</v>
      </c>
      <c r="F578" s="818" t="s">
        <v>225</v>
      </c>
      <c r="G578" s="819"/>
      <c r="H578" s="820" t="s">
        <v>232</v>
      </c>
    </row>
    <row r="579" spans="1:9" s="177" customFormat="1" x14ac:dyDescent="0.25">
      <c r="A579" s="812"/>
      <c r="B579" s="814"/>
      <c r="C579" s="814"/>
      <c r="D579" s="815"/>
      <c r="E579" s="817"/>
      <c r="F579" s="165" t="s">
        <v>227</v>
      </c>
      <c r="G579" s="166" t="s">
        <v>228</v>
      </c>
      <c r="H579" s="821"/>
    </row>
    <row r="580" spans="1:9" s="177" customFormat="1" x14ac:dyDescent="0.2">
      <c r="A580" s="677"/>
      <c r="B580" s="555"/>
      <c r="C580" s="555"/>
      <c r="D580" s="556"/>
      <c r="E580" s="557"/>
      <c r="F580" s="165"/>
      <c r="G580" s="166"/>
      <c r="H580" s="558"/>
    </row>
    <row r="581" spans="1:9" s="177" customFormat="1" x14ac:dyDescent="0.25">
      <c r="A581" s="76"/>
      <c r="B581" s="77"/>
      <c r="C581" s="174"/>
      <c r="D581" s="79"/>
      <c r="E581" s="80"/>
      <c r="F581" s="167">
        <v>0</v>
      </c>
      <c r="G581" s="168">
        <f>ROUND(E581*F581,2)</f>
        <v>0</v>
      </c>
      <c r="H581" s="558"/>
    </row>
    <row r="582" spans="1:9" s="177" customFormat="1" x14ac:dyDescent="0.25">
      <c r="A582" s="170" t="s">
        <v>232</v>
      </c>
      <c r="B582" s="808"/>
      <c r="C582" s="809"/>
      <c r="D582" s="809"/>
      <c r="E582" s="809"/>
      <c r="F582" s="809"/>
      <c r="G582" s="810"/>
      <c r="H582" s="171">
        <f>SUM(G580:G581)</f>
        <v>0</v>
      </c>
    </row>
    <row r="583" spans="1:9" s="177" customFormat="1" x14ac:dyDescent="0.25">
      <c r="A583" s="76"/>
      <c r="B583" s="77"/>
      <c r="C583" s="174"/>
      <c r="D583" s="79"/>
      <c r="E583" s="80"/>
      <c r="F583" s="167"/>
      <c r="G583" s="168"/>
      <c r="H583" s="131"/>
    </row>
    <row r="584" spans="1:9" s="177" customFormat="1" x14ac:dyDescent="0.25">
      <c r="A584" s="102"/>
      <c r="B584" s="672"/>
      <c r="C584" s="672"/>
      <c r="D584" s="672"/>
      <c r="E584" s="104"/>
      <c r="F584" s="105"/>
      <c r="G584" s="106"/>
      <c r="H584" s="107"/>
    </row>
    <row r="585" spans="1:9" s="177" customFormat="1" ht="20.25" customHeight="1" x14ac:dyDescent="0.25">
      <c r="A585" s="139" t="s">
        <v>237</v>
      </c>
      <c r="B585" s="562"/>
      <c r="C585" s="562"/>
      <c r="D585" s="141"/>
      <c r="E585" s="142"/>
      <c r="F585" s="108"/>
      <c r="G585" s="109"/>
      <c r="H585" s="298" t="s">
        <v>210</v>
      </c>
    </row>
    <row r="586" spans="1:9" s="177" customFormat="1" ht="20.25" customHeight="1" x14ac:dyDescent="0.25">
      <c r="A586" s="143" t="s">
        <v>238</v>
      </c>
      <c r="B586" s="144"/>
      <c r="C586" s="144"/>
      <c r="D586" s="145"/>
      <c r="E586" s="146"/>
      <c r="F586" s="147">
        <f>H564</f>
        <v>3.4699999999999998</v>
      </c>
      <c r="G586" s="148"/>
      <c r="H586" s="149"/>
    </row>
    <row r="587" spans="1:9" s="177" customFormat="1" ht="20.25" customHeight="1" x14ac:dyDescent="0.25">
      <c r="A587" s="296" t="s">
        <v>239</v>
      </c>
      <c r="B587" s="673"/>
      <c r="C587" s="673"/>
      <c r="D587" s="150"/>
      <c r="E587" s="151"/>
      <c r="F587" s="152">
        <v>0</v>
      </c>
      <c r="G587" s="161"/>
      <c r="H587" s="153"/>
    </row>
    <row r="588" spans="1:9" s="177" customFormat="1" ht="20.25" customHeight="1" x14ac:dyDescent="0.25">
      <c r="A588" s="154" t="s">
        <v>240</v>
      </c>
      <c r="B588" s="155"/>
      <c r="C588" s="155"/>
      <c r="D588" s="156"/>
      <c r="E588" s="157"/>
      <c r="F588" s="158"/>
      <c r="G588" s="297"/>
      <c r="H588" s="159">
        <f>F586+F587</f>
        <v>3.4699999999999998</v>
      </c>
    </row>
    <row r="589" spans="1:9" s="177" customFormat="1" ht="20.25" customHeight="1" x14ac:dyDescent="0.25">
      <c r="A589" s="143" t="s">
        <v>241</v>
      </c>
      <c r="B589" s="144"/>
      <c r="C589" s="144"/>
      <c r="D589" s="145"/>
      <c r="E589" s="146"/>
      <c r="F589" s="160">
        <f>H576</f>
        <v>67.510000000000005</v>
      </c>
      <c r="G589" s="161"/>
      <c r="H589" s="162"/>
    </row>
    <row r="590" spans="1:9" s="177" customFormat="1" ht="20.25" customHeight="1" x14ac:dyDescent="0.25">
      <c r="A590" s="118" t="s">
        <v>242</v>
      </c>
      <c r="B590" s="673"/>
      <c r="C590" s="673"/>
      <c r="D590" s="150"/>
      <c r="E590" s="151"/>
      <c r="F590" s="152">
        <f>H582</f>
        <v>0</v>
      </c>
      <c r="G590" s="161"/>
      <c r="H590" s="153"/>
    </row>
    <row r="591" spans="1:9" s="177" customFormat="1" ht="20.25" customHeight="1" x14ac:dyDescent="0.25">
      <c r="A591" s="154" t="s">
        <v>243</v>
      </c>
      <c r="B591" s="155"/>
      <c r="C591" s="155"/>
      <c r="D591" s="156"/>
      <c r="E591" s="163"/>
      <c r="F591" s="158"/>
      <c r="G591" s="297"/>
      <c r="H591" s="159">
        <f>F589+F590</f>
        <v>67.510000000000005</v>
      </c>
      <c r="I591" s="216"/>
    </row>
    <row r="592" spans="1:9" s="177" customFormat="1" ht="20.25" customHeight="1" thickBot="1" x14ac:dyDescent="0.3">
      <c r="A592" s="318" t="s">
        <v>244</v>
      </c>
      <c r="B592" s="319"/>
      <c r="C592" s="319"/>
      <c r="D592" s="319"/>
      <c r="E592" s="320"/>
      <c r="F592" s="321"/>
      <c r="G592" s="322"/>
      <c r="H592" s="323">
        <f>H588+H591</f>
        <v>70.98</v>
      </c>
    </row>
    <row r="593" spans="1:8" s="177" customFormat="1" ht="21.75" customHeight="1" x14ac:dyDescent="0.25">
      <c r="A593" s="679"/>
      <c r="B593" s="28"/>
      <c r="C593" s="28"/>
      <c r="D593" s="29"/>
      <c r="E593" s="30"/>
      <c r="F593" s="29"/>
      <c r="G593" s="29"/>
      <c r="H593" s="680"/>
    </row>
    <row r="594" spans="1:8" s="98" customFormat="1" x14ac:dyDescent="0.25">
      <c r="A594" s="822" t="s">
        <v>211</v>
      </c>
      <c r="B594" s="823"/>
      <c r="C594" s="823"/>
      <c r="D594" s="823"/>
      <c r="E594" s="823"/>
      <c r="F594" s="823"/>
      <c r="G594" s="823"/>
      <c r="H594" s="824"/>
    </row>
    <row r="595" spans="1:8" s="98" customFormat="1" x14ac:dyDescent="0.25">
      <c r="A595" s="822" t="s">
        <v>212</v>
      </c>
      <c r="B595" s="823"/>
      <c r="C595" s="823"/>
      <c r="D595" s="823"/>
      <c r="E595" s="823"/>
      <c r="F595" s="823"/>
      <c r="G595" s="823"/>
      <c r="H595" s="824"/>
    </row>
    <row r="596" spans="1:8" s="98" customFormat="1" ht="12.75" customHeight="1" x14ac:dyDescent="0.25">
      <c r="A596" s="852" t="str">
        <f>A4</f>
        <v>Substituição dos sistemas de climatização dos cartórios do Edifício Sede por VRF</v>
      </c>
      <c r="B596" s="853"/>
      <c r="C596" s="853"/>
      <c r="D596" s="853"/>
      <c r="E596" s="853"/>
      <c r="F596" s="853"/>
      <c r="G596" s="853"/>
      <c r="H596" s="854"/>
    </row>
    <row r="597" spans="1:8" s="98" customFormat="1" ht="12.75" customHeight="1" x14ac:dyDescent="0.25">
      <c r="A597" s="847"/>
      <c r="B597" s="848"/>
      <c r="C597" s="848"/>
      <c r="D597" s="848"/>
      <c r="E597" s="848"/>
      <c r="F597" s="848"/>
      <c r="G597" s="848"/>
      <c r="H597" s="849"/>
    </row>
    <row r="598" spans="1:8" s="177" customFormat="1" ht="20.25" customHeight="1" x14ac:dyDescent="0.25">
      <c r="A598" s="829" t="str">
        <f>'Anexo 2'!H30</f>
        <v>AC-016</v>
      </c>
      <c r="B598" s="830"/>
      <c r="C598" s="830"/>
      <c r="D598" s="830"/>
      <c r="E598" s="830"/>
      <c r="F598" s="830"/>
      <c r="G598" s="830"/>
      <c r="H598" s="831"/>
    </row>
    <row r="599" spans="1:8" s="177" customFormat="1" ht="20.25" customHeight="1" x14ac:dyDescent="0.25">
      <c r="A599" s="844" t="s">
        <v>215</v>
      </c>
      <c r="B599" s="830"/>
      <c r="C599" s="183" t="s">
        <v>22</v>
      </c>
      <c r="D599" s="183" t="s">
        <v>216</v>
      </c>
      <c r="E599" s="845" t="s">
        <v>217</v>
      </c>
      <c r="F599" s="845"/>
      <c r="G599" s="845" t="s">
        <v>218</v>
      </c>
      <c r="H599" s="846"/>
    </row>
    <row r="600" spans="1:8" s="177" customFormat="1" ht="54" customHeight="1" x14ac:dyDescent="0.25">
      <c r="A600" s="825" t="str">
        <f>'Anexo 2'!B30</f>
        <v>Fornecimento e instalação de linha frigorígena em tubos de cobre flexíveis  15,88mm (5/8") , conforme projeto, inclusive isolamento, conexões e instalação dos derivadores</v>
      </c>
      <c r="B600" s="826"/>
      <c r="C600" s="559" t="s">
        <v>8</v>
      </c>
      <c r="D600" s="101" t="s">
        <v>284</v>
      </c>
      <c r="E600" s="827" t="s">
        <v>264</v>
      </c>
      <c r="F600" s="828"/>
      <c r="G600" s="805" t="str">
        <f>$G$8</f>
        <v>MAIO/2023</v>
      </c>
      <c r="H600" s="806"/>
    </row>
    <row r="601" spans="1:8" s="177" customFormat="1" x14ac:dyDescent="0.25">
      <c r="A601" s="102"/>
      <c r="B601" s="672"/>
      <c r="C601" s="672"/>
      <c r="D601" s="672"/>
      <c r="E601" s="104"/>
      <c r="F601" s="105"/>
      <c r="G601" s="106"/>
      <c r="H601" s="107"/>
    </row>
    <row r="602" spans="1:8" s="177" customFormat="1" x14ac:dyDescent="0.25">
      <c r="A602" s="779" t="s">
        <v>222</v>
      </c>
      <c r="B602" s="781" t="s">
        <v>22</v>
      </c>
      <c r="C602" s="781" t="s">
        <v>223</v>
      </c>
      <c r="D602" s="781" t="s">
        <v>17</v>
      </c>
      <c r="E602" s="783" t="s">
        <v>224</v>
      </c>
      <c r="F602" s="772" t="s">
        <v>225</v>
      </c>
      <c r="G602" s="773"/>
      <c r="H602" s="774" t="s">
        <v>226</v>
      </c>
    </row>
    <row r="603" spans="1:8" s="177" customFormat="1" x14ac:dyDescent="0.25">
      <c r="A603" s="807"/>
      <c r="B603" s="782"/>
      <c r="C603" s="782"/>
      <c r="D603" s="785"/>
      <c r="E603" s="786"/>
      <c r="F603" s="42" t="s">
        <v>227</v>
      </c>
      <c r="G603" s="42" t="s">
        <v>228</v>
      </c>
      <c r="H603" s="775"/>
    </row>
    <row r="604" spans="1:8" s="177" customFormat="1" ht="22.5" x14ac:dyDescent="0.25">
      <c r="A604" s="76" t="s">
        <v>248</v>
      </c>
      <c r="B604" s="77" t="s">
        <v>8</v>
      </c>
      <c r="C604" s="174">
        <v>88250</v>
      </c>
      <c r="D604" s="79" t="s">
        <v>249</v>
      </c>
      <c r="E604" s="304">
        <v>6.4000000000000001E-2</v>
      </c>
      <c r="F604" s="199">
        <f>$F$562</f>
        <v>23.01</v>
      </c>
      <c r="G604" s="114">
        <f t="shared" ref="G604:G605" si="19">TRUNC(E604*F604,2)</f>
        <v>1.47</v>
      </c>
      <c r="H604" s="169"/>
    </row>
    <row r="605" spans="1:8" s="177" customFormat="1" ht="25.5" customHeight="1" x14ac:dyDescent="0.25">
      <c r="A605" s="76" t="s">
        <v>250</v>
      </c>
      <c r="B605" s="77" t="s">
        <v>8</v>
      </c>
      <c r="C605" s="78">
        <v>100308</v>
      </c>
      <c r="D605" s="79" t="s">
        <v>249</v>
      </c>
      <c r="E605" s="304">
        <v>6.4000000000000001E-2</v>
      </c>
      <c r="F605" s="199">
        <f>$F$563</f>
        <v>25.98</v>
      </c>
      <c r="G605" s="114">
        <f t="shared" si="19"/>
        <v>1.66</v>
      </c>
      <c r="H605" s="169"/>
    </row>
    <row r="606" spans="1:8" s="177" customFormat="1" x14ac:dyDescent="0.25">
      <c r="A606" s="170" t="s">
        <v>226</v>
      </c>
      <c r="B606" s="808"/>
      <c r="C606" s="809"/>
      <c r="D606" s="809"/>
      <c r="E606" s="809"/>
      <c r="F606" s="809"/>
      <c r="G606" s="810"/>
      <c r="H606" s="171">
        <f>SUM(G604:G605)</f>
        <v>3.13</v>
      </c>
    </row>
    <row r="607" spans="1:8" s="177" customFormat="1" x14ac:dyDescent="0.25">
      <c r="A607" s="102"/>
      <c r="B607" s="672"/>
      <c r="C607" s="672"/>
      <c r="D607" s="672"/>
      <c r="E607" s="104"/>
      <c r="F607" s="105"/>
      <c r="G607" s="106"/>
      <c r="H607" s="107"/>
    </row>
    <row r="608" spans="1:8" s="177" customFormat="1" ht="21" customHeight="1" x14ac:dyDescent="0.25">
      <c r="A608" s="779" t="s">
        <v>229</v>
      </c>
      <c r="B608" s="781" t="s">
        <v>22</v>
      </c>
      <c r="C608" s="781" t="s">
        <v>223</v>
      </c>
      <c r="D608" s="781" t="s">
        <v>17</v>
      </c>
      <c r="E608" s="783" t="s">
        <v>224</v>
      </c>
      <c r="F608" s="772" t="s">
        <v>225</v>
      </c>
      <c r="G608" s="773"/>
      <c r="H608" s="774" t="s">
        <v>230</v>
      </c>
    </row>
    <row r="609" spans="1:8" s="177" customFormat="1" ht="16.5" customHeight="1" x14ac:dyDescent="0.25">
      <c r="A609" s="780"/>
      <c r="B609" s="782"/>
      <c r="C609" s="782"/>
      <c r="D609" s="782"/>
      <c r="E609" s="784"/>
      <c r="F609" s="42" t="s">
        <v>227</v>
      </c>
      <c r="G609" s="42" t="s">
        <v>228</v>
      </c>
      <c r="H609" s="775"/>
    </row>
    <row r="610" spans="1:8" s="177" customFormat="1" x14ac:dyDescent="0.25">
      <c r="A610" s="564"/>
      <c r="B610" s="555"/>
      <c r="C610" s="555"/>
      <c r="D610" s="555"/>
      <c r="E610" s="565"/>
      <c r="F610" s="165"/>
      <c r="G610" s="166"/>
      <c r="H610" s="558"/>
    </row>
    <row r="611" spans="1:8" s="177" customFormat="1" ht="18" customHeight="1" x14ac:dyDescent="0.25">
      <c r="A611" s="674" t="s">
        <v>285</v>
      </c>
      <c r="B611" s="92" t="s">
        <v>8</v>
      </c>
      <c r="C611" s="174">
        <v>39665</v>
      </c>
      <c r="D611" s="186" t="s">
        <v>209</v>
      </c>
      <c r="E611" s="295">
        <v>1.0210999999999999</v>
      </c>
      <c r="F611" s="124">
        <v>49.38</v>
      </c>
      <c r="G611" s="114">
        <f t="shared" ref="G611:G617" si="20">TRUNC(E611*F611,2)</f>
        <v>50.42</v>
      </c>
      <c r="H611" s="558"/>
    </row>
    <row r="612" spans="1:8" s="177" customFormat="1" ht="33.75" x14ac:dyDescent="0.2">
      <c r="A612" s="677" t="s">
        <v>586</v>
      </c>
      <c r="B612" s="92" t="s">
        <v>233</v>
      </c>
      <c r="C612" s="78" t="s">
        <v>255</v>
      </c>
      <c r="D612" s="186" t="s">
        <v>209</v>
      </c>
      <c r="E612" s="295">
        <v>1.0210999999999999</v>
      </c>
      <c r="F612" s="124">
        <f>' material refrigeração'!Q16</f>
        <v>34.700000000000003</v>
      </c>
      <c r="G612" s="114">
        <f t="shared" si="20"/>
        <v>35.43</v>
      </c>
      <c r="H612" s="558"/>
    </row>
    <row r="613" spans="1:8" s="177" customFormat="1" ht="33.75" x14ac:dyDescent="0.25">
      <c r="A613" s="675" t="s">
        <v>625</v>
      </c>
      <c r="B613" s="92" t="s">
        <v>8</v>
      </c>
      <c r="C613" s="78" t="s">
        <v>268</v>
      </c>
      <c r="D613" s="111" t="s">
        <v>269</v>
      </c>
      <c r="E613" s="295">
        <f>'Lev. material refrigeração'!$C$84</f>
        <v>1.4E-3</v>
      </c>
      <c r="F613" s="124">
        <f>F485</f>
        <v>88</v>
      </c>
      <c r="G613" s="114">
        <f t="shared" si="20"/>
        <v>0.12</v>
      </c>
      <c r="H613" s="558"/>
    </row>
    <row r="614" spans="1:8" s="177" customFormat="1" ht="23.25" customHeight="1" x14ac:dyDescent="0.25">
      <c r="A614" s="675" t="s">
        <v>626</v>
      </c>
      <c r="B614" s="92" t="s">
        <v>8</v>
      </c>
      <c r="C614" s="78" t="s">
        <v>271</v>
      </c>
      <c r="D614" s="186" t="s">
        <v>272</v>
      </c>
      <c r="E614" s="295">
        <f>'Lev. material refrigeração'!$C$80</f>
        <v>1.9E-3</v>
      </c>
      <c r="F614" s="124">
        <f t="shared" ref="F614:F616" si="21">F486</f>
        <v>19.28</v>
      </c>
      <c r="G614" s="114">
        <f t="shared" si="20"/>
        <v>0.03</v>
      </c>
      <c r="H614" s="558"/>
    </row>
    <row r="615" spans="1:8" s="177" customFormat="1" ht="20.25" customHeight="1" x14ac:dyDescent="0.25">
      <c r="A615" s="676" t="s">
        <v>273</v>
      </c>
      <c r="B615" s="511" t="s">
        <v>233</v>
      </c>
      <c r="C615" s="78" t="s">
        <v>255</v>
      </c>
      <c r="D615" s="111" t="s">
        <v>272</v>
      </c>
      <c r="E615" s="295">
        <f>'Lev. material refrigeração'!$C$76</f>
        <v>2.4500000000000001E-2</v>
      </c>
      <c r="F615" s="124">
        <f t="shared" si="21"/>
        <v>20</v>
      </c>
      <c r="G615" s="114">
        <f t="shared" si="20"/>
        <v>0.49</v>
      </c>
      <c r="H615" s="558"/>
    </row>
    <row r="616" spans="1:8" s="177" customFormat="1" ht="20.25" customHeight="1" x14ac:dyDescent="0.2">
      <c r="A616" s="677" t="s">
        <v>274</v>
      </c>
      <c r="B616" s="92" t="s">
        <v>233</v>
      </c>
      <c r="C616" s="78" t="s">
        <v>255</v>
      </c>
      <c r="D616" s="186" t="s">
        <v>17</v>
      </c>
      <c r="E616" s="387">
        <f>E488</f>
        <v>0.23519999999999999</v>
      </c>
      <c r="F616" s="124">
        <f t="shared" si="21"/>
        <v>16</v>
      </c>
      <c r="G616" s="114">
        <f t="shared" si="20"/>
        <v>3.76</v>
      </c>
      <c r="H616" s="569"/>
    </row>
    <row r="617" spans="1:8" s="177" customFormat="1" ht="27.75" customHeight="1" x14ac:dyDescent="0.2">
      <c r="A617" s="317" t="s">
        <v>287</v>
      </c>
      <c r="B617" s="92" t="s">
        <v>233</v>
      </c>
      <c r="C617" s="78" t="s">
        <v>255</v>
      </c>
      <c r="D617" s="186" t="s">
        <v>17</v>
      </c>
      <c r="E617" s="92">
        <v>0.5</v>
      </c>
      <c r="F617" s="124">
        <f>'material ARMACELL'!J7</f>
        <v>25.53</v>
      </c>
      <c r="G617" s="114">
        <f t="shared" si="20"/>
        <v>12.76</v>
      </c>
      <c r="H617" s="569"/>
    </row>
    <row r="618" spans="1:8" s="177" customFormat="1" ht="23.25" customHeight="1" x14ac:dyDescent="0.25">
      <c r="A618" s="170" t="s">
        <v>230</v>
      </c>
      <c r="B618" s="808"/>
      <c r="C618" s="809"/>
      <c r="D618" s="809"/>
      <c r="E618" s="809"/>
      <c r="F618" s="809"/>
      <c r="G618" s="810"/>
      <c r="H618" s="171">
        <f>SUM(G611:G617)</f>
        <v>103.01</v>
      </c>
    </row>
    <row r="619" spans="1:8" s="177" customFormat="1" x14ac:dyDescent="0.25">
      <c r="A619" s="126"/>
      <c r="B619" s="127"/>
      <c r="C619" s="127"/>
      <c r="D619" s="128"/>
      <c r="E619" s="88"/>
      <c r="F619" s="129"/>
      <c r="G619" s="130"/>
      <c r="H619" s="131"/>
    </row>
    <row r="620" spans="1:8" s="177" customFormat="1" x14ac:dyDescent="0.25">
      <c r="A620" s="811" t="s">
        <v>231</v>
      </c>
      <c r="B620" s="813" t="s">
        <v>22</v>
      </c>
      <c r="C620" s="813" t="s">
        <v>223</v>
      </c>
      <c r="D620" s="813" t="s">
        <v>17</v>
      </c>
      <c r="E620" s="816" t="s">
        <v>224</v>
      </c>
      <c r="F620" s="818" t="s">
        <v>225</v>
      </c>
      <c r="G620" s="819"/>
      <c r="H620" s="820" t="s">
        <v>232</v>
      </c>
    </row>
    <row r="621" spans="1:8" s="177" customFormat="1" x14ac:dyDescent="0.25">
      <c r="A621" s="812"/>
      <c r="B621" s="814"/>
      <c r="C621" s="814"/>
      <c r="D621" s="815"/>
      <c r="E621" s="817"/>
      <c r="F621" s="165" t="s">
        <v>227</v>
      </c>
      <c r="G621" s="166" t="s">
        <v>228</v>
      </c>
      <c r="H621" s="821"/>
    </row>
    <row r="622" spans="1:8" s="177" customFormat="1" x14ac:dyDescent="0.2">
      <c r="A622" s="677"/>
      <c r="B622" s="555"/>
      <c r="C622" s="555"/>
      <c r="D622" s="556"/>
      <c r="E622" s="557"/>
      <c r="F622" s="165"/>
      <c r="G622" s="166"/>
      <c r="H622" s="558"/>
    </row>
    <row r="623" spans="1:8" s="177" customFormat="1" x14ac:dyDescent="0.25">
      <c r="A623" s="76"/>
      <c r="B623" s="77"/>
      <c r="C623" s="174"/>
      <c r="D623" s="79"/>
      <c r="E623" s="80"/>
      <c r="F623" s="167">
        <v>0</v>
      </c>
      <c r="G623" s="168">
        <f>ROUND(E623*F623,2)</f>
        <v>0</v>
      </c>
      <c r="H623" s="558"/>
    </row>
    <row r="624" spans="1:8" s="177" customFormat="1" x14ac:dyDescent="0.25">
      <c r="A624" s="170" t="s">
        <v>232</v>
      </c>
      <c r="B624" s="808"/>
      <c r="C624" s="809"/>
      <c r="D624" s="809"/>
      <c r="E624" s="809"/>
      <c r="F624" s="809"/>
      <c r="G624" s="810"/>
      <c r="H624" s="171">
        <f>SUM(G622:G623)</f>
        <v>0</v>
      </c>
    </row>
    <row r="625" spans="1:9" s="177" customFormat="1" x14ac:dyDescent="0.25">
      <c r="A625" s="76"/>
      <c r="B625" s="77"/>
      <c r="C625" s="174"/>
      <c r="D625" s="79"/>
      <c r="E625" s="80"/>
      <c r="F625" s="167"/>
      <c r="G625" s="168"/>
      <c r="H625" s="131"/>
    </row>
    <row r="626" spans="1:9" s="177" customFormat="1" x14ac:dyDescent="0.25">
      <c r="A626" s="102"/>
      <c r="B626" s="672"/>
      <c r="C626" s="672"/>
      <c r="D626" s="672"/>
      <c r="E626" s="104"/>
      <c r="F626" s="105"/>
      <c r="G626" s="106"/>
      <c r="H626" s="107"/>
    </row>
    <row r="627" spans="1:9" s="177" customFormat="1" ht="20.25" customHeight="1" x14ac:dyDescent="0.25">
      <c r="A627" s="139" t="s">
        <v>237</v>
      </c>
      <c r="B627" s="562"/>
      <c r="C627" s="562"/>
      <c r="D627" s="141"/>
      <c r="E627" s="142"/>
      <c r="F627" s="108"/>
      <c r="G627" s="109"/>
      <c r="H627" s="298" t="s">
        <v>210</v>
      </c>
    </row>
    <row r="628" spans="1:9" s="177" customFormat="1" ht="20.25" customHeight="1" x14ac:dyDescent="0.25">
      <c r="A628" s="143" t="s">
        <v>238</v>
      </c>
      <c r="B628" s="144"/>
      <c r="C628" s="144"/>
      <c r="D628" s="145"/>
      <c r="E628" s="146"/>
      <c r="F628" s="147">
        <f>H606</f>
        <v>3.13</v>
      </c>
      <c r="G628" s="148"/>
      <c r="H628" s="149"/>
    </row>
    <row r="629" spans="1:9" s="177" customFormat="1" ht="20.25" customHeight="1" x14ac:dyDescent="0.25">
      <c r="A629" s="296" t="s">
        <v>239</v>
      </c>
      <c r="B629" s="673"/>
      <c r="C629" s="673"/>
      <c r="D629" s="150"/>
      <c r="E629" s="151"/>
      <c r="F629" s="152">
        <v>0</v>
      </c>
      <c r="G629" s="161"/>
      <c r="H629" s="153"/>
    </row>
    <row r="630" spans="1:9" s="177" customFormat="1" ht="20.25" customHeight="1" x14ac:dyDescent="0.25">
      <c r="A630" s="154" t="s">
        <v>240</v>
      </c>
      <c r="B630" s="155"/>
      <c r="C630" s="155"/>
      <c r="D630" s="156"/>
      <c r="E630" s="157"/>
      <c r="F630" s="158"/>
      <c r="G630" s="297"/>
      <c r="H630" s="159">
        <f>F628+F629</f>
        <v>3.13</v>
      </c>
    </row>
    <row r="631" spans="1:9" s="177" customFormat="1" ht="20.25" customHeight="1" x14ac:dyDescent="0.25">
      <c r="A631" s="143" t="s">
        <v>241</v>
      </c>
      <c r="B631" s="144"/>
      <c r="C631" s="144"/>
      <c r="D631" s="145"/>
      <c r="E631" s="146"/>
      <c r="F631" s="160">
        <f>H618</f>
        <v>103.01</v>
      </c>
      <c r="G631" s="161"/>
      <c r="H631" s="162"/>
    </row>
    <row r="632" spans="1:9" s="177" customFormat="1" ht="20.25" customHeight="1" x14ac:dyDescent="0.25">
      <c r="A632" s="118" t="s">
        <v>242</v>
      </c>
      <c r="B632" s="673"/>
      <c r="C632" s="673"/>
      <c r="D632" s="150"/>
      <c r="E632" s="151"/>
      <c r="F632" s="152">
        <f>H624</f>
        <v>0</v>
      </c>
      <c r="G632" s="161"/>
      <c r="H632" s="153"/>
    </row>
    <row r="633" spans="1:9" s="177" customFormat="1" ht="20.25" customHeight="1" x14ac:dyDescent="0.25">
      <c r="A633" s="154" t="s">
        <v>243</v>
      </c>
      <c r="B633" s="155"/>
      <c r="C633" s="155"/>
      <c r="D633" s="156"/>
      <c r="E633" s="163"/>
      <c r="F633" s="158"/>
      <c r="G633" s="297"/>
      <c r="H633" s="159">
        <f>F631+F632</f>
        <v>103.01</v>
      </c>
      <c r="I633" s="216"/>
    </row>
    <row r="634" spans="1:9" s="177" customFormat="1" ht="20.25" customHeight="1" thickBot="1" x14ac:dyDescent="0.3">
      <c r="A634" s="318" t="s">
        <v>244</v>
      </c>
      <c r="B634" s="319"/>
      <c r="C634" s="319"/>
      <c r="D634" s="319"/>
      <c r="E634" s="320"/>
      <c r="F634" s="321"/>
      <c r="G634" s="322"/>
      <c r="H634" s="323">
        <f>H630+H633</f>
        <v>106.14</v>
      </c>
    </row>
    <row r="635" spans="1:9" s="177" customFormat="1" ht="21.75" customHeight="1" x14ac:dyDescent="0.25">
      <c r="A635" s="679"/>
      <c r="B635" s="28"/>
      <c r="C635" s="28"/>
      <c r="D635" s="29"/>
      <c r="E635" s="30"/>
      <c r="F635" s="29"/>
      <c r="G635" s="29"/>
      <c r="H635" s="680"/>
    </row>
    <row r="636" spans="1:9" s="98" customFormat="1" x14ac:dyDescent="0.25">
      <c r="A636" s="822" t="s">
        <v>211</v>
      </c>
      <c r="B636" s="823"/>
      <c r="C636" s="823"/>
      <c r="D636" s="823"/>
      <c r="E636" s="823"/>
      <c r="F636" s="823"/>
      <c r="G636" s="823"/>
      <c r="H636" s="824"/>
    </row>
    <row r="637" spans="1:9" s="98" customFormat="1" x14ac:dyDescent="0.25">
      <c r="A637" s="822" t="s">
        <v>212</v>
      </c>
      <c r="B637" s="823"/>
      <c r="C637" s="823"/>
      <c r="D637" s="823"/>
      <c r="E637" s="823"/>
      <c r="F637" s="823"/>
      <c r="G637" s="823"/>
      <c r="H637" s="824"/>
    </row>
    <row r="638" spans="1:9" s="98" customFormat="1" ht="12.75" customHeight="1" x14ac:dyDescent="0.25">
      <c r="A638" s="852" t="str">
        <f>A4</f>
        <v>Substituição dos sistemas de climatização dos cartórios do Edifício Sede por VRF</v>
      </c>
      <c r="B638" s="853"/>
      <c r="C638" s="853"/>
      <c r="D638" s="853"/>
      <c r="E638" s="853"/>
      <c r="F638" s="853"/>
      <c r="G638" s="853"/>
      <c r="H638" s="854"/>
    </row>
    <row r="639" spans="1:9" s="98" customFormat="1" ht="12.75" customHeight="1" x14ac:dyDescent="0.25">
      <c r="A639" s="847"/>
      <c r="B639" s="848"/>
      <c r="C639" s="848"/>
      <c r="D639" s="848"/>
      <c r="E639" s="848"/>
      <c r="F639" s="848"/>
      <c r="G639" s="848"/>
      <c r="H639" s="849"/>
    </row>
    <row r="640" spans="1:9" s="177" customFormat="1" ht="20.25" customHeight="1" x14ac:dyDescent="0.25">
      <c r="A640" s="829" t="str">
        <f>'Anexo 2'!H31</f>
        <v>AC-017</v>
      </c>
      <c r="B640" s="830"/>
      <c r="C640" s="830"/>
      <c r="D640" s="830"/>
      <c r="E640" s="830"/>
      <c r="F640" s="830"/>
      <c r="G640" s="830"/>
      <c r="H640" s="831"/>
    </row>
    <row r="641" spans="1:8" s="177" customFormat="1" ht="20.25" customHeight="1" x14ac:dyDescent="0.25">
      <c r="A641" s="844" t="s">
        <v>215</v>
      </c>
      <c r="B641" s="830"/>
      <c r="C641" s="183" t="s">
        <v>22</v>
      </c>
      <c r="D641" s="183" t="s">
        <v>216</v>
      </c>
      <c r="E641" s="845" t="s">
        <v>217</v>
      </c>
      <c r="F641" s="845"/>
      <c r="G641" s="845" t="s">
        <v>218</v>
      </c>
      <c r="H641" s="846"/>
    </row>
    <row r="642" spans="1:8" s="177" customFormat="1" ht="54" customHeight="1" x14ac:dyDescent="0.25">
      <c r="A642" s="825" t="str">
        <f>'Anexo 2'!B31</f>
        <v>Fornecimento e instalação de linha frigorígena em tubos de cobre rígidos 9,53mm (3/8"), conforme projeto, inclusive isolamento, conexões e instalação dos derivadores</v>
      </c>
      <c r="B642" s="826"/>
      <c r="C642" s="559" t="s">
        <v>14</v>
      </c>
      <c r="D642" s="101" t="s">
        <v>297</v>
      </c>
      <c r="E642" s="836" t="s">
        <v>264</v>
      </c>
      <c r="F642" s="837"/>
      <c r="G642" s="805" t="str">
        <f>$G$8</f>
        <v>MAIO/2023</v>
      </c>
      <c r="H642" s="806"/>
    </row>
    <row r="643" spans="1:8" s="177" customFormat="1" x14ac:dyDescent="0.25">
      <c r="A643" s="102"/>
      <c r="B643" s="672"/>
      <c r="C643" s="672"/>
      <c r="D643" s="672"/>
      <c r="E643" s="104"/>
      <c r="F643" s="105"/>
      <c r="G643" s="106"/>
      <c r="H643" s="107"/>
    </row>
    <row r="644" spans="1:8" s="177" customFormat="1" x14ac:dyDescent="0.25">
      <c r="A644" s="779" t="s">
        <v>222</v>
      </c>
      <c r="B644" s="781" t="s">
        <v>22</v>
      </c>
      <c r="C644" s="781" t="s">
        <v>223</v>
      </c>
      <c r="D644" s="781" t="s">
        <v>17</v>
      </c>
      <c r="E644" s="783" t="s">
        <v>224</v>
      </c>
      <c r="F644" s="772" t="s">
        <v>225</v>
      </c>
      <c r="G644" s="773"/>
      <c r="H644" s="774" t="s">
        <v>226</v>
      </c>
    </row>
    <row r="645" spans="1:8" s="177" customFormat="1" x14ac:dyDescent="0.25">
      <c r="A645" s="807"/>
      <c r="B645" s="782"/>
      <c r="C645" s="782"/>
      <c r="D645" s="785"/>
      <c r="E645" s="786"/>
      <c r="F645" s="42" t="s">
        <v>227</v>
      </c>
      <c r="G645" s="42" t="s">
        <v>228</v>
      </c>
      <c r="H645" s="775"/>
    </row>
    <row r="646" spans="1:8" s="177" customFormat="1" ht="22.5" x14ac:dyDescent="0.25">
      <c r="A646" s="76" t="s">
        <v>248</v>
      </c>
      <c r="B646" s="77" t="s">
        <v>8</v>
      </c>
      <c r="C646" s="174">
        <v>88250</v>
      </c>
      <c r="D646" s="79" t="s">
        <v>249</v>
      </c>
      <c r="E646" s="304">
        <v>0.17599999999999999</v>
      </c>
      <c r="F646" s="199">
        <f>$F$562</f>
        <v>23.01</v>
      </c>
      <c r="G646" s="114">
        <f t="shared" ref="G646:G647" si="22">TRUNC(E646*F646,2)</f>
        <v>4.04</v>
      </c>
      <c r="H646" s="169"/>
    </row>
    <row r="647" spans="1:8" s="177" customFormat="1" ht="25.5" customHeight="1" x14ac:dyDescent="0.25">
      <c r="A647" s="76" t="s">
        <v>250</v>
      </c>
      <c r="B647" s="77" t="s">
        <v>8</v>
      </c>
      <c r="C647" s="78">
        <v>100308</v>
      </c>
      <c r="D647" s="79" t="s">
        <v>249</v>
      </c>
      <c r="E647" s="304">
        <v>0.17599999999999999</v>
      </c>
      <c r="F647" s="199">
        <f>$F$563</f>
        <v>25.98</v>
      </c>
      <c r="G647" s="114">
        <f t="shared" si="22"/>
        <v>4.57</v>
      </c>
      <c r="H647" s="169"/>
    </row>
    <row r="648" spans="1:8" s="177" customFormat="1" x14ac:dyDescent="0.25">
      <c r="A648" s="170" t="s">
        <v>226</v>
      </c>
      <c r="B648" s="808"/>
      <c r="C648" s="809"/>
      <c r="D648" s="809"/>
      <c r="E648" s="809"/>
      <c r="F648" s="809"/>
      <c r="G648" s="810"/>
      <c r="H648" s="171">
        <f>SUM(G646:G647)</f>
        <v>8.61</v>
      </c>
    </row>
    <row r="649" spans="1:8" s="177" customFormat="1" x14ac:dyDescent="0.25">
      <c r="A649" s="102"/>
      <c r="B649" s="672"/>
      <c r="C649" s="672"/>
      <c r="D649" s="672"/>
      <c r="E649" s="104"/>
      <c r="F649" s="105"/>
      <c r="G649" s="106"/>
      <c r="H649" s="107"/>
    </row>
    <row r="650" spans="1:8" s="177" customFormat="1" ht="21" customHeight="1" x14ac:dyDescent="0.25">
      <c r="A650" s="779" t="s">
        <v>229</v>
      </c>
      <c r="B650" s="781" t="s">
        <v>22</v>
      </c>
      <c r="C650" s="781" t="s">
        <v>223</v>
      </c>
      <c r="D650" s="781" t="s">
        <v>17</v>
      </c>
      <c r="E650" s="783" t="s">
        <v>224</v>
      </c>
      <c r="F650" s="772" t="s">
        <v>225</v>
      </c>
      <c r="G650" s="773"/>
      <c r="H650" s="774" t="s">
        <v>230</v>
      </c>
    </row>
    <row r="651" spans="1:8" s="177" customFormat="1" ht="16.5" customHeight="1" x14ac:dyDescent="0.25">
      <c r="A651" s="780"/>
      <c r="B651" s="782"/>
      <c r="C651" s="782"/>
      <c r="D651" s="782"/>
      <c r="E651" s="784"/>
      <c r="F651" s="42" t="s">
        <v>227</v>
      </c>
      <c r="G651" s="42" t="s">
        <v>228</v>
      </c>
      <c r="H651" s="775"/>
    </row>
    <row r="652" spans="1:8" s="177" customFormat="1" x14ac:dyDescent="0.25">
      <c r="A652" s="564"/>
      <c r="B652" s="555"/>
      <c r="C652" s="555"/>
      <c r="D652" s="555"/>
      <c r="E652" s="565"/>
      <c r="F652" s="165"/>
      <c r="G652" s="166"/>
      <c r="H652" s="558"/>
    </row>
    <row r="653" spans="1:8" s="177" customFormat="1" ht="20.25" customHeight="1" x14ac:dyDescent="0.25">
      <c r="A653" s="674" t="s">
        <v>288</v>
      </c>
      <c r="B653" s="92" t="s">
        <v>233</v>
      </c>
      <c r="C653" s="174" t="s">
        <v>255</v>
      </c>
      <c r="D653" s="186" t="s">
        <v>209</v>
      </c>
      <c r="E653" s="295">
        <v>1.0210999999999999</v>
      </c>
      <c r="F653" s="124">
        <f>' material refrigeração'!Q5</f>
        <v>18.47</v>
      </c>
      <c r="G653" s="114">
        <f t="shared" ref="G653:G659" si="23">TRUNC(E653*F653,2)</f>
        <v>18.850000000000001</v>
      </c>
      <c r="H653" s="569"/>
    </row>
    <row r="654" spans="1:8" s="177" customFormat="1" ht="33.75" x14ac:dyDescent="0.2">
      <c r="A654" s="677" t="s">
        <v>278</v>
      </c>
      <c r="B654" s="92" t="s">
        <v>8</v>
      </c>
      <c r="C654" s="174">
        <v>39741</v>
      </c>
      <c r="D654" s="186" t="s">
        <v>209</v>
      </c>
      <c r="E654" s="295">
        <v>1.0210999999999999</v>
      </c>
      <c r="F654" s="124">
        <v>9.01</v>
      </c>
      <c r="G654" s="114">
        <f t="shared" si="23"/>
        <v>9.1999999999999993</v>
      </c>
      <c r="H654" s="558"/>
    </row>
    <row r="655" spans="1:8" s="177" customFormat="1" ht="33.75" x14ac:dyDescent="0.25">
      <c r="A655" s="675" t="s">
        <v>625</v>
      </c>
      <c r="B655" s="92" t="s">
        <v>8</v>
      </c>
      <c r="C655" s="78" t="s">
        <v>268</v>
      </c>
      <c r="D655" s="111" t="s">
        <v>269</v>
      </c>
      <c r="E655" s="295">
        <f>'Lev. material refrigeração'!$C$84</f>
        <v>1.4E-3</v>
      </c>
      <c r="F655" s="124">
        <f>F485</f>
        <v>88</v>
      </c>
      <c r="G655" s="114">
        <f t="shared" si="23"/>
        <v>0.12</v>
      </c>
      <c r="H655" s="558"/>
    </row>
    <row r="656" spans="1:8" s="177" customFormat="1" ht="23.25" customHeight="1" x14ac:dyDescent="0.25">
      <c r="A656" s="675" t="s">
        <v>626</v>
      </c>
      <c r="B656" s="92" t="s">
        <v>8</v>
      </c>
      <c r="C656" s="78" t="s">
        <v>271</v>
      </c>
      <c r="D656" s="186" t="s">
        <v>272</v>
      </c>
      <c r="E656" s="295">
        <f>'Lev. material refrigeração'!$C$80</f>
        <v>1.9E-3</v>
      </c>
      <c r="F656" s="124">
        <f t="shared" ref="F656:F658" si="24">F486</f>
        <v>19.28</v>
      </c>
      <c r="G656" s="114">
        <f t="shared" si="23"/>
        <v>0.03</v>
      </c>
      <c r="H656" s="558"/>
    </row>
    <row r="657" spans="1:8" s="177" customFormat="1" ht="20.25" customHeight="1" x14ac:dyDescent="0.25">
      <c r="A657" s="676" t="s">
        <v>273</v>
      </c>
      <c r="B657" s="511" t="s">
        <v>233</v>
      </c>
      <c r="C657" s="78" t="s">
        <v>255</v>
      </c>
      <c r="D657" s="111" t="s">
        <v>272</v>
      </c>
      <c r="E657" s="295">
        <f>'Lev. material refrigeração'!$C$76</f>
        <v>2.4500000000000001E-2</v>
      </c>
      <c r="F657" s="124">
        <f t="shared" si="24"/>
        <v>20</v>
      </c>
      <c r="G657" s="114">
        <f t="shared" si="23"/>
        <v>0.49</v>
      </c>
      <c r="H657" s="558"/>
    </row>
    <row r="658" spans="1:8" s="177" customFormat="1" ht="20.25" customHeight="1" x14ac:dyDescent="0.2">
      <c r="A658" s="677" t="s">
        <v>274</v>
      </c>
      <c r="B658" s="92" t="s">
        <v>233</v>
      </c>
      <c r="C658" s="78" t="s">
        <v>255</v>
      </c>
      <c r="D658" s="186" t="s">
        <v>17</v>
      </c>
      <c r="E658" s="387">
        <f>E488</f>
        <v>0.23519999999999999</v>
      </c>
      <c r="F658" s="124">
        <f t="shared" si="24"/>
        <v>16</v>
      </c>
      <c r="G658" s="114">
        <f t="shared" si="23"/>
        <v>3.76</v>
      </c>
      <c r="H658" s="569"/>
    </row>
    <row r="659" spans="1:8" s="177" customFormat="1" ht="27.75" customHeight="1" x14ac:dyDescent="0.2">
      <c r="A659" s="317" t="s">
        <v>279</v>
      </c>
      <c r="B659" s="92" t="s">
        <v>233</v>
      </c>
      <c r="C659" s="78" t="s">
        <v>255</v>
      </c>
      <c r="D659" s="186" t="s">
        <v>17</v>
      </c>
      <c r="E659" s="92">
        <v>0.5</v>
      </c>
      <c r="F659" s="124">
        <f>'material ARMACELL'!J5</f>
        <v>24.88</v>
      </c>
      <c r="G659" s="114">
        <f t="shared" si="23"/>
        <v>12.44</v>
      </c>
      <c r="H659" s="569"/>
    </row>
    <row r="660" spans="1:8" s="177" customFormat="1" ht="23.25" customHeight="1" x14ac:dyDescent="0.25">
      <c r="A660" s="170" t="s">
        <v>230</v>
      </c>
      <c r="B660" s="808"/>
      <c r="C660" s="809"/>
      <c r="D660" s="809"/>
      <c r="E660" s="809"/>
      <c r="F660" s="809"/>
      <c r="G660" s="810"/>
      <c r="H660" s="171">
        <f>SUM(G653:G659)</f>
        <v>44.89</v>
      </c>
    </row>
    <row r="661" spans="1:8" s="177" customFormat="1" x14ac:dyDescent="0.25">
      <c r="A661" s="126"/>
      <c r="B661" s="127"/>
      <c r="C661" s="127"/>
      <c r="D661" s="128"/>
      <c r="E661" s="88"/>
      <c r="F661" s="129"/>
      <c r="G661" s="130"/>
      <c r="H661" s="131"/>
    </row>
    <row r="662" spans="1:8" s="177" customFormat="1" x14ac:dyDescent="0.25">
      <c r="A662" s="811" t="s">
        <v>231</v>
      </c>
      <c r="B662" s="813" t="s">
        <v>22</v>
      </c>
      <c r="C662" s="813" t="s">
        <v>223</v>
      </c>
      <c r="D662" s="813" t="s">
        <v>17</v>
      </c>
      <c r="E662" s="816" t="s">
        <v>224</v>
      </c>
      <c r="F662" s="818" t="s">
        <v>225</v>
      </c>
      <c r="G662" s="819"/>
      <c r="H662" s="820" t="s">
        <v>232</v>
      </c>
    </row>
    <row r="663" spans="1:8" s="177" customFormat="1" x14ac:dyDescent="0.25">
      <c r="A663" s="812"/>
      <c r="B663" s="814"/>
      <c r="C663" s="814"/>
      <c r="D663" s="815"/>
      <c r="E663" s="817"/>
      <c r="F663" s="165" t="s">
        <v>227</v>
      </c>
      <c r="G663" s="166" t="s">
        <v>228</v>
      </c>
      <c r="H663" s="821"/>
    </row>
    <row r="664" spans="1:8" s="177" customFormat="1" x14ac:dyDescent="0.2">
      <c r="A664" s="677"/>
      <c r="B664" s="555"/>
      <c r="C664" s="555"/>
      <c r="D664" s="556"/>
      <c r="E664" s="557"/>
      <c r="F664" s="165"/>
      <c r="G664" s="166"/>
      <c r="H664" s="558"/>
    </row>
    <row r="665" spans="1:8" s="177" customFormat="1" x14ac:dyDescent="0.25">
      <c r="A665" s="76"/>
      <c r="B665" s="77"/>
      <c r="C665" s="174"/>
      <c r="D665" s="79"/>
      <c r="E665" s="80"/>
      <c r="F665" s="167">
        <v>0</v>
      </c>
      <c r="G665" s="168">
        <f>ROUND(E665*F665,2)</f>
        <v>0</v>
      </c>
      <c r="H665" s="558"/>
    </row>
    <row r="666" spans="1:8" s="177" customFormat="1" x14ac:dyDescent="0.25">
      <c r="A666" s="170" t="s">
        <v>232</v>
      </c>
      <c r="B666" s="808"/>
      <c r="C666" s="809"/>
      <c r="D666" s="809"/>
      <c r="E666" s="809"/>
      <c r="F666" s="809"/>
      <c r="G666" s="810"/>
      <c r="H666" s="171">
        <f>SUM(G664:G665)</f>
        <v>0</v>
      </c>
    </row>
    <row r="667" spans="1:8" s="177" customFormat="1" x14ac:dyDescent="0.25">
      <c r="A667" s="76"/>
      <c r="B667" s="77"/>
      <c r="C667" s="174"/>
      <c r="D667" s="79"/>
      <c r="E667" s="80"/>
      <c r="F667" s="167"/>
      <c r="G667" s="168"/>
      <c r="H667" s="131"/>
    </row>
    <row r="668" spans="1:8" s="177" customFormat="1" x14ac:dyDescent="0.25">
      <c r="A668" s="102"/>
      <c r="B668" s="672"/>
      <c r="C668" s="672"/>
      <c r="D668" s="672"/>
      <c r="E668" s="104"/>
      <c r="F668" s="105"/>
      <c r="G668" s="106"/>
      <c r="H668" s="107"/>
    </row>
    <row r="669" spans="1:8" s="177" customFormat="1" ht="20.25" customHeight="1" x14ac:dyDescent="0.25">
      <c r="A669" s="139" t="s">
        <v>237</v>
      </c>
      <c r="B669" s="562"/>
      <c r="C669" s="562"/>
      <c r="D669" s="141"/>
      <c r="E669" s="142"/>
      <c r="F669" s="108"/>
      <c r="G669" s="109"/>
      <c r="H669" s="298" t="s">
        <v>210</v>
      </c>
    </row>
    <row r="670" spans="1:8" s="177" customFormat="1" ht="20.25" customHeight="1" x14ac:dyDescent="0.25">
      <c r="A670" s="143" t="s">
        <v>238</v>
      </c>
      <c r="B670" s="144"/>
      <c r="C670" s="144"/>
      <c r="D670" s="145"/>
      <c r="E670" s="146"/>
      <c r="F670" s="147">
        <f>H648</f>
        <v>8.61</v>
      </c>
      <c r="G670" s="148"/>
      <c r="H670" s="149"/>
    </row>
    <row r="671" spans="1:8" s="177" customFormat="1" ht="20.25" customHeight="1" x14ac:dyDescent="0.25">
      <c r="A671" s="296" t="s">
        <v>239</v>
      </c>
      <c r="B671" s="673"/>
      <c r="C671" s="673"/>
      <c r="D671" s="150"/>
      <c r="E671" s="151"/>
      <c r="F671" s="152">
        <v>0</v>
      </c>
      <c r="G671" s="161"/>
      <c r="H671" s="153"/>
    </row>
    <row r="672" spans="1:8" s="177" customFormat="1" ht="20.25" customHeight="1" x14ac:dyDescent="0.25">
      <c r="A672" s="154" t="s">
        <v>240</v>
      </c>
      <c r="B672" s="155"/>
      <c r="C672" s="155"/>
      <c r="D672" s="156"/>
      <c r="E672" s="157"/>
      <c r="F672" s="158"/>
      <c r="G672" s="297"/>
      <c r="H672" s="159">
        <f>F670+F671</f>
        <v>8.61</v>
      </c>
    </row>
    <row r="673" spans="1:9" s="177" customFormat="1" ht="20.25" customHeight="1" x14ac:dyDescent="0.25">
      <c r="A673" s="143" t="s">
        <v>241</v>
      </c>
      <c r="B673" s="144"/>
      <c r="C673" s="144"/>
      <c r="D673" s="145"/>
      <c r="E673" s="146"/>
      <c r="F673" s="160">
        <f>H660</f>
        <v>44.89</v>
      </c>
      <c r="G673" s="161"/>
      <c r="H673" s="162"/>
    </row>
    <row r="674" spans="1:9" s="177" customFormat="1" ht="20.25" customHeight="1" x14ac:dyDescent="0.25">
      <c r="A674" s="118" t="s">
        <v>242</v>
      </c>
      <c r="B674" s="673"/>
      <c r="C674" s="673"/>
      <c r="D674" s="150"/>
      <c r="E674" s="151"/>
      <c r="F674" s="152">
        <f>H666</f>
        <v>0</v>
      </c>
      <c r="G674" s="161"/>
      <c r="H674" s="153"/>
    </row>
    <row r="675" spans="1:9" s="177" customFormat="1" ht="20.25" customHeight="1" x14ac:dyDescent="0.25">
      <c r="A675" s="154" t="s">
        <v>243</v>
      </c>
      <c r="B675" s="155"/>
      <c r="C675" s="155"/>
      <c r="D675" s="156"/>
      <c r="E675" s="163"/>
      <c r="F675" s="158"/>
      <c r="G675" s="297"/>
      <c r="H675" s="159">
        <f>F673+F674</f>
        <v>44.89</v>
      </c>
      <c r="I675" s="216"/>
    </row>
    <row r="676" spans="1:9" s="177" customFormat="1" ht="20.25" customHeight="1" thickBot="1" x14ac:dyDescent="0.3">
      <c r="A676" s="318" t="s">
        <v>244</v>
      </c>
      <c r="B676" s="319"/>
      <c r="C676" s="319"/>
      <c r="D676" s="319"/>
      <c r="E676" s="320"/>
      <c r="F676" s="321"/>
      <c r="G676" s="322"/>
      <c r="H676" s="323">
        <f>H672+H675</f>
        <v>53.5</v>
      </c>
    </row>
    <row r="677" spans="1:9" s="177" customFormat="1" ht="21.75" customHeight="1" x14ac:dyDescent="0.25">
      <c r="A677" s="679"/>
      <c r="B677" s="28"/>
      <c r="C677" s="28"/>
      <c r="D677" s="29"/>
      <c r="E677" s="30"/>
      <c r="F677" s="29"/>
      <c r="G677" s="29"/>
      <c r="H677" s="680"/>
    </row>
    <row r="678" spans="1:9" s="98" customFormat="1" x14ac:dyDescent="0.25">
      <c r="A678" s="822" t="s">
        <v>211</v>
      </c>
      <c r="B678" s="823"/>
      <c r="C678" s="823"/>
      <c r="D678" s="823"/>
      <c r="E678" s="823"/>
      <c r="F678" s="823"/>
      <c r="G678" s="823"/>
      <c r="H678" s="824"/>
    </row>
    <row r="679" spans="1:9" s="98" customFormat="1" x14ac:dyDescent="0.25">
      <c r="A679" s="822" t="s">
        <v>212</v>
      </c>
      <c r="B679" s="823"/>
      <c r="C679" s="823"/>
      <c r="D679" s="823"/>
      <c r="E679" s="823"/>
      <c r="F679" s="823"/>
      <c r="G679" s="823"/>
      <c r="H679" s="824"/>
    </row>
    <row r="680" spans="1:9" s="98" customFormat="1" ht="12.75" customHeight="1" x14ac:dyDescent="0.25">
      <c r="A680" s="852" t="str">
        <f>A4</f>
        <v>Substituição dos sistemas de climatização dos cartórios do Edifício Sede por VRF</v>
      </c>
      <c r="B680" s="853"/>
      <c r="C680" s="853"/>
      <c r="D680" s="853"/>
      <c r="E680" s="853"/>
      <c r="F680" s="853"/>
      <c r="G680" s="853"/>
      <c r="H680" s="854"/>
    </row>
    <row r="681" spans="1:9" s="98" customFormat="1" ht="12.75" customHeight="1" x14ac:dyDescent="0.25">
      <c r="A681" s="847"/>
      <c r="B681" s="848"/>
      <c r="C681" s="848"/>
      <c r="D681" s="848"/>
      <c r="E681" s="848"/>
      <c r="F681" s="848"/>
      <c r="G681" s="848"/>
      <c r="H681" s="849"/>
    </row>
    <row r="682" spans="1:9" s="177" customFormat="1" ht="20.25" customHeight="1" x14ac:dyDescent="0.25">
      <c r="A682" s="829" t="str">
        <f>'Anexo 2'!H32</f>
        <v>AC-018</v>
      </c>
      <c r="B682" s="830"/>
      <c r="C682" s="830"/>
      <c r="D682" s="830"/>
      <c r="E682" s="830"/>
      <c r="F682" s="830"/>
      <c r="G682" s="830"/>
      <c r="H682" s="831"/>
    </row>
    <row r="683" spans="1:9" s="177" customFormat="1" ht="20.25" customHeight="1" x14ac:dyDescent="0.25">
      <c r="A683" s="844" t="s">
        <v>215</v>
      </c>
      <c r="B683" s="830"/>
      <c r="C683" s="183" t="s">
        <v>22</v>
      </c>
      <c r="D683" s="183" t="s">
        <v>216</v>
      </c>
      <c r="E683" s="845" t="s">
        <v>217</v>
      </c>
      <c r="F683" s="845"/>
      <c r="G683" s="845" t="s">
        <v>218</v>
      </c>
      <c r="H683" s="846"/>
    </row>
    <row r="684" spans="1:9" s="177" customFormat="1" ht="54" customHeight="1" x14ac:dyDescent="0.25">
      <c r="A684" s="825" t="str">
        <f>'Anexo 2'!B32</f>
        <v>Fornecimento e instalação de linha frigorígena em tubos de cobre rígidos 12,7mm (1/2"), conforme projeto, inclusive isolamento, conexões e instalação dos derivadores</v>
      </c>
      <c r="B684" s="826"/>
      <c r="C684" s="559" t="s">
        <v>14</v>
      </c>
      <c r="D684" s="101" t="s">
        <v>297</v>
      </c>
      <c r="E684" s="827" t="s">
        <v>264</v>
      </c>
      <c r="F684" s="828"/>
      <c r="G684" s="805" t="str">
        <f>$G$8</f>
        <v>MAIO/2023</v>
      </c>
      <c r="H684" s="806"/>
    </row>
    <row r="685" spans="1:9" s="177" customFormat="1" x14ac:dyDescent="0.25">
      <c r="A685" s="102"/>
      <c r="B685" s="672"/>
      <c r="C685" s="672"/>
      <c r="D685" s="672"/>
      <c r="E685" s="104"/>
      <c r="F685" s="105"/>
      <c r="G685" s="106"/>
      <c r="H685" s="107"/>
    </row>
    <row r="686" spans="1:9" s="177" customFormat="1" x14ac:dyDescent="0.25">
      <c r="A686" s="779" t="s">
        <v>222</v>
      </c>
      <c r="B686" s="781" t="s">
        <v>22</v>
      </c>
      <c r="C686" s="781" t="s">
        <v>223</v>
      </c>
      <c r="D686" s="781" t="s">
        <v>17</v>
      </c>
      <c r="E686" s="783" t="s">
        <v>224</v>
      </c>
      <c r="F686" s="772" t="s">
        <v>225</v>
      </c>
      <c r="G686" s="773"/>
      <c r="H686" s="774" t="s">
        <v>226</v>
      </c>
    </row>
    <row r="687" spans="1:9" s="177" customFormat="1" x14ac:dyDescent="0.25">
      <c r="A687" s="807"/>
      <c r="B687" s="782"/>
      <c r="C687" s="782"/>
      <c r="D687" s="785"/>
      <c r="E687" s="786"/>
      <c r="F687" s="42" t="s">
        <v>227</v>
      </c>
      <c r="G687" s="42" t="s">
        <v>228</v>
      </c>
      <c r="H687" s="775"/>
    </row>
    <row r="688" spans="1:9" s="177" customFormat="1" ht="22.5" x14ac:dyDescent="0.25">
      <c r="A688" s="76" t="s">
        <v>248</v>
      </c>
      <c r="B688" s="77" t="s">
        <v>8</v>
      </c>
      <c r="C688" s="174">
        <v>88250</v>
      </c>
      <c r="D688" s="79" t="s">
        <v>249</v>
      </c>
      <c r="E688" s="304">
        <v>0.17599999999999999</v>
      </c>
      <c r="F688" s="199">
        <f>$F$562</f>
        <v>23.01</v>
      </c>
      <c r="G688" s="114">
        <f t="shared" ref="G688:G689" si="25">TRUNC(E688*F688,2)</f>
        <v>4.04</v>
      </c>
      <c r="H688" s="169"/>
    </row>
    <row r="689" spans="1:8" s="177" customFormat="1" ht="25.5" customHeight="1" x14ac:dyDescent="0.25">
      <c r="A689" s="76" t="s">
        <v>250</v>
      </c>
      <c r="B689" s="77" t="s">
        <v>8</v>
      </c>
      <c r="C689" s="78">
        <v>100308</v>
      </c>
      <c r="D689" s="79" t="s">
        <v>249</v>
      </c>
      <c r="E689" s="304">
        <v>0.17599999999999999</v>
      </c>
      <c r="F689" s="199">
        <f>$F$563</f>
        <v>25.98</v>
      </c>
      <c r="G689" s="114">
        <f t="shared" si="25"/>
        <v>4.57</v>
      </c>
      <c r="H689" s="169"/>
    </row>
    <row r="690" spans="1:8" s="177" customFormat="1" x14ac:dyDescent="0.25">
      <c r="A690" s="170" t="s">
        <v>226</v>
      </c>
      <c r="B690" s="808"/>
      <c r="C690" s="809"/>
      <c r="D690" s="809"/>
      <c r="E690" s="809"/>
      <c r="F690" s="809"/>
      <c r="G690" s="810"/>
      <c r="H690" s="171">
        <f>SUM(G688:G689)</f>
        <v>8.61</v>
      </c>
    </row>
    <row r="691" spans="1:8" s="177" customFormat="1" x14ac:dyDescent="0.25">
      <c r="A691" s="102"/>
      <c r="B691" s="672"/>
      <c r="C691" s="672"/>
      <c r="D691" s="672"/>
      <c r="E691" s="104"/>
      <c r="F691" s="105"/>
      <c r="G691" s="106"/>
      <c r="H691" s="107"/>
    </row>
    <row r="692" spans="1:8" s="177" customFormat="1" ht="21" customHeight="1" x14ac:dyDescent="0.25">
      <c r="A692" s="779" t="s">
        <v>229</v>
      </c>
      <c r="B692" s="781" t="s">
        <v>22</v>
      </c>
      <c r="C692" s="781" t="s">
        <v>223</v>
      </c>
      <c r="D692" s="781" t="s">
        <v>17</v>
      </c>
      <c r="E692" s="783" t="s">
        <v>224</v>
      </c>
      <c r="F692" s="772" t="s">
        <v>225</v>
      </c>
      <c r="G692" s="773"/>
      <c r="H692" s="774" t="s">
        <v>230</v>
      </c>
    </row>
    <row r="693" spans="1:8" s="177" customFormat="1" ht="16.5" customHeight="1" x14ac:dyDescent="0.25">
      <c r="A693" s="780"/>
      <c r="B693" s="782"/>
      <c r="C693" s="782"/>
      <c r="D693" s="782"/>
      <c r="E693" s="784"/>
      <c r="F693" s="42" t="s">
        <v>227</v>
      </c>
      <c r="G693" s="42" t="s">
        <v>228</v>
      </c>
      <c r="H693" s="775"/>
    </row>
    <row r="694" spans="1:8" s="177" customFormat="1" x14ac:dyDescent="0.25">
      <c r="A694" s="564"/>
      <c r="B694" s="555"/>
      <c r="C694" s="555"/>
      <c r="D694" s="555"/>
      <c r="E694" s="565"/>
      <c r="F694" s="165"/>
      <c r="G694" s="166"/>
      <c r="H694" s="558"/>
    </row>
    <row r="695" spans="1:8" s="177" customFormat="1" ht="18" customHeight="1" x14ac:dyDescent="0.25">
      <c r="A695" s="674" t="s">
        <v>289</v>
      </c>
      <c r="B695" s="92" t="s">
        <v>233</v>
      </c>
      <c r="C695" s="78" t="s">
        <v>255</v>
      </c>
      <c r="D695" s="186" t="s">
        <v>209</v>
      </c>
      <c r="E695" s="295">
        <v>1.0210999999999999</v>
      </c>
      <c r="F695" s="124">
        <f>' material refrigeração'!Q6</f>
        <v>26.2</v>
      </c>
      <c r="G695" s="114">
        <f t="shared" ref="G695:G701" si="26">TRUNC(E695*F695,2)</f>
        <v>26.75</v>
      </c>
      <c r="H695" s="558"/>
    </row>
    <row r="696" spans="1:8" s="177" customFormat="1" ht="33.75" x14ac:dyDescent="0.2">
      <c r="A696" s="677" t="s">
        <v>282</v>
      </c>
      <c r="B696" s="92" t="s">
        <v>8</v>
      </c>
      <c r="C696" s="78">
        <v>39737</v>
      </c>
      <c r="D696" s="186" t="s">
        <v>209</v>
      </c>
      <c r="E696" s="295">
        <v>1.0210999999999999</v>
      </c>
      <c r="F696" s="124">
        <v>9.91</v>
      </c>
      <c r="G696" s="114">
        <f t="shared" si="26"/>
        <v>10.11</v>
      </c>
      <c r="H696" s="558"/>
    </row>
    <row r="697" spans="1:8" s="177" customFormat="1" ht="33.75" x14ac:dyDescent="0.25">
      <c r="A697" s="675" t="s">
        <v>625</v>
      </c>
      <c r="B697" s="92" t="s">
        <v>8</v>
      </c>
      <c r="C697" s="78" t="s">
        <v>268</v>
      </c>
      <c r="D697" s="111" t="s">
        <v>269</v>
      </c>
      <c r="E697" s="295">
        <f>'Lev. material refrigeração'!$C$84</f>
        <v>1.4E-3</v>
      </c>
      <c r="F697" s="124">
        <f>F485</f>
        <v>88</v>
      </c>
      <c r="G697" s="114">
        <f t="shared" si="26"/>
        <v>0.12</v>
      </c>
      <c r="H697" s="558"/>
    </row>
    <row r="698" spans="1:8" s="177" customFormat="1" ht="27" customHeight="1" x14ac:dyDescent="0.25">
      <c r="A698" s="675" t="s">
        <v>626</v>
      </c>
      <c r="B698" s="92" t="s">
        <v>8</v>
      </c>
      <c r="C698" s="78" t="s">
        <v>271</v>
      </c>
      <c r="D698" s="186" t="s">
        <v>272</v>
      </c>
      <c r="E698" s="295">
        <f>'Lev. material refrigeração'!$C$80</f>
        <v>1.9E-3</v>
      </c>
      <c r="F698" s="124">
        <f t="shared" ref="F698:F700" si="27">F486</f>
        <v>19.28</v>
      </c>
      <c r="G698" s="114">
        <f t="shared" si="26"/>
        <v>0.03</v>
      </c>
      <c r="H698" s="558"/>
    </row>
    <row r="699" spans="1:8" s="177" customFormat="1" ht="20.25" customHeight="1" x14ac:dyDescent="0.25">
      <c r="A699" s="676" t="s">
        <v>273</v>
      </c>
      <c r="B699" s="511" t="s">
        <v>233</v>
      </c>
      <c r="C699" s="78" t="s">
        <v>255</v>
      </c>
      <c r="D699" s="111" t="s">
        <v>272</v>
      </c>
      <c r="E699" s="295">
        <f>'Lev. material refrigeração'!$C$76</f>
        <v>2.4500000000000001E-2</v>
      </c>
      <c r="F699" s="124">
        <f t="shared" si="27"/>
        <v>20</v>
      </c>
      <c r="G699" s="114">
        <f t="shared" si="26"/>
        <v>0.49</v>
      </c>
      <c r="H699" s="558"/>
    </row>
    <row r="700" spans="1:8" s="177" customFormat="1" ht="20.25" customHeight="1" x14ac:dyDescent="0.2">
      <c r="A700" s="677" t="s">
        <v>274</v>
      </c>
      <c r="B700" s="92" t="s">
        <v>233</v>
      </c>
      <c r="C700" s="78" t="s">
        <v>255</v>
      </c>
      <c r="D700" s="186" t="s">
        <v>17</v>
      </c>
      <c r="E700" s="387">
        <f>E488</f>
        <v>0.23519999999999999</v>
      </c>
      <c r="F700" s="124">
        <f t="shared" si="27"/>
        <v>16</v>
      </c>
      <c r="G700" s="114">
        <f t="shared" si="26"/>
        <v>3.76</v>
      </c>
      <c r="H700" s="569"/>
    </row>
    <row r="701" spans="1:8" s="177" customFormat="1" ht="27.75" customHeight="1" x14ac:dyDescent="0.2">
      <c r="A701" s="317" t="s">
        <v>283</v>
      </c>
      <c r="B701" s="92" t="s">
        <v>233</v>
      </c>
      <c r="C701" s="78" t="s">
        <v>255</v>
      </c>
      <c r="D701" s="186" t="s">
        <v>17</v>
      </c>
      <c r="E701" s="92">
        <v>0.5</v>
      </c>
      <c r="F701" s="124">
        <f>'material ARMACELL'!J6</f>
        <v>24.95</v>
      </c>
      <c r="G701" s="114">
        <f t="shared" si="26"/>
        <v>12.47</v>
      </c>
      <c r="H701" s="569"/>
    </row>
    <row r="702" spans="1:8" s="177" customFormat="1" ht="23.25" customHeight="1" x14ac:dyDescent="0.25">
      <c r="A702" s="170" t="s">
        <v>230</v>
      </c>
      <c r="B702" s="808"/>
      <c r="C702" s="809"/>
      <c r="D702" s="809"/>
      <c r="E702" s="809"/>
      <c r="F702" s="809"/>
      <c r="G702" s="810"/>
      <c r="H702" s="171">
        <f>SUM(G695:G701)</f>
        <v>53.73</v>
      </c>
    </row>
    <row r="703" spans="1:8" s="177" customFormat="1" x14ac:dyDescent="0.25">
      <c r="A703" s="126"/>
      <c r="B703" s="127"/>
      <c r="C703" s="127"/>
      <c r="D703" s="128"/>
      <c r="E703" s="88"/>
      <c r="F703" s="129"/>
      <c r="G703" s="130"/>
      <c r="H703" s="131"/>
    </row>
    <row r="704" spans="1:8" s="177" customFormat="1" x14ac:dyDescent="0.25">
      <c r="A704" s="811" t="s">
        <v>231</v>
      </c>
      <c r="B704" s="813" t="s">
        <v>22</v>
      </c>
      <c r="C704" s="813" t="s">
        <v>223</v>
      </c>
      <c r="D704" s="813" t="s">
        <v>17</v>
      </c>
      <c r="E704" s="816" t="s">
        <v>224</v>
      </c>
      <c r="F704" s="818" t="s">
        <v>225</v>
      </c>
      <c r="G704" s="819"/>
      <c r="H704" s="820" t="s">
        <v>232</v>
      </c>
    </row>
    <row r="705" spans="1:9" s="177" customFormat="1" x14ac:dyDescent="0.25">
      <c r="A705" s="812"/>
      <c r="B705" s="814"/>
      <c r="C705" s="814"/>
      <c r="D705" s="815"/>
      <c r="E705" s="817"/>
      <c r="F705" s="165" t="s">
        <v>227</v>
      </c>
      <c r="G705" s="166" t="s">
        <v>228</v>
      </c>
      <c r="H705" s="821"/>
    </row>
    <row r="706" spans="1:9" s="177" customFormat="1" x14ac:dyDescent="0.2">
      <c r="A706" s="677"/>
      <c r="B706" s="555"/>
      <c r="C706" s="555"/>
      <c r="D706" s="556"/>
      <c r="E706" s="557"/>
      <c r="F706" s="165"/>
      <c r="G706" s="166"/>
      <c r="H706" s="558"/>
    </row>
    <row r="707" spans="1:9" s="177" customFormat="1" x14ac:dyDescent="0.25">
      <c r="A707" s="76"/>
      <c r="B707" s="77"/>
      <c r="C707" s="174"/>
      <c r="D707" s="79"/>
      <c r="E707" s="80"/>
      <c r="F707" s="167">
        <v>0</v>
      </c>
      <c r="G707" s="168">
        <f>ROUND(E707*F707,2)</f>
        <v>0</v>
      </c>
      <c r="H707" s="558"/>
    </row>
    <row r="708" spans="1:9" s="177" customFormat="1" x14ac:dyDescent="0.25">
      <c r="A708" s="170" t="s">
        <v>232</v>
      </c>
      <c r="B708" s="808"/>
      <c r="C708" s="809"/>
      <c r="D708" s="809"/>
      <c r="E708" s="809"/>
      <c r="F708" s="809"/>
      <c r="G708" s="810"/>
      <c r="H708" s="171">
        <f>SUM(G706:G707)</f>
        <v>0</v>
      </c>
    </row>
    <row r="709" spans="1:9" s="177" customFormat="1" x14ac:dyDescent="0.25">
      <c r="A709" s="76"/>
      <c r="B709" s="77"/>
      <c r="C709" s="174"/>
      <c r="D709" s="79"/>
      <c r="E709" s="80"/>
      <c r="F709" s="167"/>
      <c r="G709" s="168"/>
      <c r="H709" s="131"/>
    </row>
    <row r="710" spans="1:9" s="177" customFormat="1" x14ac:dyDescent="0.25">
      <c r="A710" s="102"/>
      <c r="B710" s="672"/>
      <c r="C710" s="672"/>
      <c r="D710" s="672"/>
      <c r="E710" s="104"/>
      <c r="F710" s="105"/>
      <c r="G710" s="106"/>
      <c r="H710" s="107"/>
    </row>
    <row r="711" spans="1:9" s="177" customFormat="1" ht="20.25" customHeight="1" x14ac:dyDescent="0.25">
      <c r="A711" s="139" t="s">
        <v>237</v>
      </c>
      <c r="B711" s="562"/>
      <c r="C711" s="562"/>
      <c r="D711" s="141"/>
      <c r="E711" s="142"/>
      <c r="F711" s="108"/>
      <c r="G711" s="109"/>
      <c r="H711" s="298" t="s">
        <v>210</v>
      </c>
    </row>
    <row r="712" spans="1:9" s="177" customFormat="1" ht="20.25" customHeight="1" x14ac:dyDescent="0.25">
      <c r="A712" s="143" t="s">
        <v>238</v>
      </c>
      <c r="B712" s="144"/>
      <c r="C712" s="144"/>
      <c r="D712" s="145"/>
      <c r="E712" s="146"/>
      <c r="F712" s="147">
        <f>H690</f>
        <v>8.61</v>
      </c>
      <c r="G712" s="148"/>
      <c r="H712" s="149"/>
    </row>
    <row r="713" spans="1:9" s="177" customFormat="1" ht="20.25" customHeight="1" x14ac:dyDescent="0.25">
      <c r="A713" s="296" t="s">
        <v>239</v>
      </c>
      <c r="B713" s="673"/>
      <c r="C713" s="673"/>
      <c r="D713" s="150"/>
      <c r="E713" s="151"/>
      <c r="F713" s="152">
        <v>0</v>
      </c>
      <c r="G713" s="161"/>
      <c r="H713" s="153"/>
    </row>
    <row r="714" spans="1:9" s="177" customFormat="1" ht="20.25" customHeight="1" x14ac:dyDescent="0.25">
      <c r="A714" s="154" t="s">
        <v>240</v>
      </c>
      <c r="B714" s="155"/>
      <c r="C714" s="155"/>
      <c r="D714" s="156"/>
      <c r="E714" s="157"/>
      <c r="F714" s="158"/>
      <c r="G714" s="297"/>
      <c r="H714" s="159">
        <f>F712+F713</f>
        <v>8.61</v>
      </c>
    </row>
    <row r="715" spans="1:9" s="177" customFormat="1" ht="20.25" customHeight="1" x14ac:dyDescent="0.25">
      <c r="A715" s="143" t="s">
        <v>241</v>
      </c>
      <c r="B715" s="144"/>
      <c r="C715" s="144"/>
      <c r="D715" s="145"/>
      <c r="E715" s="146"/>
      <c r="F715" s="160">
        <f>H702</f>
        <v>53.73</v>
      </c>
      <c r="G715" s="161"/>
      <c r="H715" s="162"/>
    </row>
    <row r="716" spans="1:9" s="177" customFormat="1" ht="20.25" customHeight="1" x14ac:dyDescent="0.25">
      <c r="A716" s="118" t="s">
        <v>242</v>
      </c>
      <c r="B716" s="673"/>
      <c r="C716" s="673"/>
      <c r="D716" s="150"/>
      <c r="E716" s="151"/>
      <c r="F716" s="152">
        <f>H708</f>
        <v>0</v>
      </c>
      <c r="G716" s="161"/>
      <c r="H716" s="153"/>
    </row>
    <row r="717" spans="1:9" s="177" customFormat="1" ht="20.25" customHeight="1" x14ac:dyDescent="0.25">
      <c r="A717" s="154" t="s">
        <v>243</v>
      </c>
      <c r="B717" s="155"/>
      <c r="C717" s="155"/>
      <c r="D717" s="156"/>
      <c r="E717" s="163"/>
      <c r="F717" s="158"/>
      <c r="G717" s="297"/>
      <c r="H717" s="159">
        <f>F715+F716</f>
        <v>53.73</v>
      </c>
      <c r="I717" s="216"/>
    </row>
    <row r="718" spans="1:9" s="177" customFormat="1" ht="20.25" customHeight="1" thickBot="1" x14ac:dyDescent="0.3">
      <c r="A718" s="318" t="s">
        <v>244</v>
      </c>
      <c r="B718" s="319"/>
      <c r="C718" s="319"/>
      <c r="D718" s="319"/>
      <c r="E718" s="320"/>
      <c r="F718" s="321"/>
      <c r="G718" s="322"/>
      <c r="H718" s="323">
        <f>H714+H717</f>
        <v>62.339999999999996</v>
      </c>
    </row>
    <row r="719" spans="1:9" s="177" customFormat="1" ht="21.75" customHeight="1" x14ac:dyDescent="0.25">
      <c r="A719" s="679"/>
      <c r="B719" s="28"/>
      <c r="C719" s="28"/>
      <c r="D719" s="29"/>
      <c r="E719" s="30"/>
      <c r="F719" s="29"/>
      <c r="G719" s="29"/>
      <c r="H719" s="680"/>
    </row>
    <row r="720" spans="1:9" s="98" customFormat="1" x14ac:dyDescent="0.25">
      <c r="A720" s="822" t="s">
        <v>211</v>
      </c>
      <c r="B720" s="823"/>
      <c r="C720" s="823"/>
      <c r="D720" s="823"/>
      <c r="E720" s="823"/>
      <c r="F720" s="823"/>
      <c r="G720" s="823"/>
      <c r="H720" s="824"/>
    </row>
    <row r="721" spans="1:8" s="98" customFormat="1" x14ac:dyDescent="0.25">
      <c r="A721" s="822" t="s">
        <v>212</v>
      </c>
      <c r="B721" s="823"/>
      <c r="C721" s="823"/>
      <c r="D721" s="823"/>
      <c r="E721" s="823"/>
      <c r="F721" s="823"/>
      <c r="G721" s="823"/>
      <c r="H721" s="824"/>
    </row>
    <row r="722" spans="1:8" s="98" customFormat="1" ht="12.75" customHeight="1" x14ac:dyDescent="0.25">
      <c r="A722" s="852" t="str">
        <f>A4</f>
        <v>Substituição dos sistemas de climatização dos cartórios do Edifício Sede por VRF</v>
      </c>
      <c r="B722" s="853"/>
      <c r="C722" s="853"/>
      <c r="D722" s="853"/>
      <c r="E722" s="853"/>
      <c r="F722" s="853"/>
      <c r="G722" s="853"/>
      <c r="H722" s="854"/>
    </row>
    <row r="723" spans="1:8" s="98" customFormat="1" ht="12.75" customHeight="1" x14ac:dyDescent="0.25">
      <c r="A723" s="847"/>
      <c r="B723" s="848"/>
      <c r="C723" s="848"/>
      <c r="D723" s="848"/>
      <c r="E723" s="848"/>
      <c r="F723" s="848"/>
      <c r="G723" s="848"/>
      <c r="H723" s="849"/>
    </row>
    <row r="724" spans="1:8" s="177" customFormat="1" ht="20.25" customHeight="1" x14ac:dyDescent="0.25">
      <c r="A724" s="829" t="str">
        <f>'Anexo 2'!H33</f>
        <v>AC-019</v>
      </c>
      <c r="B724" s="830"/>
      <c r="C724" s="830"/>
      <c r="D724" s="830"/>
      <c r="E724" s="830"/>
      <c r="F724" s="830"/>
      <c r="G724" s="830"/>
      <c r="H724" s="831"/>
    </row>
    <row r="725" spans="1:8" s="177" customFormat="1" ht="20.25" customHeight="1" x14ac:dyDescent="0.25">
      <c r="A725" s="844" t="s">
        <v>215</v>
      </c>
      <c r="B725" s="830"/>
      <c r="C725" s="183" t="s">
        <v>22</v>
      </c>
      <c r="D725" s="183" t="s">
        <v>216</v>
      </c>
      <c r="E725" s="845" t="s">
        <v>217</v>
      </c>
      <c r="F725" s="845"/>
      <c r="G725" s="845" t="s">
        <v>218</v>
      </c>
      <c r="H725" s="846"/>
    </row>
    <row r="726" spans="1:8" s="177" customFormat="1" ht="54" customHeight="1" x14ac:dyDescent="0.25">
      <c r="A726" s="825" t="str">
        <f>'Anexo 2'!B33</f>
        <v>Fornecimento e instalação de linha frigorígena em tubos de cobre rígidos 15,88mm (5/8") , conforme projeto, inclusive isolamento, conexões e instalação dos derivadores</v>
      </c>
      <c r="B726" s="826"/>
      <c r="C726" s="559" t="s">
        <v>14</v>
      </c>
      <c r="D726" s="101" t="s">
        <v>297</v>
      </c>
      <c r="E726" s="827" t="s">
        <v>264</v>
      </c>
      <c r="F726" s="828"/>
      <c r="G726" s="805" t="str">
        <f>$G$8</f>
        <v>MAIO/2023</v>
      </c>
      <c r="H726" s="806"/>
    </row>
    <row r="727" spans="1:8" s="177" customFormat="1" x14ac:dyDescent="0.25">
      <c r="A727" s="102"/>
      <c r="B727" s="672"/>
      <c r="C727" s="672"/>
      <c r="D727" s="672"/>
      <c r="E727" s="104"/>
      <c r="F727" s="105"/>
      <c r="G727" s="106"/>
      <c r="H727" s="107"/>
    </row>
    <row r="728" spans="1:8" s="177" customFormat="1" x14ac:dyDescent="0.25">
      <c r="A728" s="779" t="s">
        <v>222</v>
      </c>
      <c r="B728" s="781" t="s">
        <v>22</v>
      </c>
      <c r="C728" s="781" t="s">
        <v>223</v>
      </c>
      <c r="D728" s="781" t="s">
        <v>17</v>
      </c>
      <c r="E728" s="783" t="s">
        <v>224</v>
      </c>
      <c r="F728" s="772" t="s">
        <v>225</v>
      </c>
      <c r="G728" s="773"/>
      <c r="H728" s="774" t="s">
        <v>226</v>
      </c>
    </row>
    <row r="729" spans="1:8" s="177" customFormat="1" x14ac:dyDescent="0.25">
      <c r="A729" s="807"/>
      <c r="B729" s="782"/>
      <c r="C729" s="782"/>
      <c r="D729" s="785"/>
      <c r="E729" s="786"/>
      <c r="F729" s="42" t="s">
        <v>227</v>
      </c>
      <c r="G729" s="42" t="s">
        <v>228</v>
      </c>
      <c r="H729" s="775"/>
    </row>
    <row r="730" spans="1:8" s="177" customFormat="1" ht="22.5" x14ac:dyDescent="0.25">
      <c r="A730" s="76" t="s">
        <v>248</v>
      </c>
      <c r="B730" s="77" t="s">
        <v>8</v>
      </c>
      <c r="C730" s="174">
        <v>88250</v>
      </c>
      <c r="D730" s="79" t="s">
        <v>249</v>
      </c>
      <c r="E730" s="304">
        <v>0.17599999999999999</v>
      </c>
      <c r="F730" s="199">
        <f>$F$562</f>
        <v>23.01</v>
      </c>
      <c r="G730" s="114">
        <f t="shared" ref="G730:G731" si="28">TRUNC(E730*F730,2)</f>
        <v>4.04</v>
      </c>
      <c r="H730" s="169"/>
    </row>
    <row r="731" spans="1:8" s="177" customFormat="1" ht="25.5" customHeight="1" x14ac:dyDescent="0.25">
      <c r="A731" s="76" t="s">
        <v>250</v>
      </c>
      <c r="B731" s="77" t="s">
        <v>8</v>
      </c>
      <c r="C731" s="78">
        <v>100308</v>
      </c>
      <c r="D731" s="79" t="s">
        <v>249</v>
      </c>
      <c r="E731" s="304">
        <v>0.17599999999999999</v>
      </c>
      <c r="F731" s="199">
        <f>$F$563</f>
        <v>25.98</v>
      </c>
      <c r="G731" s="114">
        <f t="shared" si="28"/>
        <v>4.57</v>
      </c>
      <c r="H731" s="169"/>
    </row>
    <row r="732" spans="1:8" s="177" customFormat="1" x14ac:dyDescent="0.25">
      <c r="A732" s="170" t="s">
        <v>226</v>
      </c>
      <c r="B732" s="808"/>
      <c r="C732" s="809"/>
      <c r="D732" s="809"/>
      <c r="E732" s="809"/>
      <c r="F732" s="809"/>
      <c r="G732" s="810"/>
      <c r="H732" s="171">
        <f>SUM(G730:G731)</f>
        <v>8.61</v>
      </c>
    </row>
    <row r="733" spans="1:8" s="177" customFormat="1" x14ac:dyDescent="0.25">
      <c r="A733" s="102"/>
      <c r="B733" s="672"/>
      <c r="C733" s="672"/>
      <c r="D733" s="672"/>
      <c r="E733" s="104"/>
      <c r="F733" s="105"/>
      <c r="G733" s="106"/>
      <c r="H733" s="107"/>
    </row>
    <row r="734" spans="1:8" s="177" customFormat="1" ht="21" customHeight="1" x14ac:dyDescent="0.25">
      <c r="A734" s="779" t="s">
        <v>229</v>
      </c>
      <c r="B734" s="781" t="s">
        <v>22</v>
      </c>
      <c r="C734" s="781" t="s">
        <v>223</v>
      </c>
      <c r="D734" s="781" t="s">
        <v>17</v>
      </c>
      <c r="E734" s="783" t="s">
        <v>224</v>
      </c>
      <c r="F734" s="772" t="s">
        <v>225</v>
      </c>
      <c r="G734" s="773"/>
      <c r="H734" s="774" t="s">
        <v>230</v>
      </c>
    </row>
    <row r="735" spans="1:8" s="177" customFormat="1" ht="16.5" customHeight="1" x14ac:dyDescent="0.25">
      <c r="A735" s="780"/>
      <c r="B735" s="782"/>
      <c r="C735" s="782"/>
      <c r="D735" s="782"/>
      <c r="E735" s="784"/>
      <c r="F735" s="42" t="s">
        <v>227</v>
      </c>
      <c r="G735" s="42" t="s">
        <v>228</v>
      </c>
      <c r="H735" s="775"/>
    </row>
    <row r="736" spans="1:8" s="177" customFormat="1" x14ac:dyDescent="0.25">
      <c r="A736" s="564"/>
      <c r="B736" s="555"/>
      <c r="C736" s="555"/>
      <c r="D736" s="555"/>
      <c r="E736" s="565"/>
      <c r="F736" s="165"/>
      <c r="G736" s="166"/>
      <c r="H736" s="558"/>
    </row>
    <row r="737" spans="1:8" s="177" customFormat="1" ht="18" customHeight="1" x14ac:dyDescent="0.25">
      <c r="A737" s="674" t="s">
        <v>290</v>
      </c>
      <c r="B737" s="92" t="s">
        <v>233</v>
      </c>
      <c r="C737" s="78" t="s">
        <v>255</v>
      </c>
      <c r="D737" s="186" t="s">
        <v>209</v>
      </c>
      <c r="E737" s="295">
        <v>1.0210999999999999</v>
      </c>
      <c r="F737" s="124">
        <v>35.090000000000003</v>
      </c>
      <c r="G737" s="114">
        <f t="shared" ref="G737:G743" si="29">TRUNC(E737*F737,2)</f>
        <v>35.83</v>
      </c>
      <c r="H737" s="558"/>
    </row>
    <row r="738" spans="1:8" s="177" customFormat="1" ht="33.75" x14ac:dyDescent="0.2">
      <c r="A738" s="677" t="s">
        <v>586</v>
      </c>
      <c r="B738" s="92" t="s">
        <v>233</v>
      </c>
      <c r="C738" s="78" t="s">
        <v>255</v>
      </c>
      <c r="D738" s="186" t="s">
        <v>209</v>
      </c>
      <c r="E738" s="295">
        <v>1.0210999999999999</v>
      </c>
      <c r="F738" s="124">
        <f>' material refrigeração'!Q16</f>
        <v>34.700000000000003</v>
      </c>
      <c r="G738" s="114">
        <f t="shared" si="29"/>
        <v>35.43</v>
      </c>
      <c r="H738" s="558"/>
    </row>
    <row r="739" spans="1:8" s="177" customFormat="1" ht="33.75" x14ac:dyDescent="0.25">
      <c r="A739" s="675" t="s">
        <v>625</v>
      </c>
      <c r="B739" s="92" t="s">
        <v>8</v>
      </c>
      <c r="C739" s="78" t="s">
        <v>268</v>
      </c>
      <c r="D739" s="111" t="s">
        <v>269</v>
      </c>
      <c r="E739" s="295">
        <f>'Lev. material refrigeração'!$C$84</f>
        <v>1.4E-3</v>
      </c>
      <c r="F739" s="124">
        <f>F485</f>
        <v>88</v>
      </c>
      <c r="G739" s="114">
        <f t="shared" si="29"/>
        <v>0.12</v>
      </c>
      <c r="H739" s="558"/>
    </row>
    <row r="740" spans="1:8" s="177" customFormat="1" ht="27.75" customHeight="1" x14ac:dyDescent="0.25">
      <c r="A740" s="675" t="s">
        <v>626</v>
      </c>
      <c r="B740" s="92" t="s">
        <v>8</v>
      </c>
      <c r="C740" s="78" t="s">
        <v>271</v>
      </c>
      <c r="D740" s="186" t="s">
        <v>272</v>
      </c>
      <c r="E740" s="295">
        <f>'Lev. material refrigeração'!$C$80</f>
        <v>1.9E-3</v>
      </c>
      <c r="F740" s="124">
        <f t="shared" ref="F740:F742" si="30">F486</f>
        <v>19.28</v>
      </c>
      <c r="G740" s="114">
        <f t="shared" si="29"/>
        <v>0.03</v>
      </c>
      <c r="H740" s="558"/>
    </row>
    <row r="741" spans="1:8" s="177" customFormat="1" ht="20.25" customHeight="1" x14ac:dyDescent="0.25">
      <c r="A741" s="676" t="s">
        <v>273</v>
      </c>
      <c r="B741" s="511" t="s">
        <v>233</v>
      </c>
      <c r="C741" s="78" t="s">
        <v>255</v>
      </c>
      <c r="D741" s="111" t="s">
        <v>272</v>
      </c>
      <c r="E741" s="295">
        <f>'Lev. material refrigeração'!$C$76</f>
        <v>2.4500000000000001E-2</v>
      </c>
      <c r="F741" s="124">
        <f t="shared" si="30"/>
        <v>20</v>
      </c>
      <c r="G741" s="114">
        <f t="shared" si="29"/>
        <v>0.49</v>
      </c>
      <c r="H741" s="558"/>
    </row>
    <row r="742" spans="1:8" s="177" customFormat="1" ht="20.25" customHeight="1" x14ac:dyDescent="0.2">
      <c r="A742" s="677" t="s">
        <v>274</v>
      </c>
      <c r="B742" s="92" t="s">
        <v>233</v>
      </c>
      <c r="C742" s="78" t="s">
        <v>255</v>
      </c>
      <c r="D742" s="186" t="s">
        <v>17</v>
      </c>
      <c r="E742" s="387">
        <f>E488</f>
        <v>0.23519999999999999</v>
      </c>
      <c r="F742" s="124">
        <f t="shared" si="30"/>
        <v>16</v>
      </c>
      <c r="G742" s="114">
        <f t="shared" si="29"/>
        <v>3.76</v>
      </c>
      <c r="H742" s="569"/>
    </row>
    <row r="743" spans="1:8" s="177" customFormat="1" ht="27.75" customHeight="1" x14ac:dyDescent="0.2">
      <c r="A743" s="317" t="s">
        <v>287</v>
      </c>
      <c r="B743" s="92" t="s">
        <v>233</v>
      </c>
      <c r="C743" s="78" t="s">
        <v>255</v>
      </c>
      <c r="D743" s="186" t="s">
        <v>17</v>
      </c>
      <c r="E743" s="92">
        <v>0.5</v>
      </c>
      <c r="F743" s="124">
        <f>'material ARMACELL'!J7</f>
        <v>25.53</v>
      </c>
      <c r="G743" s="114">
        <f t="shared" si="29"/>
        <v>12.76</v>
      </c>
      <c r="H743" s="569"/>
    </row>
    <row r="744" spans="1:8" s="177" customFormat="1" ht="20.25" customHeight="1" x14ac:dyDescent="0.2">
      <c r="A744" s="677"/>
      <c r="B744" s="92"/>
      <c r="C744" s="174"/>
      <c r="D744" s="186"/>
      <c r="E744" s="253"/>
      <c r="F744" s="124"/>
      <c r="G744" s="114"/>
      <c r="H744" s="569"/>
    </row>
    <row r="745" spans="1:8" s="177" customFormat="1" ht="23.25" customHeight="1" x14ac:dyDescent="0.25">
      <c r="A745" s="170" t="s">
        <v>230</v>
      </c>
      <c r="B745" s="808"/>
      <c r="C745" s="809"/>
      <c r="D745" s="809"/>
      <c r="E745" s="809"/>
      <c r="F745" s="809"/>
      <c r="G745" s="810"/>
      <c r="H745" s="171">
        <f>SUM(G737:G744)</f>
        <v>88.42</v>
      </c>
    </row>
    <row r="746" spans="1:8" s="177" customFormat="1" x14ac:dyDescent="0.25">
      <c r="A746" s="126"/>
      <c r="B746" s="127"/>
      <c r="C746" s="127"/>
      <c r="D746" s="128"/>
      <c r="E746" s="88"/>
      <c r="F746" s="129"/>
      <c r="G746" s="130"/>
      <c r="H746" s="131"/>
    </row>
    <row r="747" spans="1:8" s="177" customFormat="1" x14ac:dyDescent="0.25">
      <c r="A747" s="811" t="s">
        <v>231</v>
      </c>
      <c r="B747" s="813" t="s">
        <v>22</v>
      </c>
      <c r="C747" s="813" t="s">
        <v>223</v>
      </c>
      <c r="D747" s="813" t="s">
        <v>17</v>
      </c>
      <c r="E747" s="816" t="s">
        <v>224</v>
      </c>
      <c r="F747" s="818" t="s">
        <v>225</v>
      </c>
      <c r="G747" s="819"/>
      <c r="H747" s="820" t="s">
        <v>232</v>
      </c>
    </row>
    <row r="748" spans="1:8" s="177" customFormat="1" x14ac:dyDescent="0.25">
      <c r="A748" s="812"/>
      <c r="B748" s="814"/>
      <c r="C748" s="814"/>
      <c r="D748" s="815"/>
      <c r="E748" s="817"/>
      <c r="F748" s="165" t="s">
        <v>227</v>
      </c>
      <c r="G748" s="166" t="s">
        <v>228</v>
      </c>
      <c r="H748" s="821"/>
    </row>
    <row r="749" spans="1:8" s="177" customFormat="1" x14ac:dyDescent="0.2">
      <c r="A749" s="677"/>
      <c r="B749" s="555"/>
      <c r="C749" s="555"/>
      <c r="D749" s="556"/>
      <c r="E749" s="557"/>
      <c r="F749" s="165"/>
      <c r="G749" s="166"/>
      <c r="H749" s="558"/>
    </row>
    <row r="750" spans="1:8" s="177" customFormat="1" x14ac:dyDescent="0.25">
      <c r="A750" s="76"/>
      <c r="B750" s="77"/>
      <c r="C750" s="174"/>
      <c r="D750" s="79"/>
      <c r="E750" s="80"/>
      <c r="F750" s="167">
        <v>0</v>
      </c>
      <c r="G750" s="168">
        <f>ROUND(E750*F750,2)</f>
        <v>0</v>
      </c>
      <c r="H750" s="558"/>
    </row>
    <row r="751" spans="1:8" s="177" customFormat="1" x14ac:dyDescent="0.25">
      <c r="A751" s="170" t="s">
        <v>232</v>
      </c>
      <c r="B751" s="808"/>
      <c r="C751" s="809"/>
      <c r="D751" s="809"/>
      <c r="E751" s="809"/>
      <c r="F751" s="809"/>
      <c r="G751" s="810"/>
      <c r="H751" s="171">
        <f>SUM(G749:G750)</f>
        <v>0</v>
      </c>
    </row>
    <row r="752" spans="1:8" s="177" customFormat="1" x14ac:dyDescent="0.25">
      <c r="A752" s="76"/>
      <c r="B752" s="77"/>
      <c r="C752" s="174"/>
      <c r="D752" s="79"/>
      <c r="E752" s="80"/>
      <c r="F752" s="167"/>
      <c r="G752" s="168"/>
      <c r="H752" s="131"/>
    </row>
    <row r="753" spans="1:9" s="177" customFormat="1" x14ac:dyDescent="0.25">
      <c r="A753" s="102"/>
      <c r="B753" s="672"/>
      <c r="C753" s="672"/>
      <c r="D753" s="672"/>
      <c r="E753" s="104"/>
      <c r="F753" s="105"/>
      <c r="G753" s="106"/>
      <c r="H753" s="107"/>
    </row>
    <row r="754" spans="1:9" s="177" customFormat="1" ht="20.25" customHeight="1" x14ac:dyDescent="0.25">
      <c r="A754" s="139" t="s">
        <v>237</v>
      </c>
      <c r="B754" s="562"/>
      <c r="C754" s="562"/>
      <c r="D754" s="141"/>
      <c r="E754" s="142"/>
      <c r="F754" s="108"/>
      <c r="G754" s="109"/>
      <c r="H754" s="298" t="s">
        <v>210</v>
      </c>
    </row>
    <row r="755" spans="1:9" s="177" customFormat="1" ht="20.25" customHeight="1" x14ac:dyDescent="0.25">
      <c r="A755" s="143" t="s">
        <v>238</v>
      </c>
      <c r="B755" s="144"/>
      <c r="C755" s="144"/>
      <c r="D755" s="145"/>
      <c r="E755" s="146"/>
      <c r="F755" s="147">
        <f>H732</f>
        <v>8.61</v>
      </c>
      <c r="G755" s="148"/>
      <c r="H755" s="149"/>
    </row>
    <row r="756" spans="1:9" s="177" customFormat="1" ht="20.25" customHeight="1" x14ac:dyDescent="0.25">
      <c r="A756" s="296" t="s">
        <v>239</v>
      </c>
      <c r="B756" s="673"/>
      <c r="C756" s="673"/>
      <c r="D756" s="150"/>
      <c r="E756" s="151"/>
      <c r="F756" s="152">
        <v>0</v>
      </c>
      <c r="G756" s="161"/>
      <c r="H756" s="153"/>
    </row>
    <row r="757" spans="1:9" s="177" customFormat="1" ht="20.25" customHeight="1" x14ac:dyDescent="0.25">
      <c r="A757" s="154" t="s">
        <v>240</v>
      </c>
      <c r="B757" s="155"/>
      <c r="C757" s="155"/>
      <c r="D757" s="156"/>
      <c r="E757" s="157"/>
      <c r="F757" s="158"/>
      <c r="G757" s="297"/>
      <c r="H757" s="159">
        <f>F755+F756</f>
        <v>8.61</v>
      </c>
    </row>
    <row r="758" spans="1:9" s="177" customFormat="1" ht="20.25" customHeight="1" x14ac:dyDescent="0.25">
      <c r="A758" s="143" t="s">
        <v>241</v>
      </c>
      <c r="B758" s="144"/>
      <c r="C758" s="144"/>
      <c r="D758" s="145"/>
      <c r="E758" s="146"/>
      <c r="F758" s="160">
        <f>H745</f>
        <v>88.42</v>
      </c>
      <c r="G758" s="161"/>
      <c r="H758" s="162"/>
    </row>
    <row r="759" spans="1:9" s="177" customFormat="1" ht="20.25" customHeight="1" x14ac:dyDescent="0.25">
      <c r="A759" s="118" t="s">
        <v>242</v>
      </c>
      <c r="B759" s="673"/>
      <c r="C759" s="673"/>
      <c r="D759" s="150"/>
      <c r="E759" s="151"/>
      <c r="F759" s="152">
        <f>H751</f>
        <v>0</v>
      </c>
      <c r="G759" s="161"/>
      <c r="H759" s="153"/>
    </row>
    <row r="760" spans="1:9" s="177" customFormat="1" ht="20.25" customHeight="1" x14ac:dyDescent="0.25">
      <c r="A760" s="154" t="s">
        <v>243</v>
      </c>
      <c r="B760" s="155"/>
      <c r="C760" s="155"/>
      <c r="D760" s="156"/>
      <c r="E760" s="163"/>
      <c r="F760" s="158"/>
      <c r="G760" s="297"/>
      <c r="H760" s="159">
        <f>F758+F759</f>
        <v>88.42</v>
      </c>
      <c r="I760" s="216"/>
    </row>
    <row r="761" spans="1:9" s="177" customFormat="1" ht="20.25" customHeight="1" thickBot="1" x14ac:dyDescent="0.3">
      <c r="A761" s="318" t="s">
        <v>244</v>
      </c>
      <c r="B761" s="319"/>
      <c r="C761" s="319"/>
      <c r="D761" s="319"/>
      <c r="E761" s="320"/>
      <c r="F761" s="321"/>
      <c r="G761" s="322"/>
      <c r="H761" s="323">
        <f>H757+H760</f>
        <v>97.03</v>
      </c>
    </row>
    <row r="762" spans="1:9" s="177" customFormat="1" ht="21.75" customHeight="1" x14ac:dyDescent="0.25">
      <c r="A762" s="679"/>
      <c r="B762" s="28"/>
      <c r="C762" s="28"/>
      <c r="D762" s="29"/>
      <c r="E762" s="30"/>
      <c r="F762" s="29"/>
      <c r="G762" s="29"/>
      <c r="H762" s="680"/>
    </row>
    <row r="763" spans="1:9" s="98" customFormat="1" x14ac:dyDescent="0.25">
      <c r="A763" s="822" t="s">
        <v>211</v>
      </c>
      <c r="B763" s="823"/>
      <c r="C763" s="823"/>
      <c r="D763" s="823"/>
      <c r="E763" s="823"/>
      <c r="F763" s="823"/>
      <c r="G763" s="823"/>
      <c r="H763" s="824"/>
    </row>
    <row r="764" spans="1:9" s="98" customFormat="1" x14ac:dyDescent="0.25">
      <c r="A764" s="822" t="s">
        <v>212</v>
      </c>
      <c r="B764" s="823"/>
      <c r="C764" s="823"/>
      <c r="D764" s="823"/>
      <c r="E764" s="823"/>
      <c r="F764" s="823"/>
      <c r="G764" s="823"/>
      <c r="H764" s="824"/>
    </row>
    <row r="765" spans="1:9" s="98" customFormat="1" ht="12.75" customHeight="1" x14ac:dyDescent="0.25">
      <c r="A765" s="852" t="str">
        <f>A4</f>
        <v>Substituição dos sistemas de climatização dos cartórios do Edifício Sede por VRF</v>
      </c>
      <c r="B765" s="853"/>
      <c r="C765" s="853"/>
      <c r="D765" s="853"/>
      <c r="E765" s="853"/>
      <c r="F765" s="853"/>
      <c r="G765" s="853"/>
      <c r="H765" s="854"/>
    </row>
    <row r="766" spans="1:9" s="98" customFormat="1" ht="12.75" customHeight="1" x14ac:dyDescent="0.25">
      <c r="A766" s="847"/>
      <c r="B766" s="848"/>
      <c r="C766" s="848"/>
      <c r="D766" s="848"/>
      <c r="E766" s="848"/>
      <c r="F766" s="848"/>
      <c r="G766" s="848"/>
      <c r="H766" s="849"/>
    </row>
    <row r="767" spans="1:9" s="177" customFormat="1" ht="20.25" customHeight="1" x14ac:dyDescent="0.25">
      <c r="A767" s="829" t="str">
        <f>'Anexo 2'!H34</f>
        <v>AC-020</v>
      </c>
      <c r="B767" s="830"/>
      <c r="C767" s="830"/>
      <c r="D767" s="830"/>
      <c r="E767" s="830"/>
      <c r="F767" s="830"/>
      <c r="G767" s="830"/>
      <c r="H767" s="831"/>
    </row>
    <row r="768" spans="1:9" s="177" customFormat="1" ht="20.25" customHeight="1" x14ac:dyDescent="0.25">
      <c r="A768" s="844" t="s">
        <v>215</v>
      </c>
      <c r="B768" s="830"/>
      <c r="C768" s="183" t="s">
        <v>22</v>
      </c>
      <c r="D768" s="183" t="s">
        <v>216</v>
      </c>
      <c r="E768" s="845" t="s">
        <v>217</v>
      </c>
      <c r="F768" s="845"/>
      <c r="G768" s="845" t="s">
        <v>218</v>
      </c>
      <c r="H768" s="846"/>
    </row>
    <row r="769" spans="1:8" s="177" customFormat="1" ht="54" customHeight="1" x14ac:dyDescent="0.25">
      <c r="A769" s="825" t="str">
        <f>'Anexo 2'!B34</f>
        <v>Fornecimento e instalação de linha frigorígena em tubos de cobre rígidos 19,05mm (3/4") , conforme projeto, inclusive isolamento, conexões e instalação dos derivadores</v>
      </c>
      <c r="B769" s="826"/>
      <c r="C769" s="559" t="s">
        <v>14</v>
      </c>
      <c r="D769" s="101" t="s">
        <v>297</v>
      </c>
      <c r="E769" s="827" t="s">
        <v>264</v>
      </c>
      <c r="F769" s="828"/>
      <c r="G769" s="805" t="str">
        <f>$G$8</f>
        <v>MAIO/2023</v>
      </c>
      <c r="H769" s="806"/>
    </row>
    <row r="770" spans="1:8" s="177" customFormat="1" x14ac:dyDescent="0.25">
      <c r="A770" s="102"/>
      <c r="B770" s="672"/>
      <c r="C770" s="672"/>
      <c r="D770" s="672"/>
      <c r="E770" s="104"/>
      <c r="F770" s="105"/>
      <c r="G770" s="106"/>
      <c r="H770" s="107"/>
    </row>
    <row r="771" spans="1:8" s="177" customFormat="1" x14ac:dyDescent="0.25">
      <c r="A771" s="779" t="s">
        <v>222</v>
      </c>
      <c r="B771" s="781" t="s">
        <v>22</v>
      </c>
      <c r="C771" s="781" t="s">
        <v>223</v>
      </c>
      <c r="D771" s="781" t="s">
        <v>17</v>
      </c>
      <c r="E771" s="783" t="s">
        <v>224</v>
      </c>
      <c r="F771" s="772" t="s">
        <v>225</v>
      </c>
      <c r="G771" s="773"/>
      <c r="H771" s="774" t="s">
        <v>226</v>
      </c>
    </row>
    <row r="772" spans="1:8" s="177" customFormat="1" x14ac:dyDescent="0.25">
      <c r="A772" s="807"/>
      <c r="B772" s="782"/>
      <c r="C772" s="782"/>
      <c r="D772" s="785"/>
      <c r="E772" s="786"/>
      <c r="F772" s="42" t="s">
        <v>227</v>
      </c>
      <c r="G772" s="42" t="s">
        <v>228</v>
      </c>
      <c r="H772" s="775"/>
    </row>
    <row r="773" spans="1:8" s="177" customFormat="1" ht="22.5" x14ac:dyDescent="0.25">
      <c r="A773" s="76" t="s">
        <v>248</v>
      </c>
      <c r="B773" s="77" t="s">
        <v>8</v>
      </c>
      <c r="C773" s="174">
        <v>88250</v>
      </c>
      <c r="D773" s="79" t="s">
        <v>249</v>
      </c>
      <c r="E773" s="304">
        <v>0.17599999999999999</v>
      </c>
      <c r="F773" s="199">
        <f>$F$562</f>
        <v>23.01</v>
      </c>
      <c r="G773" s="114">
        <f t="shared" ref="G773:G774" si="31">TRUNC(E773*F773,2)</f>
        <v>4.04</v>
      </c>
      <c r="H773" s="169"/>
    </row>
    <row r="774" spans="1:8" s="177" customFormat="1" ht="25.5" customHeight="1" x14ac:dyDescent="0.25">
      <c r="A774" s="76" t="s">
        <v>250</v>
      </c>
      <c r="B774" s="77" t="s">
        <v>8</v>
      </c>
      <c r="C774" s="78">
        <v>100308</v>
      </c>
      <c r="D774" s="79" t="s">
        <v>249</v>
      </c>
      <c r="E774" s="304">
        <v>0.17599999999999999</v>
      </c>
      <c r="F774" s="199">
        <f>$F$563</f>
        <v>25.98</v>
      </c>
      <c r="G774" s="114">
        <f t="shared" si="31"/>
        <v>4.57</v>
      </c>
      <c r="H774" s="169"/>
    </row>
    <row r="775" spans="1:8" s="177" customFormat="1" x14ac:dyDescent="0.25">
      <c r="A775" s="170" t="s">
        <v>226</v>
      </c>
      <c r="B775" s="808"/>
      <c r="C775" s="809"/>
      <c r="D775" s="809"/>
      <c r="E775" s="809"/>
      <c r="F775" s="809"/>
      <c r="G775" s="810"/>
      <c r="H775" s="171">
        <f>SUM(G773:G774)</f>
        <v>8.61</v>
      </c>
    </row>
    <row r="776" spans="1:8" s="177" customFormat="1" x14ac:dyDescent="0.25">
      <c r="A776" s="102"/>
      <c r="B776" s="672"/>
      <c r="C776" s="672"/>
      <c r="D776" s="672"/>
      <c r="E776" s="104"/>
      <c r="F776" s="105"/>
      <c r="G776" s="106"/>
      <c r="H776" s="107"/>
    </row>
    <row r="777" spans="1:8" s="177" customFormat="1" ht="21" customHeight="1" x14ac:dyDescent="0.25">
      <c r="A777" s="779" t="s">
        <v>229</v>
      </c>
      <c r="B777" s="781" t="s">
        <v>22</v>
      </c>
      <c r="C777" s="781" t="s">
        <v>223</v>
      </c>
      <c r="D777" s="781" t="s">
        <v>17</v>
      </c>
      <c r="E777" s="783" t="s">
        <v>224</v>
      </c>
      <c r="F777" s="772" t="s">
        <v>225</v>
      </c>
      <c r="G777" s="773"/>
      <c r="H777" s="774" t="s">
        <v>230</v>
      </c>
    </row>
    <row r="778" spans="1:8" s="177" customFormat="1" ht="16.5" customHeight="1" x14ac:dyDescent="0.25">
      <c r="A778" s="780"/>
      <c r="B778" s="782"/>
      <c r="C778" s="782"/>
      <c r="D778" s="782"/>
      <c r="E778" s="784"/>
      <c r="F778" s="42" t="s">
        <v>227</v>
      </c>
      <c r="G778" s="42" t="s">
        <v>228</v>
      </c>
      <c r="H778" s="775"/>
    </row>
    <row r="779" spans="1:8" s="177" customFormat="1" ht="20.25" customHeight="1" x14ac:dyDescent="0.25">
      <c r="A779" s="674" t="s">
        <v>291</v>
      </c>
      <c r="B779" s="92" t="s">
        <v>233</v>
      </c>
      <c r="C779" s="78" t="s">
        <v>255</v>
      </c>
      <c r="D779" s="186" t="s">
        <v>209</v>
      </c>
      <c r="E779" s="295">
        <v>1.0210999999999999</v>
      </c>
      <c r="F779" s="124">
        <f>' material refrigeração'!Q8</f>
        <v>42.12</v>
      </c>
      <c r="G779" s="114">
        <f t="shared" ref="G779:G785" si="32">TRUNC(E779*F779,2)</f>
        <v>43</v>
      </c>
      <c r="H779" s="569"/>
    </row>
    <row r="780" spans="1:8" s="177" customFormat="1" ht="33.75" x14ac:dyDescent="0.2">
      <c r="A780" s="677" t="s">
        <v>292</v>
      </c>
      <c r="B780" s="92" t="s">
        <v>233</v>
      </c>
      <c r="C780" s="78" t="s">
        <v>255</v>
      </c>
      <c r="D780" s="186" t="s">
        <v>209</v>
      </c>
      <c r="E780" s="295">
        <v>1.0210999999999999</v>
      </c>
      <c r="F780" s="124">
        <f>' material refrigeração'!Q17</f>
        <v>33.97</v>
      </c>
      <c r="G780" s="114">
        <f t="shared" si="32"/>
        <v>34.68</v>
      </c>
      <c r="H780" s="558"/>
    </row>
    <row r="781" spans="1:8" s="177" customFormat="1" ht="33.75" x14ac:dyDescent="0.25">
      <c r="A781" s="675" t="s">
        <v>625</v>
      </c>
      <c r="B781" s="92" t="s">
        <v>8</v>
      </c>
      <c r="C781" s="78" t="s">
        <v>268</v>
      </c>
      <c r="D781" s="111" t="s">
        <v>269</v>
      </c>
      <c r="E781" s="295">
        <f>'Lev. material refrigeração'!$C$84</f>
        <v>1.4E-3</v>
      </c>
      <c r="F781" s="124">
        <f>F485</f>
        <v>88</v>
      </c>
      <c r="G781" s="114">
        <f t="shared" si="32"/>
        <v>0.12</v>
      </c>
      <c r="H781" s="558"/>
    </row>
    <row r="782" spans="1:8" s="177" customFormat="1" ht="29.25" customHeight="1" x14ac:dyDescent="0.25">
      <c r="A782" s="675" t="s">
        <v>626</v>
      </c>
      <c r="B782" s="92" t="s">
        <v>8</v>
      </c>
      <c r="C782" s="78" t="s">
        <v>271</v>
      </c>
      <c r="D782" s="186" t="s">
        <v>272</v>
      </c>
      <c r="E782" s="295">
        <f>'Lev. material refrigeração'!$C$80</f>
        <v>1.9E-3</v>
      </c>
      <c r="F782" s="124">
        <f t="shared" ref="F782:F784" si="33">F486</f>
        <v>19.28</v>
      </c>
      <c r="G782" s="114">
        <f t="shared" si="32"/>
        <v>0.03</v>
      </c>
      <c r="H782" s="558"/>
    </row>
    <row r="783" spans="1:8" s="177" customFormat="1" ht="20.25" customHeight="1" x14ac:dyDescent="0.25">
      <c r="A783" s="676" t="s">
        <v>273</v>
      </c>
      <c r="B783" s="511" t="s">
        <v>233</v>
      </c>
      <c r="C783" s="78" t="s">
        <v>255</v>
      </c>
      <c r="D783" s="111" t="s">
        <v>272</v>
      </c>
      <c r="E783" s="295">
        <f>'Lev. material refrigeração'!$C$76</f>
        <v>2.4500000000000001E-2</v>
      </c>
      <c r="F783" s="124">
        <f t="shared" si="33"/>
        <v>20</v>
      </c>
      <c r="G783" s="114">
        <f t="shared" si="32"/>
        <v>0.49</v>
      </c>
      <c r="H783" s="558"/>
    </row>
    <row r="784" spans="1:8" s="177" customFormat="1" ht="20.25" customHeight="1" x14ac:dyDescent="0.2">
      <c r="A784" s="677" t="s">
        <v>274</v>
      </c>
      <c r="B784" s="92" t="s">
        <v>233</v>
      </c>
      <c r="C784" s="78" t="s">
        <v>255</v>
      </c>
      <c r="D784" s="186" t="s">
        <v>17</v>
      </c>
      <c r="E784" s="387">
        <f>E488</f>
        <v>0.23519999999999999</v>
      </c>
      <c r="F784" s="124">
        <f t="shared" si="33"/>
        <v>16</v>
      </c>
      <c r="G784" s="114">
        <f t="shared" si="32"/>
        <v>3.76</v>
      </c>
      <c r="H784" s="569"/>
    </row>
    <row r="785" spans="1:8" s="177" customFormat="1" ht="27.75" customHeight="1" x14ac:dyDescent="0.2">
      <c r="A785" s="317" t="s">
        <v>293</v>
      </c>
      <c r="B785" s="92" t="s">
        <v>233</v>
      </c>
      <c r="C785" s="78" t="s">
        <v>255</v>
      </c>
      <c r="D785" s="186" t="s">
        <v>17</v>
      </c>
      <c r="E785" s="92">
        <v>0.5</v>
      </c>
      <c r="F785" s="124">
        <f>'material ARMACELL'!J8</f>
        <v>26.85</v>
      </c>
      <c r="G785" s="114">
        <f t="shared" si="32"/>
        <v>13.42</v>
      </c>
      <c r="H785" s="569"/>
    </row>
    <row r="786" spans="1:8" s="177" customFormat="1" ht="23.25" customHeight="1" x14ac:dyDescent="0.25">
      <c r="A786" s="170" t="s">
        <v>230</v>
      </c>
      <c r="B786" s="808"/>
      <c r="C786" s="809"/>
      <c r="D786" s="809"/>
      <c r="E786" s="809"/>
      <c r="F786" s="809"/>
      <c r="G786" s="810"/>
      <c r="H786" s="171">
        <f>SUM(G779:G785)</f>
        <v>95.500000000000014</v>
      </c>
    </row>
    <row r="787" spans="1:8" s="177" customFormat="1" x14ac:dyDescent="0.25">
      <c r="A787" s="126"/>
      <c r="B787" s="127"/>
      <c r="C787" s="127"/>
      <c r="D787" s="128"/>
      <c r="E787" s="88"/>
      <c r="F787" s="129"/>
      <c r="G787" s="130"/>
      <c r="H787" s="131"/>
    </row>
    <row r="788" spans="1:8" s="177" customFormat="1" x14ac:dyDescent="0.25">
      <c r="A788" s="811" t="s">
        <v>231</v>
      </c>
      <c r="B788" s="813" t="s">
        <v>22</v>
      </c>
      <c r="C788" s="813" t="s">
        <v>223</v>
      </c>
      <c r="D788" s="813" t="s">
        <v>17</v>
      </c>
      <c r="E788" s="816" t="s">
        <v>224</v>
      </c>
      <c r="F788" s="818" t="s">
        <v>225</v>
      </c>
      <c r="G788" s="819"/>
      <c r="H788" s="820" t="s">
        <v>232</v>
      </c>
    </row>
    <row r="789" spans="1:8" s="177" customFormat="1" x14ac:dyDescent="0.25">
      <c r="A789" s="812"/>
      <c r="B789" s="814"/>
      <c r="C789" s="814"/>
      <c r="D789" s="815"/>
      <c r="E789" s="817"/>
      <c r="F789" s="165" t="s">
        <v>227</v>
      </c>
      <c r="G789" s="166" t="s">
        <v>228</v>
      </c>
      <c r="H789" s="821"/>
    </row>
    <row r="790" spans="1:8" s="177" customFormat="1" x14ac:dyDescent="0.2">
      <c r="A790" s="677"/>
      <c r="B790" s="555"/>
      <c r="C790" s="555"/>
      <c r="D790" s="556"/>
      <c r="E790" s="557"/>
      <c r="F790" s="165"/>
      <c r="G790" s="166"/>
      <c r="H790" s="558"/>
    </row>
    <row r="791" spans="1:8" s="177" customFormat="1" x14ac:dyDescent="0.25">
      <c r="A791" s="76"/>
      <c r="B791" s="77"/>
      <c r="C791" s="174"/>
      <c r="D791" s="79"/>
      <c r="E791" s="80"/>
      <c r="F791" s="167">
        <v>0</v>
      </c>
      <c r="G791" s="168">
        <f>ROUND(E791*F791,2)</f>
        <v>0</v>
      </c>
      <c r="H791" s="558"/>
    </row>
    <row r="792" spans="1:8" s="177" customFormat="1" x14ac:dyDescent="0.25">
      <c r="A792" s="170" t="s">
        <v>232</v>
      </c>
      <c r="B792" s="808"/>
      <c r="C792" s="809"/>
      <c r="D792" s="809"/>
      <c r="E792" s="809"/>
      <c r="F792" s="809"/>
      <c r="G792" s="810"/>
      <c r="H792" s="171">
        <f>SUM(G790:G791)</f>
        <v>0</v>
      </c>
    </row>
    <row r="793" spans="1:8" s="177" customFormat="1" x14ac:dyDescent="0.25">
      <c r="A793" s="76"/>
      <c r="B793" s="77"/>
      <c r="C793" s="174"/>
      <c r="D793" s="79"/>
      <c r="E793" s="80"/>
      <c r="F793" s="167"/>
      <c r="G793" s="168"/>
      <c r="H793" s="131"/>
    </row>
    <row r="794" spans="1:8" s="177" customFormat="1" x14ac:dyDescent="0.25">
      <c r="A794" s="102"/>
      <c r="B794" s="672"/>
      <c r="C794" s="672"/>
      <c r="D794" s="672"/>
      <c r="E794" s="104"/>
      <c r="F794" s="105"/>
      <c r="G794" s="106"/>
      <c r="H794" s="107"/>
    </row>
    <row r="795" spans="1:8" s="177" customFormat="1" ht="20.25" customHeight="1" x14ac:dyDescent="0.25">
      <c r="A795" s="139" t="s">
        <v>237</v>
      </c>
      <c r="B795" s="562"/>
      <c r="C795" s="562"/>
      <c r="D795" s="141"/>
      <c r="E795" s="142"/>
      <c r="F795" s="108"/>
      <c r="G795" s="109"/>
      <c r="H795" s="298" t="s">
        <v>210</v>
      </c>
    </row>
    <row r="796" spans="1:8" s="177" customFormat="1" ht="20.25" customHeight="1" x14ac:dyDescent="0.25">
      <c r="A796" s="143" t="s">
        <v>238</v>
      </c>
      <c r="B796" s="144"/>
      <c r="C796" s="144"/>
      <c r="D796" s="145"/>
      <c r="E796" s="146"/>
      <c r="F796" s="147">
        <f>H775</f>
        <v>8.61</v>
      </c>
      <c r="G796" s="148"/>
      <c r="H796" s="149"/>
    </row>
    <row r="797" spans="1:8" s="177" customFormat="1" ht="20.25" customHeight="1" x14ac:dyDescent="0.25">
      <c r="A797" s="296" t="s">
        <v>239</v>
      </c>
      <c r="B797" s="673"/>
      <c r="C797" s="673"/>
      <c r="D797" s="150"/>
      <c r="E797" s="151"/>
      <c r="F797" s="152">
        <v>0</v>
      </c>
      <c r="G797" s="161"/>
      <c r="H797" s="153"/>
    </row>
    <row r="798" spans="1:8" s="177" customFormat="1" ht="20.25" customHeight="1" x14ac:dyDescent="0.25">
      <c r="A798" s="154" t="s">
        <v>240</v>
      </c>
      <c r="B798" s="155"/>
      <c r="C798" s="155"/>
      <c r="D798" s="156"/>
      <c r="E798" s="157"/>
      <c r="F798" s="158"/>
      <c r="G798" s="297"/>
      <c r="H798" s="159">
        <f>F796+F797</f>
        <v>8.61</v>
      </c>
    </row>
    <row r="799" spans="1:8" s="177" customFormat="1" ht="20.25" customHeight="1" x14ac:dyDescent="0.25">
      <c r="A799" s="143" t="s">
        <v>241</v>
      </c>
      <c r="B799" s="144"/>
      <c r="C799" s="144"/>
      <c r="D799" s="145"/>
      <c r="E799" s="146"/>
      <c r="F799" s="160">
        <f>H786</f>
        <v>95.500000000000014</v>
      </c>
      <c r="G799" s="161"/>
      <c r="H799" s="162"/>
    </row>
    <row r="800" spans="1:8" s="177" customFormat="1" ht="20.25" customHeight="1" x14ac:dyDescent="0.25">
      <c r="A800" s="118" t="s">
        <v>242</v>
      </c>
      <c r="B800" s="673"/>
      <c r="C800" s="673"/>
      <c r="D800" s="150"/>
      <c r="E800" s="151"/>
      <c r="F800" s="152">
        <f>H792</f>
        <v>0</v>
      </c>
      <c r="G800" s="161"/>
      <c r="H800" s="153"/>
    </row>
    <row r="801" spans="1:9" s="177" customFormat="1" ht="20.25" customHeight="1" x14ac:dyDescent="0.25">
      <c r="A801" s="154" t="s">
        <v>243</v>
      </c>
      <c r="B801" s="155"/>
      <c r="C801" s="155"/>
      <c r="D801" s="156"/>
      <c r="E801" s="163"/>
      <c r="F801" s="158"/>
      <c r="G801" s="297"/>
      <c r="H801" s="159">
        <f>F799+F800</f>
        <v>95.500000000000014</v>
      </c>
      <c r="I801" s="216"/>
    </row>
    <row r="802" spans="1:9" s="177" customFormat="1" ht="20.25" customHeight="1" thickBot="1" x14ac:dyDescent="0.3">
      <c r="A802" s="318" t="s">
        <v>244</v>
      </c>
      <c r="B802" s="319"/>
      <c r="C802" s="319"/>
      <c r="D802" s="319"/>
      <c r="E802" s="320"/>
      <c r="F802" s="321"/>
      <c r="G802" s="322"/>
      <c r="H802" s="323">
        <f>H798+H801</f>
        <v>104.11000000000001</v>
      </c>
    </row>
    <row r="803" spans="1:9" s="177" customFormat="1" ht="21.75" customHeight="1" x14ac:dyDescent="0.25">
      <c r="A803" s="679"/>
      <c r="B803" s="28"/>
      <c r="C803" s="28"/>
      <c r="D803" s="29"/>
      <c r="E803" s="30"/>
      <c r="F803" s="29"/>
      <c r="G803" s="29"/>
      <c r="H803" s="680"/>
    </row>
    <row r="804" spans="1:9" s="98" customFormat="1" x14ac:dyDescent="0.25">
      <c r="A804" s="822" t="s">
        <v>211</v>
      </c>
      <c r="B804" s="823"/>
      <c r="C804" s="823"/>
      <c r="D804" s="823"/>
      <c r="E804" s="823"/>
      <c r="F804" s="823"/>
      <c r="G804" s="823"/>
      <c r="H804" s="824"/>
    </row>
    <row r="805" spans="1:9" s="98" customFormat="1" x14ac:dyDescent="0.25">
      <c r="A805" s="822" t="s">
        <v>212</v>
      </c>
      <c r="B805" s="823"/>
      <c r="C805" s="823"/>
      <c r="D805" s="823"/>
      <c r="E805" s="823"/>
      <c r="F805" s="823"/>
      <c r="G805" s="823"/>
      <c r="H805" s="824"/>
    </row>
    <row r="806" spans="1:9" s="98" customFormat="1" ht="12.75" customHeight="1" x14ac:dyDescent="0.25">
      <c r="A806" s="852" t="str">
        <f>A4</f>
        <v>Substituição dos sistemas de climatização dos cartórios do Edifício Sede por VRF</v>
      </c>
      <c r="B806" s="853"/>
      <c r="C806" s="853"/>
      <c r="D806" s="853"/>
      <c r="E806" s="853"/>
      <c r="F806" s="853"/>
      <c r="G806" s="853"/>
      <c r="H806" s="854"/>
    </row>
    <row r="807" spans="1:9" s="98" customFormat="1" ht="12.75" customHeight="1" x14ac:dyDescent="0.25">
      <c r="A807" s="847"/>
      <c r="B807" s="848"/>
      <c r="C807" s="848"/>
      <c r="D807" s="848"/>
      <c r="E807" s="848"/>
      <c r="F807" s="848"/>
      <c r="G807" s="848"/>
      <c r="H807" s="849"/>
    </row>
    <row r="808" spans="1:9" s="177" customFormat="1" ht="20.25" customHeight="1" x14ac:dyDescent="0.25">
      <c r="A808" s="829" t="str">
        <f>'Anexo 2'!H35</f>
        <v>AC-021</v>
      </c>
      <c r="B808" s="830"/>
      <c r="C808" s="830"/>
      <c r="D808" s="830"/>
      <c r="E808" s="830"/>
      <c r="F808" s="830"/>
      <c r="G808" s="830"/>
      <c r="H808" s="831"/>
    </row>
    <row r="809" spans="1:9" s="177" customFormat="1" ht="20.25" customHeight="1" x14ac:dyDescent="0.25">
      <c r="A809" s="844" t="s">
        <v>215</v>
      </c>
      <c r="B809" s="830"/>
      <c r="C809" s="183" t="s">
        <v>22</v>
      </c>
      <c r="D809" s="183" t="s">
        <v>216</v>
      </c>
      <c r="E809" s="845" t="s">
        <v>217</v>
      </c>
      <c r="F809" s="845"/>
      <c r="G809" s="845" t="s">
        <v>218</v>
      </c>
      <c r="H809" s="846"/>
    </row>
    <row r="810" spans="1:9" s="177" customFormat="1" ht="54" customHeight="1" x14ac:dyDescent="0.25">
      <c r="A810" s="825" t="str">
        <f>'Anexo 2'!B35</f>
        <v>Fornecimento e instalação de linha frigorígena em tubos de cobre rígidos  22,2mm (7/8"), conforme projeto, inclusive isolamento, conexões e instalação dos derivadores</v>
      </c>
      <c r="B810" s="826"/>
      <c r="C810" s="559" t="s">
        <v>14</v>
      </c>
      <c r="D810" s="101" t="s">
        <v>297</v>
      </c>
      <c r="E810" s="827" t="s">
        <v>264</v>
      </c>
      <c r="F810" s="828"/>
      <c r="G810" s="805" t="str">
        <f>$G$8</f>
        <v>MAIO/2023</v>
      </c>
      <c r="H810" s="806"/>
    </row>
    <row r="811" spans="1:9" s="177" customFormat="1" x14ac:dyDescent="0.25">
      <c r="A811" s="102"/>
      <c r="B811" s="672"/>
      <c r="C811" s="672"/>
      <c r="D811" s="672"/>
      <c r="E811" s="104"/>
      <c r="F811" s="105"/>
      <c r="G811" s="106"/>
      <c r="H811" s="107"/>
    </row>
    <row r="812" spans="1:9" s="177" customFormat="1" x14ac:dyDescent="0.25">
      <c r="A812" s="779" t="s">
        <v>222</v>
      </c>
      <c r="B812" s="781" t="s">
        <v>22</v>
      </c>
      <c r="C812" s="781" t="s">
        <v>223</v>
      </c>
      <c r="D812" s="781" t="s">
        <v>17</v>
      </c>
      <c r="E812" s="783" t="s">
        <v>224</v>
      </c>
      <c r="F812" s="772" t="s">
        <v>225</v>
      </c>
      <c r="G812" s="773"/>
      <c r="H812" s="774" t="s">
        <v>226</v>
      </c>
    </row>
    <row r="813" spans="1:9" s="177" customFormat="1" x14ac:dyDescent="0.25">
      <c r="A813" s="807"/>
      <c r="B813" s="782"/>
      <c r="C813" s="782"/>
      <c r="D813" s="785"/>
      <c r="E813" s="786"/>
      <c r="F813" s="42" t="s">
        <v>227</v>
      </c>
      <c r="G813" s="42" t="s">
        <v>228</v>
      </c>
      <c r="H813" s="775"/>
    </row>
    <row r="814" spans="1:9" s="177" customFormat="1" ht="22.5" x14ac:dyDescent="0.25">
      <c r="A814" s="76" t="s">
        <v>248</v>
      </c>
      <c r="B814" s="77" t="s">
        <v>8</v>
      </c>
      <c r="C814" s="174">
        <v>88250</v>
      </c>
      <c r="D814" s="79" t="s">
        <v>249</v>
      </c>
      <c r="E814" s="304">
        <v>0.17599999999999999</v>
      </c>
      <c r="F814" s="199">
        <f>$F$562</f>
        <v>23.01</v>
      </c>
      <c r="G814" s="114">
        <f t="shared" ref="G814:G815" si="34">TRUNC(E814*F814,2)</f>
        <v>4.04</v>
      </c>
      <c r="H814" s="169"/>
    </row>
    <row r="815" spans="1:9" s="177" customFormat="1" ht="25.5" customHeight="1" x14ac:dyDescent="0.25">
      <c r="A815" s="76" t="s">
        <v>250</v>
      </c>
      <c r="B815" s="77" t="s">
        <v>8</v>
      </c>
      <c r="C815" s="78">
        <v>100308</v>
      </c>
      <c r="D815" s="79" t="s">
        <v>249</v>
      </c>
      <c r="E815" s="304">
        <v>0.17599999999999999</v>
      </c>
      <c r="F815" s="199">
        <f>$F$563</f>
        <v>25.98</v>
      </c>
      <c r="G815" s="114">
        <f t="shared" si="34"/>
        <v>4.57</v>
      </c>
      <c r="H815" s="169"/>
    </row>
    <row r="816" spans="1:9" s="177" customFormat="1" x14ac:dyDescent="0.25">
      <c r="A816" s="170" t="s">
        <v>226</v>
      </c>
      <c r="B816" s="808" t="s">
        <v>793</v>
      </c>
      <c r="C816" s="809"/>
      <c r="D816" s="809"/>
      <c r="E816" s="809"/>
      <c r="F816" s="809"/>
      <c r="G816" s="810"/>
      <c r="H816" s="171">
        <f>SUM(G814:G815)</f>
        <v>8.61</v>
      </c>
    </row>
    <row r="817" spans="1:8" s="177" customFormat="1" x14ac:dyDescent="0.25">
      <c r="A817" s="102"/>
      <c r="B817" s="672"/>
      <c r="C817" s="672"/>
      <c r="D817" s="672"/>
      <c r="E817" s="104"/>
      <c r="F817" s="105"/>
      <c r="G817" s="106"/>
      <c r="H817" s="107"/>
    </row>
    <row r="818" spans="1:8" s="177" customFormat="1" ht="21" customHeight="1" x14ac:dyDescent="0.25">
      <c r="A818" s="779" t="s">
        <v>229</v>
      </c>
      <c r="B818" s="781" t="s">
        <v>22</v>
      </c>
      <c r="C818" s="781" t="s">
        <v>223</v>
      </c>
      <c r="D818" s="781" t="s">
        <v>17</v>
      </c>
      <c r="E818" s="783" t="s">
        <v>224</v>
      </c>
      <c r="F818" s="772" t="s">
        <v>225</v>
      </c>
      <c r="G818" s="773"/>
      <c r="H818" s="774" t="s">
        <v>230</v>
      </c>
    </row>
    <row r="819" spans="1:8" s="177" customFormat="1" ht="16.5" customHeight="1" x14ac:dyDescent="0.25">
      <c r="A819" s="780"/>
      <c r="B819" s="782"/>
      <c r="C819" s="782"/>
      <c r="D819" s="782"/>
      <c r="E819" s="784"/>
      <c r="F819" s="42" t="s">
        <v>227</v>
      </c>
      <c r="G819" s="42" t="s">
        <v>228</v>
      </c>
      <c r="H819" s="775"/>
    </row>
    <row r="820" spans="1:8" s="177" customFormat="1" ht="27.75" customHeight="1" x14ac:dyDescent="0.25">
      <c r="A820" s="674" t="s">
        <v>294</v>
      </c>
      <c r="B820" s="92" t="s">
        <v>14</v>
      </c>
      <c r="C820" s="174">
        <v>63108</v>
      </c>
      <c r="D820" s="186" t="s">
        <v>209</v>
      </c>
      <c r="E820" s="295">
        <v>1.0210999999999999</v>
      </c>
      <c r="F820" s="124">
        <v>51.06</v>
      </c>
      <c r="G820" s="114">
        <f t="shared" ref="G820:G826" si="35">TRUNC(E820*F820,2)</f>
        <v>52.13</v>
      </c>
      <c r="H820" s="569"/>
    </row>
    <row r="821" spans="1:8" s="177" customFormat="1" ht="33.75" x14ac:dyDescent="0.2">
      <c r="A821" s="677" t="s">
        <v>295</v>
      </c>
      <c r="B821" s="92" t="s">
        <v>8</v>
      </c>
      <c r="C821" s="174">
        <v>39742</v>
      </c>
      <c r="D821" s="186" t="s">
        <v>209</v>
      </c>
      <c r="E821" s="295">
        <v>1.0210999999999999</v>
      </c>
      <c r="F821" s="124">
        <v>39.33</v>
      </c>
      <c r="G821" s="114">
        <f t="shared" si="35"/>
        <v>40.15</v>
      </c>
      <c r="H821" s="558"/>
    </row>
    <row r="822" spans="1:8" s="177" customFormat="1" ht="33.75" x14ac:dyDescent="0.25">
      <c r="A822" s="675" t="s">
        <v>625</v>
      </c>
      <c r="B822" s="92" t="s">
        <v>8</v>
      </c>
      <c r="C822" s="78" t="s">
        <v>268</v>
      </c>
      <c r="D822" s="111" t="s">
        <v>269</v>
      </c>
      <c r="E822" s="295">
        <f>'Lev. material refrigeração'!$C$84</f>
        <v>1.4E-3</v>
      </c>
      <c r="F822" s="124">
        <f>F485</f>
        <v>88</v>
      </c>
      <c r="G822" s="114">
        <f t="shared" si="35"/>
        <v>0.12</v>
      </c>
      <c r="H822" s="558"/>
    </row>
    <row r="823" spans="1:8" s="177" customFormat="1" ht="27.75" customHeight="1" x14ac:dyDescent="0.25">
      <c r="A823" s="675" t="s">
        <v>626</v>
      </c>
      <c r="B823" s="92" t="s">
        <v>8</v>
      </c>
      <c r="C823" s="78" t="s">
        <v>271</v>
      </c>
      <c r="D823" s="186" t="s">
        <v>272</v>
      </c>
      <c r="E823" s="295">
        <f>'Lev. material refrigeração'!$C$80</f>
        <v>1.9E-3</v>
      </c>
      <c r="F823" s="124">
        <f t="shared" ref="F823:F825" si="36">F486</f>
        <v>19.28</v>
      </c>
      <c r="G823" s="114">
        <f t="shared" si="35"/>
        <v>0.03</v>
      </c>
      <c r="H823" s="558"/>
    </row>
    <row r="824" spans="1:8" s="177" customFormat="1" ht="20.25" customHeight="1" x14ac:dyDescent="0.25">
      <c r="A824" s="676" t="s">
        <v>273</v>
      </c>
      <c r="B824" s="511" t="s">
        <v>233</v>
      </c>
      <c r="C824" s="78" t="s">
        <v>255</v>
      </c>
      <c r="D824" s="111" t="s">
        <v>272</v>
      </c>
      <c r="E824" s="295">
        <f>'Lev. material refrigeração'!$C$76</f>
        <v>2.4500000000000001E-2</v>
      </c>
      <c r="F824" s="124">
        <f t="shared" si="36"/>
        <v>20</v>
      </c>
      <c r="G824" s="114">
        <f t="shared" si="35"/>
        <v>0.49</v>
      </c>
      <c r="H824" s="558"/>
    </row>
    <row r="825" spans="1:8" s="177" customFormat="1" ht="20.25" customHeight="1" x14ac:dyDescent="0.2">
      <c r="A825" s="677" t="s">
        <v>274</v>
      </c>
      <c r="B825" s="92" t="s">
        <v>233</v>
      </c>
      <c r="C825" s="78" t="s">
        <v>255</v>
      </c>
      <c r="D825" s="186" t="s">
        <v>17</v>
      </c>
      <c r="E825" s="387">
        <f>E488</f>
        <v>0.23519999999999999</v>
      </c>
      <c r="F825" s="124">
        <f t="shared" si="36"/>
        <v>16</v>
      </c>
      <c r="G825" s="114">
        <f t="shared" si="35"/>
        <v>3.76</v>
      </c>
      <c r="H825" s="569"/>
    </row>
    <row r="826" spans="1:8" s="177" customFormat="1" ht="27.75" customHeight="1" x14ac:dyDescent="0.2">
      <c r="A826" s="317" t="s">
        <v>296</v>
      </c>
      <c r="B826" s="92" t="s">
        <v>233</v>
      </c>
      <c r="C826" s="78" t="s">
        <v>255</v>
      </c>
      <c r="D826" s="186" t="s">
        <v>17</v>
      </c>
      <c r="E826" s="92">
        <v>0.5</v>
      </c>
      <c r="F826" s="124">
        <f>'material ARMACELL'!J9</f>
        <v>26.24</v>
      </c>
      <c r="G826" s="114">
        <f t="shared" si="35"/>
        <v>13.12</v>
      </c>
      <c r="H826" s="569"/>
    </row>
    <row r="827" spans="1:8" s="177" customFormat="1" ht="23.25" customHeight="1" x14ac:dyDescent="0.25">
      <c r="A827" s="170" t="s">
        <v>230</v>
      </c>
      <c r="B827" s="808"/>
      <c r="C827" s="809"/>
      <c r="D827" s="809"/>
      <c r="E827" s="809"/>
      <c r="F827" s="809"/>
      <c r="G827" s="810"/>
      <c r="H827" s="171">
        <f>SUM(G820:G826)</f>
        <v>109.80000000000001</v>
      </c>
    </row>
    <row r="828" spans="1:8" s="177" customFormat="1" x14ac:dyDescent="0.25">
      <c r="A828" s="126"/>
      <c r="B828" s="127"/>
      <c r="C828" s="127"/>
      <c r="D828" s="128"/>
      <c r="E828" s="88"/>
      <c r="F828" s="129"/>
      <c r="G828" s="130"/>
      <c r="H828" s="131"/>
    </row>
    <row r="829" spans="1:8" s="177" customFormat="1" x14ac:dyDescent="0.25">
      <c r="A829" s="811" t="s">
        <v>231</v>
      </c>
      <c r="B829" s="813" t="s">
        <v>22</v>
      </c>
      <c r="C829" s="813" t="s">
        <v>223</v>
      </c>
      <c r="D829" s="813" t="s">
        <v>17</v>
      </c>
      <c r="E829" s="816" t="s">
        <v>224</v>
      </c>
      <c r="F829" s="818" t="s">
        <v>225</v>
      </c>
      <c r="G829" s="819"/>
      <c r="H829" s="820" t="s">
        <v>232</v>
      </c>
    </row>
    <row r="830" spans="1:8" s="177" customFormat="1" x14ac:dyDescent="0.25">
      <c r="A830" s="812"/>
      <c r="B830" s="814"/>
      <c r="C830" s="814"/>
      <c r="D830" s="815"/>
      <c r="E830" s="817"/>
      <c r="F830" s="165" t="s">
        <v>227</v>
      </c>
      <c r="G830" s="166" t="s">
        <v>228</v>
      </c>
      <c r="H830" s="821"/>
    </row>
    <row r="831" spans="1:8" s="177" customFormat="1" x14ac:dyDescent="0.2">
      <c r="A831" s="677"/>
      <c r="B831" s="555"/>
      <c r="C831" s="555"/>
      <c r="D831" s="556"/>
      <c r="E831" s="557"/>
      <c r="F831" s="165"/>
      <c r="G831" s="166"/>
      <c r="H831" s="558"/>
    </row>
    <row r="832" spans="1:8" s="177" customFormat="1" x14ac:dyDescent="0.25">
      <c r="A832" s="76"/>
      <c r="B832" s="77"/>
      <c r="C832" s="174"/>
      <c r="D832" s="79"/>
      <c r="E832" s="80"/>
      <c r="F832" s="167">
        <v>0</v>
      </c>
      <c r="G832" s="168">
        <f>ROUND(E832*F832,2)</f>
        <v>0</v>
      </c>
      <c r="H832" s="558"/>
    </row>
    <row r="833" spans="1:9" s="177" customFormat="1" x14ac:dyDescent="0.25">
      <c r="A833" s="170" t="s">
        <v>232</v>
      </c>
      <c r="B833" s="808"/>
      <c r="C833" s="809"/>
      <c r="D833" s="809"/>
      <c r="E833" s="809"/>
      <c r="F833" s="809"/>
      <c r="G833" s="810"/>
      <c r="H833" s="171">
        <f>SUM(G831:G832)</f>
        <v>0</v>
      </c>
    </row>
    <row r="834" spans="1:9" s="177" customFormat="1" x14ac:dyDescent="0.25">
      <c r="A834" s="76"/>
      <c r="B834" s="77"/>
      <c r="C834" s="174"/>
      <c r="D834" s="79"/>
      <c r="E834" s="80"/>
      <c r="F834" s="167"/>
      <c r="G834" s="168"/>
      <c r="H834" s="131"/>
    </row>
    <row r="835" spans="1:9" s="177" customFormat="1" x14ac:dyDescent="0.25">
      <c r="A835" s="102"/>
      <c r="B835" s="672"/>
      <c r="C835" s="672"/>
      <c r="D835" s="672"/>
      <c r="E835" s="104"/>
      <c r="F835" s="105"/>
      <c r="G835" s="106"/>
      <c r="H835" s="107"/>
    </row>
    <row r="836" spans="1:9" s="177" customFormat="1" ht="20.25" customHeight="1" x14ac:dyDescent="0.25">
      <c r="A836" s="139" t="s">
        <v>237</v>
      </c>
      <c r="B836" s="562"/>
      <c r="C836" s="562"/>
      <c r="D836" s="141"/>
      <c r="E836" s="142"/>
      <c r="F836" s="108"/>
      <c r="G836" s="109"/>
      <c r="H836" s="298" t="s">
        <v>210</v>
      </c>
    </row>
    <row r="837" spans="1:9" s="177" customFormat="1" ht="20.25" customHeight="1" x14ac:dyDescent="0.25">
      <c r="A837" s="143" t="s">
        <v>238</v>
      </c>
      <c r="B837" s="144"/>
      <c r="C837" s="144"/>
      <c r="D837" s="145"/>
      <c r="E837" s="146"/>
      <c r="F837" s="147">
        <f>H816</f>
        <v>8.61</v>
      </c>
      <c r="G837" s="148"/>
      <c r="H837" s="149"/>
    </row>
    <row r="838" spans="1:9" s="177" customFormat="1" ht="20.25" customHeight="1" x14ac:dyDescent="0.25">
      <c r="A838" s="296" t="s">
        <v>239</v>
      </c>
      <c r="B838" s="673"/>
      <c r="C838" s="673"/>
      <c r="D838" s="150"/>
      <c r="E838" s="151"/>
      <c r="F838" s="152">
        <v>0</v>
      </c>
      <c r="G838" s="161"/>
      <c r="H838" s="153"/>
    </row>
    <row r="839" spans="1:9" s="177" customFormat="1" ht="20.25" customHeight="1" x14ac:dyDescent="0.25">
      <c r="A839" s="154" t="s">
        <v>240</v>
      </c>
      <c r="B839" s="155"/>
      <c r="C839" s="155"/>
      <c r="D839" s="156"/>
      <c r="E839" s="157"/>
      <c r="F839" s="158"/>
      <c r="G839" s="297"/>
      <c r="H839" s="159">
        <f>F837+F838</f>
        <v>8.61</v>
      </c>
    </row>
    <row r="840" spans="1:9" s="177" customFormat="1" ht="20.25" customHeight="1" x14ac:dyDescent="0.25">
      <c r="A840" s="143" t="s">
        <v>241</v>
      </c>
      <c r="B840" s="144"/>
      <c r="C840" s="144"/>
      <c r="D840" s="145"/>
      <c r="E840" s="146"/>
      <c r="F840" s="160">
        <f>H827</f>
        <v>109.80000000000001</v>
      </c>
      <c r="G840" s="161"/>
      <c r="H840" s="162"/>
    </row>
    <row r="841" spans="1:9" s="177" customFormat="1" ht="20.25" customHeight="1" x14ac:dyDescent="0.25">
      <c r="A841" s="118" t="s">
        <v>242</v>
      </c>
      <c r="B841" s="673"/>
      <c r="C841" s="673"/>
      <c r="D841" s="150"/>
      <c r="E841" s="151"/>
      <c r="F841" s="152">
        <f>H833</f>
        <v>0</v>
      </c>
      <c r="G841" s="161"/>
      <c r="H841" s="153"/>
    </row>
    <row r="842" spans="1:9" s="177" customFormat="1" ht="20.25" customHeight="1" x14ac:dyDescent="0.25">
      <c r="A842" s="154" t="s">
        <v>243</v>
      </c>
      <c r="B842" s="155"/>
      <c r="C842" s="155"/>
      <c r="D842" s="156"/>
      <c r="E842" s="163"/>
      <c r="F842" s="158"/>
      <c r="G842" s="297"/>
      <c r="H842" s="159">
        <f>F840+F841</f>
        <v>109.80000000000001</v>
      </c>
      <c r="I842" s="216"/>
    </row>
    <row r="843" spans="1:9" s="177" customFormat="1" ht="20.25" customHeight="1" thickBot="1" x14ac:dyDescent="0.3">
      <c r="A843" s="318" t="s">
        <v>244</v>
      </c>
      <c r="B843" s="319"/>
      <c r="C843" s="319"/>
      <c r="D843" s="319"/>
      <c r="E843" s="320"/>
      <c r="F843" s="321"/>
      <c r="G843" s="322"/>
      <c r="H843" s="323">
        <f>H839+H842</f>
        <v>118.41000000000001</v>
      </c>
    </row>
    <row r="844" spans="1:9" s="177" customFormat="1" ht="21.75" customHeight="1" x14ac:dyDescent="0.25">
      <c r="A844" s="679"/>
      <c r="B844" s="28"/>
      <c r="C844" s="28"/>
      <c r="D844" s="29"/>
      <c r="E844" s="30"/>
      <c r="F844" s="29"/>
      <c r="G844" s="29"/>
      <c r="H844" s="680"/>
    </row>
    <row r="845" spans="1:9" s="98" customFormat="1" x14ac:dyDescent="0.25">
      <c r="A845" s="822" t="s">
        <v>211</v>
      </c>
      <c r="B845" s="823"/>
      <c r="C845" s="823"/>
      <c r="D845" s="823"/>
      <c r="E845" s="823"/>
      <c r="F845" s="823"/>
      <c r="G845" s="823"/>
      <c r="H845" s="824"/>
    </row>
    <row r="846" spans="1:9" s="98" customFormat="1" x14ac:dyDescent="0.25">
      <c r="A846" s="822" t="s">
        <v>212</v>
      </c>
      <c r="B846" s="823"/>
      <c r="C846" s="823"/>
      <c r="D846" s="823"/>
      <c r="E846" s="823"/>
      <c r="F846" s="823"/>
      <c r="G846" s="823"/>
      <c r="H846" s="824"/>
    </row>
    <row r="847" spans="1:9" s="98" customFormat="1" ht="12.75" customHeight="1" x14ac:dyDescent="0.25">
      <c r="A847" s="852" t="str">
        <f>A4</f>
        <v>Substituição dos sistemas de climatização dos cartórios do Edifício Sede por VRF</v>
      </c>
      <c r="B847" s="853"/>
      <c r="C847" s="853"/>
      <c r="D847" s="853"/>
      <c r="E847" s="853"/>
      <c r="F847" s="853"/>
      <c r="G847" s="853"/>
      <c r="H847" s="854"/>
    </row>
    <row r="848" spans="1:9" s="98" customFormat="1" ht="12.75" customHeight="1" x14ac:dyDescent="0.25">
      <c r="A848" s="847"/>
      <c r="B848" s="848"/>
      <c r="C848" s="848"/>
      <c r="D848" s="848"/>
      <c r="E848" s="848"/>
      <c r="F848" s="848"/>
      <c r="G848" s="848"/>
      <c r="H848" s="849"/>
    </row>
    <row r="849" spans="1:8" s="177" customFormat="1" ht="20.25" customHeight="1" x14ac:dyDescent="0.25">
      <c r="A849" s="829" t="str">
        <f>'Anexo 2'!H36</f>
        <v>AC-022</v>
      </c>
      <c r="B849" s="830"/>
      <c r="C849" s="830"/>
      <c r="D849" s="830"/>
      <c r="E849" s="830"/>
      <c r="F849" s="830"/>
      <c r="G849" s="830"/>
      <c r="H849" s="831"/>
    </row>
    <row r="850" spans="1:8" s="177" customFormat="1" ht="20.25" customHeight="1" x14ac:dyDescent="0.25">
      <c r="A850" s="844" t="s">
        <v>215</v>
      </c>
      <c r="B850" s="830"/>
      <c r="C850" s="183" t="s">
        <v>22</v>
      </c>
      <c r="D850" s="183" t="s">
        <v>216</v>
      </c>
      <c r="E850" s="845" t="s">
        <v>217</v>
      </c>
      <c r="F850" s="845"/>
      <c r="G850" s="845" t="s">
        <v>218</v>
      </c>
      <c r="H850" s="846"/>
    </row>
    <row r="851" spans="1:8" s="177" customFormat="1" ht="54" customHeight="1" x14ac:dyDescent="0.25">
      <c r="A851" s="825" t="str">
        <f>'Anexo 2'!B36</f>
        <v>Fornecimento e instalação de linha frigorígena em tubos de cobre rígidos  28,58mm (1 1/8"), conforme projeto, inclusive isolamento, conexões e instalação dos derivadores</v>
      </c>
      <c r="B851" s="826"/>
      <c r="C851" s="559" t="s">
        <v>14</v>
      </c>
      <c r="D851" s="101" t="s">
        <v>297</v>
      </c>
      <c r="E851" s="836" t="s">
        <v>264</v>
      </c>
      <c r="F851" s="837"/>
      <c r="G851" s="805" t="str">
        <f>$G$8</f>
        <v>MAIO/2023</v>
      </c>
      <c r="H851" s="806"/>
    </row>
    <row r="852" spans="1:8" s="177" customFormat="1" x14ac:dyDescent="0.25">
      <c r="A852" s="102"/>
      <c r="B852" s="672"/>
      <c r="C852" s="672"/>
      <c r="D852" s="672"/>
      <c r="E852" s="104"/>
      <c r="F852" s="105"/>
      <c r="G852" s="106"/>
      <c r="H852" s="107"/>
    </row>
    <row r="853" spans="1:8" s="177" customFormat="1" x14ac:dyDescent="0.25">
      <c r="A853" s="779" t="s">
        <v>222</v>
      </c>
      <c r="B853" s="781" t="s">
        <v>22</v>
      </c>
      <c r="C853" s="781" t="s">
        <v>223</v>
      </c>
      <c r="D853" s="781" t="s">
        <v>17</v>
      </c>
      <c r="E853" s="783" t="s">
        <v>224</v>
      </c>
      <c r="F853" s="772" t="s">
        <v>225</v>
      </c>
      <c r="G853" s="773"/>
      <c r="H853" s="774" t="s">
        <v>226</v>
      </c>
    </row>
    <row r="854" spans="1:8" s="177" customFormat="1" x14ac:dyDescent="0.25">
      <c r="A854" s="807"/>
      <c r="B854" s="782"/>
      <c r="C854" s="782"/>
      <c r="D854" s="785"/>
      <c r="E854" s="786"/>
      <c r="F854" s="42" t="s">
        <v>227</v>
      </c>
      <c r="G854" s="42" t="s">
        <v>228</v>
      </c>
      <c r="H854" s="775"/>
    </row>
    <row r="855" spans="1:8" s="177" customFormat="1" ht="22.5" x14ac:dyDescent="0.25">
      <c r="A855" s="76" t="s">
        <v>248</v>
      </c>
      <c r="B855" s="77" t="s">
        <v>8</v>
      </c>
      <c r="C855" s="174">
        <v>88250</v>
      </c>
      <c r="D855" s="79" t="s">
        <v>249</v>
      </c>
      <c r="E855" s="304">
        <v>0.17599999999999999</v>
      </c>
      <c r="F855" s="199">
        <f>$F$562</f>
        <v>23.01</v>
      </c>
      <c r="G855" s="114">
        <f t="shared" ref="G855:G856" si="37">TRUNC(E855*F855,2)</f>
        <v>4.04</v>
      </c>
      <c r="H855" s="169"/>
    </row>
    <row r="856" spans="1:8" s="177" customFormat="1" ht="25.5" customHeight="1" x14ac:dyDescent="0.25">
      <c r="A856" s="76" t="s">
        <v>250</v>
      </c>
      <c r="B856" s="77" t="s">
        <v>8</v>
      </c>
      <c r="C856" s="78">
        <v>100308</v>
      </c>
      <c r="D856" s="79" t="s">
        <v>249</v>
      </c>
      <c r="E856" s="304">
        <v>0.17599999999999999</v>
      </c>
      <c r="F856" s="199">
        <f>$F$563</f>
        <v>25.98</v>
      </c>
      <c r="G856" s="114">
        <f t="shared" si="37"/>
        <v>4.57</v>
      </c>
      <c r="H856" s="169"/>
    </row>
    <row r="857" spans="1:8" s="177" customFormat="1" x14ac:dyDescent="0.25">
      <c r="A857" s="170" t="s">
        <v>226</v>
      </c>
      <c r="B857" s="808"/>
      <c r="C857" s="809"/>
      <c r="D857" s="809"/>
      <c r="E857" s="809"/>
      <c r="F857" s="809"/>
      <c r="G857" s="810"/>
      <c r="H857" s="171">
        <f>SUM(G855:G856)</f>
        <v>8.61</v>
      </c>
    </row>
    <row r="858" spans="1:8" s="177" customFormat="1" x14ac:dyDescent="0.25">
      <c r="A858" s="102"/>
      <c r="B858" s="672"/>
      <c r="C858" s="672"/>
      <c r="D858" s="672"/>
      <c r="E858" s="104"/>
      <c r="F858" s="105"/>
      <c r="G858" s="106"/>
      <c r="H858" s="107"/>
    </row>
    <row r="859" spans="1:8" s="177" customFormat="1" ht="21" customHeight="1" x14ac:dyDescent="0.25">
      <c r="A859" s="779" t="s">
        <v>229</v>
      </c>
      <c r="B859" s="781" t="s">
        <v>22</v>
      </c>
      <c r="C859" s="781" t="s">
        <v>223</v>
      </c>
      <c r="D859" s="781" t="s">
        <v>17</v>
      </c>
      <c r="E859" s="783" t="s">
        <v>224</v>
      </c>
      <c r="F859" s="772" t="s">
        <v>225</v>
      </c>
      <c r="G859" s="773"/>
      <c r="H859" s="774" t="s">
        <v>230</v>
      </c>
    </row>
    <row r="860" spans="1:8" s="177" customFormat="1" ht="16.5" customHeight="1" x14ac:dyDescent="0.25">
      <c r="A860" s="780"/>
      <c r="B860" s="782"/>
      <c r="C860" s="782"/>
      <c r="D860" s="782"/>
      <c r="E860" s="784"/>
      <c r="F860" s="42" t="s">
        <v>227</v>
      </c>
      <c r="G860" s="42" t="s">
        <v>228</v>
      </c>
      <c r="H860" s="775"/>
    </row>
    <row r="861" spans="1:8" s="177" customFormat="1" ht="32.25" customHeight="1" x14ac:dyDescent="0.25">
      <c r="A861" s="674" t="s">
        <v>298</v>
      </c>
      <c r="B861" s="92" t="s">
        <v>14</v>
      </c>
      <c r="C861" s="174">
        <v>63109</v>
      </c>
      <c r="D861" s="186" t="s">
        <v>209</v>
      </c>
      <c r="E861" s="295">
        <v>1.1000000000000001</v>
      </c>
      <c r="F861" s="124">
        <v>59.87</v>
      </c>
      <c r="G861" s="114">
        <f t="shared" ref="G861:G867" si="38">TRUNC(E861*F861,2)</f>
        <v>65.849999999999994</v>
      </c>
      <c r="H861" s="569"/>
    </row>
    <row r="862" spans="1:8" s="177" customFormat="1" ht="33.75" x14ac:dyDescent="0.2">
      <c r="A862" s="677" t="s">
        <v>299</v>
      </c>
      <c r="B862" s="92" t="s">
        <v>233</v>
      </c>
      <c r="C862" s="78" t="s">
        <v>234</v>
      </c>
      <c r="D862" s="186" t="s">
        <v>209</v>
      </c>
      <c r="E862" s="295">
        <v>1.1000000000000001</v>
      </c>
      <c r="F862" s="124">
        <v>50.32</v>
      </c>
      <c r="G862" s="114">
        <f t="shared" si="38"/>
        <v>55.35</v>
      </c>
      <c r="H862" s="558"/>
    </row>
    <row r="863" spans="1:8" s="177" customFormat="1" ht="33.75" x14ac:dyDescent="0.25">
      <c r="A863" s="675" t="s">
        <v>625</v>
      </c>
      <c r="B863" s="92" t="s">
        <v>8</v>
      </c>
      <c r="C863" s="78" t="s">
        <v>268</v>
      </c>
      <c r="D863" s="111" t="s">
        <v>269</v>
      </c>
      <c r="E863" s="295">
        <f>'Lev. material refrigeração'!$C$84</f>
        <v>1.4E-3</v>
      </c>
      <c r="F863" s="124">
        <f>F485</f>
        <v>88</v>
      </c>
      <c r="G863" s="114">
        <f t="shared" si="38"/>
        <v>0.12</v>
      </c>
      <c r="H863" s="558"/>
    </row>
    <row r="864" spans="1:8" s="177" customFormat="1" ht="25.5" customHeight="1" x14ac:dyDescent="0.25">
      <c r="A864" s="675" t="s">
        <v>626</v>
      </c>
      <c r="B864" s="92" t="s">
        <v>8</v>
      </c>
      <c r="C864" s="78" t="s">
        <v>271</v>
      </c>
      <c r="D864" s="186" t="s">
        <v>272</v>
      </c>
      <c r="E864" s="295">
        <f>'Lev. material refrigeração'!$C$80</f>
        <v>1.9E-3</v>
      </c>
      <c r="F864" s="124">
        <f t="shared" ref="F864:F866" si="39">F486</f>
        <v>19.28</v>
      </c>
      <c r="G864" s="114">
        <f t="shared" si="38"/>
        <v>0.03</v>
      </c>
      <c r="H864" s="558"/>
    </row>
    <row r="865" spans="1:9" s="177" customFormat="1" ht="20.25" customHeight="1" x14ac:dyDescent="0.25">
      <c r="A865" s="676" t="s">
        <v>273</v>
      </c>
      <c r="B865" s="511" t="s">
        <v>233</v>
      </c>
      <c r="C865" s="78" t="s">
        <v>255</v>
      </c>
      <c r="D865" s="111" t="s">
        <v>272</v>
      </c>
      <c r="E865" s="295">
        <f>'Lev. material refrigeração'!$C$76</f>
        <v>2.4500000000000001E-2</v>
      </c>
      <c r="F865" s="124">
        <f t="shared" si="39"/>
        <v>20</v>
      </c>
      <c r="G865" s="114">
        <f t="shared" si="38"/>
        <v>0.49</v>
      </c>
      <c r="H865" s="558"/>
    </row>
    <row r="866" spans="1:9" s="177" customFormat="1" ht="20.25" customHeight="1" x14ac:dyDescent="0.2">
      <c r="A866" s="677" t="s">
        <v>274</v>
      </c>
      <c r="B866" s="92" t="s">
        <v>233</v>
      </c>
      <c r="C866" s="78" t="s">
        <v>255</v>
      </c>
      <c r="D866" s="186" t="s">
        <v>17</v>
      </c>
      <c r="E866" s="387">
        <f>E488</f>
        <v>0.23519999999999999</v>
      </c>
      <c r="F866" s="124">
        <f t="shared" si="39"/>
        <v>16</v>
      </c>
      <c r="G866" s="114">
        <f t="shared" si="38"/>
        <v>3.76</v>
      </c>
      <c r="H866" s="569"/>
    </row>
    <row r="867" spans="1:9" s="177" customFormat="1" ht="27.75" customHeight="1" x14ac:dyDescent="0.2">
      <c r="A867" s="317" t="s">
        <v>300</v>
      </c>
      <c r="B867" s="92" t="s">
        <v>233</v>
      </c>
      <c r="C867" s="78" t="s">
        <v>255</v>
      </c>
      <c r="D867" s="186" t="s">
        <v>17</v>
      </c>
      <c r="E867" s="92">
        <v>0.5</v>
      </c>
      <c r="F867" s="124">
        <f>'material ARMACELL'!J10</f>
        <v>28.36</v>
      </c>
      <c r="G867" s="114">
        <f t="shared" si="38"/>
        <v>14.18</v>
      </c>
      <c r="H867" s="569"/>
    </row>
    <row r="868" spans="1:9" s="177" customFormat="1" ht="27.75" customHeight="1" x14ac:dyDescent="0.2">
      <c r="A868" s="317"/>
      <c r="B868" s="92"/>
      <c r="C868" s="78"/>
      <c r="D868" s="186"/>
      <c r="E868" s="92"/>
      <c r="F868" s="124"/>
      <c r="G868" s="114">
        <f t="shared" ref="G868:G869" si="40">TRUNC(E868*F868,2)</f>
        <v>0</v>
      </c>
      <c r="H868" s="569"/>
    </row>
    <row r="869" spans="1:9" s="177" customFormat="1" ht="20.25" customHeight="1" x14ac:dyDescent="0.2">
      <c r="A869" s="677"/>
      <c r="B869" s="92"/>
      <c r="C869" s="78"/>
      <c r="D869" s="186"/>
      <c r="E869" s="253"/>
      <c r="F869" s="124"/>
      <c r="G869" s="114">
        <f t="shared" si="40"/>
        <v>0</v>
      </c>
      <c r="H869" s="569"/>
      <c r="I869" s="177" t="s">
        <v>301</v>
      </c>
    </row>
    <row r="870" spans="1:9" s="177" customFormat="1" ht="23.25" customHeight="1" x14ac:dyDescent="0.25">
      <c r="A870" s="170" t="s">
        <v>230</v>
      </c>
      <c r="B870" s="808"/>
      <c r="C870" s="809"/>
      <c r="D870" s="809"/>
      <c r="E870" s="809"/>
      <c r="F870" s="809"/>
      <c r="G870" s="810"/>
      <c r="H870" s="171">
        <f>SUM(G861:G869)</f>
        <v>139.78</v>
      </c>
    </row>
    <row r="871" spans="1:9" s="177" customFormat="1" x14ac:dyDescent="0.25">
      <c r="A871" s="126"/>
      <c r="B871" s="127"/>
      <c r="C871" s="127"/>
      <c r="D871" s="128"/>
      <c r="E871" s="88"/>
      <c r="F871" s="129"/>
      <c r="G871" s="130"/>
      <c r="H871" s="131"/>
    </row>
    <row r="872" spans="1:9" s="177" customFormat="1" x14ac:dyDescent="0.25">
      <c r="A872" s="811" t="s">
        <v>231</v>
      </c>
      <c r="B872" s="813" t="s">
        <v>22</v>
      </c>
      <c r="C872" s="813" t="s">
        <v>223</v>
      </c>
      <c r="D872" s="813" t="s">
        <v>17</v>
      </c>
      <c r="E872" s="816" t="s">
        <v>224</v>
      </c>
      <c r="F872" s="818" t="s">
        <v>225</v>
      </c>
      <c r="G872" s="819"/>
      <c r="H872" s="820" t="s">
        <v>232</v>
      </c>
    </row>
    <row r="873" spans="1:9" s="177" customFormat="1" x14ac:dyDescent="0.25">
      <c r="A873" s="812"/>
      <c r="B873" s="814"/>
      <c r="C873" s="814"/>
      <c r="D873" s="815"/>
      <c r="E873" s="817"/>
      <c r="F873" s="165" t="s">
        <v>227</v>
      </c>
      <c r="G873" s="166" t="s">
        <v>228</v>
      </c>
      <c r="H873" s="821"/>
    </row>
    <row r="874" spans="1:9" s="177" customFormat="1" x14ac:dyDescent="0.2">
      <c r="A874" s="677"/>
      <c r="B874" s="555"/>
      <c r="C874" s="555"/>
      <c r="D874" s="556"/>
      <c r="E874" s="557"/>
      <c r="F874" s="165"/>
      <c r="G874" s="166"/>
      <c r="H874" s="558"/>
    </row>
    <row r="875" spans="1:9" s="177" customFormat="1" x14ac:dyDescent="0.25">
      <c r="A875" s="76"/>
      <c r="B875" s="77"/>
      <c r="C875" s="174"/>
      <c r="D875" s="79"/>
      <c r="E875" s="80"/>
      <c r="F875" s="167">
        <v>0</v>
      </c>
      <c r="G875" s="168">
        <f>ROUND(E875*F875,2)</f>
        <v>0</v>
      </c>
      <c r="H875" s="558"/>
    </row>
    <row r="876" spans="1:9" s="177" customFormat="1" x14ac:dyDescent="0.25">
      <c r="A876" s="170" t="s">
        <v>232</v>
      </c>
      <c r="B876" s="808"/>
      <c r="C876" s="809"/>
      <c r="D876" s="809"/>
      <c r="E876" s="809"/>
      <c r="F876" s="809"/>
      <c r="G876" s="810"/>
      <c r="H876" s="171">
        <f>SUM(G874:G875)</f>
        <v>0</v>
      </c>
    </row>
    <row r="877" spans="1:9" s="177" customFormat="1" x14ac:dyDescent="0.25">
      <c r="A877" s="76"/>
      <c r="B877" s="77"/>
      <c r="C877" s="174"/>
      <c r="D877" s="79"/>
      <c r="E877" s="80"/>
      <c r="F877" s="167"/>
      <c r="G877" s="168"/>
      <c r="H877" s="131"/>
    </row>
    <row r="878" spans="1:9" s="177" customFormat="1" x14ac:dyDescent="0.25">
      <c r="A878" s="102"/>
      <c r="B878" s="672"/>
      <c r="C878" s="672"/>
      <c r="D878" s="672"/>
      <c r="E878" s="104"/>
      <c r="F878" s="105"/>
      <c r="G878" s="106"/>
      <c r="H878" s="107"/>
    </row>
    <row r="879" spans="1:9" s="177" customFormat="1" ht="20.25" customHeight="1" x14ac:dyDescent="0.25">
      <c r="A879" s="139" t="s">
        <v>237</v>
      </c>
      <c r="B879" s="562"/>
      <c r="C879" s="562"/>
      <c r="D879" s="141"/>
      <c r="E879" s="142"/>
      <c r="F879" s="108"/>
      <c r="G879" s="109"/>
      <c r="H879" s="298" t="s">
        <v>210</v>
      </c>
    </row>
    <row r="880" spans="1:9" s="177" customFormat="1" ht="20.25" customHeight="1" x14ac:dyDescent="0.25">
      <c r="A880" s="143" t="s">
        <v>238</v>
      </c>
      <c r="B880" s="144"/>
      <c r="C880" s="144"/>
      <c r="D880" s="145"/>
      <c r="E880" s="146"/>
      <c r="F880" s="147">
        <f>H857</f>
        <v>8.61</v>
      </c>
      <c r="G880" s="148"/>
      <c r="H880" s="149"/>
    </row>
    <row r="881" spans="1:9" s="177" customFormat="1" ht="20.25" customHeight="1" x14ac:dyDescent="0.25">
      <c r="A881" s="296" t="s">
        <v>239</v>
      </c>
      <c r="B881" s="673"/>
      <c r="C881" s="673"/>
      <c r="D881" s="150"/>
      <c r="E881" s="151"/>
      <c r="F881" s="152">
        <v>0</v>
      </c>
      <c r="G881" s="161"/>
      <c r="H881" s="153"/>
    </row>
    <row r="882" spans="1:9" s="177" customFormat="1" ht="20.25" customHeight="1" x14ac:dyDescent="0.25">
      <c r="A882" s="154" t="s">
        <v>240</v>
      </c>
      <c r="B882" s="155"/>
      <c r="C882" s="155"/>
      <c r="D882" s="156"/>
      <c r="E882" s="157"/>
      <c r="F882" s="158"/>
      <c r="G882" s="297"/>
      <c r="H882" s="159">
        <f>F880+F881</f>
        <v>8.61</v>
      </c>
    </row>
    <row r="883" spans="1:9" s="177" customFormat="1" ht="20.25" customHeight="1" x14ac:dyDescent="0.25">
      <c r="A883" s="143" t="s">
        <v>241</v>
      </c>
      <c r="B883" s="144"/>
      <c r="C883" s="144"/>
      <c r="D883" s="145"/>
      <c r="E883" s="146"/>
      <c r="F883" s="160">
        <f>H870</f>
        <v>139.78</v>
      </c>
      <c r="G883" s="161"/>
      <c r="H883" s="162"/>
    </row>
    <row r="884" spans="1:9" s="177" customFormat="1" ht="20.25" customHeight="1" x14ac:dyDescent="0.25">
      <c r="A884" s="118" t="s">
        <v>242</v>
      </c>
      <c r="B884" s="673"/>
      <c r="C884" s="673"/>
      <c r="D884" s="150"/>
      <c r="E884" s="151"/>
      <c r="F884" s="152">
        <f>H876</f>
        <v>0</v>
      </c>
      <c r="G884" s="161"/>
      <c r="H884" s="153"/>
    </row>
    <row r="885" spans="1:9" s="177" customFormat="1" ht="20.25" customHeight="1" x14ac:dyDescent="0.25">
      <c r="A885" s="154" t="s">
        <v>243</v>
      </c>
      <c r="B885" s="155"/>
      <c r="C885" s="155"/>
      <c r="D885" s="156"/>
      <c r="E885" s="163"/>
      <c r="F885" s="158"/>
      <c r="G885" s="297"/>
      <c r="H885" s="159">
        <f>F883+F884</f>
        <v>139.78</v>
      </c>
      <c r="I885" s="216"/>
    </row>
    <row r="886" spans="1:9" s="177" customFormat="1" ht="20.25" customHeight="1" thickBot="1" x14ac:dyDescent="0.3">
      <c r="A886" s="318" t="s">
        <v>244</v>
      </c>
      <c r="B886" s="319"/>
      <c r="C886" s="319"/>
      <c r="D886" s="319"/>
      <c r="E886" s="320"/>
      <c r="F886" s="321"/>
      <c r="G886" s="322"/>
      <c r="H886" s="323">
        <f>H882+H885</f>
        <v>148.38999999999999</v>
      </c>
    </row>
    <row r="887" spans="1:9" s="177" customFormat="1" ht="21.75" customHeight="1" x14ac:dyDescent="0.25">
      <c r="A887" s="679"/>
      <c r="B887" s="28"/>
      <c r="C887" s="28"/>
      <c r="D887" s="29"/>
      <c r="E887" s="30"/>
      <c r="F887" s="29"/>
      <c r="G887" s="29"/>
      <c r="H887" s="680"/>
    </row>
    <row r="888" spans="1:9" s="98" customFormat="1" x14ac:dyDescent="0.25">
      <c r="A888" s="822" t="s">
        <v>211</v>
      </c>
      <c r="B888" s="823"/>
      <c r="C888" s="823"/>
      <c r="D888" s="823"/>
      <c r="E888" s="823"/>
      <c r="F888" s="823"/>
      <c r="G888" s="823"/>
      <c r="H888" s="824"/>
    </row>
    <row r="889" spans="1:9" s="98" customFormat="1" x14ac:dyDescent="0.25">
      <c r="A889" s="822" t="s">
        <v>212</v>
      </c>
      <c r="B889" s="823"/>
      <c r="C889" s="823"/>
      <c r="D889" s="823"/>
      <c r="E889" s="823"/>
      <c r="F889" s="823"/>
      <c r="G889" s="823"/>
      <c r="H889" s="824"/>
    </row>
    <row r="890" spans="1:9" s="98" customFormat="1" ht="12.75" customHeight="1" x14ac:dyDescent="0.25">
      <c r="A890" s="861" t="str">
        <f>A4</f>
        <v>Substituição dos sistemas de climatização dos cartórios do Edifício Sede por VRF</v>
      </c>
      <c r="B890" s="853"/>
      <c r="C890" s="853"/>
      <c r="D890" s="853"/>
      <c r="E890" s="853"/>
      <c r="F890" s="853"/>
      <c r="G890" s="853"/>
      <c r="H890" s="854"/>
    </row>
    <row r="891" spans="1:9" s="98" customFormat="1" ht="12.75" customHeight="1" x14ac:dyDescent="0.25">
      <c r="A891" s="847"/>
      <c r="B891" s="848"/>
      <c r="C891" s="848"/>
      <c r="D891" s="848"/>
      <c r="E891" s="848"/>
      <c r="F891" s="848"/>
      <c r="G891" s="848"/>
      <c r="H891" s="849"/>
    </row>
    <row r="892" spans="1:9" s="177" customFormat="1" ht="20.25" customHeight="1" x14ac:dyDescent="0.25">
      <c r="A892" s="829" t="str">
        <f>'Anexo 2'!H37</f>
        <v>AC-023</v>
      </c>
      <c r="B892" s="830"/>
      <c r="C892" s="830"/>
      <c r="D892" s="830"/>
      <c r="E892" s="830"/>
      <c r="F892" s="830"/>
      <c r="G892" s="830"/>
      <c r="H892" s="831"/>
    </row>
    <row r="893" spans="1:9" s="177" customFormat="1" ht="20.25" customHeight="1" x14ac:dyDescent="0.25">
      <c r="A893" s="844" t="s">
        <v>215</v>
      </c>
      <c r="B893" s="830"/>
      <c r="C893" s="183" t="s">
        <v>22</v>
      </c>
      <c r="D893" s="183" t="s">
        <v>216</v>
      </c>
      <c r="E893" s="845" t="s">
        <v>217</v>
      </c>
      <c r="F893" s="845"/>
      <c r="G893" s="845" t="s">
        <v>218</v>
      </c>
      <c r="H893" s="846"/>
    </row>
    <row r="894" spans="1:9" s="177" customFormat="1" ht="54" customHeight="1" x14ac:dyDescent="0.25">
      <c r="A894" s="825" t="str">
        <f>'Anexo 2'!B37</f>
        <v>Fornecimento e instalação de linha frigorígena em tubos de cobre rígidos  34,90mm (1 3/8"), conforme projeto, inclusive isolamento, conexões e instalação dos derivadores</v>
      </c>
      <c r="B894" s="826"/>
      <c r="C894" s="559" t="s">
        <v>14</v>
      </c>
      <c r="D894" s="101" t="s">
        <v>302</v>
      </c>
      <c r="E894" s="827" t="s">
        <v>264</v>
      </c>
      <c r="F894" s="828"/>
      <c r="G894" s="805" t="str">
        <f>$G$8</f>
        <v>MAIO/2023</v>
      </c>
      <c r="H894" s="806"/>
    </row>
    <row r="895" spans="1:9" s="177" customFormat="1" x14ac:dyDescent="0.25">
      <c r="A895" s="102"/>
      <c r="B895" s="672"/>
      <c r="C895" s="672"/>
      <c r="D895" s="672"/>
      <c r="E895" s="104"/>
      <c r="F895" s="105"/>
      <c r="G895" s="106"/>
      <c r="H895" s="107"/>
    </row>
    <row r="896" spans="1:9" s="177" customFormat="1" x14ac:dyDescent="0.25">
      <c r="A896" s="779" t="s">
        <v>222</v>
      </c>
      <c r="B896" s="781" t="s">
        <v>22</v>
      </c>
      <c r="C896" s="781" t="s">
        <v>223</v>
      </c>
      <c r="D896" s="781" t="s">
        <v>17</v>
      </c>
      <c r="E896" s="783" t="s">
        <v>224</v>
      </c>
      <c r="F896" s="772" t="s">
        <v>225</v>
      </c>
      <c r="G896" s="773"/>
      <c r="H896" s="774" t="s">
        <v>226</v>
      </c>
    </row>
    <row r="897" spans="1:8" s="177" customFormat="1" x14ac:dyDescent="0.25">
      <c r="A897" s="807"/>
      <c r="B897" s="782"/>
      <c r="C897" s="782"/>
      <c r="D897" s="785"/>
      <c r="E897" s="786"/>
      <c r="F897" s="42" t="s">
        <v>227</v>
      </c>
      <c r="G897" s="42" t="s">
        <v>228</v>
      </c>
      <c r="H897" s="775"/>
    </row>
    <row r="898" spans="1:8" s="177" customFormat="1" ht="22.5" x14ac:dyDescent="0.25">
      <c r="A898" s="76" t="s">
        <v>248</v>
      </c>
      <c r="B898" s="77" t="s">
        <v>8</v>
      </c>
      <c r="C898" s="174">
        <v>88250</v>
      </c>
      <c r="D898" s="79" t="s">
        <v>249</v>
      </c>
      <c r="E898" s="349">
        <v>0.19800000000000001</v>
      </c>
      <c r="F898" s="199">
        <f>$F$562</f>
        <v>23.01</v>
      </c>
      <c r="G898" s="114">
        <f t="shared" ref="G898:G899" si="41">TRUNC(E898*F898,2)</f>
        <v>4.55</v>
      </c>
      <c r="H898" s="169"/>
    </row>
    <row r="899" spans="1:8" s="177" customFormat="1" ht="25.5" customHeight="1" x14ac:dyDescent="0.25">
      <c r="A899" s="76" t="s">
        <v>250</v>
      </c>
      <c r="B899" s="77" t="s">
        <v>8</v>
      </c>
      <c r="C899" s="78">
        <v>100308</v>
      </c>
      <c r="D899" s="79" t="s">
        <v>249</v>
      </c>
      <c r="E899" s="349">
        <v>0.19800000000000001</v>
      </c>
      <c r="F899" s="199">
        <f>$F$563</f>
        <v>25.98</v>
      </c>
      <c r="G899" s="114">
        <f t="shared" si="41"/>
        <v>5.14</v>
      </c>
      <c r="H899" s="169"/>
    </row>
    <row r="900" spans="1:8" s="177" customFormat="1" x14ac:dyDescent="0.25">
      <c r="A900" s="170" t="s">
        <v>226</v>
      </c>
      <c r="B900" s="808"/>
      <c r="C900" s="809"/>
      <c r="D900" s="809"/>
      <c r="E900" s="809"/>
      <c r="F900" s="809"/>
      <c r="G900" s="810"/>
      <c r="H900" s="171">
        <f>SUM(G898:G899)</f>
        <v>9.69</v>
      </c>
    </row>
    <row r="901" spans="1:8" s="177" customFormat="1" x14ac:dyDescent="0.25">
      <c r="A901" s="102"/>
      <c r="B901" s="672"/>
      <c r="C901" s="672"/>
      <c r="D901" s="672"/>
      <c r="E901" s="104"/>
      <c r="F901" s="105"/>
      <c r="G901" s="106"/>
      <c r="H901" s="107"/>
    </row>
    <row r="902" spans="1:8" s="177" customFormat="1" ht="21" customHeight="1" x14ac:dyDescent="0.25">
      <c r="A902" s="779" t="s">
        <v>229</v>
      </c>
      <c r="B902" s="781" t="s">
        <v>22</v>
      </c>
      <c r="C902" s="781" t="s">
        <v>223</v>
      </c>
      <c r="D902" s="781" t="s">
        <v>17</v>
      </c>
      <c r="E902" s="783" t="s">
        <v>224</v>
      </c>
      <c r="F902" s="772" t="s">
        <v>225</v>
      </c>
      <c r="G902" s="773"/>
      <c r="H902" s="774" t="s">
        <v>230</v>
      </c>
    </row>
    <row r="903" spans="1:8" s="177" customFormat="1" ht="16.5" customHeight="1" x14ac:dyDescent="0.25">
      <c r="A903" s="780"/>
      <c r="B903" s="782"/>
      <c r="C903" s="782"/>
      <c r="D903" s="782"/>
      <c r="E903" s="784"/>
      <c r="F903" s="42" t="s">
        <v>227</v>
      </c>
      <c r="G903" s="42" t="s">
        <v>228</v>
      </c>
      <c r="H903" s="775"/>
    </row>
    <row r="904" spans="1:8" s="177" customFormat="1" ht="27" customHeight="1" x14ac:dyDescent="0.25">
      <c r="A904" s="674" t="s">
        <v>303</v>
      </c>
      <c r="B904" s="92" t="s">
        <v>14</v>
      </c>
      <c r="C904" s="174">
        <v>63165</v>
      </c>
      <c r="D904" s="186" t="s">
        <v>209</v>
      </c>
      <c r="E904" s="295">
        <v>1.1000000000000001</v>
      </c>
      <c r="F904" s="124">
        <v>74.61</v>
      </c>
      <c r="G904" s="114">
        <f t="shared" ref="G904:G910" si="42">TRUNC(E904*F904,2)</f>
        <v>82.07</v>
      </c>
      <c r="H904" s="569"/>
    </row>
    <row r="905" spans="1:8" s="177" customFormat="1" ht="33" customHeight="1" x14ac:dyDescent="0.2">
      <c r="A905" s="677" t="s">
        <v>304</v>
      </c>
      <c r="B905" s="92" t="s">
        <v>8</v>
      </c>
      <c r="C905" s="174">
        <v>39734</v>
      </c>
      <c r="D905" s="186" t="s">
        <v>209</v>
      </c>
      <c r="E905" s="295">
        <v>1.1000000000000001</v>
      </c>
      <c r="F905" s="124">
        <v>64.569999999999993</v>
      </c>
      <c r="G905" s="114">
        <f t="shared" si="42"/>
        <v>71.02</v>
      </c>
      <c r="H905" s="558"/>
    </row>
    <row r="906" spans="1:8" s="177" customFormat="1" ht="41.25" customHeight="1" x14ac:dyDescent="0.25">
      <c r="A906" s="675" t="s">
        <v>625</v>
      </c>
      <c r="B906" s="92" t="s">
        <v>8</v>
      </c>
      <c r="C906" s="78" t="s">
        <v>268</v>
      </c>
      <c r="D906" s="111" t="s">
        <v>269</v>
      </c>
      <c r="E906" s="295">
        <f>'Lev. material refrigeração'!$C$84</f>
        <v>1.4E-3</v>
      </c>
      <c r="F906" s="124">
        <f>F485</f>
        <v>88</v>
      </c>
      <c r="G906" s="114">
        <f t="shared" si="42"/>
        <v>0.12</v>
      </c>
      <c r="H906" s="558"/>
    </row>
    <row r="907" spans="1:8" s="177" customFormat="1" ht="27" customHeight="1" x14ac:dyDescent="0.25">
      <c r="A907" s="675" t="s">
        <v>626</v>
      </c>
      <c r="B907" s="92" t="s">
        <v>8</v>
      </c>
      <c r="C907" s="78" t="s">
        <v>271</v>
      </c>
      <c r="D907" s="186" t="s">
        <v>272</v>
      </c>
      <c r="E907" s="295">
        <f>'Lev. material refrigeração'!$C$80</f>
        <v>1.9E-3</v>
      </c>
      <c r="F907" s="124">
        <f t="shared" ref="F907:F909" si="43">F486</f>
        <v>19.28</v>
      </c>
      <c r="G907" s="114">
        <f t="shared" si="42"/>
        <v>0.03</v>
      </c>
      <c r="H907" s="558"/>
    </row>
    <row r="908" spans="1:8" s="177" customFormat="1" ht="20.25" customHeight="1" x14ac:dyDescent="0.25">
      <c r="A908" s="676" t="s">
        <v>273</v>
      </c>
      <c r="B908" s="511" t="s">
        <v>233</v>
      </c>
      <c r="C908" s="78" t="s">
        <v>255</v>
      </c>
      <c r="D908" s="111" t="s">
        <v>272</v>
      </c>
      <c r="E908" s="295">
        <f>'Lev. material refrigeração'!$C$76</f>
        <v>2.4500000000000001E-2</v>
      </c>
      <c r="F908" s="124">
        <f t="shared" si="43"/>
        <v>20</v>
      </c>
      <c r="G908" s="114">
        <f t="shared" si="42"/>
        <v>0.49</v>
      </c>
      <c r="H908" s="558"/>
    </row>
    <row r="909" spans="1:8" s="177" customFormat="1" ht="20.25" customHeight="1" x14ac:dyDescent="0.2">
      <c r="A909" s="677" t="s">
        <v>274</v>
      </c>
      <c r="B909" s="92" t="s">
        <v>233</v>
      </c>
      <c r="C909" s="78" t="s">
        <v>255</v>
      </c>
      <c r="D909" s="186" t="s">
        <v>17</v>
      </c>
      <c r="E909" s="387">
        <f>E488</f>
        <v>0.23519999999999999</v>
      </c>
      <c r="F909" s="124">
        <f t="shared" si="43"/>
        <v>16</v>
      </c>
      <c r="G909" s="114">
        <f t="shared" si="42"/>
        <v>3.76</v>
      </c>
      <c r="H909" s="569"/>
    </row>
    <row r="910" spans="1:8" s="177" customFormat="1" ht="27.75" customHeight="1" x14ac:dyDescent="0.2">
      <c r="A910" s="317" t="s">
        <v>305</v>
      </c>
      <c r="B910" s="92" t="s">
        <v>233</v>
      </c>
      <c r="C910" s="78" t="s">
        <v>255</v>
      </c>
      <c r="D910" s="186" t="s">
        <v>17</v>
      </c>
      <c r="E910" s="92">
        <v>0.5</v>
      </c>
      <c r="F910" s="124">
        <f>'material ARMACELL'!J11</f>
        <v>28.7</v>
      </c>
      <c r="G910" s="114">
        <f t="shared" si="42"/>
        <v>14.35</v>
      </c>
      <c r="H910" s="569"/>
    </row>
    <row r="911" spans="1:8" s="177" customFormat="1" ht="27.75" customHeight="1" x14ac:dyDescent="0.2">
      <c r="A911" s="317"/>
      <c r="B911" s="92"/>
      <c r="C911" s="78"/>
      <c r="D911" s="186"/>
      <c r="E911" s="92"/>
      <c r="F911" s="124"/>
      <c r="G911" s="114"/>
      <c r="H911" s="569"/>
    </row>
    <row r="912" spans="1:8" s="177" customFormat="1" ht="20.25" customHeight="1" x14ac:dyDescent="0.2">
      <c r="A912" s="677"/>
      <c r="B912" s="92"/>
      <c r="C912" s="174"/>
      <c r="D912" s="186"/>
      <c r="E912" s="253"/>
      <c r="F912" s="124"/>
      <c r="G912" s="114"/>
      <c r="H912" s="569"/>
    </row>
    <row r="913" spans="1:9" s="177" customFormat="1" ht="23.25" customHeight="1" x14ac:dyDescent="0.25">
      <c r="A913" s="170" t="s">
        <v>230</v>
      </c>
      <c r="B913" s="808"/>
      <c r="C913" s="809"/>
      <c r="D913" s="809"/>
      <c r="E913" s="809"/>
      <c r="F913" s="809"/>
      <c r="G913" s="810"/>
      <c r="H913" s="171">
        <f>SUM(G904:G912)</f>
        <v>171.83999999999997</v>
      </c>
    </row>
    <row r="914" spans="1:9" s="177" customFormat="1" x14ac:dyDescent="0.25">
      <c r="A914" s="126"/>
      <c r="B914" s="127"/>
      <c r="C914" s="127"/>
      <c r="D914" s="128"/>
      <c r="E914" s="88"/>
      <c r="F914" s="129"/>
      <c r="G914" s="130"/>
      <c r="H914" s="131"/>
    </row>
    <row r="915" spans="1:9" s="177" customFormat="1" x14ac:dyDescent="0.25">
      <c r="A915" s="811" t="s">
        <v>231</v>
      </c>
      <c r="B915" s="813" t="s">
        <v>22</v>
      </c>
      <c r="C915" s="813" t="s">
        <v>223</v>
      </c>
      <c r="D915" s="813" t="s">
        <v>17</v>
      </c>
      <c r="E915" s="816" t="s">
        <v>224</v>
      </c>
      <c r="F915" s="818" t="s">
        <v>225</v>
      </c>
      <c r="G915" s="819"/>
      <c r="H915" s="820" t="s">
        <v>232</v>
      </c>
    </row>
    <row r="916" spans="1:9" s="177" customFormat="1" x14ac:dyDescent="0.25">
      <c r="A916" s="812"/>
      <c r="B916" s="814"/>
      <c r="C916" s="814"/>
      <c r="D916" s="815"/>
      <c r="E916" s="817"/>
      <c r="F916" s="165" t="s">
        <v>227</v>
      </c>
      <c r="G916" s="166" t="s">
        <v>228</v>
      </c>
      <c r="H916" s="821"/>
    </row>
    <row r="917" spans="1:9" s="177" customFormat="1" x14ac:dyDescent="0.2">
      <c r="A917" s="677"/>
      <c r="B917" s="555"/>
      <c r="C917" s="555"/>
      <c r="D917" s="556"/>
      <c r="E917" s="557"/>
      <c r="F917" s="165"/>
      <c r="G917" s="166"/>
      <c r="H917" s="558"/>
    </row>
    <row r="918" spans="1:9" s="177" customFormat="1" x14ac:dyDescent="0.25">
      <c r="A918" s="76"/>
      <c r="B918" s="77"/>
      <c r="C918" s="174"/>
      <c r="D918" s="79"/>
      <c r="E918" s="80"/>
      <c r="F918" s="167">
        <v>0</v>
      </c>
      <c r="G918" s="168">
        <f>ROUND(E918*F918,2)</f>
        <v>0</v>
      </c>
      <c r="H918" s="558"/>
    </row>
    <row r="919" spans="1:9" s="177" customFormat="1" x14ac:dyDescent="0.25">
      <c r="A919" s="170" t="s">
        <v>232</v>
      </c>
      <c r="B919" s="808"/>
      <c r="C919" s="809"/>
      <c r="D919" s="809"/>
      <c r="E919" s="809"/>
      <c r="F919" s="809"/>
      <c r="G919" s="810"/>
      <c r="H919" s="171">
        <f>SUM(G917:G918)</f>
        <v>0</v>
      </c>
    </row>
    <row r="920" spans="1:9" s="177" customFormat="1" x14ac:dyDescent="0.25">
      <c r="A920" s="76"/>
      <c r="B920" s="77"/>
      <c r="C920" s="174"/>
      <c r="D920" s="79"/>
      <c r="E920" s="80"/>
      <c r="F920" s="167"/>
      <c r="G920" s="168"/>
      <c r="H920" s="131"/>
    </row>
    <row r="921" spans="1:9" s="177" customFormat="1" x14ac:dyDescent="0.25">
      <c r="A921" s="102"/>
      <c r="B921" s="672"/>
      <c r="C921" s="672"/>
      <c r="D921" s="672"/>
      <c r="E921" s="104"/>
      <c r="F921" s="105"/>
      <c r="G921" s="106"/>
      <c r="H921" s="107"/>
    </row>
    <row r="922" spans="1:9" s="177" customFormat="1" ht="20.25" customHeight="1" x14ac:dyDescent="0.25">
      <c r="A922" s="139" t="s">
        <v>237</v>
      </c>
      <c r="B922" s="562"/>
      <c r="C922" s="562"/>
      <c r="D922" s="141"/>
      <c r="E922" s="142"/>
      <c r="F922" s="108"/>
      <c r="G922" s="109"/>
      <c r="H922" s="298" t="s">
        <v>210</v>
      </c>
    </row>
    <row r="923" spans="1:9" s="177" customFormat="1" ht="20.25" customHeight="1" x14ac:dyDescent="0.25">
      <c r="A923" s="143" t="s">
        <v>238</v>
      </c>
      <c r="B923" s="144"/>
      <c r="C923" s="144"/>
      <c r="D923" s="145"/>
      <c r="E923" s="146"/>
      <c r="F923" s="147">
        <f>H900</f>
        <v>9.69</v>
      </c>
      <c r="G923" s="148"/>
      <c r="H923" s="149"/>
    </row>
    <row r="924" spans="1:9" s="177" customFormat="1" ht="20.25" customHeight="1" x14ac:dyDescent="0.25">
      <c r="A924" s="296" t="s">
        <v>239</v>
      </c>
      <c r="B924" s="673"/>
      <c r="C924" s="673"/>
      <c r="D924" s="150"/>
      <c r="E924" s="151"/>
      <c r="F924" s="152">
        <v>0</v>
      </c>
      <c r="G924" s="161"/>
      <c r="H924" s="153"/>
    </row>
    <row r="925" spans="1:9" s="177" customFormat="1" ht="20.25" customHeight="1" x14ac:dyDescent="0.25">
      <c r="A925" s="154" t="s">
        <v>240</v>
      </c>
      <c r="B925" s="155"/>
      <c r="C925" s="155"/>
      <c r="D925" s="156"/>
      <c r="E925" s="157"/>
      <c r="F925" s="158"/>
      <c r="G925" s="297"/>
      <c r="H925" s="159">
        <f>F923+F924</f>
        <v>9.69</v>
      </c>
    </row>
    <row r="926" spans="1:9" s="177" customFormat="1" ht="20.25" customHeight="1" x14ac:dyDescent="0.25">
      <c r="A926" s="143" t="s">
        <v>241</v>
      </c>
      <c r="B926" s="144"/>
      <c r="C926" s="144"/>
      <c r="D926" s="145"/>
      <c r="E926" s="146"/>
      <c r="F926" s="160">
        <f>H913</f>
        <v>171.83999999999997</v>
      </c>
      <c r="G926" s="161"/>
      <c r="H926" s="162"/>
    </row>
    <row r="927" spans="1:9" s="177" customFormat="1" ht="20.25" customHeight="1" x14ac:dyDescent="0.25">
      <c r="A927" s="118" t="s">
        <v>242</v>
      </c>
      <c r="B927" s="673"/>
      <c r="C927" s="673"/>
      <c r="D927" s="150"/>
      <c r="E927" s="151"/>
      <c r="F927" s="152">
        <f>H919</f>
        <v>0</v>
      </c>
      <c r="G927" s="161"/>
      <c r="H927" s="153"/>
    </row>
    <row r="928" spans="1:9" s="177" customFormat="1" ht="20.25" customHeight="1" x14ac:dyDescent="0.25">
      <c r="A928" s="154" t="s">
        <v>243</v>
      </c>
      <c r="B928" s="155"/>
      <c r="C928" s="155"/>
      <c r="D928" s="156"/>
      <c r="E928" s="163"/>
      <c r="F928" s="158"/>
      <c r="G928" s="297"/>
      <c r="H928" s="159">
        <f>F926+F927</f>
        <v>171.83999999999997</v>
      </c>
      <c r="I928" s="216"/>
    </row>
    <row r="929" spans="1:8" s="177" customFormat="1" ht="20.25" customHeight="1" thickBot="1" x14ac:dyDescent="0.3">
      <c r="A929" s="318" t="s">
        <v>244</v>
      </c>
      <c r="B929" s="319"/>
      <c r="C929" s="319"/>
      <c r="D929" s="319"/>
      <c r="E929" s="320"/>
      <c r="F929" s="321"/>
      <c r="G929" s="322"/>
      <c r="H929" s="323">
        <f>H925+H928</f>
        <v>181.52999999999997</v>
      </c>
    </row>
    <row r="930" spans="1:8" s="177" customFormat="1" ht="21.75" customHeight="1" x14ac:dyDescent="0.25">
      <c r="A930" s="679"/>
      <c r="B930" s="28"/>
      <c r="C930" s="28"/>
      <c r="D930" s="29"/>
      <c r="E930" s="30"/>
      <c r="F930" s="29"/>
      <c r="G930" s="29"/>
      <c r="H930" s="680"/>
    </row>
    <row r="931" spans="1:8" s="98" customFormat="1" x14ac:dyDescent="0.25">
      <c r="A931" s="822" t="s">
        <v>211</v>
      </c>
      <c r="B931" s="823"/>
      <c r="C931" s="823"/>
      <c r="D931" s="823"/>
      <c r="E931" s="823"/>
      <c r="F931" s="823"/>
      <c r="G931" s="823"/>
      <c r="H931" s="824"/>
    </row>
    <row r="932" spans="1:8" s="98" customFormat="1" x14ac:dyDescent="0.25">
      <c r="A932" s="822" t="s">
        <v>212</v>
      </c>
      <c r="B932" s="823"/>
      <c r="C932" s="823"/>
      <c r="D932" s="823"/>
      <c r="E932" s="823"/>
      <c r="F932" s="823"/>
      <c r="G932" s="823"/>
      <c r="H932" s="824"/>
    </row>
    <row r="933" spans="1:8" s="98" customFormat="1" ht="12.75" customHeight="1" x14ac:dyDescent="0.25">
      <c r="A933" s="852" t="str">
        <f>A4</f>
        <v>Substituição dos sistemas de climatização dos cartórios do Edifício Sede por VRF</v>
      </c>
      <c r="B933" s="853"/>
      <c r="C933" s="853"/>
      <c r="D933" s="853"/>
      <c r="E933" s="853"/>
      <c r="F933" s="853"/>
      <c r="G933" s="853"/>
      <c r="H933" s="854"/>
    </row>
    <row r="934" spans="1:8" s="98" customFormat="1" ht="12.75" customHeight="1" x14ac:dyDescent="0.25">
      <c r="A934" s="847"/>
      <c r="B934" s="848"/>
      <c r="C934" s="848"/>
      <c r="D934" s="848"/>
      <c r="E934" s="848"/>
      <c r="F934" s="848"/>
      <c r="G934" s="848"/>
      <c r="H934" s="849"/>
    </row>
    <row r="935" spans="1:8" s="177" customFormat="1" ht="20.25" customHeight="1" x14ac:dyDescent="0.25">
      <c r="A935" s="829" t="str">
        <f>'Anexo 2'!H38</f>
        <v>AC-024</v>
      </c>
      <c r="B935" s="830"/>
      <c r="C935" s="830"/>
      <c r="D935" s="830"/>
      <c r="E935" s="830"/>
      <c r="F935" s="830"/>
      <c r="G935" s="830"/>
      <c r="H935" s="831"/>
    </row>
    <row r="936" spans="1:8" s="177" customFormat="1" ht="20.25" customHeight="1" x14ac:dyDescent="0.25">
      <c r="A936" s="844" t="s">
        <v>215</v>
      </c>
      <c r="B936" s="830"/>
      <c r="C936" s="183" t="s">
        <v>22</v>
      </c>
      <c r="D936" s="183" t="s">
        <v>216</v>
      </c>
      <c r="E936" s="845" t="s">
        <v>217</v>
      </c>
      <c r="F936" s="845"/>
      <c r="G936" s="845" t="s">
        <v>218</v>
      </c>
      <c r="H936" s="846"/>
    </row>
    <row r="937" spans="1:8" s="177" customFormat="1" ht="54" customHeight="1" x14ac:dyDescent="0.25">
      <c r="A937" s="825" t="str">
        <f>'Anexo 2'!B38</f>
        <v>Fornecimento e instalação de suporte para linhas frigorígenas em perfilado galvanizado perfurado 38x19mm, conforme projeto</v>
      </c>
      <c r="B937" s="826"/>
      <c r="C937" s="563" t="s">
        <v>233</v>
      </c>
      <c r="D937" s="493" t="s">
        <v>220</v>
      </c>
      <c r="E937" s="859" t="s">
        <v>217</v>
      </c>
      <c r="F937" s="860"/>
      <c r="G937" s="805" t="str">
        <f>$G$8</f>
        <v>MAIO/2023</v>
      </c>
      <c r="H937" s="806"/>
    </row>
    <row r="938" spans="1:8" s="177" customFormat="1" x14ac:dyDescent="0.25">
      <c r="A938" s="102"/>
      <c r="B938" s="672"/>
      <c r="C938" s="672"/>
      <c r="D938" s="672"/>
      <c r="E938" s="104"/>
      <c r="F938" s="105"/>
      <c r="G938" s="106"/>
      <c r="H938" s="107"/>
    </row>
    <row r="939" spans="1:8" s="177" customFormat="1" x14ac:dyDescent="0.25">
      <c r="A939" s="779" t="s">
        <v>222</v>
      </c>
      <c r="B939" s="781" t="s">
        <v>22</v>
      </c>
      <c r="C939" s="781" t="s">
        <v>223</v>
      </c>
      <c r="D939" s="781" t="s">
        <v>17</v>
      </c>
      <c r="E939" s="783" t="s">
        <v>224</v>
      </c>
      <c r="F939" s="772" t="s">
        <v>225</v>
      </c>
      <c r="G939" s="773"/>
      <c r="H939" s="774" t="s">
        <v>226</v>
      </c>
    </row>
    <row r="940" spans="1:8" s="177" customFormat="1" x14ac:dyDescent="0.25">
      <c r="A940" s="807"/>
      <c r="B940" s="782"/>
      <c r="C940" s="782"/>
      <c r="D940" s="785"/>
      <c r="E940" s="786"/>
      <c r="F940" s="42" t="s">
        <v>227</v>
      </c>
      <c r="G940" s="42" t="s">
        <v>228</v>
      </c>
      <c r="H940" s="775"/>
    </row>
    <row r="941" spans="1:8" s="177" customFormat="1" ht="22.5" x14ac:dyDescent="0.25">
      <c r="A941" s="76" t="s">
        <v>248</v>
      </c>
      <c r="B941" s="77" t="s">
        <v>8</v>
      </c>
      <c r="C941" s="174">
        <v>88250</v>
      </c>
      <c r="D941" s="79" t="s">
        <v>249</v>
      </c>
      <c r="E941" s="307">
        <v>0.45</v>
      </c>
      <c r="F941" s="199">
        <f>$F$562</f>
        <v>23.01</v>
      </c>
      <c r="G941" s="114">
        <f t="shared" ref="G941:G942" si="44">TRUNC(E941*F941,2)</f>
        <v>10.35</v>
      </c>
      <c r="H941" s="169"/>
    </row>
    <row r="942" spans="1:8" s="177" customFormat="1" ht="25.5" customHeight="1" x14ac:dyDescent="0.25">
      <c r="A942" s="76" t="s">
        <v>250</v>
      </c>
      <c r="B942" s="77" t="s">
        <v>8</v>
      </c>
      <c r="C942" s="78">
        <v>100308</v>
      </c>
      <c r="D942" s="79" t="s">
        <v>249</v>
      </c>
      <c r="E942" s="307">
        <v>0.45</v>
      </c>
      <c r="F942" s="199">
        <f>$F$563</f>
        <v>25.98</v>
      </c>
      <c r="G942" s="114">
        <f t="shared" si="44"/>
        <v>11.69</v>
      </c>
      <c r="H942" s="169"/>
    </row>
    <row r="943" spans="1:8" s="177" customFormat="1" x14ac:dyDescent="0.25">
      <c r="A943" s="170" t="s">
        <v>226</v>
      </c>
      <c r="B943" s="808"/>
      <c r="C943" s="809"/>
      <c r="D943" s="809"/>
      <c r="E943" s="809"/>
      <c r="F943" s="809"/>
      <c r="G943" s="810"/>
      <c r="H943" s="171">
        <f>SUM(G941:G942)</f>
        <v>22.04</v>
      </c>
    </row>
    <row r="944" spans="1:8" s="177" customFormat="1" x14ac:dyDescent="0.25">
      <c r="A944" s="102"/>
      <c r="B944" s="672"/>
      <c r="C944" s="672"/>
      <c r="D944" s="672"/>
      <c r="E944" s="104"/>
      <c r="F944" s="105"/>
      <c r="G944" s="106"/>
      <c r="H944" s="107"/>
    </row>
    <row r="945" spans="1:255" s="177" customFormat="1" ht="21" customHeight="1" x14ac:dyDescent="0.25">
      <c r="A945" s="779" t="s">
        <v>229</v>
      </c>
      <c r="B945" s="781" t="s">
        <v>22</v>
      </c>
      <c r="C945" s="781" t="s">
        <v>223</v>
      </c>
      <c r="D945" s="781" t="s">
        <v>17</v>
      </c>
      <c r="E945" s="783" t="s">
        <v>224</v>
      </c>
      <c r="F945" s="772" t="s">
        <v>225</v>
      </c>
      <c r="G945" s="773"/>
      <c r="H945" s="774" t="s">
        <v>230</v>
      </c>
    </row>
    <row r="946" spans="1:255" s="177" customFormat="1" ht="16.5" customHeight="1" x14ac:dyDescent="0.25">
      <c r="A946" s="780"/>
      <c r="B946" s="782"/>
      <c r="C946" s="782"/>
      <c r="D946" s="782"/>
      <c r="E946" s="784"/>
      <c r="F946" s="42" t="s">
        <v>227</v>
      </c>
      <c r="G946" s="42" t="s">
        <v>228</v>
      </c>
      <c r="H946" s="775"/>
    </row>
    <row r="947" spans="1:255" s="177" customFormat="1" x14ac:dyDescent="0.25">
      <c r="A947" s="564"/>
      <c r="B947" s="555"/>
      <c r="C947" s="555"/>
      <c r="D947" s="555"/>
      <c r="E947" s="565"/>
      <c r="F947" s="165"/>
      <c r="G947" s="166"/>
      <c r="H947" s="558"/>
    </row>
    <row r="948" spans="1:255" s="177" customFormat="1" ht="20.25" customHeight="1" x14ac:dyDescent="0.25">
      <c r="A948" s="674" t="s">
        <v>306</v>
      </c>
      <c r="B948" s="92" t="s">
        <v>233</v>
      </c>
      <c r="C948" s="78" t="s">
        <v>255</v>
      </c>
      <c r="D948" s="186" t="s">
        <v>67</v>
      </c>
      <c r="E948" s="185">
        <v>1.2</v>
      </c>
      <c r="F948" s="124">
        <f>' material SUPORTES'!N5</f>
        <v>8.58</v>
      </c>
      <c r="G948" s="114">
        <f t="shared" ref="G948:G952" si="45">TRUNC(E948*F948,2)</f>
        <v>10.29</v>
      </c>
      <c r="H948" s="569"/>
    </row>
    <row r="949" spans="1:255" s="177" customFormat="1" ht="27" customHeight="1" x14ac:dyDescent="0.25">
      <c r="A949" s="132" t="s">
        <v>654</v>
      </c>
      <c r="B949" s="110" t="s">
        <v>11</v>
      </c>
      <c r="C949" s="78" t="s">
        <v>261</v>
      </c>
      <c r="D949" s="186" t="s">
        <v>17</v>
      </c>
      <c r="E949" s="185">
        <v>2</v>
      </c>
      <c r="F949" s="124">
        <v>3.03</v>
      </c>
      <c r="G949" s="114">
        <f t="shared" si="45"/>
        <v>6.06</v>
      </c>
      <c r="H949" s="569"/>
    </row>
    <row r="950" spans="1:255" s="177" customFormat="1" ht="20.25" customHeight="1" x14ac:dyDescent="0.25">
      <c r="A950" s="674" t="s">
        <v>307</v>
      </c>
      <c r="B950" s="92" t="s">
        <v>8</v>
      </c>
      <c r="C950" s="78">
        <v>39328</v>
      </c>
      <c r="D950" s="186" t="s">
        <v>209</v>
      </c>
      <c r="E950" s="185">
        <v>0.4</v>
      </c>
      <c r="F950" s="124">
        <v>4.74</v>
      </c>
      <c r="G950" s="114">
        <f t="shared" si="45"/>
        <v>1.89</v>
      </c>
      <c r="H950" s="569"/>
    </row>
    <row r="951" spans="1:255" s="177" customFormat="1" ht="23.25" customHeight="1" x14ac:dyDescent="0.25">
      <c r="A951" s="180" t="s">
        <v>308</v>
      </c>
      <c r="B951" s="92" t="s">
        <v>233</v>
      </c>
      <c r="C951" s="78" t="s">
        <v>255</v>
      </c>
      <c r="D951" s="309" t="s">
        <v>252</v>
      </c>
      <c r="E951" s="172">
        <v>6</v>
      </c>
      <c r="F951" s="124">
        <f>' material SUPORTES'!N4</f>
        <v>0.09</v>
      </c>
      <c r="G951" s="114">
        <f t="shared" si="45"/>
        <v>0.54</v>
      </c>
      <c r="H951" s="569"/>
      <c r="I951" s="182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  <c r="BP951" s="176"/>
      <c r="BQ951" s="176"/>
      <c r="BR951" s="176"/>
      <c r="BS951" s="176"/>
      <c r="BT951" s="176"/>
      <c r="BU951" s="176"/>
      <c r="BV951" s="176"/>
      <c r="BW951" s="176"/>
      <c r="BX951" s="176"/>
      <c r="BY951" s="176"/>
      <c r="BZ951" s="176"/>
      <c r="CA951" s="176"/>
      <c r="CB951" s="176"/>
      <c r="CC951" s="176"/>
      <c r="CD951" s="176"/>
      <c r="CE951" s="176"/>
      <c r="CF951" s="176"/>
      <c r="CG951" s="176"/>
      <c r="CH951" s="176"/>
      <c r="CI951" s="176"/>
      <c r="CJ951" s="176"/>
      <c r="CK951" s="176"/>
      <c r="CL951" s="176"/>
      <c r="CM951" s="176"/>
      <c r="CN951" s="176"/>
      <c r="CO951" s="176"/>
      <c r="CP951" s="176"/>
      <c r="CQ951" s="176"/>
      <c r="CR951" s="176"/>
      <c r="CS951" s="176"/>
      <c r="CT951" s="176"/>
      <c r="CU951" s="176"/>
      <c r="CV951" s="176"/>
      <c r="CW951" s="176"/>
      <c r="CX951" s="176"/>
      <c r="CY951" s="176"/>
      <c r="CZ951" s="176"/>
      <c r="DA951" s="176"/>
      <c r="DB951" s="176"/>
      <c r="DC951" s="176"/>
      <c r="DD951" s="176"/>
      <c r="DE951" s="176"/>
      <c r="DF951" s="176"/>
      <c r="DG951" s="176"/>
      <c r="DH951" s="176"/>
      <c r="DI951" s="176"/>
      <c r="DJ951" s="176"/>
      <c r="DK951" s="176"/>
      <c r="DL951" s="176"/>
      <c r="DM951" s="176"/>
      <c r="DN951" s="176"/>
      <c r="DO951" s="176"/>
      <c r="DP951" s="176"/>
      <c r="DQ951" s="176"/>
      <c r="DR951" s="176"/>
      <c r="DS951" s="176"/>
      <c r="DT951" s="176"/>
      <c r="DU951" s="176"/>
      <c r="DV951" s="176"/>
      <c r="DW951" s="176"/>
      <c r="DX951" s="176"/>
      <c r="DY951" s="176"/>
      <c r="DZ951" s="176"/>
      <c r="EA951" s="176"/>
      <c r="EB951" s="176"/>
      <c r="EC951" s="176"/>
      <c r="ED951" s="176"/>
      <c r="EE951" s="176"/>
      <c r="EF951" s="176"/>
      <c r="EG951" s="176"/>
      <c r="EH951" s="176"/>
      <c r="EI951" s="176"/>
      <c r="EJ951" s="176"/>
      <c r="EK951" s="176"/>
      <c r="EL951" s="176"/>
      <c r="EM951" s="176"/>
      <c r="EN951" s="176"/>
      <c r="EO951" s="176"/>
      <c r="EP951" s="176"/>
      <c r="EQ951" s="176"/>
      <c r="ER951" s="176"/>
      <c r="ES951" s="176"/>
      <c r="ET951" s="176"/>
      <c r="EU951" s="176"/>
      <c r="EV951" s="176"/>
      <c r="EW951" s="176"/>
      <c r="EX951" s="176"/>
      <c r="EY951" s="176"/>
      <c r="EZ951" s="176"/>
      <c r="FA951" s="176"/>
      <c r="FB951" s="176"/>
      <c r="FC951" s="176"/>
      <c r="FD951" s="176"/>
      <c r="FE951" s="176"/>
      <c r="FF951" s="176"/>
      <c r="FG951" s="176"/>
      <c r="FH951" s="176"/>
      <c r="FI951" s="176"/>
      <c r="FJ951" s="176"/>
      <c r="FK951" s="176"/>
      <c r="FL951" s="176"/>
      <c r="FM951" s="176"/>
      <c r="FN951" s="176"/>
      <c r="FO951" s="176"/>
      <c r="FP951" s="176"/>
      <c r="FQ951" s="176"/>
      <c r="FR951" s="176"/>
      <c r="FS951" s="176"/>
      <c r="FT951" s="176"/>
      <c r="FU951" s="176"/>
      <c r="FV951" s="176"/>
      <c r="FW951" s="176"/>
      <c r="FX951" s="176"/>
      <c r="FY951" s="176"/>
      <c r="FZ951" s="176"/>
      <c r="GA951" s="176"/>
      <c r="GB951" s="176"/>
      <c r="GC951" s="176"/>
      <c r="GD951" s="176"/>
      <c r="GE951" s="176"/>
      <c r="GF951" s="176"/>
      <c r="GG951" s="176"/>
      <c r="GH951" s="176"/>
      <c r="GI951" s="176"/>
      <c r="GJ951" s="176"/>
      <c r="GK951" s="176"/>
      <c r="GL951" s="176"/>
      <c r="GM951" s="176"/>
      <c r="GN951" s="176"/>
      <c r="GO951" s="176"/>
      <c r="GP951" s="176"/>
      <c r="GQ951" s="176"/>
      <c r="GR951" s="176"/>
      <c r="GS951" s="176"/>
      <c r="GT951" s="176"/>
      <c r="GU951" s="176"/>
      <c r="GV951" s="176"/>
      <c r="GW951" s="176"/>
      <c r="GX951" s="176"/>
      <c r="GY951" s="176"/>
      <c r="GZ951" s="176"/>
      <c r="HA951" s="176"/>
      <c r="HB951" s="176"/>
      <c r="HC951" s="176"/>
      <c r="HD951" s="176"/>
      <c r="HE951" s="176"/>
      <c r="HF951" s="176"/>
      <c r="HG951" s="176"/>
      <c r="HH951" s="176"/>
      <c r="HI951" s="176"/>
      <c r="HJ951" s="176"/>
      <c r="HK951" s="176"/>
      <c r="HL951" s="176"/>
      <c r="HM951" s="176"/>
      <c r="HN951" s="176"/>
      <c r="HO951" s="176"/>
      <c r="HP951" s="176"/>
      <c r="HQ951" s="176"/>
      <c r="HR951" s="176"/>
      <c r="HS951" s="176"/>
      <c r="HT951" s="176"/>
      <c r="HU951" s="176"/>
      <c r="HV951" s="176"/>
      <c r="HW951" s="176"/>
      <c r="HX951" s="176"/>
      <c r="HY951" s="176"/>
      <c r="HZ951" s="176"/>
      <c r="IA951" s="176"/>
      <c r="IB951" s="176"/>
      <c r="IC951" s="176"/>
      <c r="ID951" s="176"/>
      <c r="IE951" s="176"/>
      <c r="IF951" s="176"/>
      <c r="IG951" s="176"/>
      <c r="IH951" s="176"/>
      <c r="II951" s="176"/>
      <c r="IJ951" s="176"/>
      <c r="IK951" s="176"/>
      <c r="IL951" s="176"/>
      <c r="IM951" s="176"/>
      <c r="IN951" s="176"/>
      <c r="IO951" s="176"/>
      <c r="IP951" s="176"/>
      <c r="IQ951" s="176"/>
      <c r="IR951" s="176"/>
      <c r="IS951" s="176"/>
      <c r="IT951" s="176"/>
      <c r="IU951" s="176"/>
    </row>
    <row r="952" spans="1:255" s="177" customFormat="1" ht="23.25" customHeight="1" x14ac:dyDescent="0.25">
      <c r="A952" s="132" t="s">
        <v>309</v>
      </c>
      <c r="B952" s="92" t="s">
        <v>8</v>
      </c>
      <c r="C952" s="78">
        <v>4330</v>
      </c>
      <c r="D952" s="111" t="s">
        <v>252</v>
      </c>
      <c r="E952" s="172">
        <v>6</v>
      </c>
      <c r="F952" s="124">
        <v>0.16</v>
      </c>
      <c r="G952" s="114">
        <f t="shared" si="45"/>
        <v>0.96</v>
      </c>
      <c r="H952" s="569"/>
      <c r="I952" s="182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  <c r="BQ952" s="176"/>
      <c r="BR952" s="176"/>
      <c r="BS952" s="176"/>
      <c r="BT952" s="176"/>
      <c r="BU952" s="176"/>
      <c r="BV952" s="176"/>
      <c r="BW952" s="176"/>
      <c r="BX952" s="176"/>
      <c r="BY952" s="176"/>
      <c r="BZ952" s="176"/>
      <c r="CA952" s="176"/>
      <c r="CB952" s="176"/>
      <c r="CC952" s="176"/>
      <c r="CD952" s="176"/>
      <c r="CE952" s="176"/>
      <c r="CF952" s="176"/>
      <c r="CG952" s="176"/>
      <c r="CH952" s="176"/>
      <c r="CI952" s="176"/>
      <c r="CJ952" s="176"/>
      <c r="CK952" s="176"/>
      <c r="CL952" s="176"/>
      <c r="CM952" s="176"/>
      <c r="CN952" s="176"/>
      <c r="CO952" s="176"/>
      <c r="CP952" s="176"/>
      <c r="CQ952" s="176"/>
      <c r="CR952" s="176"/>
      <c r="CS952" s="176"/>
      <c r="CT952" s="176"/>
      <c r="CU952" s="176"/>
      <c r="CV952" s="176"/>
      <c r="CW952" s="176"/>
      <c r="CX952" s="176"/>
      <c r="CY952" s="176"/>
      <c r="CZ952" s="176"/>
      <c r="DA952" s="176"/>
      <c r="DB952" s="176"/>
      <c r="DC952" s="176"/>
      <c r="DD952" s="176"/>
      <c r="DE952" s="176"/>
      <c r="DF952" s="176"/>
      <c r="DG952" s="176"/>
      <c r="DH952" s="176"/>
      <c r="DI952" s="176"/>
      <c r="DJ952" s="176"/>
      <c r="DK952" s="176"/>
      <c r="DL952" s="176"/>
      <c r="DM952" s="176"/>
      <c r="DN952" s="176"/>
      <c r="DO952" s="176"/>
      <c r="DP952" s="176"/>
      <c r="DQ952" s="176"/>
      <c r="DR952" s="176"/>
      <c r="DS952" s="176"/>
      <c r="DT952" s="176"/>
      <c r="DU952" s="176"/>
      <c r="DV952" s="176"/>
      <c r="DW952" s="176"/>
      <c r="DX952" s="176"/>
      <c r="DY952" s="176"/>
      <c r="DZ952" s="176"/>
      <c r="EA952" s="176"/>
      <c r="EB952" s="176"/>
      <c r="EC952" s="176"/>
      <c r="ED952" s="176"/>
      <c r="EE952" s="176"/>
      <c r="EF952" s="176"/>
      <c r="EG952" s="176"/>
      <c r="EH952" s="176"/>
      <c r="EI952" s="176"/>
      <c r="EJ952" s="176"/>
      <c r="EK952" s="176"/>
      <c r="EL952" s="176"/>
      <c r="EM952" s="176"/>
      <c r="EN952" s="176"/>
      <c r="EO952" s="176"/>
      <c r="EP952" s="176"/>
      <c r="EQ952" s="176"/>
      <c r="ER952" s="176"/>
      <c r="ES952" s="176"/>
      <c r="ET952" s="176"/>
      <c r="EU952" s="176"/>
      <c r="EV952" s="176"/>
      <c r="EW952" s="176"/>
      <c r="EX952" s="176"/>
      <c r="EY952" s="176"/>
      <c r="EZ952" s="176"/>
      <c r="FA952" s="176"/>
      <c r="FB952" s="176"/>
      <c r="FC952" s="176"/>
      <c r="FD952" s="176"/>
      <c r="FE952" s="176"/>
      <c r="FF952" s="176"/>
      <c r="FG952" s="176"/>
      <c r="FH952" s="176"/>
      <c r="FI952" s="176"/>
      <c r="FJ952" s="176"/>
      <c r="FK952" s="176"/>
      <c r="FL952" s="176"/>
      <c r="FM952" s="176"/>
      <c r="FN952" s="176"/>
      <c r="FO952" s="176"/>
      <c r="FP952" s="176"/>
      <c r="FQ952" s="176"/>
      <c r="FR952" s="176"/>
      <c r="FS952" s="176"/>
      <c r="FT952" s="176"/>
      <c r="FU952" s="176"/>
      <c r="FV952" s="176"/>
      <c r="FW952" s="176"/>
      <c r="FX952" s="176"/>
      <c r="FY952" s="176"/>
      <c r="FZ952" s="176"/>
      <c r="GA952" s="176"/>
      <c r="GB952" s="176"/>
      <c r="GC952" s="176"/>
      <c r="GD952" s="176"/>
      <c r="GE952" s="176"/>
      <c r="GF952" s="176"/>
      <c r="GG952" s="176"/>
      <c r="GH952" s="176"/>
      <c r="GI952" s="176"/>
      <c r="GJ952" s="176"/>
      <c r="GK952" s="176"/>
      <c r="GL952" s="176"/>
      <c r="GM952" s="176"/>
      <c r="GN952" s="176"/>
      <c r="GO952" s="176"/>
      <c r="GP952" s="176"/>
      <c r="GQ952" s="176"/>
      <c r="GR952" s="176"/>
      <c r="GS952" s="176"/>
      <c r="GT952" s="176"/>
      <c r="GU952" s="176"/>
      <c r="GV952" s="176"/>
      <c r="GW952" s="176"/>
      <c r="GX952" s="176"/>
      <c r="GY952" s="176"/>
      <c r="GZ952" s="176"/>
      <c r="HA952" s="176"/>
      <c r="HB952" s="176"/>
      <c r="HC952" s="176"/>
      <c r="HD952" s="176"/>
      <c r="HE952" s="176"/>
      <c r="HF952" s="176"/>
      <c r="HG952" s="176"/>
      <c r="HH952" s="176"/>
      <c r="HI952" s="176"/>
      <c r="HJ952" s="176"/>
      <c r="HK952" s="176"/>
      <c r="HL952" s="176"/>
      <c r="HM952" s="176"/>
      <c r="HN952" s="176"/>
      <c r="HO952" s="176"/>
      <c r="HP952" s="176"/>
      <c r="HQ952" s="176"/>
      <c r="HR952" s="176"/>
      <c r="HS952" s="176"/>
      <c r="HT952" s="176"/>
      <c r="HU952" s="176"/>
      <c r="HV952" s="176"/>
      <c r="HW952" s="176"/>
      <c r="HX952" s="176"/>
      <c r="HY952" s="176"/>
      <c r="HZ952" s="176"/>
      <c r="IA952" s="176"/>
      <c r="IB952" s="176"/>
      <c r="IC952" s="176"/>
      <c r="ID952" s="176"/>
      <c r="IE952" s="176"/>
      <c r="IF952" s="176"/>
      <c r="IG952" s="176"/>
      <c r="IH952" s="176"/>
      <c r="II952" s="176"/>
      <c r="IJ952" s="176"/>
      <c r="IK952" s="176"/>
      <c r="IL952" s="176"/>
      <c r="IM952" s="176"/>
      <c r="IN952" s="176"/>
      <c r="IO952" s="176"/>
      <c r="IP952" s="176"/>
      <c r="IQ952" s="176"/>
      <c r="IR952" s="176"/>
      <c r="IS952" s="176"/>
      <c r="IT952" s="176"/>
      <c r="IU952" s="176"/>
    </row>
    <row r="953" spans="1:255" s="177" customFormat="1" ht="23.25" customHeight="1" x14ac:dyDescent="0.25">
      <c r="A953" s="170" t="s">
        <v>230</v>
      </c>
      <c r="B953" s="808"/>
      <c r="C953" s="809"/>
      <c r="D953" s="809"/>
      <c r="E953" s="809"/>
      <c r="F953" s="809"/>
      <c r="G953" s="810"/>
      <c r="H953" s="171">
        <f>SUM(G948:G952)</f>
        <v>19.739999999999998</v>
      </c>
    </row>
    <row r="954" spans="1:255" s="177" customFormat="1" x14ac:dyDescent="0.25">
      <c r="A954" s="126"/>
      <c r="B954" s="127"/>
      <c r="C954" s="127"/>
      <c r="D954" s="128"/>
      <c r="E954" s="88"/>
      <c r="F954" s="129"/>
      <c r="G954" s="130"/>
      <c r="H954" s="131"/>
    </row>
    <row r="955" spans="1:255" s="177" customFormat="1" x14ac:dyDescent="0.25">
      <c r="A955" s="811" t="s">
        <v>231</v>
      </c>
      <c r="B955" s="813" t="s">
        <v>22</v>
      </c>
      <c r="C955" s="813" t="s">
        <v>223</v>
      </c>
      <c r="D955" s="813" t="s">
        <v>17</v>
      </c>
      <c r="E955" s="816" t="s">
        <v>224</v>
      </c>
      <c r="F955" s="818" t="s">
        <v>225</v>
      </c>
      <c r="G955" s="819"/>
      <c r="H955" s="820" t="s">
        <v>232</v>
      </c>
    </row>
    <row r="956" spans="1:255" s="177" customFormat="1" x14ac:dyDescent="0.25">
      <c r="A956" s="812"/>
      <c r="B956" s="814"/>
      <c r="C956" s="814"/>
      <c r="D956" s="815"/>
      <c r="E956" s="817"/>
      <c r="F956" s="165" t="s">
        <v>227</v>
      </c>
      <c r="G956" s="166" t="s">
        <v>228</v>
      </c>
      <c r="H956" s="821"/>
    </row>
    <row r="957" spans="1:255" s="177" customFormat="1" x14ac:dyDescent="0.2">
      <c r="A957" s="677"/>
      <c r="B957" s="555"/>
      <c r="C957" s="555"/>
      <c r="D957" s="556"/>
      <c r="E957" s="557"/>
      <c r="F957" s="165"/>
      <c r="G957" s="166"/>
      <c r="H957" s="558"/>
    </row>
    <row r="958" spans="1:255" s="177" customFormat="1" x14ac:dyDescent="0.25">
      <c r="A958" s="76"/>
      <c r="B958" s="77"/>
      <c r="C958" s="174"/>
      <c r="D958" s="79"/>
      <c r="E958" s="80"/>
      <c r="F958" s="167">
        <v>0</v>
      </c>
      <c r="G958" s="168">
        <f>ROUND(E958*F958,2)</f>
        <v>0</v>
      </c>
      <c r="H958" s="558"/>
    </row>
    <row r="959" spans="1:255" s="177" customFormat="1" x14ac:dyDescent="0.25">
      <c r="A959" s="170" t="s">
        <v>232</v>
      </c>
      <c r="B959" s="808"/>
      <c r="C959" s="809"/>
      <c r="D959" s="809"/>
      <c r="E959" s="809"/>
      <c r="F959" s="809"/>
      <c r="G959" s="810"/>
      <c r="H959" s="171">
        <f>SUM(G957:G958)</f>
        <v>0</v>
      </c>
    </row>
    <row r="960" spans="1:255" s="177" customFormat="1" x14ac:dyDescent="0.25">
      <c r="A960" s="76"/>
      <c r="B960" s="77"/>
      <c r="C960" s="174"/>
      <c r="D960" s="79"/>
      <c r="E960" s="80"/>
      <c r="F960" s="167"/>
      <c r="G960" s="168"/>
      <c r="H960" s="131"/>
    </row>
    <row r="961" spans="1:9" s="177" customFormat="1" x14ac:dyDescent="0.25">
      <c r="A961" s="102"/>
      <c r="B961" s="672"/>
      <c r="C961" s="672"/>
      <c r="D961" s="672"/>
      <c r="E961" s="104"/>
      <c r="F961" s="105"/>
      <c r="G961" s="106"/>
      <c r="H961" s="107"/>
    </row>
    <row r="962" spans="1:9" s="177" customFormat="1" ht="20.25" customHeight="1" x14ac:dyDescent="0.25">
      <c r="A962" s="139" t="s">
        <v>237</v>
      </c>
      <c r="B962" s="562"/>
      <c r="C962" s="562"/>
      <c r="D962" s="141"/>
      <c r="E962" s="142"/>
      <c r="F962" s="108"/>
      <c r="G962" s="109"/>
      <c r="H962" s="298" t="s">
        <v>210</v>
      </c>
    </row>
    <row r="963" spans="1:9" s="177" customFormat="1" ht="20.25" customHeight="1" x14ac:dyDescent="0.25">
      <c r="A963" s="143" t="s">
        <v>238</v>
      </c>
      <c r="B963" s="144"/>
      <c r="C963" s="144"/>
      <c r="D963" s="145"/>
      <c r="E963" s="146"/>
      <c r="F963" s="147">
        <f>H943</f>
        <v>22.04</v>
      </c>
      <c r="G963" s="148"/>
      <c r="H963" s="149"/>
    </row>
    <row r="964" spans="1:9" s="177" customFormat="1" ht="20.25" customHeight="1" x14ac:dyDescent="0.25">
      <c r="A964" s="296" t="s">
        <v>239</v>
      </c>
      <c r="B964" s="673"/>
      <c r="C964" s="673"/>
      <c r="D964" s="150"/>
      <c r="E964" s="151"/>
      <c r="F964" s="152">
        <v>0</v>
      </c>
      <c r="G964" s="161"/>
      <c r="H964" s="153"/>
    </row>
    <row r="965" spans="1:9" s="177" customFormat="1" ht="20.25" customHeight="1" x14ac:dyDescent="0.25">
      <c r="A965" s="154" t="s">
        <v>240</v>
      </c>
      <c r="B965" s="155"/>
      <c r="C965" s="155"/>
      <c r="D965" s="156"/>
      <c r="E965" s="157"/>
      <c r="F965" s="158"/>
      <c r="G965" s="297"/>
      <c r="H965" s="159">
        <f>F963+F964</f>
        <v>22.04</v>
      </c>
    </row>
    <row r="966" spans="1:9" s="177" customFormat="1" ht="20.25" customHeight="1" x14ac:dyDescent="0.25">
      <c r="A966" s="143" t="s">
        <v>241</v>
      </c>
      <c r="B966" s="144"/>
      <c r="C966" s="144"/>
      <c r="D966" s="145"/>
      <c r="E966" s="146"/>
      <c r="F966" s="160">
        <f>H953</f>
        <v>19.739999999999998</v>
      </c>
      <c r="G966" s="161"/>
      <c r="H966" s="162"/>
    </row>
    <row r="967" spans="1:9" s="177" customFormat="1" ht="20.25" customHeight="1" x14ac:dyDescent="0.25">
      <c r="A967" s="118" t="s">
        <v>242</v>
      </c>
      <c r="B967" s="673"/>
      <c r="C967" s="673"/>
      <c r="D967" s="150"/>
      <c r="E967" s="151"/>
      <c r="F967" s="152">
        <f>H959</f>
        <v>0</v>
      </c>
      <c r="G967" s="161"/>
      <c r="H967" s="153"/>
    </row>
    <row r="968" spans="1:9" s="177" customFormat="1" ht="20.25" customHeight="1" x14ac:dyDescent="0.25">
      <c r="A968" s="154" t="s">
        <v>243</v>
      </c>
      <c r="B968" s="155"/>
      <c r="C968" s="155"/>
      <c r="D968" s="156"/>
      <c r="E968" s="163"/>
      <c r="F968" s="158"/>
      <c r="G968" s="297"/>
      <c r="H968" s="159">
        <f>F966+F967</f>
        <v>19.739999999999998</v>
      </c>
      <c r="I968" s="216"/>
    </row>
    <row r="969" spans="1:9" s="177" customFormat="1" ht="20.25" customHeight="1" thickBot="1" x14ac:dyDescent="0.3">
      <c r="A969" s="318" t="s">
        <v>244</v>
      </c>
      <c r="B969" s="319"/>
      <c r="C969" s="319"/>
      <c r="D969" s="319"/>
      <c r="E969" s="320"/>
      <c r="F969" s="321"/>
      <c r="G969" s="322"/>
      <c r="H969" s="323">
        <f>H965+H968</f>
        <v>41.78</v>
      </c>
    </row>
    <row r="970" spans="1:9" s="177" customFormat="1" ht="21.75" customHeight="1" x14ac:dyDescent="0.25">
      <c r="A970" s="679"/>
      <c r="B970" s="28"/>
      <c r="C970" s="28"/>
      <c r="D970" s="29"/>
      <c r="E970" s="30"/>
      <c r="F970" s="29"/>
      <c r="G970" s="29"/>
      <c r="H970" s="680"/>
    </row>
    <row r="971" spans="1:9" s="98" customFormat="1" x14ac:dyDescent="0.25">
      <c r="A971" s="822" t="s">
        <v>211</v>
      </c>
      <c r="B971" s="823"/>
      <c r="C971" s="823"/>
      <c r="D971" s="823"/>
      <c r="E971" s="823"/>
      <c r="F971" s="823"/>
      <c r="G971" s="823"/>
      <c r="H971" s="824"/>
    </row>
    <row r="972" spans="1:9" s="98" customFormat="1" x14ac:dyDescent="0.25">
      <c r="A972" s="822" t="s">
        <v>212</v>
      </c>
      <c r="B972" s="823"/>
      <c r="C972" s="823"/>
      <c r="D972" s="823"/>
      <c r="E972" s="823"/>
      <c r="F972" s="823"/>
      <c r="G972" s="823"/>
      <c r="H972" s="824"/>
    </row>
    <row r="973" spans="1:9" s="98" customFormat="1" ht="12.75" customHeight="1" x14ac:dyDescent="0.25">
      <c r="A973" s="852" t="str">
        <f>A4</f>
        <v>Substituição dos sistemas de climatização dos cartórios do Edifício Sede por VRF</v>
      </c>
      <c r="B973" s="853"/>
      <c r="C973" s="853"/>
      <c r="D973" s="853"/>
      <c r="E973" s="853"/>
      <c r="F973" s="853"/>
      <c r="G973" s="853"/>
      <c r="H973" s="854"/>
    </row>
    <row r="974" spans="1:9" s="98" customFormat="1" ht="12.75" customHeight="1" x14ac:dyDescent="0.25">
      <c r="A974" s="847"/>
      <c r="B974" s="848"/>
      <c r="C974" s="848"/>
      <c r="D974" s="848"/>
      <c r="E974" s="848"/>
      <c r="F974" s="848"/>
      <c r="G974" s="848"/>
      <c r="H974" s="849"/>
    </row>
    <row r="975" spans="1:9" s="177" customFormat="1" ht="20.25" customHeight="1" x14ac:dyDescent="0.25">
      <c r="A975" s="829" t="str">
        <f>'Anexo 2'!H39</f>
        <v>AC-025</v>
      </c>
      <c r="B975" s="830"/>
      <c r="C975" s="830"/>
      <c r="D975" s="830"/>
      <c r="E975" s="830"/>
      <c r="F975" s="830"/>
      <c r="G975" s="830"/>
      <c r="H975" s="831"/>
    </row>
    <row r="976" spans="1:9" s="177" customFormat="1" ht="20.25" customHeight="1" x14ac:dyDescent="0.25">
      <c r="A976" s="844" t="s">
        <v>215</v>
      </c>
      <c r="B976" s="830"/>
      <c r="C976" s="183" t="s">
        <v>22</v>
      </c>
      <c r="D976" s="183" t="s">
        <v>216</v>
      </c>
      <c r="E976" s="845" t="s">
        <v>217</v>
      </c>
      <c r="F976" s="845"/>
      <c r="G976" s="845" t="s">
        <v>218</v>
      </c>
      <c r="H976" s="846"/>
    </row>
    <row r="977" spans="1:255" s="177" customFormat="1" ht="54" customHeight="1" x14ac:dyDescent="0.25">
      <c r="A977" s="825" t="str">
        <f>'Anexo 2'!B39</f>
        <v>Fornecimento e instalação de válvula GBC 1/4" Marca de referência DANFOSS</v>
      </c>
      <c r="B977" s="826"/>
      <c r="C977" s="559" t="s">
        <v>233</v>
      </c>
      <c r="D977" s="101" t="s">
        <v>220</v>
      </c>
      <c r="E977" s="827" t="s">
        <v>217</v>
      </c>
      <c r="F977" s="828"/>
      <c r="G977" s="805" t="str">
        <f>$G$8</f>
        <v>MAIO/2023</v>
      </c>
      <c r="H977" s="806"/>
    </row>
    <row r="978" spans="1:255" s="177" customFormat="1" x14ac:dyDescent="0.25">
      <c r="A978" s="102"/>
      <c r="B978" s="672"/>
      <c r="C978" s="672"/>
      <c r="D978" s="672"/>
      <c r="E978" s="104"/>
      <c r="F978" s="105"/>
      <c r="G978" s="106"/>
      <c r="H978" s="107"/>
    </row>
    <row r="979" spans="1:255" s="177" customFormat="1" x14ac:dyDescent="0.25">
      <c r="A979" s="779" t="s">
        <v>222</v>
      </c>
      <c r="B979" s="781" t="s">
        <v>22</v>
      </c>
      <c r="C979" s="781" t="s">
        <v>223</v>
      </c>
      <c r="D979" s="781" t="s">
        <v>17</v>
      </c>
      <c r="E979" s="783" t="s">
        <v>224</v>
      </c>
      <c r="F979" s="772" t="s">
        <v>225</v>
      </c>
      <c r="G979" s="773"/>
      <c r="H979" s="774" t="s">
        <v>226</v>
      </c>
    </row>
    <row r="980" spans="1:255" s="177" customFormat="1" x14ac:dyDescent="0.25">
      <c r="A980" s="807"/>
      <c r="B980" s="782"/>
      <c r="C980" s="782"/>
      <c r="D980" s="785"/>
      <c r="E980" s="786"/>
      <c r="F980" s="42" t="s">
        <v>227</v>
      </c>
      <c r="G980" s="42" t="s">
        <v>228</v>
      </c>
      <c r="H980" s="775"/>
    </row>
    <row r="981" spans="1:255" s="177" customFormat="1" ht="25.5" customHeight="1" x14ac:dyDescent="0.25">
      <c r="A981" s="76" t="s">
        <v>248</v>
      </c>
      <c r="B981" s="77" t="s">
        <v>8</v>
      </c>
      <c r="C981" s="174">
        <v>88250</v>
      </c>
      <c r="D981" s="79" t="s">
        <v>249</v>
      </c>
      <c r="E981" s="307">
        <v>0.54</v>
      </c>
      <c r="F981" s="199">
        <f>$F$562</f>
        <v>23.01</v>
      </c>
      <c r="G981" s="114">
        <f t="shared" ref="G981:G982" si="46">TRUNC(E981*F981,2)</f>
        <v>12.42</v>
      </c>
      <c r="H981" s="169"/>
    </row>
    <row r="982" spans="1:255" s="177" customFormat="1" ht="31.5" customHeight="1" x14ac:dyDescent="0.25">
      <c r="A982" s="76" t="s">
        <v>250</v>
      </c>
      <c r="B982" s="77" t="s">
        <v>8</v>
      </c>
      <c r="C982" s="78">
        <v>100308</v>
      </c>
      <c r="D982" s="79" t="s">
        <v>249</v>
      </c>
      <c r="E982" s="307">
        <v>0.54</v>
      </c>
      <c r="F982" s="199">
        <f>$F$563</f>
        <v>25.98</v>
      </c>
      <c r="G982" s="114">
        <f t="shared" si="46"/>
        <v>14.02</v>
      </c>
      <c r="H982" s="169"/>
    </row>
    <row r="983" spans="1:255" s="177" customFormat="1" ht="17.25" customHeight="1" x14ac:dyDescent="0.25">
      <c r="A983" s="170" t="s">
        <v>226</v>
      </c>
      <c r="B983" s="808"/>
      <c r="C983" s="809"/>
      <c r="D983" s="809"/>
      <c r="E983" s="809"/>
      <c r="F983" s="809"/>
      <c r="G983" s="810"/>
      <c r="H983" s="171">
        <f>SUM(G981:G982)</f>
        <v>26.439999999999998</v>
      </c>
    </row>
    <row r="984" spans="1:255" s="177" customFormat="1" x14ac:dyDescent="0.25">
      <c r="A984" s="102"/>
      <c r="B984" s="672"/>
      <c r="C984" s="672"/>
      <c r="D984" s="672"/>
      <c r="E984" s="104"/>
      <c r="F984" s="105"/>
      <c r="G984" s="106"/>
      <c r="H984" s="107"/>
    </row>
    <row r="985" spans="1:255" s="177" customFormat="1" ht="21" customHeight="1" x14ac:dyDescent="0.25">
      <c r="A985" s="779" t="s">
        <v>229</v>
      </c>
      <c r="B985" s="781" t="s">
        <v>22</v>
      </c>
      <c r="C985" s="781" t="s">
        <v>223</v>
      </c>
      <c r="D985" s="781" t="s">
        <v>17</v>
      </c>
      <c r="E985" s="783" t="s">
        <v>224</v>
      </c>
      <c r="F985" s="772" t="s">
        <v>225</v>
      </c>
      <c r="G985" s="773"/>
      <c r="H985" s="774" t="s">
        <v>230</v>
      </c>
    </row>
    <row r="986" spans="1:255" s="177" customFormat="1" ht="16.5" customHeight="1" x14ac:dyDescent="0.25">
      <c r="A986" s="780"/>
      <c r="B986" s="782"/>
      <c r="C986" s="782"/>
      <c r="D986" s="782"/>
      <c r="E986" s="784"/>
      <c r="F986" s="42" t="s">
        <v>227</v>
      </c>
      <c r="G986" s="42" t="s">
        <v>228</v>
      </c>
      <c r="H986" s="775"/>
    </row>
    <row r="987" spans="1:255" s="177" customFormat="1" x14ac:dyDescent="0.25">
      <c r="A987" s="564"/>
      <c r="B987" s="555"/>
      <c r="C987" s="555"/>
      <c r="D987" s="555"/>
      <c r="E987" s="565"/>
      <c r="F987" s="165"/>
      <c r="G987" s="166"/>
      <c r="H987" s="558"/>
    </row>
    <row r="988" spans="1:255" s="177" customFormat="1" ht="20.25" customHeight="1" x14ac:dyDescent="0.2">
      <c r="A988" s="677" t="s">
        <v>310</v>
      </c>
      <c r="B988" s="92" t="s">
        <v>233</v>
      </c>
      <c r="C988" s="78" t="s">
        <v>234</v>
      </c>
      <c r="D988" s="186" t="s">
        <v>17</v>
      </c>
      <c r="E988" s="185">
        <v>1</v>
      </c>
      <c r="F988" s="124">
        <f>' material refrigeração'!Q27</f>
        <v>196.04</v>
      </c>
      <c r="G988" s="114">
        <f t="shared" ref="G988" si="47">TRUNC(E988*F988,2)</f>
        <v>196.04</v>
      </c>
      <c r="H988" s="569"/>
    </row>
    <row r="989" spans="1:255" s="177" customFormat="1" ht="20.25" customHeight="1" x14ac:dyDescent="0.25">
      <c r="A989" s="675"/>
      <c r="B989" s="92"/>
      <c r="C989" s="78"/>
      <c r="D989" s="111"/>
      <c r="E989" s="295"/>
      <c r="F989" s="124"/>
      <c r="G989" s="114"/>
      <c r="H989" s="569"/>
    </row>
    <row r="990" spans="1:255" s="177" customFormat="1" ht="27" customHeight="1" x14ac:dyDescent="0.25">
      <c r="A990" s="675"/>
      <c r="B990" s="92"/>
      <c r="C990" s="78"/>
      <c r="D990" s="186"/>
      <c r="E990" s="295"/>
      <c r="F990" s="124"/>
      <c r="G990" s="114"/>
      <c r="H990" s="569"/>
    </row>
    <row r="991" spans="1:255" s="177" customFormat="1" ht="23.25" customHeight="1" x14ac:dyDescent="0.25">
      <c r="A991" s="675"/>
      <c r="B991" s="92"/>
      <c r="C991" s="78"/>
      <c r="D991" s="111"/>
      <c r="E991" s="387"/>
      <c r="F991" s="124"/>
      <c r="G991" s="114"/>
      <c r="H991" s="569"/>
      <c r="I991" s="182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  <c r="BQ991" s="176"/>
      <c r="BR991" s="176"/>
      <c r="BS991" s="176"/>
      <c r="BT991" s="176"/>
      <c r="BU991" s="176"/>
      <c r="BV991" s="176"/>
      <c r="BW991" s="176"/>
      <c r="BX991" s="176"/>
      <c r="BY991" s="176"/>
      <c r="BZ991" s="176"/>
      <c r="CA991" s="176"/>
      <c r="CB991" s="176"/>
      <c r="CC991" s="176"/>
      <c r="CD991" s="176"/>
      <c r="CE991" s="176"/>
      <c r="CF991" s="176"/>
      <c r="CG991" s="176"/>
      <c r="CH991" s="176"/>
      <c r="CI991" s="176"/>
      <c r="CJ991" s="176"/>
      <c r="CK991" s="176"/>
      <c r="CL991" s="176"/>
      <c r="CM991" s="176"/>
      <c r="CN991" s="176"/>
      <c r="CO991" s="176"/>
      <c r="CP991" s="176"/>
      <c r="CQ991" s="176"/>
      <c r="CR991" s="176"/>
      <c r="CS991" s="176"/>
      <c r="CT991" s="176"/>
      <c r="CU991" s="176"/>
      <c r="CV991" s="176"/>
      <c r="CW991" s="176"/>
      <c r="CX991" s="176"/>
      <c r="CY991" s="176"/>
      <c r="CZ991" s="176"/>
      <c r="DA991" s="176"/>
      <c r="DB991" s="176"/>
      <c r="DC991" s="176"/>
      <c r="DD991" s="176"/>
      <c r="DE991" s="176"/>
      <c r="DF991" s="176"/>
      <c r="DG991" s="176"/>
      <c r="DH991" s="176"/>
      <c r="DI991" s="176"/>
      <c r="DJ991" s="176"/>
      <c r="DK991" s="176"/>
      <c r="DL991" s="176"/>
      <c r="DM991" s="176"/>
      <c r="DN991" s="176"/>
      <c r="DO991" s="176"/>
      <c r="DP991" s="176"/>
      <c r="DQ991" s="176"/>
      <c r="DR991" s="176"/>
      <c r="DS991" s="176"/>
      <c r="DT991" s="176"/>
      <c r="DU991" s="176"/>
      <c r="DV991" s="176"/>
      <c r="DW991" s="176"/>
      <c r="DX991" s="176"/>
      <c r="DY991" s="176"/>
      <c r="DZ991" s="176"/>
      <c r="EA991" s="176"/>
      <c r="EB991" s="176"/>
      <c r="EC991" s="176"/>
      <c r="ED991" s="176"/>
      <c r="EE991" s="176"/>
      <c r="EF991" s="176"/>
      <c r="EG991" s="176"/>
      <c r="EH991" s="176"/>
      <c r="EI991" s="176"/>
      <c r="EJ991" s="176"/>
      <c r="EK991" s="176"/>
      <c r="EL991" s="176"/>
      <c r="EM991" s="176"/>
      <c r="EN991" s="176"/>
      <c r="EO991" s="176"/>
      <c r="EP991" s="176"/>
      <c r="EQ991" s="176"/>
      <c r="ER991" s="176"/>
      <c r="ES991" s="176"/>
      <c r="ET991" s="176"/>
      <c r="EU991" s="176"/>
      <c r="EV991" s="176"/>
      <c r="EW991" s="176"/>
      <c r="EX991" s="176"/>
      <c r="EY991" s="176"/>
      <c r="EZ991" s="176"/>
      <c r="FA991" s="176"/>
      <c r="FB991" s="176"/>
      <c r="FC991" s="176"/>
      <c r="FD991" s="176"/>
      <c r="FE991" s="176"/>
      <c r="FF991" s="176"/>
      <c r="FG991" s="176"/>
      <c r="FH991" s="176"/>
      <c r="FI991" s="176"/>
      <c r="FJ991" s="176"/>
      <c r="FK991" s="176"/>
      <c r="FL991" s="176"/>
      <c r="FM991" s="176"/>
      <c r="FN991" s="176"/>
      <c r="FO991" s="176"/>
      <c r="FP991" s="176"/>
      <c r="FQ991" s="176"/>
      <c r="FR991" s="176"/>
      <c r="FS991" s="176"/>
      <c r="FT991" s="176"/>
      <c r="FU991" s="176"/>
      <c r="FV991" s="176"/>
      <c r="FW991" s="176"/>
      <c r="FX991" s="176"/>
      <c r="FY991" s="176"/>
      <c r="FZ991" s="176"/>
      <c r="GA991" s="176"/>
      <c r="GB991" s="176"/>
      <c r="GC991" s="176"/>
      <c r="GD991" s="176"/>
      <c r="GE991" s="176"/>
      <c r="GF991" s="176"/>
      <c r="GG991" s="176"/>
      <c r="GH991" s="176"/>
      <c r="GI991" s="176"/>
      <c r="GJ991" s="176"/>
      <c r="GK991" s="176"/>
      <c r="GL991" s="176"/>
      <c r="GM991" s="176"/>
      <c r="GN991" s="176"/>
      <c r="GO991" s="176"/>
      <c r="GP991" s="176"/>
      <c r="GQ991" s="176"/>
      <c r="GR991" s="176"/>
      <c r="GS991" s="176"/>
      <c r="GT991" s="176"/>
      <c r="GU991" s="176"/>
      <c r="GV991" s="176"/>
      <c r="GW991" s="176"/>
      <c r="GX991" s="176"/>
      <c r="GY991" s="176"/>
      <c r="GZ991" s="176"/>
      <c r="HA991" s="176"/>
      <c r="HB991" s="176"/>
      <c r="HC991" s="176"/>
      <c r="HD991" s="176"/>
      <c r="HE991" s="176"/>
      <c r="HF991" s="176"/>
      <c r="HG991" s="176"/>
      <c r="HH991" s="176"/>
      <c r="HI991" s="176"/>
      <c r="HJ991" s="176"/>
      <c r="HK991" s="176"/>
      <c r="HL991" s="176"/>
      <c r="HM991" s="176"/>
      <c r="HN991" s="176"/>
      <c r="HO991" s="176"/>
      <c r="HP991" s="176"/>
      <c r="HQ991" s="176"/>
      <c r="HR991" s="176"/>
      <c r="HS991" s="176"/>
      <c r="HT991" s="176"/>
      <c r="HU991" s="176"/>
      <c r="HV991" s="176"/>
      <c r="HW991" s="176"/>
      <c r="HX991" s="176"/>
      <c r="HY991" s="176"/>
      <c r="HZ991" s="176"/>
      <c r="IA991" s="176"/>
      <c r="IB991" s="176"/>
      <c r="IC991" s="176"/>
      <c r="ID991" s="176"/>
      <c r="IE991" s="176"/>
      <c r="IF991" s="176"/>
      <c r="IG991" s="176"/>
      <c r="IH991" s="176"/>
      <c r="II991" s="176"/>
      <c r="IJ991" s="176"/>
      <c r="IK991" s="176"/>
      <c r="IL991" s="176"/>
      <c r="IM991" s="176"/>
      <c r="IN991" s="176"/>
      <c r="IO991" s="176"/>
      <c r="IP991" s="176"/>
      <c r="IQ991" s="176"/>
      <c r="IR991" s="176"/>
      <c r="IS991" s="176"/>
      <c r="IT991" s="176"/>
      <c r="IU991" s="176"/>
    </row>
    <row r="992" spans="1:255" s="177" customFormat="1" ht="23.25" customHeight="1" x14ac:dyDescent="0.2">
      <c r="A992" s="677"/>
      <c r="B992" s="92"/>
      <c r="C992" s="78"/>
      <c r="D992" s="186"/>
      <c r="E992" s="387"/>
      <c r="F992" s="124"/>
      <c r="G992" s="114"/>
      <c r="H992" s="569"/>
      <c r="I992" s="182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  <c r="BQ992" s="176"/>
      <c r="BR992" s="176"/>
      <c r="BS992" s="176"/>
      <c r="BT992" s="176"/>
      <c r="BU992" s="176"/>
      <c r="BV992" s="176"/>
      <c r="BW992" s="176"/>
      <c r="BX992" s="176"/>
      <c r="BY992" s="176"/>
      <c r="BZ992" s="176"/>
      <c r="CA992" s="176"/>
      <c r="CB992" s="176"/>
      <c r="CC992" s="176"/>
      <c r="CD992" s="176"/>
      <c r="CE992" s="176"/>
      <c r="CF992" s="176"/>
      <c r="CG992" s="176"/>
      <c r="CH992" s="176"/>
      <c r="CI992" s="176"/>
      <c r="CJ992" s="176"/>
      <c r="CK992" s="176"/>
      <c r="CL992" s="176"/>
      <c r="CM992" s="176"/>
      <c r="CN992" s="176"/>
      <c r="CO992" s="176"/>
      <c r="CP992" s="176"/>
      <c r="CQ992" s="176"/>
      <c r="CR992" s="176"/>
      <c r="CS992" s="176"/>
      <c r="CT992" s="176"/>
      <c r="CU992" s="176"/>
      <c r="CV992" s="176"/>
      <c r="CW992" s="176"/>
      <c r="CX992" s="176"/>
      <c r="CY992" s="176"/>
      <c r="CZ992" s="176"/>
      <c r="DA992" s="176"/>
      <c r="DB992" s="176"/>
      <c r="DC992" s="176"/>
      <c r="DD992" s="176"/>
      <c r="DE992" s="176"/>
      <c r="DF992" s="176"/>
      <c r="DG992" s="176"/>
      <c r="DH992" s="176"/>
      <c r="DI992" s="176"/>
      <c r="DJ992" s="176"/>
      <c r="DK992" s="176"/>
      <c r="DL992" s="176"/>
      <c r="DM992" s="176"/>
      <c r="DN992" s="176"/>
      <c r="DO992" s="176"/>
      <c r="DP992" s="176"/>
      <c r="DQ992" s="176"/>
      <c r="DR992" s="176"/>
      <c r="DS992" s="176"/>
      <c r="DT992" s="176"/>
      <c r="DU992" s="176"/>
      <c r="DV992" s="176"/>
      <c r="DW992" s="176"/>
      <c r="DX992" s="176"/>
      <c r="DY992" s="176"/>
      <c r="DZ992" s="176"/>
      <c r="EA992" s="176"/>
      <c r="EB992" s="176"/>
      <c r="EC992" s="176"/>
      <c r="ED992" s="176"/>
      <c r="EE992" s="176"/>
      <c r="EF992" s="176"/>
      <c r="EG992" s="176"/>
      <c r="EH992" s="176"/>
      <c r="EI992" s="176"/>
      <c r="EJ992" s="176"/>
      <c r="EK992" s="176"/>
      <c r="EL992" s="176"/>
      <c r="EM992" s="176"/>
      <c r="EN992" s="176"/>
      <c r="EO992" s="176"/>
      <c r="EP992" s="176"/>
      <c r="EQ992" s="176"/>
      <c r="ER992" s="176"/>
      <c r="ES992" s="176"/>
      <c r="ET992" s="176"/>
      <c r="EU992" s="176"/>
      <c r="EV992" s="176"/>
      <c r="EW992" s="176"/>
      <c r="EX992" s="176"/>
      <c r="EY992" s="176"/>
      <c r="EZ992" s="176"/>
      <c r="FA992" s="176"/>
      <c r="FB992" s="176"/>
      <c r="FC992" s="176"/>
      <c r="FD992" s="176"/>
      <c r="FE992" s="176"/>
      <c r="FF992" s="176"/>
      <c r="FG992" s="176"/>
      <c r="FH992" s="176"/>
      <c r="FI992" s="176"/>
      <c r="FJ992" s="176"/>
      <c r="FK992" s="176"/>
      <c r="FL992" s="176"/>
      <c r="FM992" s="176"/>
      <c r="FN992" s="176"/>
      <c r="FO992" s="176"/>
      <c r="FP992" s="176"/>
      <c r="FQ992" s="176"/>
      <c r="FR992" s="176"/>
      <c r="FS992" s="176"/>
      <c r="FT992" s="176"/>
      <c r="FU992" s="176"/>
      <c r="FV992" s="176"/>
      <c r="FW992" s="176"/>
      <c r="FX992" s="176"/>
      <c r="FY992" s="176"/>
      <c r="FZ992" s="176"/>
      <c r="GA992" s="176"/>
      <c r="GB992" s="176"/>
      <c r="GC992" s="176"/>
      <c r="GD992" s="176"/>
      <c r="GE992" s="176"/>
      <c r="GF992" s="176"/>
      <c r="GG992" s="176"/>
      <c r="GH992" s="176"/>
      <c r="GI992" s="176"/>
      <c r="GJ992" s="176"/>
      <c r="GK992" s="176"/>
      <c r="GL992" s="176"/>
      <c r="GM992" s="176"/>
      <c r="GN992" s="176"/>
      <c r="GO992" s="176"/>
      <c r="GP992" s="176"/>
      <c r="GQ992" s="176"/>
      <c r="GR992" s="176"/>
      <c r="GS992" s="176"/>
      <c r="GT992" s="176"/>
      <c r="GU992" s="176"/>
      <c r="GV992" s="176"/>
      <c r="GW992" s="176"/>
      <c r="GX992" s="176"/>
      <c r="GY992" s="176"/>
      <c r="GZ992" s="176"/>
      <c r="HA992" s="176"/>
      <c r="HB992" s="176"/>
      <c r="HC992" s="176"/>
      <c r="HD992" s="176"/>
      <c r="HE992" s="176"/>
      <c r="HF992" s="176"/>
      <c r="HG992" s="176"/>
      <c r="HH992" s="176"/>
      <c r="HI992" s="176"/>
      <c r="HJ992" s="176"/>
      <c r="HK992" s="176"/>
      <c r="HL992" s="176"/>
      <c r="HM992" s="176"/>
      <c r="HN992" s="176"/>
      <c r="HO992" s="176"/>
      <c r="HP992" s="176"/>
      <c r="HQ992" s="176"/>
      <c r="HR992" s="176"/>
      <c r="HS992" s="176"/>
      <c r="HT992" s="176"/>
      <c r="HU992" s="176"/>
      <c r="HV992" s="176"/>
      <c r="HW992" s="176"/>
      <c r="HX992" s="176"/>
      <c r="HY992" s="176"/>
      <c r="HZ992" s="176"/>
      <c r="IA992" s="176"/>
      <c r="IB992" s="176"/>
      <c r="IC992" s="176"/>
      <c r="ID992" s="176"/>
      <c r="IE992" s="176"/>
      <c r="IF992" s="176"/>
      <c r="IG992" s="176"/>
      <c r="IH992" s="176"/>
      <c r="II992" s="176"/>
      <c r="IJ992" s="176"/>
      <c r="IK992" s="176"/>
      <c r="IL992" s="176"/>
      <c r="IM992" s="176"/>
      <c r="IN992" s="176"/>
      <c r="IO992" s="176"/>
      <c r="IP992" s="176"/>
      <c r="IQ992" s="176"/>
      <c r="IR992" s="176"/>
      <c r="IS992" s="176"/>
      <c r="IT992" s="176"/>
      <c r="IU992" s="176"/>
    </row>
    <row r="993" spans="1:9" s="177" customFormat="1" ht="23.25" customHeight="1" x14ac:dyDescent="0.25">
      <c r="A993" s="170" t="s">
        <v>230</v>
      </c>
      <c r="B993" s="808"/>
      <c r="C993" s="809"/>
      <c r="D993" s="809"/>
      <c r="E993" s="809"/>
      <c r="F993" s="809"/>
      <c r="G993" s="810"/>
      <c r="H993" s="171">
        <f>SUM(G988:G992)</f>
        <v>196.04</v>
      </c>
    </row>
    <row r="994" spans="1:9" s="177" customFormat="1" x14ac:dyDescent="0.25">
      <c r="A994" s="126"/>
      <c r="B994" s="127"/>
      <c r="C994" s="127"/>
      <c r="D994" s="128"/>
      <c r="E994" s="88"/>
      <c r="F994" s="129"/>
      <c r="G994" s="130"/>
      <c r="H994" s="131"/>
    </row>
    <row r="995" spans="1:9" s="177" customFormat="1" x14ac:dyDescent="0.25">
      <c r="A995" s="811" t="s">
        <v>231</v>
      </c>
      <c r="B995" s="813" t="s">
        <v>22</v>
      </c>
      <c r="C995" s="813" t="s">
        <v>223</v>
      </c>
      <c r="D995" s="813" t="s">
        <v>17</v>
      </c>
      <c r="E995" s="816" t="s">
        <v>224</v>
      </c>
      <c r="F995" s="818" t="s">
        <v>225</v>
      </c>
      <c r="G995" s="819"/>
      <c r="H995" s="820" t="s">
        <v>232</v>
      </c>
    </row>
    <row r="996" spans="1:9" s="177" customFormat="1" x14ac:dyDescent="0.25">
      <c r="A996" s="812"/>
      <c r="B996" s="814"/>
      <c r="C996" s="814"/>
      <c r="D996" s="815"/>
      <c r="E996" s="817"/>
      <c r="F996" s="165" t="s">
        <v>227</v>
      </c>
      <c r="G996" s="166" t="s">
        <v>228</v>
      </c>
      <c r="H996" s="821"/>
    </row>
    <row r="997" spans="1:9" s="177" customFormat="1" x14ac:dyDescent="0.2">
      <c r="A997" s="677"/>
      <c r="B997" s="555"/>
      <c r="C997" s="555"/>
      <c r="D997" s="556"/>
      <c r="E997" s="557"/>
      <c r="F997" s="165"/>
      <c r="G997" s="166"/>
      <c r="H997" s="558"/>
    </row>
    <row r="998" spans="1:9" s="177" customFormat="1" x14ac:dyDescent="0.25">
      <c r="A998" s="76"/>
      <c r="B998" s="77"/>
      <c r="C998" s="174"/>
      <c r="D998" s="79"/>
      <c r="E998" s="80"/>
      <c r="F998" s="167">
        <v>0</v>
      </c>
      <c r="G998" s="168">
        <f>ROUND(E998*F998,2)</f>
        <v>0</v>
      </c>
      <c r="H998" s="558"/>
    </row>
    <row r="999" spans="1:9" s="177" customFormat="1" x14ac:dyDescent="0.25">
      <c r="A999" s="170" t="s">
        <v>232</v>
      </c>
      <c r="B999" s="808"/>
      <c r="C999" s="809"/>
      <c r="D999" s="809"/>
      <c r="E999" s="809"/>
      <c r="F999" s="809"/>
      <c r="G999" s="810"/>
      <c r="H999" s="171">
        <f>SUM(G997:G998)</f>
        <v>0</v>
      </c>
    </row>
    <row r="1000" spans="1:9" s="177" customFormat="1" x14ac:dyDescent="0.25">
      <c r="A1000" s="76"/>
      <c r="B1000" s="77"/>
      <c r="C1000" s="174"/>
      <c r="D1000" s="79"/>
      <c r="E1000" s="80"/>
      <c r="F1000" s="167"/>
      <c r="G1000" s="168"/>
      <c r="H1000" s="131"/>
    </row>
    <row r="1001" spans="1:9" s="177" customFormat="1" x14ac:dyDescent="0.25">
      <c r="A1001" s="102"/>
      <c r="B1001" s="672"/>
      <c r="C1001" s="672"/>
      <c r="D1001" s="672"/>
      <c r="E1001" s="104"/>
      <c r="F1001" s="105"/>
      <c r="G1001" s="106"/>
      <c r="H1001" s="107"/>
    </row>
    <row r="1002" spans="1:9" s="177" customFormat="1" ht="20.25" customHeight="1" x14ac:dyDescent="0.25">
      <c r="A1002" s="139" t="s">
        <v>237</v>
      </c>
      <c r="B1002" s="562"/>
      <c r="C1002" s="562"/>
      <c r="D1002" s="141"/>
      <c r="E1002" s="142"/>
      <c r="F1002" s="108"/>
      <c r="G1002" s="109"/>
      <c r="H1002" s="298" t="s">
        <v>210</v>
      </c>
    </row>
    <row r="1003" spans="1:9" s="177" customFormat="1" ht="20.25" customHeight="1" x14ac:dyDescent="0.25">
      <c r="A1003" s="143" t="s">
        <v>238</v>
      </c>
      <c r="B1003" s="144"/>
      <c r="C1003" s="144"/>
      <c r="D1003" s="145"/>
      <c r="E1003" s="146"/>
      <c r="F1003" s="147">
        <f>H983</f>
        <v>26.439999999999998</v>
      </c>
      <c r="G1003" s="148"/>
      <c r="H1003" s="149"/>
    </row>
    <row r="1004" spans="1:9" s="177" customFormat="1" ht="20.25" customHeight="1" x14ac:dyDescent="0.25">
      <c r="A1004" s="296" t="s">
        <v>239</v>
      </c>
      <c r="B1004" s="673"/>
      <c r="C1004" s="673"/>
      <c r="D1004" s="150"/>
      <c r="E1004" s="151"/>
      <c r="F1004" s="152">
        <v>0</v>
      </c>
      <c r="G1004" s="161"/>
      <c r="H1004" s="153"/>
    </row>
    <row r="1005" spans="1:9" s="177" customFormat="1" ht="20.25" customHeight="1" x14ac:dyDescent="0.25">
      <c r="A1005" s="154" t="s">
        <v>240</v>
      </c>
      <c r="B1005" s="155"/>
      <c r="C1005" s="155"/>
      <c r="D1005" s="156"/>
      <c r="E1005" s="157"/>
      <c r="F1005" s="158"/>
      <c r="G1005" s="297"/>
      <c r="H1005" s="159">
        <f>F1003+F1004</f>
        <v>26.439999999999998</v>
      </c>
    </row>
    <row r="1006" spans="1:9" s="177" customFormat="1" ht="20.25" customHeight="1" x14ac:dyDescent="0.25">
      <c r="A1006" s="143" t="s">
        <v>241</v>
      </c>
      <c r="B1006" s="144"/>
      <c r="C1006" s="144"/>
      <c r="D1006" s="145"/>
      <c r="E1006" s="146"/>
      <c r="F1006" s="160">
        <f>H993</f>
        <v>196.04</v>
      </c>
      <c r="G1006" s="161"/>
      <c r="H1006" s="162"/>
    </row>
    <row r="1007" spans="1:9" s="177" customFormat="1" ht="20.25" customHeight="1" x14ac:dyDescent="0.25">
      <c r="A1007" s="118" t="s">
        <v>242</v>
      </c>
      <c r="B1007" s="673"/>
      <c r="C1007" s="673"/>
      <c r="D1007" s="150"/>
      <c r="E1007" s="151"/>
      <c r="F1007" s="152">
        <f>H999</f>
        <v>0</v>
      </c>
      <c r="G1007" s="161"/>
      <c r="H1007" s="153"/>
    </row>
    <row r="1008" spans="1:9" s="177" customFormat="1" ht="20.25" customHeight="1" x14ac:dyDescent="0.25">
      <c r="A1008" s="154" t="s">
        <v>243</v>
      </c>
      <c r="B1008" s="155"/>
      <c r="C1008" s="155"/>
      <c r="D1008" s="156"/>
      <c r="E1008" s="163"/>
      <c r="F1008" s="158"/>
      <c r="G1008" s="297"/>
      <c r="H1008" s="159">
        <f>F1006+F1007</f>
        <v>196.04</v>
      </c>
      <c r="I1008" s="216"/>
    </row>
    <row r="1009" spans="1:8" s="177" customFormat="1" ht="20.25" customHeight="1" thickBot="1" x14ac:dyDescent="0.3">
      <c r="A1009" s="318" t="s">
        <v>244</v>
      </c>
      <c r="B1009" s="319"/>
      <c r="C1009" s="319"/>
      <c r="D1009" s="319"/>
      <c r="E1009" s="320"/>
      <c r="F1009" s="321"/>
      <c r="G1009" s="322"/>
      <c r="H1009" s="323">
        <f>H1005+H1008</f>
        <v>222.48</v>
      </c>
    </row>
    <row r="1010" spans="1:8" s="177" customFormat="1" ht="21.75" customHeight="1" x14ac:dyDescent="0.25">
      <c r="A1010" s="679"/>
      <c r="B1010" s="28"/>
      <c r="C1010" s="28"/>
      <c r="D1010" s="29"/>
      <c r="E1010" s="30"/>
      <c r="F1010" s="29"/>
      <c r="G1010" s="29"/>
      <c r="H1010" s="680"/>
    </row>
    <row r="1011" spans="1:8" s="98" customFormat="1" x14ac:dyDescent="0.25">
      <c r="A1011" s="822" t="s">
        <v>211</v>
      </c>
      <c r="B1011" s="823"/>
      <c r="C1011" s="823"/>
      <c r="D1011" s="823"/>
      <c r="E1011" s="823"/>
      <c r="F1011" s="823"/>
      <c r="G1011" s="823"/>
      <c r="H1011" s="824"/>
    </row>
    <row r="1012" spans="1:8" s="98" customFormat="1" x14ac:dyDescent="0.25">
      <c r="A1012" s="822" t="s">
        <v>212</v>
      </c>
      <c r="B1012" s="823"/>
      <c r="C1012" s="823"/>
      <c r="D1012" s="823"/>
      <c r="E1012" s="823"/>
      <c r="F1012" s="823"/>
      <c r="G1012" s="823"/>
      <c r="H1012" s="824"/>
    </row>
    <row r="1013" spans="1:8" s="98" customFormat="1" ht="12.75" customHeight="1" x14ac:dyDescent="0.25">
      <c r="A1013" s="852" t="str">
        <f>A4</f>
        <v>Substituição dos sistemas de climatização dos cartórios do Edifício Sede por VRF</v>
      </c>
      <c r="B1013" s="853"/>
      <c r="C1013" s="853"/>
      <c r="D1013" s="853"/>
      <c r="E1013" s="853"/>
      <c r="F1013" s="853"/>
      <c r="G1013" s="853"/>
      <c r="H1013" s="854"/>
    </row>
    <row r="1014" spans="1:8" s="98" customFormat="1" ht="12.75" customHeight="1" x14ac:dyDescent="0.25">
      <c r="A1014" s="847"/>
      <c r="B1014" s="848"/>
      <c r="C1014" s="848"/>
      <c r="D1014" s="848"/>
      <c r="E1014" s="848"/>
      <c r="F1014" s="848"/>
      <c r="G1014" s="848"/>
      <c r="H1014" s="849"/>
    </row>
    <row r="1015" spans="1:8" s="177" customFormat="1" ht="20.25" customHeight="1" x14ac:dyDescent="0.25">
      <c r="A1015" s="829" t="str">
        <f>'Anexo 2'!H40</f>
        <v>AC-026</v>
      </c>
      <c r="B1015" s="830"/>
      <c r="C1015" s="830"/>
      <c r="D1015" s="830"/>
      <c r="E1015" s="830"/>
      <c r="F1015" s="830"/>
      <c r="G1015" s="830"/>
      <c r="H1015" s="831"/>
    </row>
    <row r="1016" spans="1:8" s="177" customFormat="1" ht="20.25" customHeight="1" x14ac:dyDescent="0.25">
      <c r="A1016" s="844" t="s">
        <v>215</v>
      </c>
      <c r="B1016" s="830"/>
      <c r="C1016" s="183" t="s">
        <v>22</v>
      </c>
      <c r="D1016" s="183" t="s">
        <v>216</v>
      </c>
      <c r="E1016" s="845" t="s">
        <v>217</v>
      </c>
      <c r="F1016" s="845"/>
      <c r="G1016" s="845" t="s">
        <v>218</v>
      </c>
      <c r="H1016" s="846"/>
    </row>
    <row r="1017" spans="1:8" s="177" customFormat="1" ht="54" customHeight="1" x14ac:dyDescent="0.25">
      <c r="A1017" s="825" t="str">
        <f>'Anexo 2'!B40</f>
        <v>Fornecimento e instalação de válvula GBC 1/2" Marca de referência DANFOSS</v>
      </c>
      <c r="B1017" s="826"/>
      <c r="C1017" s="559" t="s">
        <v>233</v>
      </c>
      <c r="D1017" s="101" t="s">
        <v>220</v>
      </c>
      <c r="E1017" s="827" t="s">
        <v>217</v>
      </c>
      <c r="F1017" s="828"/>
      <c r="G1017" s="805" t="str">
        <f>$G$8</f>
        <v>MAIO/2023</v>
      </c>
      <c r="H1017" s="806"/>
    </row>
    <row r="1018" spans="1:8" s="177" customFormat="1" x14ac:dyDescent="0.25">
      <c r="A1018" s="118"/>
      <c r="B1018" s="673"/>
      <c r="C1018" s="673"/>
      <c r="D1018" s="673"/>
      <c r="E1018" s="376"/>
      <c r="F1018" s="377"/>
      <c r="G1018" s="378"/>
      <c r="H1018" s="379"/>
    </row>
    <row r="1019" spans="1:8" s="177" customFormat="1" x14ac:dyDescent="0.25">
      <c r="A1019" s="779" t="s">
        <v>222</v>
      </c>
      <c r="B1019" s="781" t="s">
        <v>22</v>
      </c>
      <c r="C1019" s="781" t="s">
        <v>223</v>
      </c>
      <c r="D1019" s="781" t="s">
        <v>17</v>
      </c>
      <c r="E1019" s="839" t="s">
        <v>224</v>
      </c>
      <c r="F1019" s="840" t="s">
        <v>225</v>
      </c>
      <c r="G1019" s="841"/>
      <c r="H1019" s="842" t="s">
        <v>226</v>
      </c>
    </row>
    <row r="1020" spans="1:8" s="177" customFormat="1" x14ac:dyDescent="0.25">
      <c r="A1020" s="807"/>
      <c r="B1020" s="782"/>
      <c r="C1020" s="782"/>
      <c r="D1020" s="785"/>
      <c r="E1020" s="786"/>
      <c r="F1020" s="380" t="s">
        <v>227</v>
      </c>
      <c r="G1020" s="380" t="s">
        <v>228</v>
      </c>
      <c r="H1020" s="843"/>
    </row>
    <row r="1021" spans="1:8" s="177" customFormat="1" ht="22.5" x14ac:dyDescent="0.25">
      <c r="A1021" s="132" t="s">
        <v>248</v>
      </c>
      <c r="B1021" s="110" t="s">
        <v>8</v>
      </c>
      <c r="C1021" s="78">
        <v>88250</v>
      </c>
      <c r="D1021" s="111" t="s">
        <v>249</v>
      </c>
      <c r="E1021" s="307">
        <v>0.54</v>
      </c>
      <c r="F1021" s="381">
        <f>$F$562</f>
        <v>23.01</v>
      </c>
      <c r="G1021" s="114">
        <f t="shared" ref="G1021:G1022" si="48">TRUNC(E1021*F1021,2)</f>
        <v>12.42</v>
      </c>
      <c r="H1021" s="159"/>
    </row>
    <row r="1022" spans="1:8" s="177" customFormat="1" ht="25.5" customHeight="1" x14ac:dyDescent="0.25">
      <c r="A1022" s="132" t="s">
        <v>250</v>
      </c>
      <c r="B1022" s="110" t="s">
        <v>8</v>
      </c>
      <c r="C1022" s="78">
        <v>100308</v>
      </c>
      <c r="D1022" s="111" t="s">
        <v>249</v>
      </c>
      <c r="E1022" s="307">
        <v>0.54</v>
      </c>
      <c r="F1022" s="381">
        <f>$F$563</f>
        <v>25.98</v>
      </c>
      <c r="G1022" s="114">
        <f t="shared" si="48"/>
        <v>14.02</v>
      </c>
      <c r="H1022" s="159"/>
    </row>
    <row r="1023" spans="1:8" s="177" customFormat="1" x14ac:dyDescent="0.25">
      <c r="A1023" s="170" t="s">
        <v>226</v>
      </c>
      <c r="B1023" s="808"/>
      <c r="C1023" s="809"/>
      <c r="D1023" s="809"/>
      <c r="E1023" s="809"/>
      <c r="F1023" s="809"/>
      <c r="G1023" s="810"/>
      <c r="H1023" s="171">
        <f>SUM(G1021:G1022)</f>
        <v>26.439999999999998</v>
      </c>
    </row>
    <row r="1024" spans="1:8" s="177" customFormat="1" x14ac:dyDescent="0.25">
      <c r="A1024" s="102"/>
      <c r="B1024" s="672"/>
      <c r="C1024" s="672"/>
      <c r="D1024" s="672"/>
      <c r="E1024" s="104"/>
      <c r="F1024" s="105"/>
      <c r="G1024" s="106"/>
      <c r="H1024" s="107"/>
    </row>
    <row r="1025" spans="1:255" s="177" customFormat="1" ht="21" customHeight="1" x14ac:dyDescent="0.25">
      <c r="A1025" s="779" t="s">
        <v>229</v>
      </c>
      <c r="B1025" s="781" t="s">
        <v>22</v>
      </c>
      <c r="C1025" s="781" t="s">
        <v>223</v>
      </c>
      <c r="D1025" s="781" t="s">
        <v>17</v>
      </c>
      <c r="E1025" s="783" t="s">
        <v>224</v>
      </c>
      <c r="F1025" s="772" t="s">
        <v>225</v>
      </c>
      <c r="G1025" s="773"/>
      <c r="H1025" s="774" t="s">
        <v>230</v>
      </c>
    </row>
    <row r="1026" spans="1:255" s="177" customFormat="1" ht="16.5" customHeight="1" x14ac:dyDescent="0.25">
      <c r="A1026" s="780"/>
      <c r="B1026" s="782"/>
      <c r="C1026" s="782"/>
      <c r="D1026" s="782"/>
      <c r="E1026" s="784"/>
      <c r="F1026" s="42" t="s">
        <v>227</v>
      </c>
      <c r="G1026" s="42" t="s">
        <v>228</v>
      </c>
      <c r="H1026" s="775"/>
    </row>
    <row r="1027" spans="1:255" s="177" customFormat="1" x14ac:dyDescent="0.25">
      <c r="A1027" s="564"/>
      <c r="B1027" s="555"/>
      <c r="C1027" s="555"/>
      <c r="D1027" s="555"/>
      <c r="E1027" s="565"/>
      <c r="F1027" s="165"/>
      <c r="G1027" s="166"/>
      <c r="H1027" s="558"/>
    </row>
    <row r="1028" spans="1:255" s="177" customFormat="1" ht="30.75" customHeight="1" x14ac:dyDescent="0.25">
      <c r="A1028" s="674" t="s">
        <v>311</v>
      </c>
      <c r="B1028" s="92" t="s">
        <v>233</v>
      </c>
      <c r="C1028" s="78" t="s">
        <v>234</v>
      </c>
      <c r="D1028" s="186" t="s">
        <v>17</v>
      </c>
      <c r="E1028" s="185">
        <v>1</v>
      </c>
      <c r="F1028" s="124">
        <f>' material refrigeração'!Q28</f>
        <v>179.13</v>
      </c>
      <c r="G1028" s="114">
        <f t="shared" ref="G1028" si="49">TRUNC(E1028*F1028,2)</f>
        <v>179.13</v>
      </c>
      <c r="H1028" s="569"/>
    </row>
    <row r="1029" spans="1:255" s="177" customFormat="1" ht="20.25" customHeight="1" x14ac:dyDescent="0.25">
      <c r="A1029" s="675"/>
      <c r="B1029" s="92"/>
      <c r="C1029" s="78"/>
      <c r="D1029" s="111"/>
      <c r="E1029" s="295"/>
      <c r="F1029" s="124"/>
      <c r="G1029" s="114"/>
      <c r="H1029" s="569"/>
    </row>
    <row r="1030" spans="1:255" s="177" customFormat="1" ht="20.25" customHeight="1" x14ac:dyDescent="0.25">
      <c r="A1030" s="675"/>
      <c r="B1030" s="92"/>
      <c r="C1030" s="78"/>
      <c r="D1030" s="186"/>
      <c r="E1030" s="295"/>
      <c r="F1030" s="124"/>
      <c r="G1030" s="114"/>
      <c r="H1030" s="569"/>
    </row>
    <row r="1031" spans="1:255" s="177" customFormat="1" ht="23.25" customHeight="1" x14ac:dyDescent="0.25">
      <c r="A1031" s="675"/>
      <c r="B1031" s="92"/>
      <c r="C1031" s="78"/>
      <c r="D1031" s="111"/>
      <c r="E1031" s="387"/>
      <c r="F1031" s="124"/>
      <c r="G1031" s="114"/>
      <c r="H1031" s="569"/>
      <c r="I1031" s="182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  <c r="BQ1031" s="176"/>
      <c r="BR1031" s="176"/>
      <c r="BS1031" s="176"/>
      <c r="BT1031" s="176"/>
      <c r="BU1031" s="176"/>
      <c r="BV1031" s="176"/>
      <c r="BW1031" s="176"/>
      <c r="BX1031" s="176"/>
      <c r="BY1031" s="176"/>
      <c r="BZ1031" s="176"/>
      <c r="CA1031" s="176"/>
      <c r="CB1031" s="176"/>
      <c r="CC1031" s="176"/>
      <c r="CD1031" s="176"/>
      <c r="CE1031" s="176"/>
      <c r="CF1031" s="176"/>
      <c r="CG1031" s="176"/>
      <c r="CH1031" s="176"/>
      <c r="CI1031" s="176"/>
      <c r="CJ1031" s="176"/>
      <c r="CK1031" s="176"/>
      <c r="CL1031" s="176"/>
      <c r="CM1031" s="176"/>
      <c r="CN1031" s="176"/>
      <c r="CO1031" s="176"/>
      <c r="CP1031" s="176"/>
      <c r="CQ1031" s="176"/>
      <c r="CR1031" s="176"/>
      <c r="CS1031" s="176"/>
      <c r="CT1031" s="176"/>
      <c r="CU1031" s="176"/>
      <c r="CV1031" s="176"/>
      <c r="CW1031" s="176"/>
      <c r="CX1031" s="176"/>
      <c r="CY1031" s="176"/>
      <c r="CZ1031" s="176"/>
      <c r="DA1031" s="176"/>
      <c r="DB1031" s="176"/>
      <c r="DC1031" s="176"/>
      <c r="DD1031" s="176"/>
      <c r="DE1031" s="176"/>
      <c r="DF1031" s="176"/>
      <c r="DG1031" s="176"/>
      <c r="DH1031" s="176"/>
      <c r="DI1031" s="176"/>
      <c r="DJ1031" s="176"/>
      <c r="DK1031" s="176"/>
      <c r="DL1031" s="176"/>
      <c r="DM1031" s="176"/>
      <c r="DN1031" s="176"/>
      <c r="DO1031" s="176"/>
      <c r="DP1031" s="176"/>
      <c r="DQ1031" s="176"/>
      <c r="DR1031" s="176"/>
      <c r="DS1031" s="176"/>
      <c r="DT1031" s="176"/>
      <c r="DU1031" s="176"/>
      <c r="DV1031" s="176"/>
      <c r="DW1031" s="176"/>
      <c r="DX1031" s="176"/>
      <c r="DY1031" s="176"/>
      <c r="DZ1031" s="176"/>
      <c r="EA1031" s="176"/>
      <c r="EB1031" s="176"/>
      <c r="EC1031" s="176"/>
      <c r="ED1031" s="176"/>
      <c r="EE1031" s="176"/>
      <c r="EF1031" s="176"/>
      <c r="EG1031" s="176"/>
      <c r="EH1031" s="176"/>
      <c r="EI1031" s="176"/>
      <c r="EJ1031" s="176"/>
      <c r="EK1031" s="176"/>
      <c r="EL1031" s="176"/>
      <c r="EM1031" s="176"/>
      <c r="EN1031" s="176"/>
      <c r="EO1031" s="176"/>
      <c r="EP1031" s="176"/>
      <c r="EQ1031" s="176"/>
      <c r="ER1031" s="176"/>
      <c r="ES1031" s="176"/>
      <c r="ET1031" s="176"/>
      <c r="EU1031" s="176"/>
      <c r="EV1031" s="176"/>
      <c r="EW1031" s="176"/>
      <c r="EX1031" s="176"/>
      <c r="EY1031" s="176"/>
      <c r="EZ1031" s="176"/>
      <c r="FA1031" s="176"/>
      <c r="FB1031" s="176"/>
      <c r="FC1031" s="176"/>
      <c r="FD1031" s="176"/>
      <c r="FE1031" s="176"/>
      <c r="FF1031" s="176"/>
      <c r="FG1031" s="176"/>
      <c r="FH1031" s="176"/>
      <c r="FI1031" s="176"/>
      <c r="FJ1031" s="176"/>
      <c r="FK1031" s="176"/>
      <c r="FL1031" s="176"/>
      <c r="FM1031" s="176"/>
      <c r="FN1031" s="176"/>
      <c r="FO1031" s="176"/>
      <c r="FP1031" s="176"/>
      <c r="FQ1031" s="176"/>
      <c r="FR1031" s="176"/>
      <c r="FS1031" s="176"/>
      <c r="FT1031" s="176"/>
      <c r="FU1031" s="176"/>
      <c r="FV1031" s="176"/>
      <c r="FW1031" s="176"/>
      <c r="FX1031" s="176"/>
      <c r="FY1031" s="176"/>
      <c r="FZ1031" s="176"/>
      <c r="GA1031" s="176"/>
      <c r="GB1031" s="176"/>
      <c r="GC1031" s="176"/>
      <c r="GD1031" s="176"/>
      <c r="GE1031" s="176"/>
      <c r="GF1031" s="176"/>
      <c r="GG1031" s="176"/>
      <c r="GH1031" s="176"/>
      <c r="GI1031" s="176"/>
      <c r="GJ1031" s="176"/>
      <c r="GK1031" s="176"/>
      <c r="GL1031" s="176"/>
      <c r="GM1031" s="176"/>
      <c r="GN1031" s="176"/>
      <c r="GO1031" s="176"/>
      <c r="GP1031" s="176"/>
      <c r="GQ1031" s="176"/>
      <c r="GR1031" s="176"/>
      <c r="GS1031" s="176"/>
      <c r="GT1031" s="176"/>
      <c r="GU1031" s="176"/>
      <c r="GV1031" s="176"/>
      <c r="GW1031" s="176"/>
      <c r="GX1031" s="176"/>
      <c r="GY1031" s="176"/>
      <c r="GZ1031" s="176"/>
      <c r="HA1031" s="176"/>
      <c r="HB1031" s="176"/>
      <c r="HC1031" s="176"/>
      <c r="HD1031" s="176"/>
      <c r="HE1031" s="176"/>
      <c r="HF1031" s="176"/>
      <c r="HG1031" s="176"/>
      <c r="HH1031" s="176"/>
      <c r="HI1031" s="176"/>
      <c r="HJ1031" s="176"/>
      <c r="HK1031" s="176"/>
      <c r="HL1031" s="176"/>
      <c r="HM1031" s="176"/>
      <c r="HN1031" s="176"/>
      <c r="HO1031" s="176"/>
      <c r="HP1031" s="176"/>
      <c r="HQ1031" s="176"/>
      <c r="HR1031" s="176"/>
      <c r="HS1031" s="176"/>
      <c r="HT1031" s="176"/>
      <c r="HU1031" s="176"/>
      <c r="HV1031" s="176"/>
      <c r="HW1031" s="176"/>
      <c r="HX1031" s="176"/>
      <c r="HY1031" s="176"/>
      <c r="HZ1031" s="176"/>
      <c r="IA1031" s="176"/>
      <c r="IB1031" s="176"/>
      <c r="IC1031" s="176"/>
      <c r="ID1031" s="176"/>
      <c r="IE1031" s="176"/>
      <c r="IF1031" s="176"/>
      <c r="IG1031" s="176"/>
      <c r="IH1031" s="176"/>
      <c r="II1031" s="176"/>
      <c r="IJ1031" s="176"/>
      <c r="IK1031" s="176"/>
      <c r="IL1031" s="176"/>
      <c r="IM1031" s="176"/>
      <c r="IN1031" s="176"/>
      <c r="IO1031" s="176"/>
      <c r="IP1031" s="176"/>
      <c r="IQ1031" s="176"/>
      <c r="IR1031" s="176"/>
      <c r="IS1031" s="176"/>
      <c r="IT1031" s="176"/>
      <c r="IU1031" s="176"/>
    </row>
    <row r="1032" spans="1:255" s="177" customFormat="1" ht="23.25" customHeight="1" x14ac:dyDescent="0.2">
      <c r="A1032" s="677"/>
      <c r="B1032" s="92"/>
      <c r="C1032" s="78"/>
      <c r="D1032" s="186"/>
      <c r="E1032" s="387"/>
      <c r="F1032" s="124"/>
      <c r="G1032" s="114"/>
      <c r="H1032" s="569"/>
      <c r="I1032" s="182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  <c r="BQ1032" s="176"/>
      <c r="BR1032" s="176"/>
      <c r="BS1032" s="176"/>
      <c r="BT1032" s="176"/>
      <c r="BU1032" s="176"/>
      <c r="BV1032" s="176"/>
      <c r="BW1032" s="176"/>
      <c r="BX1032" s="176"/>
      <c r="BY1032" s="176"/>
      <c r="BZ1032" s="176"/>
      <c r="CA1032" s="176"/>
      <c r="CB1032" s="176"/>
      <c r="CC1032" s="176"/>
      <c r="CD1032" s="176"/>
      <c r="CE1032" s="176"/>
      <c r="CF1032" s="176"/>
      <c r="CG1032" s="176"/>
      <c r="CH1032" s="176"/>
      <c r="CI1032" s="176"/>
      <c r="CJ1032" s="176"/>
      <c r="CK1032" s="176"/>
      <c r="CL1032" s="176"/>
      <c r="CM1032" s="176"/>
      <c r="CN1032" s="176"/>
      <c r="CO1032" s="176"/>
      <c r="CP1032" s="176"/>
      <c r="CQ1032" s="176"/>
      <c r="CR1032" s="176"/>
      <c r="CS1032" s="176"/>
      <c r="CT1032" s="176"/>
      <c r="CU1032" s="176"/>
      <c r="CV1032" s="176"/>
      <c r="CW1032" s="176"/>
      <c r="CX1032" s="176"/>
      <c r="CY1032" s="176"/>
      <c r="CZ1032" s="176"/>
      <c r="DA1032" s="176"/>
      <c r="DB1032" s="176"/>
      <c r="DC1032" s="176"/>
      <c r="DD1032" s="176"/>
      <c r="DE1032" s="176"/>
      <c r="DF1032" s="176"/>
      <c r="DG1032" s="176"/>
      <c r="DH1032" s="176"/>
      <c r="DI1032" s="176"/>
      <c r="DJ1032" s="176"/>
      <c r="DK1032" s="176"/>
      <c r="DL1032" s="176"/>
      <c r="DM1032" s="176"/>
      <c r="DN1032" s="176"/>
      <c r="DO1032" s="176"/>
      <c r="DP1032" s="176"/>
      <c r="DQ1032" s="176"/>
      <c r="DR1032" s="176"/>
      <c r="DS1032" s="176"/>
      <c r="DT1032" s="176"/>
      <c r="DU1032" s="176"/>
      <c r="DV1032" s="176"/>
      <c r="DW1032" s="176"/>
      <c r="DX1032" s="176"/>
      <c r="DY1032" s="176"/>
      <c r="DZ1032" s="176"/>
      <c r="EA1032" s="176"/>
      <c r="EB1032" s="176"/>
      <c r="EC1032" s="176"/>
      <c r="ED1032" s="176"/>
      <c r="EE1032" s="176"/>
      <c r="EF1032" s="176"/>
      <c r="EG1032" s="176"/>
      <c r="EH1032" s="176"/>
      <c r="EI1032" s="176"/>
      <c r="EJ1032" s="176"/>
      <c r="EK1032" s="176"/>
      <c r="EL1032" s="176"/>
      <c r="EM1032" s="176"/>
      <c r="EN1032" s="176"/>
      <c r="EO1032" s="176"/>
      <c r="EP1032" s="176"/>
      <c r="EQ1032" s="176"/>
      <c r="ER1032" s="176"/>
      <c r="ES1032" s="176"/>
      <c r="ET1032" s="176"/>
      <c r="EU1032" s="176"/>
      <c r="EV1032" s="176"/>
      <c r="EW1032" s="176"/>
      <c r="EX1032" s="176"/>
      <c r="EY1032" s="176"/>
      <c r="EZ1032" s="176"/>
      <c r="FA1032" s="176"/>
      <c r="FB1032" s="176"/>
      <c r="FC1032" s="176"/>
      <c r="FD1032" s="176"/>
      <c r="FE1032" s="176"/>
      <c r="FF1032" s="176"/>
      <c r="FG1032" s="176"/>
      <c r="FH1032" s="176"/>
      <c r="FI1032" s="176"/>
      <c r="FJ1032" s="176"/>
      <c r="FK1032" s="176"/>
      <c r="FL1032" s="176"/>
      <c r="FM1032" s="176"/>
      <c r="FN1032" s="176"/>
      <c r="FO1032" s="176"/>
      <c r="FP1032" s="176"/>
      <c r="FQ1032" s="176"/>
      <c r="FR1032" s="176"/>
      <c r="FS1032" s="176"/>
      <c r="FT1032" s="176"/>
      <c r="FU1032" s="176"/>
      <c r="FV1032" s="176"/>
      <c r="FW1032" s="176"/>
      <c r="FX1032" s="176"/>
      <c r="FY1032" s="176"/>
      <c r="FZ1032" s="176"/>
      <c r="GA1032" s="176"/>
      <c r="GB1032" s="176"/>
      <c r="GC1032" s="176"/>
      <c r="GD1032" s="176"/>
      <c r="GE1032" s="176"/>
      <c r="GF1032" s="176"/>
      <c r="GG1032" s="176"/>
      <c r="GH1032" s="176"/>
      <c r="GI1032" s="176"/>
      <c r="GJ1032" s="176"/>
      <c r="GK1032" s="176"/>
      <c r="GL1032" s="176"/>
      <c r="GM1032" s="176"/>
      <c r="GN1032" s="176"/>
      <c r="GO1032" s="176"/>
      <c r="GP1032" s="176"/>
      <c r="GQ1032" s="176"/>
      <c r="GR1032" s="176"/>
      <c r="GS1032" s="176"/>
      <c r="GT1032" s="176"/>
      <c r="GU1032" s="176"/>
      <c r="GV1032" s="176"/>
      <c r="GW1032" s="176"/>
      <c r="GX1032" s="176"/>
      <c r="GY1032" s="176"/>
      <c r="GZ1032" s="176"/>
      <c r="HA1032" s="176"/>
      <c r="HB1032" s="176"/>
      <c r="HC1032" s="176"/>
      <c r="HD1032" s="176"/>
      <c r="HE1032" s="176"/>
      <c r="HF1032" s="176"/>
      <c r="HG1032" s="176"/>
      <c r="HH1032" s="176"/>
      <c r="HI1032" s="176"/>
      <c r="HJ1032" s="176"/>
      <c r="HK1032" s="176"/>
      <c r="HL1032" s="176"/>
      <c r="HM1032" s="176"/>
      <c r="HN1032" s="176"/>
      <c r="HO1032" s="176"/>
      <c r="HP1032" s="176"/>
      <c r="HQ1032" s="176"/>
      <c r="HR1032" s="176"/>
      <c r="HS1032" s="176"/>
      <c r="HT1032" s="176"/>
      <c r="HU1032" s="176"/>
      <c r="HV1032" s="176"/>
      <c r="HW1032" s="176"/>
      <c r="HX1032" s="176"/>
      <c r="HY1032" s="176"/>
      <c r="HZ1032" s="176"/>
      <c r="IA1032" s="176"/>
      <c r="IB1032" s="176"/>
      <c r="IC1032" s="176"/>
      <c r="ID1032" s="176"/>
      <c r="IE1032" s="176"/>
      <c r="IF1032" s="176"/>
      <c r="IG1032" s="176"/>
      <c r="IH1032" s="176"/>
      <c r="II1032" s="176"/>
      <c r="IJ1032" s="176"/>
      <c r="IK1032" s="176"/>
      <c r="IL1032" s="176"/>
      <c r="IM1032" s="176"/>
      <c r="IN1032" s="176"/>
      <c r="IO1032" s="176"/>
      <c r="IP1032" s="176"/>
      <c r="IQ1032" s="176"/>
      <c r="IR1032" s="176"/>
      <c r="IS1032" s="176"/>
      <c r="IT1032" s="176"/>
      <c r="IU1032" s="176"/>
    </row>
    <row r="1033" spans="1:255" s="177" customFormat="1" ht="23.25" customHeight="1" x14ac:dyDescent="0.25">
      <c r="A1033" s="170" t="s">
        <v>230</v>
      </c>
      <c r="B1033" s="808"/>
      <c r="C1033" s="809"/>
      <c r="D1033" s="809"/>
      <c r="E1033" s="809"/>
      <c r="F1033" s="809"/>
      <c r="G1033" s="810"/>
      <c r="H1033" s="171">
        <f>SUM(G1028:G1032)</f>
        <v>179.13</v>
      </c>
    </row>
    <row r="1034" spans="1:255" s="177" customFormat="1" x14ac:dyDescent="0.25">
      <c r="A1034" s="126"/>
      <c r="B1034" s="127"/>
      <c r="C1034" s="127"/>
      <c r="D1034" s="128"/>
      <c r="E1034" s="88"/>
      <c r="F1034" s="129"/>
      <c r="G1034" s="130"/>
      <c r="H1034" s="131"/>
    </row>
    <row r="1035" spans="1:255" s="177" customFormat="1" x14ac:dyDescent="0.25">
      <c r="A1035" s="811" t="s">
        <v>231</v>
      </c>
      <c r="B1035" s="813" t="s">
        <v>22</v>
      </c>
      <c r="C1035" s="813" t="s">
        <v>223</v>
      </c>
      <c r="D1035" s="813" t="s">
        <v>17</v>
      </c>
      <c r="E1035" s="816" t="s">
        <v>224</v>
      </c>
      <c r="F1035" s="818" t="s">
        <v>225</v>
      </c>
      <c r="G1035" s="819"/>
      <c r="H1035" s="820" t="s">
        <v>232</v>
      </c>
    </row>
    <row r="1036" spans="1:255" s="177" customFormat="1" x14ac:dyDescent="0.25">
      <c r="A1036" s="812"/>
      <c r="B1036" s="814"/>
      <c r="C1036" s="814"/>
      <c r="D1036" s="815"/>
      <c r="E1036" s="817"/>
      <c r="F1036" s="165" t="s">
        <v>227</v>
      </c>
      <c r="G1036" s="166" t="s">
        <v>228</v>
      </c>
      <c r="H1036" s="821"/>
    </row>
    <row r="1037" spans="1:255" s="177" customFormat="1" x14ac:dyDescent="0.2">
      <c r="A1037" s="677"/>
      <c r="B1037" s="555"/>
      <c r="C1037" s="555"/>
      <c r="D1037" s="556"/>
      <c r="E1037" s="557"/>
      <c r="F1037" s="165"/>
      <c r="G1037" s="166"/>
      <c r="H1037" s="558"/>
    </row>
    <row r="1038" spans="1:255" s="177" customFormat="1" x14ac:dyDescent="0.25">
      <c r="A1038" s="76"/>
      <c r="B1038" s="77"/>
      <c r="C1038" s="174"/>
      <c r="D1038" s="79"/>
      <c r="E1038" s="80"/>
      <c r="F1038" s="167">
        <v>0</v>
      </c>
      <c r="G1038" s="168">
        <f>ROUND(E1038*F1038,2)</f>
        <v>0</v>
      </c>
      <c r="H1038" s="558"/>
    </row>
    <row r="1039" spans="1:255" s="177" customFormat="1" x14ac:dyDescent="0.25">
      <c r="A1039" s="170" t="s">
        <v>232</v>
      </c>
      <c r="B1039" s="808"/>
      <c r="C1039" s="809"/>
      <c r="D1039" s="809"/>
      <c r="E1039" s="809"/>
      <c r="F1039" s="809"/>
      <c r="G1039" s="810"/>
      <c r="H1039" s="171">
        <f>SUM(G1037:G1038)</f>
        <v>0</v>
      </c>
    </row>
    <row r="1040" spans="1:255" s="177" customFormat="1" x14ac:dyDescent="0.25">
      <c r="A1040" s="76"/>
      <c r="B1040" s="77"/>
      <c r="C1040" s="174"/>
      <c r="D1040" s="79"/>
      <c r="E1040" s="80"/>
      <c r="F1040" s="167"/>
      <c r="G1040" s="168"/>
      <c r="H1040" s="131"/>
    </row>
    <row r="1041" spans="1:9" s="177" customFormat="1" x14ac:dyDescent="0.25">
      <c r="A1041" s="102"/>
      <c r="B1041" s="672"/>
      <c r="C1041" s="672"/>
      <c r="D1041" s="672"/>
      <c r="E1041" s="104"/>
      <c r="F1041" s="105"/>
      <c r="G1041" s="106"/>
      <c r="H1041" s="107"/>
    </row>
    <row r="1042" spans="1:9" s="177" customFormat="1" ht="20.25" customHeight="1" x14ac:dyDescent="0.25">
      <c r="A1042" s="139" t="s">
        <v>237</v>
      </c>
      <c r="B1042" s="562"/>
      <c r="C1042" s="562"/>
      <c r="D1042" s="141"/>
      <c r="E1042" s="142"/>
      <c r="F1042" s="108"/>
      <c r="G1042" s="109"/>
      <c r="H1042" s="298" t="s">
        <v>210</v>
      </c>
    </row>
    <row r="1043" spans="1:9" s="177" customFormat="1" ht="20.25" customHeight="1" x14ac:dyDescent="0.25">
      <c r="A1043" s="143" t="s">
        <v>238</v>
      </c>
      <c r="B1043" s="144"/>
      <c r="C1043" s="144"/>
      <c r="D1043" s="145"/>
      <c r="E1043" s="146"/>
      <c r="F1043" s="147">
        <f>H1023</f>
        <v>26.439999999999998</v>
      </c>
      <c r="G1043" s="148"/>
      <c r="H1043" s="149"/>
    </row>
    <row r="1044" spans="1:9" s="177" customFormat="1" ht="20.25" customHeight="1" x14ac:dyDescent="0.25">
      <c r="A1044" s="296" t="s">
        <v>239</v>
      </c>
      <c r="B1044" s="673"/>
      <c r="C1044" s="673"/>
      <c r="D1044" s="150"/>
      <c r="E1044" s="151"/>
      <c r="F1044" s="152">
        <v>0</v>
      </c>
      <c r="G1044" s="161"/>
      <c r="H1044" s="153"/>
    </row>
    <row r="1045" spans="1:9" s="177" customFormat="1" ht="20.25" customHeight="1" x14ac:dyDescent="0.25">
      <c r="A1045" s="154" t="s">
        <v>240</v>
      </c>
      <c r="B1045" s="155"/>
      <c r="C1045" s="155"/>
      <c r="D1045" s="156"/>
      <c r="E1045" s="157"/>
      <c r="F1045" s="158"/>
      <c r="G1045" s="297"/>
      <c r="H1045" s="159">
        <f>F1043+F1044</f>
        <v>26.439999999999998</v>
      </c>
    </row>
    <row r="1046" spans="1:9" s="177" customFormat="1" ht="20.25" customHeight="1" x14ac:dyDescent="0.25">
      <c r="A1046" s="143" t="s">
        <v>241</v>
      </c>
      <c r="B1046" s="144"/>
      <c r="C1046" s="144"/>
      <c r="D1046" s="145"/>
      <c r="E1046" s="146"/>
      <c r="F1046" s="160">
        <f>H1033</f>
        <v>179.13</v>
      </c>
      <c r="G1046" s="161"/>
      <c r="H1046" s="162"/>
    </row>
    <row r="1047" spans="1:9" s="177" customFormat="1" ht="20.25" customHeight="1" x14ac:dyDescent="0.25">
      <c r="A1047" s="118" t="s">
        <v>242</v>
      </c>
      <c r="B1047" s="673"/>
      <c r="C1047" s="673"/>
      <c r="D1047" s="150"/>
      <c r="E1047" s="151"/>
      <c r="F1047" s="152">
        <f>H1039</f>
        <v>0</v>
      </c>
      <c r="G1047" s="161"/>
      <c r="H1047" s="153"/>
    </row>
    <row r="1048" spans="1:9" s="177" customFormat="1" ht="20.25" customHeight="1" x14ac:dyDescent="0.25">
      <c r="A1048" s="154" t="s">
        <v>243</v>
      </c>
      <c r="B1048" s="155"/>
      <c r="C1048" s="155"/>
      <c r="D1048" s="156"/>
      <c r="E1048" s="163"/>
      <c r="F1048" s="158"/>
      <c r="G1048" s="297"/>
      <c r="H1048" s="159">
        <f>F1046+F1047</f>
        <v>179.13</v>
      </c>
      <c r="I1048" s="216"/>
    </row>
    <row r="1049" spans="1:9" s="177" customFormat="1" ht="20.25" customHeight="1" thickBot="1" x14ac:dyDescent="0.3">
      <c r="A1049" s="318" t="s">
        <v>244</v>
      </c>
      <c r="B1049" s="319"/>
      <c r="C1049" s="319"/>
      <c r="D1049" s="319"/>
      <c r="E1049" s="320"/>
      <c r="F1049" s="321"/>
      <c r="G1049" s="322"/>
      <c r="H1049" s="323">
        <f>H1045+H1048</f>
        <v>205.57</v>
      </c>
    </row>
    <row r="1050" spans="1:9" s="177" customFormat="1" ht="21.75" customHeight="1" x14ac:dyDescent="0.25">
      <c r="A1050" s="679"/>
      <c r="B1050" s="28"/>
      <c r="C1050" s="28"/>
      <c r="D1050" s="29"/>
      <c r="E1050" s="30"/>
      <c r="F1050" s="29"/>
      <c r="G1050" s="29"/>
      <c r="H1050" s="680"/>
    </row>
    <row r="1051" spans="1:9" s="98" customFormat="1" x14ac:dyDescent="0.25">
      <c r="A1051" s="822" t="s">
        <v>211</v>
      </c>
      <c r="B1051" s="823"/>
      <c r="C1051" s="823"/>
      <c r="D1051" s="823"/>
      <c r="E1051" s="823"/>
      <c r="F1051" s="823"/>
      <c r="G1051" s="823"/>
      <c r="H1051" s="824"/>
    </row>
    <row r="1052" spans="1:9" s="98" customFormat="1" x14ac:dyDescent="0.25">
      <c r="A1052" s="822" t="s">
        <v>212</v>
      </c>
      <c r="B1052" s="823"/>
      <c r="C1052" s="823"/>
      <c r="D1052" s="823"/>
      <c r="E1052" s="823"/>
      <c r="F1052" s="823"/>
      <c r="G1052" s="823"/>
      <c r="H1052" s="824"/>
    </row>
    <row r="1053" spans="1:9" s="98" customFormat="1" ht="12.75" customHeight="1" x14ac:dyDescent="0.25">
      <c r="A1053" s="852" t="str">
        <f>A4</f>
        <v>Substituição dos sistemas de climatização dos cartórios do Edifício Sede por VRF</v>
      </c>
      <c r="B1053" s="853"/>
      <c r="C1053" s="853"/>
      <c r="D1053" s="853"/>
      <c r="E1053" s="853"/>
      <c r="F1053" s="853"/>
      <c r="G1053" s="853"/>
      <c r="H1053" s="854"/>
    </row>
    <row r="1054" spans="1:9" s="98" customFormat="1" ht="12.75" customHeight="1" x14ac:dyDescent="0.25">
      <c r="A1054" s="847"/>
      <c r="B1054" s="848"/>
      <c r="C1054" s="848"/>
      <c r="D1054" s="848"/>
      <c r="E1054" s="848"/>
      <c r="F1054" s="848"/>
      <c r="G1054" s="848"/>
      <c r="H1054" s="849"/>
    </row>
    <row r="1055" spans="1:9" s="177" customFormat="1" ht="20.25" customHeight="1" x14ac:dyDescent="0.25">
      <c r="A1055" s="829" t="str">
        <f>'Anexo 2'!H41</f>
        <v>AC-027</v>
      </c>
      <c r="B1055" s="830"/>
      <c r="C1055" s="830"/>
      <c r="D1055" s="830"/>
      <c r="E1055" s="830"/>
      <c r="F1055" s="830"/>
      <c r="G1055" s="830"/>
      <c r="H1055" s="831"/>
    </row>
    <row r="1056" spans="1:9" s="177" customFormat="1" ht="20.25" customHeight="1" x14ac:dyDescent="0.25">
      <c r="A1056" s="844" t="s">
        <v>215</v>
      </c>
      <c r="B1056" s="830"/>
      <c r="C1056" s="183" t="s">
        <v>22</v>
      </c>
      <c r="D1056" s="183" t="s">
        <v>216</v>
      </c>
      <c r="E1056" s="845" t="s">
        <v>217</v>
      </c>
      <c r="F1056" s="845"/>
      <c r="G1056" s="845" t="s">
        <v>218</v>
      </c>
      <c r="H1056" s="846"/>
    </row>
    <row r="1057" spans="1:255" s="177" customFormat="1" ht="54" customHeight="1" x14ac:dyDescent="0.25">
      <c r="A1057" s="825" t="str">
        <f>'Anexo 2'!B41</f>
        <v>Fornecimento e instalação de válvula GBC 5/8" Marca de referência DANFOSS</v>
      </c>
      <c r="B1057" s="826"/>
      <c r="C1057" s="559" t="s">
        <v>233</v>
      </c>
      <c r="D1057" s="101" t="s">
        <v>220</v>
      </c>
      <c r="E1057" s="827" t="s">
        <v>217</v>
      </c>
      <c r="F1057" s="828"/>
      <c r="G1057" s="805" t="str">
        <f>$G$8</f>
        <v>MAIO/2023</v>
      </c>
      <c r="H1057" s="806"/>
    </row>
    <row r="1058" spans="1:255" s="177" customFormat="1" x14ac:dyDescent="0.25">
      <c r="A1058" s="118"/>
      <c r="B1058" s="673"/>
      <c r="C1058" s="673"/>
      <c r="D1058" s="673"/>
      <c r="E1058" s="376"/>
      <c r="F1058" s="377"/>
      <c r="G1058" s="378"/>
      <c r="H1058" s="379"/>
    </row>
    <row r="1059" spans="1:255" s="177" customFormat="1" x14ac:dyDescent="0.25">
      <c r="A1059" s="779" t="s">
        <v>222</v>
      </c>
      <c r="B1059" s="781" t="s">
        <v>22</v>
      </c>
      <c r="C1059" s="781" t="s">
        <v>223</v>
      </c>
      <c r="D1059" s="781" t="s">
        <v>17</v>
      </c>
      <c r="E1059" s="839" t="s">
        <v>224</v>
      </c>
      <c r="F1059" s="840" t="s">
        <v>225</v>
      </c>
      <c r="G1059" s="841"/>
      <c r="H1059" s="842" t="s">
        <v>226</v>
      </c>
    </row>
    <row r="1060" spans="1:255" s="177" customFormat="1" x14ac:dyDescent="0.25">
      <c r="A1060" s="807"/>
      <c r="B1060" s="782"/>
      <c r="C1060" s="782"/>
      <c r="D1060" s="785"/>
      <c r="E1060" s="786"/>
      <c r="F1060" s="380" t="s">
        <v>227</v>
      </c>
      <c r="G1060" s="380" t="s">
        <v>228</v>
      </c>
      <c r="H1060" s="843"/>
    </row>
    <row r="1061" spans="1:255" s="177" customFormat="1" ht="22.5" x14ac:dyDescent="0.25">
      <c r="A1061" s="132" t="s">
        <v>248</v>
      </c>
      <c r="B1061" s="110" t="s">
        <v>8</v>
      </c>
      <c r="C1061" s="78">
        <v>88250</v>
      </c>
      <c r="D1061" s="111" t="s">
        <v>249</v>
      </c>
      <c r="E1061" s="307">
        <v>0.54</v>
      </c>
      <c r="F1061" s="381">
        <f>$F$562</f>
        <v>23.01</v>
      </c>
      <c r="G1061" s="114">
        <f t="shared" ref="G1061:G1062" si="50">TRUNC(E1061*F1061,2)</f>
        <v>12.42</v>
      </c>
      <c r="H1061" s="159"/>
    </row>
    <row r="1062" spans="1:255" s="177" customFormat="1" ht="25.5" customHeight="1" x14ac:dyDescent="0.25">
      <c r="A1062" s="132" t="s">
        <v>250</v>
      </c>
      <c r="B1062" s="110" t="s">
        <v>8</v>
      </c>
      <c r="C1062" s="78">
        <v>100308</v>
      </c>
      <c r="D1062" s="111" t="s">
        <v>249</v>
      </c>
      <c r="E1062" s="307">
        <v>0.54</v>
      </c>
      <c r="F1062" s="381">
        <f>$F$563</f>
        <v>25.98</v>
      </c>
      <c r="G1062" s="114">
        <f t="shared" si="50"/>
        <v>14.02</v>
      </c>
      <c r="H1062" s="159"/>
    </row>
    <row r="1063" spans="1:255" s="177" customFormat="1" x14ac:dyDescent="0.25">
      <c r="A1063" s="116" t="s">
        <v>226</v>
      </c>
      <c r="B1063" s="855"/>
      <c r="C1063" s="856"/>
      <c r="D1063" s="856"/>
      <c r="E1063" s="856"/>
      <c r="F1063" s="856"/>
      <c r="G1063" s="857"/>
      <c r="H1063" s="117">
        <f>SUM(G1061:G1062)</f>
        <v>26.439999999999998</v>
      </c>
    </row>
    <row r="1064" spans="1:255" s="177" customFormat="1" x14ac:dyDescent="0.25">
      <c r="A1064" s="102"/>
      <c r="B1064" s="672"/>
      <c r="C1064" s="672"/>
      <c r="D1064" s="672"/>
      <c r="E1064" s="104"/>
      <c r="F1064" s="105"/>
      <c r="G1064" s="106"/>
      <c r="H1064" s="107"/>
    </row>
    <row r="1065" spans="1:255" s="177" customFormat="1" ht="21" customHeight="1" x14ac:dyDescent="0.25">
      <c r="A1065" s="779" t="s">
        <v>229</v>
      </c>
      <c r="B1065" s="781" t="s">
        <v>22</v>
      </c>
      <c r="C1065" s="781" t="s">
        <v>223</v>
      </c>
      <c r="D1065" s="781" t="s">
        <v>17</v>
      </c>
      <c r="E1065" s="783" t="s">
        <v>224</v>
      </c>
      <c r="F1065" s="772" t="s">
        <v>225</v>
      </c>
      <c r="G1065" s="773"/>
      <c r="H1065" s="774" t="s">
        <v>230</v>
      </c>
    </row>
    <row r="1066" spans="1:255" s="177" customFormat="1" ht="16.5" customHeight="1" x14ac:dyDescent="0.25">
      <c r="A1066" s="780"/>
      <c r="B1066" s="782"/>
      <c r="C1066" s="782"/>
      <c r="D1066" s="782"/>
      <c r="E1066" s="784"/>
      <c r="F1066" s="42" t="s">
        <v>227</v>
      </c>
      <c r="G1066" s="42" t="s">
        <v>228</v>
      </c>
      <c r="H1066" s="775"/>
    </row>
    <row r="1067" spans="1:255" s="177" customFormat="1" x14ac:dyDescent="0.25">
      <c r="A1067" s="564"/>
      <c r="B1067" s="555"/>
      <c r="C1067" s="555"/>
      <c r="D1067" s="555"/>
      <c r="E1067" s="565"/>
      <c r="F1067" s="165"/>
      <c r="G1067" s="166"/>
      <c r="H1067" s="558"/>
    </row>
    <row r="1068" spans="1:255" s="177" customFormat="1" ht="20.25" customHeight="1" x14ac:dyDescent="0.2">
      <c r="A1068" s="677" t="s">
        <v>312</v>
      </c>
      <c r="B1068" s="92" t="s">
        <v>233</v>
      </c>
      <c r="C1068" s="78" t="s">
        <v>234</v>
      </c>
      <c r="D1068" s="186" t="s">
        <v>17</v>
      </c>
      <c r="E1068" s="185">
        <v>1</v>
      </c>
      <c r="F1068" s="124">
        <f>' material refrigeração'!Q30</f>
        <v>174.14</v>
      </c>
      <c r="G1068" s="114">
        <f t="shared" ref="G1068" si="51">TRUNC(E1068*F1068,2)</f>
        <v>174.14</v>
      </c>
      <c r="H1068" s="569"/>
    </row>
    <row r="1069" spans="1:255" s="177" customFormat="1" ht="20.25" customHeight="1" x14ac:dyDescent="0.25">
      <c r="A1069" s="675"/>
      <c r="B1069" s="92"/>
      <c r="C1069" s="78"/>
      <c r="D1069" s="111"/>
      <c r="E1069" s="295"/>
      <c r="F1069" s="124"/>
      <c r="G1069" s="114"/>
      <c r="H1069" s="569"/>
    </row>
    <row r="1070" spans="1:255" s="177" customFormat="1" ht="20.25" customHeight="1" x14ac:dyDescent="0.25">
      <c r="A1070" s="675"/>
      <c r="B1070" s="92"/>
      <c r="C1070" s="78"/>
      <c r="D1070" s="186"/>
      <c r="E1070" s="295"/>
      <c r="F1070" s="124"/>
      <c r="G1070" s="114"/>
      <c r="H1070" s="569"/>
    </row>
    <row r="1071" spans="1:255" s="177" customFormat="1" ht="23.25" customHeight="1" x14ac:dyDescent="0.25">
      <c r="A1071" s="675"/>
      <c r="B1071" s="92"/>
      <c r="C1071" s="78"/>
      <c r="D1071" s="111"/>
      <c r="E1071" s="387"/>
      <c r="F1071" s="124"/>
      <c r="G1071" s="114"/>
      <c r="H1071" s="569"/>
      <c r="I1071" s="182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  <c r="BP1071" s="176"/>
      <c r="BQ1071" s="176"/>
      <c r="BR1071" s="176"/>
      <c r="BS1071" s="176"/>
      <c r="BT1071" s="176"/>
      <c r="BU1071" s="176"/>
      <c r="BV1071" s="176"/>
      <c r="BW1071" s="176"/>
      <c r="BX1071" s="176"/>
      <c r="BY1071" s="176"/>
      <c r="BZ1071" s="176"/>
      <c r="CA1071" s="176"/>
      <c r="CB1071" s="176"/>
      <c r="CC1071" s="176"/>
      <c r="CD1071" s="176"/>
      <c r="CE1071" s="176"/>
      <c r="CF1071" s="176"/>
      <c r="CG1071" s="176"/>
      <c r="CH1071" s="176"/>
      <c r="CI1071" s="176"/>
      <c r="CJ1071" s="176"/>
      <c r="CK1071" s="176"/>
      <c r="CL1071" s="176"/>
      <c r="CM1071" s="176"/>
      <c r="CN1071" s="176"/>
      <c r="CO1071" s="176"/>
      <c r="CP1071" s="176"/>
      <c r="CQ1071" s="176"/>
      <c r="CR1071" s="176"/>
      <c r="CS1071" s="176"/>
      <c r="CT1071" s="176"/>
      <c r="CU1071" s="176"/>
      <c r="CV1071" s="176"/>
      <c r="CW1071" s="176"/>
      <c r="CX1071" s="176"/>
      <c r="CY1071" s="176"/>
      <c r="CZ1071" s="176"/>
      <c r="DA1071" s="176"/>
      <c r="DB1071" s="176"/>
      <c r="DC1071" s="176"/>
      <c r="DD1071" s="176"/>
      <c r="DE1071" s="176"/>
      <c r="DF1071" s="176"/>
      <c r="DG1071" s="176"/>
      <c r="DH1071" s="176"/>
      <c r="DI1071" s="176"/>
      <c r="DJ1071" s="176"/>
      <c r="DK1071" s="176"/>
      <c r="DL1071" s="176"/>
      <c r="DM1071" s="176"/>
      <c r="DN1071" s="176"/>
      <c r="DO1071" s="176"/>
      <c r="DP1071" s="176"/>
      <c r="DQ1071" s="176"/>
      <c r="DR1071" s="176"/>
      <c r="DS1071" s="176"/>
      <c r="DT1071" s="176"/>
      <c r="DU1071" s="176"/>
      <c r="DV1071" s="176"/>
      <c r="DW1071" s="176"/>
      <c r="DX1071" s="176"/>
      <c r="DY1071" s="176"/>
      <c r="DZ1071" s="176"/>
      <c r="EA1071" s="176"/>
      <c r="EB1071" s="176"/>
      <c r="EC1071" s="176"/>
      <c r="ED1071" s="176"/>
      <c r="EE1071" s="176"/>
      <c r="EF1071" s="176"/>
      <c r="EG1071" s="176"/>
      <c r="EH1071" s="176"/>
      <c r="EI1071" s="176"/>
      <c r="EJ1071" s="176"/>
      <c r="EK1071" s="176"/>
      <c r="EL1071" s="176"/>
      <c r="EM1071" s="176"/>
      <c r="EN1071" s="176"/>
      <c r="EO1071" s="176"/>
      <c r="EP1071" s="176"/>
      <c r="EQ1071" s="176"/>
      <c r="ER1071" s="176"/>
      <c r="ES1071" s="176"/>
      <c r="ET1071" s="176"/>
      <c r="EU1071" s="176"/>
      <c r="EV1071" s="176"/>
      <c r="EW1071" s="176"/>
      <c r="EX1071" s="176"/>
      <c r="EY1071" s="176"/>
      <c r="EZ1071" s="176"/>
      <c r="FA1071" s="176"/>
      <c r="FB1071" s="176"/>
      <c r="FC1071" s="176"/>
      <c r="FD1071" s="176"/>
      <c r="FE1071" s="176"/>
      <c r="FF1071" s="176"/>
      <c r="FG1071" s="176"/>
      <c r="FH1071" s="176"/>
      <c r="FI1071" s="176"/>
      <c r="FJ1071" s="176"/>
      <c r="FK1071" s="176"/>
      <c r="FL1071" s="176"/>
      <c r="FM1071" s="176"/>
      <c r="FN1071" s="176"/>
      <c r="FO1071" s="176"/>
      <c r="FP1071" s="176"/>
      <c r="FQ1071" s="176"/>
      <c r="FR1071" s="176"/>
      <c r="FS1071" s="176"/>
      <c r="FT1071" s="176"/>
      <c r="FU1071" s="176"/>
      <c r="FV1071" s="176"/>
      <c r="FW1071" s="176"/>
      <c r="FX1071" s="176"/>
      <c r="FY1071" s="176"/>
      <c r="FZ1071" s="176"/>
      <c r="GA1071" s="176"/>
      <c r="GB1071" s="176"/>
      <c r="GC1071" s="176"/>
      <c r="GD1071" s="176"/>
      <c r="GE1071" s="176"/>
      <c r="GF1071" s="176"/>
      <c r="GG1071" s="176"/>
      <c r="GH1071" s="176"/>
      <c r="GI1071" s="176"/>
      <c r="GJ1071" s="176"/>
      <c r="GK1071" s="176"/>
      <c r="GL1071" s="176"/>
      <c r="GM1071" s="176"/>
      <c r="GN1071" s="176"/>
      <c r="GO1071" s="176"/>
      <c r="GP1071" s="176"/>
      <c r="GQ1071" s="176"/>
      <c r="GR1071" s="176"/>
      <c r="GS1071" s="176"/>
      <c r="GT1071" s="176"/>
      <c r="GU1071" s="176"/>
      <c r="GV1071" s="176"/>
      <c r="GW1071" s="176"/>
      <c r="GX1071" s="176"/>
      <c r="GY1071" s="176"/>
      <c r="GZ1071" s="176"/>
      <c r="HA1071" s="176"/>
      <c r="HB1071" s="176"/>
      <c r="HC1071" s="176"/>
      <c r="HD1071" s="176"/>
      <c r="HE1071" s="176"/>
      <c r="HF1071" s="176"/>
      <c r="HG1071" s="176"/>
      <c r="HH1071" s="176"/>
      <c r="HI1071" s="176"/>
      <c r="HJ1071" s="176"/>
      <c r="HK1071" s="176"/>
      <c r="HL1071" s="176"/>
      <c r="HM1071" s="176"/>
      <c r="HN1071" s="176"/>
      <c r="HO1071" s="176"/>
      <c r="HP1071" s="176"/>
      <c r="HQ1071" s="176"/>
      <c r="HR1071" s="176"/>
      <c r="HS1071" s="176"/>
      <c r="HT1071" s="176"/>
      <c r="HU1071" s="176"/>
      <c r="HV1071" s="176"/>
      <c r="HW1071" s="176"/>
      <c r="HX1071" s="176"/>
      <c r="HY1071" s="176"/>
      <c r="HZ1071" s="176"/>
      <c r="IA1071" s="176"/>
      <c r="IB1071" s="176"/>
      <c r="IC1071" s="176"/>
      <c r="ID1071" s="176"/>
      <c r="IE1071" s="176"/>
      <c r="IF1071" s="176"/>
      <c r="IG1071" s="176"/>
      <c r="IH1071" s="176"/>
      <c r="II1071" s="176"/>
      <c r="IJ1071" s="176"/>
      <c r="IK1071" s="176"/>
      <c r="IL1071" s="176"/>
      <c r="IM1071" s="176"/>
      <c r="IN1071" s="176"/>
      <c r="IO1071" s="176"/>
      <c r="IP1071" s="176"/>
      <c r="IQ1071" s="176"/>
      <c r="IR1071" s="176"/>
      <c r="IS1071" s="176"/>
      <c r="IT1071" s="176"/>
      <c r="IU1071" s="176"/>
    </row>
    <row r="1072" spans="1:255" s="177" customFormat="1" ht="23.25" customHeight="1" x14ac:dyDescent="0.2">
      <c r="A1072" s="677"/>
      <c r="B1072" s="92"/>
      <c r="C1072" s="78"/>
      <c r="D1072" s="186"/>
      <c r="E1072" s="387"/>
      <c r="F1072" s="124"/>
      <c r="G1072" s="114"/>
      <c r="H1072" s="569"/>
      <c r="I1072" s="182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  <c r="BQ1072" s="176"/>
      <c r="BR1072" s="176"/>
      <c r="BS1072" s="176"/>
      <c r="BT1072" s="176"/>
      <c r="BU1072" s="176"/>
      <c r="BV1072" s="176"/>
      <c r="BW1072" s="176"/>
      <c r="BX1072" s="176"/>
      <c r="BY1072" s="176"/>
      <c r="BZ1072" s="176"/>
      <c r="CA1072" s="176"/>
      <c r="CB1072" s="176"/>
      <c r="CC1072" s="176"/>
      <c r="CD1072" s="176"/>
      <c r="CE1072" s="176"/>
      <c r="CF1072" s="176"/>
      <c r="CG1072" s="176"/>
      <c r="CH1072" s="176"/>
      <c r="CI1072" s="176"/>
      <c r="CJ1072" s="176"/>
      <c r="CK1072" s="176"/>
      <c r="CL1072" s="176"/>
      <c r="CM1072" s="176"/>
      <c r="CN1072" s="176"/>
      <c r="CO1072" s="176"/>
      <c r="CP1072" s="176"/>
      <c r="CQ1072" s="176"/>
      <c r="CR1072" s="176"/>
      <c r="CS1072" s="176"/>
      <c r="CT1072" s="176"/>
      <c r="CU1072" s="176"/>
      <c r="CV1072" s="176"/>
      <c r="CW1072" s="176"/>
      <c r="CX1072" s="176"/>
      <c r="CY1072" s="176"/>
      <c r="CZ1072" s="176"/>
      <c r="DA1072" s="176"/>
      <c r="DB1072" s="176"/>
      <c r="DC1072" s="176"/>
      <c r="DD1072" s="176"/>
      <c r="DE1072" s="176"/>
      <c r="DF1072" s="176"/>
      <c r="DG1072" s="176"/>
      <c r="DH1072" s="176"/>
      <c r="DI1072" s="176"/>
      <c r="DJ1072" s="176"/>
      <c r="DK1072" s="176"/>
      <c r="DL1072" s="176"/>
      <c r="DM1072" s="176"/>
      <c r="DN1072" s="176"/>
      <c r="DO1072" s="176"/>
      <c r="DP1072" s="176"/>
      <c r="DQ1072" s="176"/>
      <c r="DR1072" s="176"/>
      <c r="DS1072" s="176"/>
      <c r="DT1072" s="176"/>
      <c r="DU1072" s="176"/>
      <c r="DV1072" s="176"/>
      <c r="DW1072" s="176"/>
      <c r="DX1072" s="176"/>
      <c r="DY1072" s="176"/>
      <c r="DZ1072" s="176"/>
      <c r="EA1072" s="176"/>
      <c r="EB1072" s="176"/>
      <c r="EC1072" s="176"/>
      <c r="ED1072" s="176"/>
      <c r="EE1072" s="176"/>
      <c r="EF1072" s="176"/>
      <c r="EG1072" s="176"/>
      <c r="EH1072" s="176"/>
      <c r="EI1072" s="176"/>
      <c r="EJ1072" s="176"/>
      <c r="EK1072" s="176"/>
      <c r="EL1072" s="176"/>
      <c r="EM1072" s="176"/>
      <c r="EN1072" s="176"/>
      <c r="EO1072" s="176"/>
      <c r="EP1072" s="176"/>
      <c r="EQ1072" s="176"/>
      <c r="ER1072" s="176"/>
      <c r="ES1072" s="176"/>
      <c r="ET1072" s="176"/>
      <c r="EU1072" s="176"/>
      <c r="EV1072" s="176"/>
      <c r="EW1072" s="176"/>
      <c r="EX1072" s="176"/>
      <c r="EY1072" s="176"/>
      <c r="EZ1072" s="176"/>
      <c r="FA1072" s="176"/>
      <c r="FB1072" s="176"/>
      <c r="FC1072" s="176"/>
      <c r="FD1072" s="176"/>
      <c r="FE1072" s="176"/>
      <c r="FF1072" s="176"/>
      <c r="FG1072" s="176"/>
      <c r="FH1072" s="176"/>
      <c r="FI1072" s="176"/>
      <c r="FJ1072" s="176"/>
      <c r="FK1072" s="176"/>
      <c r="FL1072" s="176"/>
      <c r="FM1072" s="176"/>
      <c r="FN1072" s="176"/>
      <c r="FO1072" s="176"/>
      <c r="FP1072" s="176"/>
      <c r="FQ1072" s="176"/>
      <c r="FR1072" s="176"/>
      <c r="FS1072" s="176"/>
      <c r="FT1072" s="176"/>
      <c r="FU1072" s="176"/>
      <c r="FV1072" s="176"/>
      <c r="FW1072" s="176"/>
      <c r="FX1072" s="176"/>
      <c r="FY1072" s="176"/>
      <c r="FZ1072" s="176"/>
      <c r="GA1072" s="176"/>
      <c r="GB1072" s="176"/>
      <c r="GC1072" s="176"/>
      <c r="GD1072" s="176"/>
      <c r="GE1072" s="176"/>
      <c r="GF1072" s="176"/>
      <c r="GG1072" s="176"/>
      <c r="GH1072" s="176"/>
      <c r="GI1072" s="176"/>
      <c r="GJ1072" s="176"/>
      <c r="GK1072" s="176"/>
      <c r="GL1072" s="176"/>
      <c r="GM1072" s="176"/>
      <c r="GN1072" s="176"/>
      <c r="GO1072" s="176"/>
      <c r="GP1072" s="176"/>
      <c r="GQ1072" s="176"/>
      <c r="GR1072" s="176"/>
      <c r="GS1072" s="176"/>
      <c r="GT1072" s="176"/>
      <c r="GU1072" s="176"/>
      <c r="GV1072" s="176"/>
      <c r="GW1072" s="176"/>
      <c r="GX1072" s="176"/>
      <c r="GY1072" s="176"/>
      <c r="GZ1072" s="176"/>
      <c r="HA1072" s="176"/>
      <c r="HB1072" s="176"/>
      <c r="HC1072" s="176"/>
      <c r="HD1072" s="176"/>
      <c r="HE1072" s="176"/>
      <c r="HF1072" s="176"/>
      <c r="HG1072" s="176"/>
      <c r="HH1072" s="176"/>
      <c r="HI1072" s="176"/>
      <c r="HJ1072" s="176"/>
      <c r="HK1072" s="176"/>
      <c r="HL1072" s="176"/>
      <c r="HM1072" s="176"/>
      <c r="HN1072" s="176"/>
      <c r="HO1072" s="176"/>
      <c r="HP1072" s="176"/>
      <c r="HQ1072" s="176"/>
      <c r="HR1072" s="176"/>
      <c r="HS1072" s="176"/>
      <c r="HT1072" s="176"/>
      <c r="HU1072" s="176"/>
      <c r="HV1072" s="176"/>
      <c r="HW1072" s="176"/>
      <c r="HX1072" s="176"/>
      <c r="HY1072" s="176"/>
      <c r="HZ1072" s="176"/>
      <c r="IA1072" s="176"/>
      <c r="IB1072" s="176"/>
      <c r="IC1072" s="176"/>
      <c r="ID1072" s="176"/>
      <c r="IE1072" s="176"/>
      <c r="IF1072" s="176"/>
      <c r="IG1072" s="176"/>
      <c r="IH1072" s="176"/>
      <c r="II1072" s="176"/>
      <c r="IJ1072" s="176"/>
      <c r="IK1072" s="176"/>
      <c r="IL1072" s="176"/>
      <c r="IM1072" s="176"/>
      <c r="IN1072" s="176"/>
      <c r="IO1072" s="176"/>
      <c r="IP1072" s="176"/>
      <c r="IQ1072" s="176"/>
      <c r="IR1072" s="176"/>
      <c r="IS1072" s="176"/>
      <c r="IT1072" s="176"/>
      <c r="IU1072" s="176"/>
    </row>
    <row r="1073" spans="1:9" s="177" customFormat="1" ht="23.25" customHeight="1" x14ac:dyDescent="0.25">
      <c r="A1073" s="170" t="s">
        <v>230</v>
      </c>
      <c r="B1073" s="808"/>
      <c r="C1073" s="809"/>
      <c r="D1073" s="809"/>
      <c r="E1073" s="809"/>
      <c r="F1073" s="809"/>
      <c r="G1073" s="810"/>
      <c r="H1073" s="171">
        <f>SUM(G1068:G1072)</f>
        <v>174.14</v>
      </c>
    </row>
    <row r="1074" spans="1:9" s="177" customFormat="1" x14ac:dyDescent="0.25">
      <c r="A1074" s="126"/>
      <c r="B1074" s="127"/>
      <c r="C1074" s="127"/>
      <c r="D1074" s="128"/>
      <c r="E1074" s="88"/>
      <c r="F1074" s="129"/>
      <c r="G1074" s="130"/>
      <c r="H1074" s="131"/>
    </row>
    <row r="1075" spans="1:9" s="177" customFormat="1" x14ac:dyDescent="0.25">
      <c r="A1075" s="811" t="s">
        <v>231</v>
      </c>
      <c r="B1075" s="813" t="s">
        <v>22</v>
      </c>
      <c r="C1075" s="813" t="s">
        <v>223</v>
      </c>
      <c r="D1075" s="813" t="s">
        <v>17</v>
      </c>
      <c r="E1075" s="816" t="s">
        <v>224</v>
      </c>
      <c r="F1075" s="818" t="s">
        <v>225</v>
      </c>
      <c r="G1075" s="819"/>
      <c r="H1075" s="820" t="s">
        <v>232</v>
      </c>
    </row>
    <row r="1076" spans="1:9" s="177" customFormat="1" x14ac:dyDescent="0.25">
      <c r="A1076" s="812"/>
      <c r="B1076" s="814"/>
      <c r="C1076" s="814"/>
      <c r="D1076" s="815"/>
      <c r="E1076" s="817"/>
      <c r="F1076" s="165" t="s">
        <v>227</v>
      </c>
      <c r="G1076" s="166" t="s">
        <v>228</v>
      </c>
      <c r="H1076" s="821"/>
    </row>
    <row r="1077" spans="1:9" s="177" customFormat="1" x14ac:dyDescent="0.2">
      <c r="A1077" s="677"/>
      <c r="B1077" s="555"/>
      <c r="C1077" s="555"/>
      <c r="D1077" s="556"/>
      <c r="E1077" s="557"/>
      <c r="F1077" s="165"/>
      <c r="G1077" s="166"/>
      <c r="H1077" s="558"/>
    </row>
    <row r="1078" spans="1:9" s="177" customFormat="1" x14ac:dyDescent="0.25">
      <c r="A1078" s="76"/>
      <c r="B1078" s="77"/>
      <c r="C1078" s="174"/>
      <c r="D1078" s="79"/>
      <c r="E1078" s="80"/>
      <c r="F1078" s="167">
        <v>0</v>
      </c>
      <c r="G1078" s="168">
        <f>ROUND(E1078*F1078,2)</f>
        <v>0</v>
      </c>
      <c r="H1078" s="558"/>
    </row>
    <row r="1079" spans="1:9" s="177" customFormat="1" x14ac:dyDescent="0.25">
      <c r="A1079" s="170" t="s">
        <v>232</v>
      </c>
      <c r="B1079" s="808"/>
      <c r="C1079" s="809"/>
      <c r="D1079" s="809"/>
      <c r="E1079" s="809"/>
      <c r="F1079" s="809"/>
      <c r="G1079" s="810"/>
      <c r="H1079" s="171">
        <f>SUM(G1077:G1078)</f>
        <v>0</v>
      </c>
    </row>
    <row r="1080" spans="1:9" s="177" customFormat="1" x14ac:dyDescent="0.25">
      <c r="A1080" s="76"/>
      <c r="B1080" s="77"/>
      <c r="C1080" s="174"/>
      <c r="D1080" s="79"/>
      <c r="E1080" s="80"/>
      <c r="F1080" s="167"/>
      <c r="G1080" s="168"/>
      <c r="H1080" s="131"/>
    </row>
    <row r="1081" spans="1:9" s="177" customFormat="1" x14ac:dyDescent="0.25">
      <c r="A1081" s="102"/>
      <c r="B1081" s="672"/>
      <c r="C1081" s="672"/>
      <c r="D1081" s="672"/>
      <c r="E1081" s="104"/>
      <c r="F1081" s="105"/>
      <c r="G1081" s="106"/>
      <c r="H1081" s="107"/>
    </row>
    <row r="1082" spans="1:9" s="177" customFormat="1" ht="20.25" customHeight="1" x14ac:dyDescent="0.25">
      <c r="A1082" s="139" t="s">
        <v>237</v>
      </c>
      <c r="B1082" s="562"/>
      <c r="C1082" s="562"/>
      <c r="D1082" s="141"/>
      <c r="E1082" s="142"/>
      <c r="F1082" s="108"/>
      <c r="G1082" s="109"/>
      <c r="H1082" s="298" t="s">
        <v>210</v>
      </c>
    </row>
    <row r="1083" spans="1:9" s="177" customFormat="1" ht="20.25" customHeight="1" x14ac:dyDescent="0.25">
      <c r="A1083" s="143" t="s">
        <v>238</v>
      </c>
      <c r="B1083" s="144"/>
      <c r="C1083" s="144"/>
      <c r="D1083" s="145"/>
      <c r="E1083" s="146"/>
      <c r="F1083" s="147">
        <f>H1063</f>
        <v>26.439999999999998</v>
      </c>
      <c r="G1083" s="148"/>
      <c r="H1083" s="149"/>
    </row>
    <row r="1084" spans="1:9" s="177" customFormat="1" ht="20.25" customHeight="1" x14ac:dyDescent="0.25">
      <c r="A1084" s="296" t="s">
        <v>239</v>
      </c>
      <c r="B1084" s="673"/>
      <c r="C1084" s="673"/>
      <c r="D1084" s="150"/>
      <c r="E1084" s="151"/>
      <c r="F1084" s="152">
        <v>0</v>
      </c>
      <c r="G1084" s="161"/>
      <c r="H1084" s="153"/>
    </row>
    <row r="1085" spans="1:9" s="177" customFormat="1" ht="20.25" customHeight="1" x14ac:dyDescent="0.25">
      <c r="A1085" s="154" t="s">
        <v>240</v>
      </c>
      <c r="B1085" s="155"/>
      <c r="C1085" s="155"/>
      <c r="D1085" s="156"/>
      <c r="E1085" s="157"/>
      <c r="F1085" s="158"/>
      <c r="G1085" s="297"/>
      <c r="H1085" s="159">
        <f>F1083+F1084</f>
        <v>26.439999999999998</v>
      </c>
    </row>
    <row r="1086" spans="1:9" s="177" customFormat="1" ht="20.25" customHeight="1" x14ac:dyDescent="0.25">
      <c r="A1086" s="143" t="s">
        <v>241</v>
      </c>
      <c r="B1086" s="144"/>
      <c r="C1086" s="144"/>
      <c r="D1086" s="145"/>
      <c r="E1086" s="146"/>
      <c r="F1086" s="160">
        <f>H1073</f>
        <v>174.14</v>
      </c>
      <c r="G1086" s="161"/>
      <c r="H1086" s="162"/>
    </row>
    <row r="1087" spans="1:9" s="177" customFormat="1" ht="20.25" customHeight="1" x14ac:dyDescent="0.25">
      <c r="A1087" s="118" t="s">
        <v>242</v>
      </c>
      <c r="B1087" s="673"/>
      <c r="C1087" s="673"/>
      <c r="D1087" s="150"/>
      <c r="E1087" s="151"/>
      <c r="F1087" s="152">
        <f>H1079</f>
        <v>0</v>
      </c>
      <c r="G1087" s="161"/>
      <c r="H1087" s="153"/>
    </row>
    <row r="1088" spans="1:9" s="177" customFormat="1" ht="20.25" customHeight="1" x14ac:dyDescent="0.25">
      <c r="A1088" s="154" t="s">
        <v>243</v>
      </c>
      <c r="B1088" s="155"/>
      <c r="C1088" s="155"/>
      <c r="D1088" s="156"/>
      <c r="E1088" s="163"/>
      <c r="F1088" s="158"/>
      <c r="G1088" s="297"/>
      <c r="H1088" s="159">
        <f>F1086+F1087</f>
        <v>174.14</v>
      </c>
      <c r="I1088" s="216"/>
    </row>
    <row r="1089" spans="1:8" s="177" customFormat="1" ht="20.25" customHeight="1" thickBot="1" x14ac:dyDescent="0.3">
      <c r="A1089" s="318" t="s">
        <v>244</v>
      </c>
      <c r="B1089" s="319"/>
      <c r="C1089" s="319"/>
      <c r="D1089" s="319"/>
      <c r="E1089" s="320"/>
      <c r="F1089" s="321"/>
      <c r="G1089" s="322"/>
      <c r="H1089" s="323">
        <f>H1085+H1088</f>
        <v>200.57999999999998</v>
      </c>
    </row>
    <row r="1090" spans="1:8" s="177" customFormat="1" ht="21.75" customHeight="1" x14ac:dyDescent="0.25">
      <c r="A1090" s="679"/>
      <c r="B1090" s="28"/>
      <c r="C1090" s="28"/>
      <c r="D1090" s="29"/>
      <c r="E1090" s="30"/>
      <c r="F1090" s="29"/>
      <c r="G1090" s="29"/>
      <c r="H1090" s="680"/>
    </row>
    <row r="1091" spans="1:8" s="98" customFormat="1" x14ac:dyDescent="0.25">
      <c r="A1091" s="822" t="s">
        <v>211</v>
      </c>
      <c r="B1091" s="823"/>
      <c r="C1091" s="823"/>
      <c r="D1091" s="823"/>
      <c r="E1091" s="823"/>
      <c r="F1091" s="823"/>
      <c r="G1091" s="823"/>
      <c r="H1091" s="824"/>
    </row>
    <row r="1092" spans="1:8" s="98" customFormat="1" x14ac:dyDescent="0.25">
      <c r="A1092" s="822" t="s">
        <v>212</v>
      </c>
      <c r="B1092" s="823"/>
      <c r="C1092" s="823"/>
      <c r="D1092" s="823"/>
      <c r="E1092" s="823"/>
      <c r="F1092" s="823"/>
      <c r="G1092" s="823"/>
      <c r="H1092" s="824"/>
    </row>
    <row r="1093" spans="1:8" s="98" customFormat="1" ht="12.75" customHeight="1" x14ac:dyDescent="0.25">
      <c r="A1093" s="852" t="str">
        <f>A4</f>
        <v>Substituição dos sistemas de climatização dos cartórios do Edifício Sede por VRF</v>
      </c>
      <c r="B1093" s="853"/>
      <c r="C1093" s="853"/>
      <c r="D1093" s="853"/>
      <c r="E1093" s="853"/>
      <c r="F1093" s="853"/>
      <c r="G1093" s="853"/>
      <c r="H1093" s="854"/>
    </row>
    <row r="1094" spans="1:8" s="98" customFormat="1" ht="12.75" customHeight="1" x14ac:dyDescent="0.25">
      <c r="A1094" s="847"/>
      <c r="B1094" s="848"/>
      <c r="C1094" s="848"/>
      <c r="D1094" s="848"/>
      <c r="E1094" s="848"/>
      <c r="F1094" s="848"/>
      <c r="G1094" s="848"/>
      <c r="H1094" s="849"/>
    </row>
    <row r="1095" spans="1:8" s="177" customFormat="1" ht="20.25" customHeight="1" x14ac:dyDescent="0.25">
      <c r="A1095" s="829" t="str">
        <f>'Anexo 2'!H42</f>
        <v>AC-028</v>
      </c>
      <c r="B1095" s="830"/>
      <c r="C1095" s="830"/>
      <c r="D1095" s="830"/>
      <c r="E1095" s="830"/>
      <c r="F1095" s="830"/>
      <c r="G1095" s="830"/>
      <c r="H1095" s="831"/>
    </row>
    <row r="1096" spans="1:8" s="177" customFormat="1" ht="20.25" customHeight="1" x14ac:dyDescent="0.25">
      <c r="A1096" s="844" t="s">
        <v>215</v>
      </c>
      <c r="B1096" s="830"/>
      <c r="C1096" s="183" t="s">
        <v>22</v>
      </c>
      <c r="D1096" s="183" t="s">
        <v>216</v>
      </c>
      <c r="E1096" s="845" t="s">
        <v>217</v>
      </c>
      <c r="F1096" s="845"/>
      <c r="G1096" s="845" t="s">
        <v>218</v>
      </c>
      <c r="H1096" s="846"/>
    </row>
    <row r="1097" spans="1:8" s="177" customFormat="1" ht="54" customHeight="1" x14ac:dyDescent="0.25">
      <c r="A1097" s="825" t="str">
        <f>'Anexo 2'!B42</f>
        <v>Fornecimento e instalação de válvula GBC 3/8" Marca de referência DANFOSS</v>
      </c>
      <c r="B1097" s="826"/>
      <c r="C1097" s="559" t="s">
        <v>233</v>
      </c>
      <c r="D1097" s="101" t="s">
        <v>220</v>
      </c>
      <c r="E1097" s="827" t="s">
        <v>217</v>
      </c>
      <c r="F1097" s="828"/>
      <c r="G1097" s="805" t="str">
        <f>$G$8</f>
        <v>MAIO/2023</v>
      </c>
      <c r="H1097" s="806"/>
    </row>
    <row r="1098" spans="1:8" s="177" customFormat="1" x14ac:dyDescent="0.25">
      <c r="A1098" s="118"/>
      <c r="B1098" s="673"/>
      <c r="C1098" s="673"/>
      <c r="D1098" s="673"/>
      <c r="E1098" s="376"/>
      <c r="F1098" s="377"/>
      <c r="G1098" s="378"/>
      <c r="H1098" s="379"/>
    </row>
    <row r="1099" spans="1:8" s="177" customFormat="1" x14ac:dyDescent="0.25">
      <c r="A1099" s="779" t="s">
        <v>222</v>
      </c>
      <c r="B1099" s="781" t="s">
        <v>22</v>
      </c>
      <c r="C1099" s="781" t="s">
        <v>223</v>
      </c>
      <c r="D1099" s="781" t="s">
        <v>17</v>
      </c>
      <c r="E1099" s="839" t="s">
        <v>224</v>
      </c>
      <c r="F1099" s="840" t="s">
        <v>225</v>
      </c>
      <c r="G1099" s="841"/>
      <c r="H1099" s="842" t="s">
        <v>226</v>
      </c>
    </row>
    <row r="1100" spans="1:8" s="177" customFormat="1" x14ac:dyDescent="0.25">
      <c r="A1100" s="807"/>
      <c r="B1100" s="782"/>
      <c r="C1100" s="782"/>
      <c r="D1100" s="785"/>
      <c r="E1100" s="786"/>
      <c r="F1100" s="380" t="s">
        <v>227</v>
      </c>
      <c r="G1100" s="380" t="s">
        <v>228</v>
      </c>
      <c r="H1100" s="843"/>
    </row>
    <row r="1101" spans="1:8" s="177" customFormat="1" ht="22.5" x14ac:dyDescent="0.25">
      <c r="A1101" s="180" t="s">
        <v>248</v>
      </c>
      <c r="B1101" s="110" t="s">
        <v>8</v>
      </c>
      <c r="C1101" s="78">
        <v>88250</v>
      </c>
      <c r="D1101" s="309" t="s">
        <v>249</v>
      </c>
      <c r="E1101" s="307">
        <v>0.54</v>
      </c>
      <c r="F1101" s="381">
        <f>$F$562</f>
        <v>23.01</v>
      </c>
      <c r="G1101" s="114">
        <f t="shared" ref="G1101:G1102" si="52">TRUNC(E1101*F1101,2)</f>
        <v>12.42</v>
      </c>
      <c r="H1101" s="159"/>
    </row>
    <row r="1102" spans="1:8" s="177" customFormat="1" ht="25.5" customHeight="1" x14ac:dyDescent="0.25">
      <c r="A1102" s="180" t="s">
        <v>250</v>
      </c>
      <c r="B1102" s="110" t="s">
        <v>8</v>
      </c>
      <c r="C1102" s="78">
        <v>100308</v>
      </c>
      <c r="D1102" s="309" t="s">
        <v>249</v>
      </c>
      <c r="E1102" s="307">
        <v>0.54</v>
      </c>
      <c r="F1102" s="381">
        <f>$F$563</f>
        <v>25.98</v>
      </c>
      <c r="G1102" s="114">
        <f t="shared" si="52"/>
        <v>14.02</v>
      </c>
      <c r="H1102" s="159"/>
    </row>
    <row r="1103" spans="1:8" s="177" customFormat="1" x14ac:dyDescent="0.25">
      <c r="A1103" s="116" t="s">
        <v>226</v>
      </c>
      <c r="B1103" s="855"/>
      <c r="C1103" s="856"/>
      <c r="D1103" s="856"/>
      <c r="E1103" s="856"/>
      <c r="F1103" s="856"/>
      <c r="G1103" s="857"/>
      <c r="H1103" s="117">
        <f>SUM(G1101:G1102)</f>
        <v>26.439999999999998</v>
      </c>
    </row>
    <row r="1104" spans="1:8" s="177" customFormat="1" x14ac:dyDescent="0.25">
      <c r="A1104" s="118"/>
      <c r="B1104" s="673"/>
      <c r="C1104" s="673"/>
      <c r="D1104" s="673"/>
      <c r="E1104" s="376"/>
      <c r="F1104" s="377"/>
      <c r="G1104" s="378"/>
      <c r="H1104" s="379"/>
    </row>
    <row r="1105" spans="1:255" s="177" customFormat="1" ht="21" customHeight="1" x14ac:dyDescent="0.25">
      <c r="A1105" s="779" t="s">
        <v>229</v>
      </c>
      <c r="B1105" s="781" t="s">
        <v>22</v>
      </c>
      <c r="C1105" s="781" t="s">
        <v>223</v>
      </c>
      <c r="D1105" s="781" t="s">
        <v>17</v>
      </c>
      <c r="E1105" s="839" t="s">
        <v>224</v>
      </c>
      <c r="F1105" s="840" t="s">
        <v>225</v>
      </c>
      <c r="G1105" s="841"/>
      <c r="H1105" s="842" t="s">
        <v>230</v>
      </c>
    </row>
    <row r="1106" spans="1:255" s="177" customFormat="1" ht="16.5" customHeight="1" x14ac:dyDescent="0.25">
      <c r="A1106" s="780"/>
      <c r="B1106" s="782"/>
      <c r="C1106" s="782"/>
      <c r="D1106" s="782"/>
      <c r="E1106" s="858"/>
      <c r="F1106" s="380" t="s">
        <v>227</v>
      </c>
      <c r="G1106" s="380" t="s">
        <v>228</v>
      </c>
      <c r="H1106" s="843"/>
    </row>
    <row r="1107" spans="1:255" s="177" customFormat="1" x14ac:dyDescent="0.25">
      <c r="A1107" s="681"/>
      <c r="B1107" s="92"/>
      <c r="C1107" s="92"/>
      <c r="D1107" s="92"/>
      <c r="E1107" s="172"/>
      <c r="F1107" s="124"/>
      <c r="G1107" s="125"/>
      <c r="H1107" s="569"/>
    </row>
    <row r="1108" spans="1:255" s="177" customFormat="1" ht="20.25" customHeight="1" x14ac:dyDescent="0.2">
      <c r="A1108" s="677" t="s">
        <v>313</v>
      </c>
      <c r="B1108" s="92" t="s">
        <v>233</v>
      </c>
      <c r="C1108" s="78" t="s">
        <v>255</v>
      </c>
      <c r="D1108" s="186" t="s">
        <v>17</v>
      </c>
      <c r="E1108" s="185">
        <v>1</v>
      </c>
      <c r="F1108" s="124">
        <f>' material refrigeração'!Q29</f>
        <v>183.99</v>
      </c>
      <c r="G1108" s="114">
        <f t="shared" ref="G1108" si="53">TRUNC(E1108*F1108,2)</f>
        <v>183.99</v>
      </c>
      <c r="H1108" s="569"/>
    </row>
    <row r="1109" spans="1:255" s="177" customFormat="1" ht="20.25" customHeight="1" x14ac:dyDescent="0.25">
      <c r="A1109" s="675"/>
      <c r="B1109" s="92"/>
      <c r="C1109" s="78"/>
      <c r="D1109" s="111"/>
      <c r="E1109" s="295"/>
      <c r="F1109" s="124"/>
      <c r="G1109" s="114"/>
      <c r="H1109" s="569"/>
    </row>
    <row r="1110" spans="1:255" s="177" customFormat="1" ht="20.25" customHeight="1" x14ac:dyDescent="0.25">
      <c r="A1110" s="675"/>
      <c r="B1110" s="92"/>
      <c r="C1110" s="78"/>
      <c r="D1110" s="186"/>
      <c r="E1110" s="295"/>
      <c r="F1110" s="124"/>
      <c r="G1110" s="114"/>
      <c r="H1110" s="569"/>
    </row>
    <row r="1111" spans="1:255" s="177" customFormat="1" ht="23.25" customHeight="1" x14ac:dyDescent="0.25">
      <c r="A1111" s="675"/>
      <c r="B1111" s="92"/>
      <c r="C1111" s="78"/>
      <c r="D1111" s="111"/>
      <c r="E1111" s="387"/>
      <c r="F1111" s="124"/>
      <c r="G1111" s="114"/>
      <c r="H1111" s="569"/>
      <c r="I1111" s="182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  <c r="BQ1111" s="176"/>
      <c r="BR1111" s="176"/>
      <c r="BS1111" s="176"/>
      <c r="BT1111" s="176"/>
      <c r="BU1111" s="176"/>
      <c r="BV1111" s="176"/>
      <c r="BW1111" s="176"/>
      <c r="BX1111" s="176"/>
      <c r="BY1111" s="176"/>
      <c r="BZ1111" s="176"/>
      <c r="CA1111" s="176"/>
      <c r="CB1111" s="176"/>
      <c r="CC1111" s="176"/>
      <c r="CD1111" s="176"/>
      <c r="CE1111" s="176"/>
      <c r="CF1111" s="176"/>
      <c r="CG1111" s="176"/>
      <c r="CH1111" s="176"/>
      <c r="CI1111" s="176"/>
      <c r="CJ1111" s="176"/>
      <c r="CK1111" s="176"/>
      <c r="CL1111" s="176"/>
      <c r="CM1111" s="176"/>
      <c r="CN1111" s="176"/>
      <c r="CO1111" s="176"/>
      <c r="CP1111" s="176"/>
      <c r="CQ1111" s="176"/>
      <c r="CR1111" s="176"/>
      <c r="CS1111" s="176"/>
      <c r="CT1111" s="176"/>
      <c r="CU1111" s="176"/>
      <c r="CV1111" s="176"/>
      <c r="CW1111" s="176"/>
      <c r="CX1111" s="176"/>
      <c r="CY1111" s="176"/>
      <c r="CZ1111" s="176"/>
      <c r="DA1111" s="176"/>
      <c r="DB1111" s="176"/>
      <c r="DC1111" s="176"/>
      <c r="DD1111" s="176"/>
      <c r="DE1111" s="176"/>
      <c r="DF1111" s="176"/>
      <c r="DG1111" s="176"/>
      <c r="DH1111" s="176"/>
      <c r="DI1111" s="176"/>
      <c r="DJ1111" s="176"/>
      <c r="DK1111" s="176"/>
      <c r="DL1111" s="176"/>
      <c r="DM1111" s="176"/>
      <c r="DN1111" s="176"/>
      <c r="DO1111" s="176"/>
      <c r="DP1111" s="176"/>
      <c r="DQ1111" s="176"/>
      <c r="DR1111" s="176"/>
      <c r="DS1111" s="176"/>
      <c r="DT1111" s="176"/>
      <c r="DU1111" s="176"/>
      <c r="DV1111" s="176"/>
      <c r="DW1111" s="176"/>
      <c r="DX1111" s="176"/>
      <c r="DY1111" s="176"/>
      <c r="DZ1111" s="176"/>
      <c r="EA1111" s="176"/>
      <c r="EB1111" s="176"/>
      <c r="EC1111" s="176"/>
      <c r="ED1111" s="176"/>
      <c r="EE1111" s="176"/>
      <c r="EF1111" s="176"/>
      <c r="EG1111" s="176"/>
      <c r="EH1111" s="176"/>
      <c r="EI1111" s="176"/>
      <c r="EJ1111" s="176"/>
      <c r="EK1111" s="176"/>
      <c r="EL1111" s="176"/>
      <c r="EM1111" s="176"/>
      <c r="EN1111" s="176"/>
      <c r="EO1111" s="176"/>
      <c r="EP1111" s="176"/>
      <c r="EQ1111" s="176"/>
      <c r="ER1111" s="176"/>
      <c r="ES1111" s="176"/>
      <c r="ET1111" s="176"/>
      <c r="EU1111" s="176"/>
      <c r="EV1111" s="176"/>
      <c r="EW1111" s="176"/>
      <c r="EX1111" s="176"/>
      <c r="EY1111" s="176"/>
      <c r="EZ1111" s="176"/>
      <c r="FA1111" s="176"/>
      <c r="FB1111" s="176"/>
      <c r="FC1111" s="176"/>
      <c r="FD1111" s="176"/>
      <c r="FE1111" s="176"/>
      <c r="FF1111" s="176"/>
      <c r="FG1111" s="176"/>
      <c r="FH1111" s="176"/>
      <c r="FI1111" s="176"/>
      <c r="FJ1111" s="176"/>
      <c r="FK1111" s="176"/>
      <c r="FL1111" s="176"/>
      <c r="FM1111" s="176"/>
      <c r="FN1111" s="176"/>
      <c r="FO1111" s="176"/>
      <c r="FP1111" s="176"/>
      <c r="FQ1111" s="176"/>
      <c r="FR1111" s="176"/>
      <c r="FS1111" s="176"/>
      <c r="FT1111" s="176"/>
      <c r="FU1111" s="176"/>
      <c r="FV1111" s="176"/>
      <c r="FW1111" s="176"/>
      <c r="FX1111" s="176"/>
      <c r="FY1111" s="176"/>
      <c r="FZ1111" s="176"/>
      <c r="GA1111" s="176"/>
      <c r="GB1111" s="176"/>
      <c r="GC1111" s="176"/>
      <c r="GD1111" s="176"/>
      <c r="GE1111" s="176"/>
      <c r="GF1111" s="176"/>
      <c r="GG1111" s="176"/>
      <c r="GH1111" s="176"/>
      <c r="GI1111" s="176"/>
      <c r="GJ1111" s="176"/>
      <c r="GK1111" s="176"/>
      <c r="GL1111" s="176"/>
      <c r="GM1111" s="176"/>
      <c r="GN1111" s="176"/>
      <c r="GO1111" s="176"/>
      <c r="GP1111" s="176"/>
      <c r="GQ1111" s="176"/>
      <c r="GR1111" s="176"/>
      <c r="GS1111" s="176"/>
      <c r="GT1111" s="176"/>
      <c r="GU1111" s="176"/>
      <c r="GV1111" s="176"/>
      <c r="GW1111" s="176"/>
      <c r="GX1111" s="176"/>
      <c r="GY1111" s="176"/>
      <c r="GZ1111" s="176"/>
      <c r="HA1111" s="176"/>
      <c r="HB1111" s="176"/>
      <c r="HC1111" s="176"/>
      <c r="HD1111" s="176"/>
      <c r="HE1111" s="176"/>
      <c r="HF1111" s="176"/>
      <c r="HG1111" s="176"/>
      <c r="HH1111" s="176"/>
      <c r="HI1111" s="176"/>
      <c r="HJ1111" s="176"/>
      <c r="HK1111" s="176"/>
      <c r="HL1111" s="176"/>
      <c r="HM1111" s="176"/>
      <c r="HN1111" s="176"/>
      <c r="HO1111" s="176"/>
      <c r="HP1111" s="176"/>
      <c r="HQ1111" s="176"/>
      <c r="HR1111" s="176"/>
      <c r="HS1111" s="176"/>
      <c r="HT1111" s="176"/>
      <c r="HU1111" s="176"/>
      <c r="HV1111" s="176"/>
      <c r="HW1111" s="176"/>
      <c r="HX1111" s="176"/>
      <c r="HY1111" s="176"/>
      <c r="HZ1111" s="176"/>
      <c r="IA1111" s="176"/>
      <c r="IB1111" s="176"/>
      <c r="IC1111" s="176"/>
      <c r="ID1111" s="176"/>
      <c r="IE1111" s="176"/>
      <c r="IF1111" s="176"/>
      <c r="IG1111" s="176"/>
      <c r="IH1111" s="176"/>
      <c r="II1111" s="176"/>
      <c r="IJ1111" s="176"/>
      <c r="IK1111" s="176"/>
      <c r="IL1111" s="176"/>
      <c r="IM1111" s="176"/>
      <c r="IN1111" s="176"/>
      <c r="IO1111" s="176"/>
      <c r="IP1111" s="176"/>
      <c r="IQ1111" s="176"/>
      <c r="IR1111" s="176"/>
      <c r="IS1111" s="176"/>
      <c r="IT1111" s="176"/>
      <c r="IU1111" s="176"/>
    </row>
    <row r="1112" spans="1:255" s="177" customFormat="1" ht="23.25" customHeight="1" x14ac:dyDescent="0.2">
      <c r="A1112" s="677"/>
      <c r="B1112" s="92"/>
      <c r="C1112" s="78"/>
      <c r="D1112" s="186"/>
      <c r="E1112" s="387"/>
      <c r="F1112" s="124"/>
      <c r="G1112" s="114"/>
      <c r="H1112" s="569"/>
      <c r="I1112" s="182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  <c r="BQ1112" s="176"/>
      <c r="BR1112" s="176"/>
      <c r="BS1112" s="176"/>
      <c r="BT1112" s="176"/>
      <c r="BU1112" s="176"/>
      <c r="BV1112" s="176"/>
      <c r="BW1112" s="176"/>
      <c r="BX1112" s="176"/>
      <c r="BY1112" s="176"/>
      <c r="BZ1112" s="176"/>
      <c r="CA1112" s="176"/>
      <c r="CB1112" s="176"/>
      <c r="CC1112" s="176"/>
      <c r="CD1112" s="176"/>
      <c r="CE1112" s="176"/>
      <c r="CF1112" s="176"/>
      <c r="CG1112" s="176"/>
      <c r="CH1112" s="176"/>
      <c r="CI1112" s="176"/>
      <c r="CJ1112" s="176"/>
      <c r="CK1112" s="176"/>
      <c r="CL1112" s="176"/>
      <c r="CM1112" s="176"/>
      <c r="CN1112" s="176"/>
      <c r="CO1112" s="176"/>
      <c r="CP1112" s="176"/>
      <c r="CQ1112" s="176"/>
      <c r="CR1112" s="176"/>
      <c r="CS1112" s="176"/>
      <c r="CT1112" s="176"/>
      <c r="CU1112" s="176"/>
      <c r="CV1112" s="176"/>
      <c r="CW1112" s="176"/>
      <c r="CX1112" s="176"/>
      <c r="CY1112" s="176"/>
      <c r="CZ1112" s="176"/>
      <c r="DA1112" s="176"/>
      <c r="DB1112" s="176"/>
      <c r="DC1112" s="176"/>
      <c r="DD1112" s="176"/>
      <c r="DE1112" s="176"/>
      <c r="DF1112" s="176"/>
      <c r="DG1112" s="176"/>
      <c r="DH1112" s="176"/>
      <c r="DI1112" s="176"/>
      <c r="DJ1112" s="176"/>
      <c r="DK1112" s="176"/>
      <c r="DL1112" s="176"/>
      <c r="DM1112" s="176"/>
      <c r="DN1112" s="176"/>
      <c r="DO1112" s="176"/>
      <c r="DP1112" s="176"/>
      <c r="DQ1112" s="176"/>
      <c r="DR1112" s="176"/>
      <c r="DS1112" s="176"/>
      <c r="DT1112" s="176"/>
      <c r="DU1112" s="176"/>
      <c r="DV1112" s="176"/>
      <c r="DW1112" s="176"/>
      <c r="DX1112" s="176"/>
      <c r="DY1112" s="176"/>
      <c r="DZ1112" s="176"/>
      <c r="EA1112" s="176"/>
      <c r="EB1112" s="176"/>
      <c r="EC1112" s="176"/>
      <c r="ED1112" s="176"/>
      <c r="EE1112" s="176"/>
      <c r="EF1112" s="176"/>
      <c r="EG1112" s="176"/>
      <c r="EH1112" s="176"/>
      <c r="EI1112" s="176"/>
      <c r="EJ1112" s="176"/>
      <c r="EK1112" s="176"/>
      <c r="EL1112" s="176"/>
      <c r="EM1112" s="176"/>
      <c r="EN1112" s="176"/>
      <c r="EO1112" s="176"/>
      <c r="EP1112" s="176"/>
      <c r="EQ1112" s="176"/>
      <c r="ER1112" s="176"/>
      <c r="ES1112" s="176"/>
      <c r="ET1112" s="176"/>
      <c r="EU1112" s="176"/>
      <c r="EV1112" s="176"/>
      <c r="EW1112" s="176"/>
      <c r="EX1112" s="176"/>
      <c r="EY1112" s="176"/>
      <c r="EZ1112" s="176"/>
      <c r="FA1112" s="176"/>
      <c r="FB1112" s="176"/>
      <c r="FC1112" s="176"/>
      <c r="FD1112" s="176"/>
      <c r="FE1112" s="176"/>
      <c r="FF1112" s="176"/>
      <c r="FG1112" s="176"/>
      <c r="FH1112" s="176"/>
      <c r="FI1112" s="176"/>
      <c r="FJ1112" s="176"/>
      <c r="FK1112" s="176"/>
      <c r="FL1112" s="176"/>
      <c r="FM1112" s="176"/>
      <c r="FN1112" s="176"/>
      <c r="FO1112" s="176"/>
      <c r="FP1112" s="176"/>
      <c r="FQ1112" s="176"/>
      <c r="FR1112" s="176"/>
      <c r="FS1112" s="176"/>
      <c r="FT1112" s="176"/>
      <c r="FU1112" s="176"/>
      <c r="FV1112" s="176"/>
      <c r="FW1112" s="176"/>
      <c r="FX1112" s="176"/>
      <c r="FY1112" s="176"/>
      <c r="FZ1112" s="176"/>
      <c r="GA1112" s="176"/>
      <c r="GB1112" s="176"/>
      <c r="GC1112" s="176"/>
      <c r="GD1112" s="176"/>
      <c r="GE1112" s="176"/>
      <c r="GF1112" s="176"/>
      <c r="GG1112" s="176"/>
      <c r="GH1112" s="176"/>
      <c r="GI1112" s="176"/>
      <c r="GJ1112" s="176"/>
      <c r="GK1112" s="176"/>
      <c r="GL1112" s="176"/>
      <c r="GM1112" s="176"/>
      <c r="GN1112" s="176"/>
      <c r="GO1112" s="176"/>
      <c r="GP1112" s="176"/>
      <c r="GQ1112" s="176"/>
      <c r="GR1112" s="176"/>
      <c r="GS1112" s="176"/>
      <c r="GT1112" s="176"/>
      <c r="GU1112" s="176"/>
      <c r="GV1112" s="176"/>
      <c r="GW1112" s="176"/>
      <c r="GX1112" s="176"/>
      <c r="GY1112" s="176"/>
      <c r="GZ1112" s="176"/>
      <c r="HA1112" s="176"/>
      <c r="HB1112" s="176"/>
      <c r="HC1112" s="176"/>
      <c r="HD1112" s="176"/>
      <c r="HE1112" s="176"/>
      <c r="HF1112" s="176"/>
      <c r="HG1112" s="176"/>
      <c r="HH1112" s="176"/>
      <c r="HI1112" s="176"/>
      <c r="HJ1112" s="176"/>
      <c r="HK1112" s="176"/>
      <c r="HL1112" s="176"/>
      <c r="HM1112" s="176"/>
      <c r="HN1112" s="176"/>
      <c r="HO1112" s="176"/>
      <c r="HP1112" s="176"/>
      <c r="HQ1112" s="176"/>
      <c r="HR1112" s="176"/>
      <c r="HS1112" s="176"/>
      <c r="HT1112" s="176"/>
      <c r="HU1112" s="176"/>
      <c r="HV1112" s="176"/>
      <c r="HW1112" s="176"/>
      <c r="HX1112" s="176"/>
      <c r="HY1112" s="176"/>
      <c r="HZ1112" s="176"/>
      <c r="IA1112" s="176"/>
      <c r="IB1112" s="176"/>
      <c r="IC1112" s="176"/>
      <c r="ID1112" s="176"/>
      <c r="IE1112" s="176"/>
      <c r="IF1112" s="176"/>
      <c r="IG1112" s="176"/>
      <c r="IH1112" s="176"/>
      <c r="II1112" s="176"/>
      <c r="IJ1112" s="176"/>
      <c r="IK1112" s="176"/>
      <c r="IL1112" s="176"/>
      <c r="IM1112" s="176"/>
      <c r="IN1112" s="176"/>
      <c r="IO1112" s="176"/>
      <c r="IP1112" s="176"/>
      <c r="IQ1112" s="176"/>
      <c r="IR1112" s="176"/>
      <c r="IS1112" s="176"/>
      <c r="IT1112" s="176"/>
      <c r="IU1112" s="176"/>
    </row>
    <row r="1113" spans="1:255" s="177" customFormat="1" ht="23.25" customHeight="1" x14ac:dyDescent="0.25">
      <c r="A1113" s="170" t="s">
        <v>230</v>
      </c>
      <c r="B1113" s="808"/>
      <c r="C1113" s="809"/>
      <c r="D1113" s="809"/>
      <c r="E1113" s="809"/>
      <c r="F1113" s="809"/>
      <c r="G1113" s="810"/>
      <c r="H1113" s="171">
        <f>SUM(G1108:G1112)</f>
        <v>183.99</v>
      </c>
    </row>
    <row r="1114" spans="1:255" s="177" customFormat="1" x14ac:dyDescent="0.25">
      <c r="A1114" s="126"/>
      <c r="B1114" s="127"/>
      <c r="C1114" s="127"/>
      <c r="D1114" s="128"/>
      <c r="E1114" s="88"/>
      <c r="F1114" s="129"/>
      <c r="G1114" s="130"/>
      <c r="H1114" s="131"/>
    </row>
    <row r="1115" spans="1:255" s="177" customFormat="1" x14ac:dyDescent="0.25">
      <c r="A1115" s="811" t="s">
        <v>231</v>
      </c>
      <c r="B1115" s="813" t="s">
        <v>22</v>
      </c>
      <c r="C1115" s="813" t="s">
        <v>223</v>
      </c>
      <c r="D1115" s="813" t="s">
        <v>17</v>
      </c>
      <c r="E1115" s="816" t="s">
        <v>224</v>
      </c>
      <c r="F1115" s="818" t="s">
        <v>225</v>
      </c>
      <c r="G1115" s="819"/>
      <c r="H1115" s="820" t="s">
        <v>232</v>
      </c>
    </row>
    <row r="1116" spans="1:255" s="177" customFormat="1" x14ac:dyDescent="0.25">
      <c r="A1116" s="812"/>
      <c r="B1116" s="814"/>
      <c r="C1116" s="814"/>
      <c r="D1116" s="815"/>
      <c r="E1116" s="817"/>
      <c r="F1116" s="165" t="s">
        <v>227</v>
      </c>
      <c r="G1116" s="166" t="s">
        <v>228</v>
      </c>
      <c r="H1116" s="821"/>
    </row>
    <row r="1117" spans="1:255" s="177" customFormat="1" x14ac:dyDescent="0.2">
      <c r="A1117" s="677"/>
      <c r="B1117" s="555"/>
      <c r="C1117" s="555"/>
      <c r="D1117" s="556"/>
      <c r="E1117" s="557"/>
      <c r="F1117" s="165"/>
      <c r="G1117" s="166"/>
      <c r="H1117" s="558"/>
    </row>
    <row r="1118" spans="1:255" s="177" customFormat="1" x14ac:dyDescent="0.25">
      <c r="A1118" s="76"/>
      <c r="B1118" s="77"/>
      <c r="C1118" s="174"/>
      <c r="D1118" s="79"/>
      <c r="E1118" s="80"/>
      <c r="F1118" s="167">
        <v>0</v>
      </c>
      <c r="G1118" s="168">
        <f>ROUND(E1118*F1118,2)</f>
        <v>0</v>
      </c>
      <c r="H1118" s="558"/>
    </row>
    <row r="1119" spans="1:255" s="177" customFormat="1" x14ac:dyDescent="0.25">
      <c r="A1119" s="170" t="s">
        <v>232</v>
      </c>
      <c r="B1119" s="808"/>
      <c r="C1119" s="809"/>
      <c r="D1119" s="809"/>
      <c r="E1119" s="809"/>
      <c r="F1119" s="809"/>
      <c r="G1119" s="810"/>
      <c r="H1119" s="171">
        <f>SUM(G1117:G1118)</f>
        <v>0</v>
      </c>
    </row>
    <row r="1120" spans="1:255" s="177" customFormat="1" x14ac:dyDescent="0.25">
      <c r="A1120" s="76"/>
      <c r="B1120" s="77"/>
      <c r="C1120" s="174"/>
      <c r="D1120" s="79"/>
      <c r="E1120" s="80"/>
      <c r="F1120" s="167"/>
      <c r="G1120" s="168"/>
      <c r="H1120" s="131"/>
    </row>
    <row r="1121" spans="1:9" s="177" customFormat="1" x14ac:dyDescent="0.25">
      <c r="A1121" s="102"/>
      <c r="B1121" s="672"/>
      <c r="C1121" s="672"/>
      <c r="D1121" s="672"/>
      <c r="E1121" s="104"/>
      <c r="F1121" s="105"/>
      <c r="G1121" s="106"/>
      <c r="H1121" s="107"/>
    </row>
    <row r="1122" spans="1:9" s="177" customFormat="1" ht="20.25" customHeight="1" x14ac:dyDescent="0.25">
      <c r="A1122" s="139" t="s">
        <v>237</v>
      </c>
      <c r="B1122" s="562"/>
      <c r="C1122" s="562"/>
      <c r="D1122" s="141"/>
      <c r="E1122" s="142"/>
      <c r="F1122" s="108"/>
      <c r="G1122" s="109"/>
      <c r="H1122" s="298" t="s">
        <v>210</v>
      </c>
    </row>
    <row r="1123" spans="1:9" s="177" customFormat="1" ht="20.25" customHeight="1" x14ac:dyDescent="0.25">
      <c r="A1123" s="143" t="s">
        <v>238</v>
      </c>
      <c r="B1123" s="144"/>
      <c r="C1123" s="144"/>
      <c r="D1123" s="145"/>
      <c r="E1123" s="146"/>
      <c r="F1123" s="147">
        <f>H1103</f>
        <v>26.439999999999998</v>
      </c>
      <c r="G1123" s="148"/>
      <c r="H1123" s="149"/>
    </row>
    <row r="1124" spans="1:9" s="177" customFormat="1" ht="20.25" customHeight="1" x14ac:dyDescent="0.25">
      <c r="A1124" s="296" t="s">
        <v>239</v>
      </c>
      <c r="B1124" s="673"/>
      <c r="C1124" s="673"/>
      <c r="D1124" s="150"/>
      <c r="E1124" s="151"/>
      <c r="F1124" s="152">
        <v>0</v>
      </c>
      <c r="G1124" s="161"/>
      <c r="H1124" s="153"/>
    </row>
    <row r="1125" spans="1:9" s="177" customFormat="1" ht="20.25" customHeight="1" x14ac:dyDescent="0.25">
      <c r="A1125" s="154" t="s">
        <v>240</v>
      </c>
      <c r="B1125" s="155"/>
      <c r="C1125" s="155"/>
      <c r="D1125" s="156"/>
      <c r="E1125" s="157"/>
      <c r="F1125" s="158"/>
      <c r="G1125" s="297"/>
      <c r="H1125" s="159">
        <f>F1123+F1124</f>
        <v>26.439999999999998</v>
      </c>
    </row>
    <row r="1126" spans="1:9" s="177" customFormat="1" ht="20.25" customHeight="1" x14ac:dyDescent="0.25">
      <c r="A1126" s="143" t="s">
        <v>241</v>
      </c>
      <c r="B1126" s="144"/>
      <c r="C1126" s="144"/>
      <c r="D1126" s="145"/>
      <c r="E1126" s="146"/>
      <c r="F1126" s="160">
        <f>H1113</f>
        <v>183.99</v>
      </c>
      <c r="G1126" s="161"/>
      <c r="H1126" s="162"/>
    </row>
    <row r="1127" spans="1:9" s="177" customFormat="1" ht="20.25" customHeight="1" x14ac:dyDescent="0.25">
      <c r="A1127" s="118" t="s">
        <v>242</v>
      </c>
      <c r="B1127" s="673"/>
      <c r="C1127" s="673"/>
      <c r="D1127" s="150"/>
      <c r="E1127" s="151"/>
      <c r="F1127" s="152">
        <f>H1119</f>
        <v>0</v>
      </c>
      <c r="G1127" s="161"/>
      <c r="H1127" s="153"/>
    </row>
    <row r="1128" spans="1:9" s="177" customFormat="1" ht="20.25" customHeight="1" x14ac:dyDescent="0.25">
      <c r="A1128" s="154" t="s">
        <v>243</v>
      </c>
      <c r="B1128" s="155"/>
      <c r="C1128" s="155"/>
      <c r="D1128" s="156"/>
      <c r="E1128" s="163"/>
      <c r="F1128" s="158"/>
      <c r="G1128" s="297"/>
      <c r="H1128" s="159">
        <f>F1126+F1127</f>
        <v>183.99</v>
      </c>
      <c r="I1128" s="216"/>
    </row>
    <row r="1129" spans="1:9" s="177" customFormat="1" ht="20.25" customHeight="1" thickBot="1" x14ac:dyDescent="0.3">
      <c r="A1129" s="318" t="s">
        <v>244</v>
      </c>
      <c r="B1129" s="319"/>
      <c r="C1129" s="319"/>
      <c r="D1129" s="319"/>
      <c r="E1129" s="320"/>
      <c r="F1129" s="321"/>
      <c r="G1129" s="322"/>
      <c r="H1129" s="323">
        <f>H1125+H1128</f>
        <v>210.43</v>
      </c>
    </row>
    <row r="1130" spans="1:9" s="177" customFormat="1" ht="21.75" customHeight="1" x14ac:dyDescent="0.25">
      <c r="A1130" s="679"/>
      <c r="B1130" s="28"/>
      <c r="C1130" s="28"/>
      <c r="D1130" s="29"/>
      <c r="E1130" s="30"/>
      <c r="F1130" s="29"/>
      <c r="G1130" s="29"/>
      <c r="H1130" s="680"/>
    </row>
    <row r="1131" spans="1:9" s="98" customFormat="1" x14ac:dyDescent="0.25">
      <c r="A1131" s="822" t="s">
        <v>211</v>
      </c>
      <c r="B1131" s="823"/>
      <c r="C1131" s="823"/>
      <c r="D1131" s="823"/>
      <c r="E1131" s="823"/>
      <c r="F1131" s="823"/>
      <c r="G1131" s="823"/>
      <c r="H1131" s="824"/>
    </row>
    <row r="1132" spans="1:9" s="98" customFormat="1" x14ac:dyDescent="0.25">
      <c r="A1132" s="822" t="s">
        <v>212</v>
      </c>
      <c r="B1132" s="823"/>
      <c r="C1132" s="823"/>
      <c r="D1132" s="823"/>
      <c r="E1132" s="823"/>
      <c r="F1132" s="823"/>
      <c r="G1132" s="823"/>
      <c r="H1132" s="824"/>
    </row>
    <row r="1133" spans="1:9" s="98" customFormat="1" ht="12.75" customHeight="1" x14ac:dyDescent="0.25">
      <c r="A1133" s="852" t="str">
        <f>A4</f>
        <v>Substituição dos sistemas de climatização dos cartórios do Edifício Sede por VRF</v>
      </c>
      <c r="B1133" s="853"/>
      <c r="C1133" s="853"/>
      <c r="D1133" s="853"/>
      <c r="E1133" s="853"/>
      <c r="F1133" s="853"/>
      <c r="G1133" s="853"/>
      <c r="H1133" s="854"/>
    </row>
    <row r="1134" spans="1:9" s="98" customFormat="1" ht="12.75" customHeight="1" x14ac:dyDescent="0.25">
      <c r="A1134" s="847"/>
      <c r="B1134" s="848"/>
      <c r="C1134" s="848"/>
      <c r="D1134" s="848"/>
      <c r="E1134" s="848"/>
      <c r="F1134" s="848"/>
      <c r="G1134" s="848"/>
      <c r="H1134" s="849"/>
    </row>
    <row r="1135" spans="1:9" s="177" customFormat="1" ht="20.25" customHeight="1" x14ac:dyDescent="0.25">
      <c r="A1135" s="829" t="str">
        <f>'Anexo 2'!H43</f>
        <v>AC-029</v>
      </c>
      <c r="B1135" s="830"/>
      <c r="C1135" s="830"/>
      <c r="D1135" s="830"/>
      <c r="E1135" s="830"/>
      <c r="F1135" s="830"/>
      <c r="G1135" s="830"/>
      <c r="H1135" s="831"/>
    </row>
    <row r="1136" spans="1:9" s="177" customFormat="1" ht="20.25" customHeight="1" x14ac:dyDescent="0.25">
      <c r="A1136" s="844" t="s">
        <v>215</v>
      </c>
      <c r="B1136" s="830"/>
      <c r="C1136" s="183" t="s">
        <v>22</v>
      </c>
      <c r="D1136" s="183" t="s">
        <v>216</v>
      </c>
      <c r="E1136" s="845" t="s">
        <v>217</v>
      </c>
      <c r="F1136" s="845"/>
      <c r="G1136" s="845" t="s">
        <v>218</v>
      </c>
      <c r="H1136" s="846"/>
    </row>
    <row r="1137" spans="1:255" s="177" customFormat="1" ht="54" customHeight="1" x14ac:dyDescent="0.25">
      <c r="A1137" s="825" t="str">
        <f>'Anexo 2'!B43</f>
        <v>Fornecimento e instalação de cabo de comando, blindado em fita de alumínio, 2x1,5mm²+0,5mm, marca de referência Sin Sheo</v>
      </c>
      <c r="B1137" s="826"/>
      <c r="C1137" s="559" t="s">
        <v>11</v>
      </c>
      <c r="D1137" s="305" t="s">
        <v>314</v>
      </c>
      <c r="E1137" s="827" t="s">
        <v>264</v>
      </c>
      <c r="F1137" s="828"/>
      <c r="G1137" s="805" t="str">
        <f>$G$8</f>
        <v>MAIO/2023</v>
      </c>
      <c r="H1137" s="806"/>
    </row>
    <row r="1138" spans="1:255" s="177" customFormat="1" x14ac:dyDescent="0.25">
      <c r="A1138" s="118"/>
      <c r="B1138" s="673"/>
      <c r="C1138" s="673"/>
      <c r="D1138" s="673"/>
      <c r="E1138" s="376"/>
      <c r="F1138" s="377"/>
      <c r="G1138" s="378"/>
      <c r="H1138" s="379"/>
    </row>
    <row r="1139" spans="1:255" s="177" customFormat="1" x14ac:dyDescent="0.25">
      <c r="A1139" s="779" t="s">
        <v>222</v>
      </c>
      <c r="B1139" s="781" t="s">
        <v>22</v>
      </c>
      <c r="C1139" s="781" t="s">
        <v>223</v>
      </c>
      <c r="D1139" s="781" t="s">
        <v>17</v>
      </c>
      <c r="E1139" s="839" t="s">
        <v>224</v>
      </c>
      <c r="F1139" s="840" t="s">
        <v>225</v>
      </c>
      <c r="G1139" s="841"/>
      <c r="H1139" s="842" t="s">
        <v>226</v>
      </c>
    </row>
    <row r="1140" spans="1:255" s="177" customFormat="1" x14ac:dyDescent="0.25">
      <c r="A1140" s="807"/>
      <c r="B1140" s="782"/>
      <c r="C1140" s="782"/>
      <c r="D1140" s="785"/>
      <c r="E1140" s="786"/>
      <c r="F1140" s="380" t="s">
        <v>227</v>
      </c>
      <c r="G1140" s="380" t="s">
        <v>228</v>
      </c>
      <c r="H1140" s="843"/>
    </row>
    <row r="1141" spans="1:255" s="177" customFormat="1" ht="22.5" x14ac:dyDescent="0.25">
      <c r="A1141" s="132" t="s">
        <v>248</v>
      </c>
      <c r="B1141" s="110" t="s">
        <v>8</v>
      </c>
      <c r="C1141" s="78">
        <v>88250</v>
      </c>
      <c r="D1141" s="111" t="s">
        <v>249</v>
      </c>
      <c r="E1141" s="307">
        <v>0.1</v>
      </c>
      <c r="F1141" s="381">
        <f>$F$562</f>
        <v>23.01</v>
      </c>
      <c r="G1141" s="114">
        <f t="shared" ref="G1141:G1142" si="54">TRUNC(E1141*F1141,2)</f>
        <v>2.2999999999999998</v>
      </c>
      <c r="H1141" s="159"/>
    </row>
    <row r="1142" spans="1:255" s="177" customFormat="1" ht="25.5" customHeight="1" x14ac:dyDescent="0.25">
      <c r="A1142" s="132" t="s">
        <v>250</v>
      </c>
      <c r="B1142" s="110" t="s">
        <v>8</v>
      </c>
      <c r="C1142" s="78">
        <v>100308</v>
      </c>
      <c r="D1142" s="111" t="s">
        <v>249</v>
      </c>
      <c r="E1142" s="307">
        <v>0.1</v>
      </c>
      <c r="F1142" s="381">
        <f>$F$563</f>
        <v>25.98</v>
      </c>
      <c r="G1142" s="114">
        <f t="shared" si="54"/>
        <v>2.59</v>
      </c>
      <c r="H1142" s="159"/>
    </row>
    <row r="1143" spans="1:255" s="177" customFormat="1" x14ac:dyDescent="0.25">
      <c r="A1143" s="116" t="s">
        <v>226</v>
      </c>
      <c r="B1143" s="855"/>
      <c r="C1143" s="856"/>
      <c r="D1143" s="856"/>
      <c r="E1143" s="856"/>
      <c r="F1143" s="856"/>
      <c r="G1143" s="857"/>
      <c r="H1143" s="117">
        <f>SUM(G1141:G1142)</f>
        <v>4.8899999999999997</v>
      </c>
    </row>
    <row r="1144" spans="1:255" s="177" customFormat="1" x14ac:dyDescent="0.25">
      <c r="A1144" s="118"/>
      <c r="B1144" s="673"/>
      <c r="C1144" s="673"/>
      <c r="D1144" s="673"/>
      <c r="E1144" s="376"/>
      <c r="F1144" s="377"/>
      <c r="G1144" s="378"/>
      <c r="H1144" s="379"/>
    </row>
    <row r="1145" spans="1:255" s="177" customFormat="1" ht="21" customHeight="1" x14ac:dyDescent="0.25">
      <c r="A1145" s="779" t="s">
        <v>229</v>
      </c>
      <c r="B1145" s="781" t="s">
        <v>22</v>
      </c>
      <c r="C1145" s="781" t="s">
        <v>223</v>
      </c>
      <c r="D1145" s="781" t="s">
        <v>17</v>
      </c>
      <c r="E1145" s="839" t="s">
        <v>224</v>
      </c>
      <c r="F1145" s="840" t="s">
        <v>225</v>
      </c>
      <c r="G1145" s="841"/>
      <c r="H1145" s="842" t="s">
        <v>230</v>
      </c>
    </row>
    <row r="1146" spans="1:255" s="177" customFormat="1" ht="16.5" customHeight="1" x14ac:dyDescent="0.25">
      <c r="A1146" s="780"/>
      <c r="B1146" s="782"/>
      <c r="C1146" s="782"/>
      <c r="D1146" s="782"/>
      <c r="E1146" s="858"/>
      <c r="F1146" s="380" t="s">
        <v>227</v>
      </c>
      <c r="G1146" s="380" t="s">
        <v>228</v>
      </c>
      <c r="H1146" s="843"/>
    </row>
    <row r="1147" spans="1:255" s="177" customFormat="1" ht="20.25" customHeight="1" x14ac:dyDescent="0.2">
      <c r="A1147" s="677" t="s">
        <v>315</v>
      </c>
      <c r="B1147" s="92" t="s">
        <v>11</v>
      </c>
      <c r="C1147" s="78">
        <v>36470</v>
      </c>
      <c r="D1147" s="186" t="s">
        <v>67</v>
      </c>
      <c r="E1147" s="185">
        <v>1.02</v>
      </c>
      <c r="F1147" s="124">
        <v>6.84</v>
      </c>
      <c r="G1147" s="114">
        <f t="shared" ref="G1147" si="55">TRUNC(E1147*F1147,2)</f>
        <v>6.97</v>
      </c>
      <c r="H1147" s="569"/>
    </row>
    <row r="1148" spans="1:255" s="504" customFormat="1" ht="20.25" customHeight="1" x14ac:dyDescent="0.2">
      <c r="A1148" s="678"/>
      <c r="B1148" s="511"/>
      <c r="C1148" s="512"/>
      <c r="D1148" s="566"/>
      <c r="E1148" s="567"/>
      <c r="F1148" s="124"/>
      <c r="G1148" s="114"/>
      <c r="H1148" s="569"/>
    </row>
    <row r="1149" spans="1:255" s="177" customFormat="1" ht="20.25" customHeight="1" x14ac:dyDescent="0.2">
      <c r="A1149" s="677"/>
      <c r="B1149" s="92"/>
      <c r="C1149" s="78"/>
      <c r="D1149" s="186"/>
      <c r="E1149" s="185"/>
      <c r="F1149" s="124"/>
      <c r="G1149" s="114"/>
      <c r="H1149" s="569"/>
    </row>
    <row r="1150" spans="1:255" s="177" customFormat="1" ht="23.25" customHeight="1" x14ac:dyDescent="0.25">
      <c r="A1150" s="132"/>
      <c r="B1150" s="92"/>
      <c r="C1150" s="78"/>
      <c r="D1150" s="111"/>
      <c r="E1150" s="172"/>
      <c r="F1150" s="124"/>
      <c r="G1150" s="114"/>
      <c r="H1150" s="569"/>
      <c r="I1150" s="182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  <c r="BP1150" s="176"/>
      <c r="BQ1150" s="176"/>
      <c r="BR1150" s="176"/>
      <c r="BS1150" s="176"/>
      <c r="BT1150" s="176"/>
      <c r="BU1150" s="176"/>
      <c r="BV1150" s="176"/>
      <c r="BW1150" s="176"/>
      <c r="BX1150" s="176"/>
      <c r="BY1150" s="176"/>
      <c r="BZ1150" s="176"/>
      <c r="CA1150" s="176"/>
      <c r="CB1150" s="176"/>
      <c r="CC1150" s="176"/>
      <c r="CD1150" s="176"/>
      <c r="CE1150" s="176"/>
      <c r="CF1150" s="176"/>
      <c r="CG1150" s="176"/>
      <c r="CH1150" s="176"/>
      <c r="CI1150" s="176"/>
      <c r="CJ1150" s="176"/>
      <c r="CK1150" s="176"/>
      <c r="CL1150" s="176"/>
      <c r="CM1150" s="176"/>
      <c r="CN1150" s="176"/>
      <c r="CO1150" s="176"/>
      <c r="CP1150" s="176"/>
      <c r="CQ1150" s="176"/>
      <c r="CR1150" s="176"/>
      <c r="CS1150" s="176"/>
      <c r="CT1150" s="176"/>
      <c r="CU1150" s="176"/>
      <c r="CV1150" s="176"/>
      <c r="CW1150" s="176"/>
      <c r="CX1150" s="176"/>
      <c r="CY1150" s="176"/>
      <c r="CZ1150" s="176"/>
      <c r="DA1150" s="176"/>
      <c r="DB1150" s="176"/>
      <c r="DC1150" s="176"/>
      <c r="DD1150" s="176"/>
      <c r="DE1150" s="176"/>
      <c r="DF1150" s="176"/>
      <c r="DG1150" s="176"/>
      <c r="DH1150" s="176"/>
      <c r="DI1150" s="176"/>
      <c r="DJ1150" s="176"/>
      <c r="DK1150" s="176"/>
      <c r="DL1150" s="176"/>
      <c r="DM1150" s="176"/>
      <c r="DN1150" s="176"/>
      <c r="DO1150" s="176"/>
      <c r="DP1150" s="176"/>
      <c r="DQ1150" s="176"/>
      <c r="DR1150" s="176"/>
      <c r="DS1150" s="176"/>
      <c r="DT1150" s="176"/>
      <c r="DU1150" s="176"/>
      <c r="DV1150" s="176"/>
      <c r="DW1150" s="176"/>
      <c r="DX1150" s="176"/>
      <c r="DY1150" s="176"/>
      <c r="DZ1150" s="176"/>
      <c r="EA1150" s="176"/>
      <c r="EB1150" s="176"/>
      <c r="EC1150" s="176"/>
      <c r="ED1150" s="176"/>
      <c r="EE1150" s="176"/>
      <c r="EF1150" s="176"/>
      <c r="EG1150" s="176"/>
      <c r="EH1150" s="176"/>
      <c r="EI1150" s="176"/>
      <c r="EJ1150" s="176"/>
      <c r="EK1150" s="176"/>
      <c r="EL1150" s="176"/>
      <c r="EM1150" s="176"/>
      <c r="EN1150" s="176"/>
      <c r="EO1150" s="176"/>
      <c r="EP1150" s="176"/>
      <c r="EQ1150" s="176"/>
      <c r="ER1150" s="176"/>
      <c r="ES1150" s="176"/>
      <c r="ET1150" s="176"/>
      <c r="EU1150" s="176"/>
      <c r="EV1150" s="176"/>
      <c r="EW1150" s="176"/>
      <c r="EX1150" s="176"/>
      <c r="EY1150" s="176"/>
      <c r="EZ1150" s="176"/>
      <c r="FA1150" s="176"/>
      <c r="FB1150" s="176"/>
      <c r="FC1150" s="176"/>
      <c r="FD1150" s="176"/>
      <c r="FE1150" s="176"/>
      <c r="FF1150" s="176"/>
      <c r="FG1150" s="176"/>
      <c r="FH1150" s="176"/>
      <c r="FI1150" s="176"/>
      <c r="FJ1150" s="176"/>
      <c r="FK1150" s="176"/>
      <c r="FL1150" s="176"/>
      <c r="FM1150" s="176"/>
      <c r="FN1150" s="176"/>
      <c r="FO1150" s="176"/>
      <c r="FP1150" s="176"/>
      <c r="FQ1150" s="176"/>
      <c r="FR1150" s="176"/>
      <c r="FS1150" s="176"/>
      <c r="FT1150" s="176"/>
      <c r="FU1150" s="176"/>
      <c r="FV1150" s="176"/>
      <c r="FW1150" s="176"/>
      <c r="FX1150" s="176"/>
      <c r="FY1150" s="176"/>
      <c r="FZ1150" s="176"/>
      <c r="GA1150" s="176"/>
      <c r="GB1150" s="176"/>
      <c r="GC1150" s="176"/>
      <c r="GD1150" s="176"/>
      <c r="GE1150" s="176"/>
      <c r="GF1150" s="176"/>
      <c r="GG1150" s="176"/>
      <c r="GH1150" s="176"/>
      <c r="GI1150" s="176"/>
      <c r="GJ1150" s="176"/>
      <c r="GK1150" s="176"/>
      <c r="GL1150" s="176"/>
      <c r="GM1150" s="176"/>
      <c r="GN1150" s="176"/>
      <c r="GO1150" s="176"/>
      <c r="GP1150" s="176"/>
      <c r="GQ1150" s="176"/>
      <c r="GR1150" s="176"/>
      <c r="GS1150" s="176"/>
      <c r="GT1150" s="176"/>
      <c r="GU1150" s="176"/>
      <c r="GV1150" s="176"/>
      <c r="GW1150" s="176"/>
      <c r="GX1150" s="176"/>
      <c r="GY1150" s="176"/>
      <c r="GZ1150" s="176"/>
      <c r="HA1150" s="176"/>
      <c r="HB1150" s="176"/>
      <c r="HC1150" s="176"/>
      <c r="HD1150" s="176"/>
      <c r="HE1150" s="176"/>
      <c r="HF1150" s="176"/>
      <c r="HG1150" s="176"/>
      <c r="HH1150" s="176"/>
      <c r="HI1150" s="176"/>
      <c r="HJ1150" s="176"/>
      <c r="HK1150" s="176"/>
      <c r="HL1150" s="176"/>
      <c r="HM1150" s="176"/>
      <c r="HN1150" s="176"/>
      <c r="HO1150" s="176"/>
      <c r="HP1150" s="176"/>
      <c r="HQ1150" s="176"/>
      <c r="HR1150" s="176"/>
      <c r="HS1150" s="176"/>
      <c r="HT1150" s="176"/>
      <c r="HU1150" s="176"/>
      <c r="HV1150" s="176"/>
      <c r="HW1150" s="176"/>
      <c r="HX1150" s="176"/>
      <c r="HY1150" s="176"/>
      <c r="HZ1150" s="176"/>
      <c r="IA1150" s="176"/>
      <c r="IB1150" s="176"/>
      <c r="IC1150" s="176"/>
      <c r="ID1150" s="176"/>
      <c r="IE1150" s="176"/>
      <c r="IF1150" s="176"/>
      <c r="IG1150" s="176"/>
      <c r="IH1150" s="176"/>
      <c r="II1150" s="176"/>
      <c r="IJ1150" s="176"/>
      <c r="IK1150" s="176"/>
      <c r="IL1150" s="176"/>
      <c r="IM1150" s="176"/>
      <c r="IN1150" s="176"/>
      <c r="IO1150" s="176"/>
      <c r="IP1150" s="176"/>
      <c r="IQ1150" s="176"/>
      <c r="IR1150" s="176"/>
      <c r="IS1150" s="176"/>
      <c r="IT1150" s="176"/>
      <c r="IU1150" s="176"/>
    </row>
    <row r="1151" spans="1:255" s="177" customFormat="1" ht="23.25" customHeight="1" x14ac:dyDescent="0.25">
      <c r="A1151" s="132"/>
      <c r="B1151" s="92"/>
      <c r="C1151" s="78"/>
      <c r="D1151" s="111"/>
      <c r="E1151" s="172"/>
      <c r="F1151" s="124"/>
      <c r="G1151" s="114"/>
      <c r="H1151" s="569"/>
      <c r="I1151" s="182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  <c r="BQ1151" s="176"/>
      <c r="BR1151" s="176"/>
      <c r="BS1151" s="176"/>
      <c r="BT1151" s="176"/>
      <c r="BU1151" s="176"/>
      <c r="BV1151" s="176"/>
      <c r="BW1151" s="176"/>
      <c r="BX1151" s="176"/>
      <c r="BY1151" s="176"/>
      <c r="BZ1151" s="176"/>
      <c r="CA1151" s="176"/>
      <c r="CB1151" s="176"/>
      <c r="CC1151" s="176"/>
      <c r="CD1151" s="176"/>
      <c r="CE1151" s="176"/>
      <c r="CF1151" s="176"/>
      <c r="CG1151" s="176"/>
      <c r="CH1151" s="176"/>
      <c r="CI1151" s="176"/>
      <c r="CJ1151" s="176"/>
      <c r="CK1151" s="176"/>
      <c r="CL1151" s="176"/>
      <c r="CM1151" s="176"/>
      <c r="CN1151" s="176"/>
      <c r="CO1151" s="176"/>
      <c r="CP1151" s="176"/>
      <c r="CQ1151" s="176"/>
      <c r="CR1151" s="176"/>
      <c r="CS1151" s="176"/>
      <c r="CT1151" s="176"/>
      <c r="CU1151" s="176"/>
      <c r="CV1151" s="176"/>
      <c r="CW1151" s="176"/>
      <c r="CX1151" s="176"/>
      <c r="CY1151" s="176"/>
      <c r="CZ1151" s="176"/>
      <c r="DA1151" s="176"/>
      <c r="DB1151" s="176"/>
      <c r="DC1151" s="176"/>
      <c r="DD1151" s="176"/>
      <c r="DE1151" s="176"/>
      <c r="DF1151" s="176"/>
      <c r="DG1151" s="176"/>
      <c r="DH1151" s="176"/>
      <c r="DI1151" s="176"/>
      <c r="DJ1151" s="176"/>
      <c r="DK1151" s="176"/>
      <c r="DL1151" s="176"/>
      <c r="DM1151" s="176"/>
      <c r="DN1151" s="176"/>
      <c r="DO1151" s="176"/>
      <c r="DP1151" s="176"/>
      <c r="DQ1151" s="176"/>
      <c r="DR1151" s="176"/>
      <c r="DS1151" s="176"/>
      <c r="DT1151" s="176"/>
      <c r="DU1151" s="176"/>
      <c r="DV1151" s="176"/>
      <c r="DW1151" s="176"/>
      <c r="DX1151" s="176"/>
      <c r="DY1151" s="176"/>
      <c r="DZ1151" s="176"/>
      <c r="EA1151" s="176"/>
      <c r="EB1151" s="176"/>
      <c r="EC1151" s="176"/>
      <c r="ED1151" s="176"/>
      <c r="EE1151" s="176"/>
      <c r="EF1151" s="176"/>
      <c r="EG1151" s="176"/>
      <c r="EH1151" s="176"/>
      <c r="EI1151" s="176"/>
      <c r="EJ1151" s="176"/>
      <c r="EK1151" s="176"/>
      <c r="EL1151" s="176"/>
      <c r="EM1151" s="176"/>
      <c r="EN1151" s="176"/>
      <c r="EO1151" s="176"/>
      <c r="EP1151" s="176"/>
      <c r="EQ1151" s="176"/>
      <c r="ER1151" s="176"/>
      <c r="ES1151" s="176"/>
      <c r="ET1151" s="176"/>
      <c r="EU1151" s="176"/>
      <c r="EV1151" s="176"/>
      <c r="EW1151" s="176"/>
      <c r="EX1151" s="176"/>
      <c r="EY1151" s="176"/>
      <c r="EZ1151" s="176"/>
      <c r="FA1151" s="176"/>
      <c r="FB1151" s="176"/>
      <c r="FC1151" s="176"/>
      <c r="FD1151" s="176"/>
      <c r="FE1151" s="176"/>
      <c r="FF1151" s="176"/>
      <c r="FG1151" s="176"/>
      <c r="FH1151" s="176"/>
      <c r="FI1151" s="176"/>
      <c r="FJ1151" s="176"/>
      <c r="FK1151" s="176"/>
      <c r="FL1151" s="176"/>
      <c r="FM1151" s="176"/>
      <c r="FN1151" s="176"/>
      <c r="FO1151" s="176"/>
      <c r="FP1151" s="176"/>
      <c r="FQ1151" s="176"/>
      <c r="FR1151" s="176"/>
      <c r="FS1151" s="176"/>
      <c r="FT1151" s="176"/>
      <c r="FU1151" s="176"/>
      <c r="FV1151" s="176"/>
      <c r="FW1151" s="176"/>
      <c r="FX1151" s="176"/>
      <c r="FY1151" s="176"/>
      <c r="FZ1151" s="176"/>
      <c r="GA1151" s="176"/>
      <c r="GB1151" s="176"/>
      <c r="GC1151" s="176"/>
      <c r="GD1151" s="176"/>
      <c r="GE1151" s="176"/>
      <c r="GF1151" s="176"/>
      <c r="GG1151" s="176"/>
      <c r="GH1151" s="176"/>
      <c r="GI1151" s="176"/>
      <c r="GJ1151" s="176"/>
      <c r="GK1151" s="176"/>
      <c r="GL1151" s="176"/>
      <c r="GM1151" s="176"/>
      <c r="GN1151" s="176"/>
      <c r="GO1151" s="176"/>
      <c r="GP1151" s="176"/>
      <c r="GQ1151" s="176"/>
      <c r="GR1151" s="176"/>
      <c r="GS1151" s="176"/>
      <c r="GT1151" s="176"/>
      <c r="GU1151" s="176"/>
      <c r="GV1151" s="176"/>
      <c r="GW1151" s="176"/>
      <c r="GX1151" s="176"/>
      <c r="GY1151" s="176"/>
      <c r="GZ1151" s="176"/>
      <c r="HA1151" s="176"/>
      <c r="HB1151" s="176"/>
      <c r="HC1151" s="176"/>
      <c r="HD1151" s="176"/>
      <c r="HE1151" s="176"/>
      <c r="HF1151" s="176"/>
      <c r="HG1151" s="176"/>
      <c r="HH1151" s="176"/>
      <c r="HI1151" s="176"/>
      <c r="HJ1151" s="176"/>
      <c r="HK1151" s="176"/>
      <c r="HL1151" s="176"/>
      <c r="HM1151" s="176"/>
      <c r="HN1151" s="176"/>
      <c r="HO1151" s="176"/>
      <c r="HP1151" s="176"/>
      <c r="HQ1151" s="176"/>
      <c r="HR1151" s="176"/>
      <c r="HS1151" s="176"/>
      <c r="HT1151" s="176"/>
      <c r="HU1151" s="176"/>
      <c r="HV1151" s="176"/>
      <c r="HW1151" s="176"/>
      <c r="HX1151" s="176"/>
      <c r="HY1151" s="176"/>
      <c r="HZ1151" s="176"/>
      <c r="IA1151" s="176"/>
      <c r="IB1151" s="176"/>
      <c r="IC1151" s="176"/>
      <c r="ID1151" s="176"/>
      <c r="IE1151" s="176"/>
      <c r="IF1151" s="176"/>
      <c r="IG1151" s="176"/>
      <c r="IH1151" s="176"/>
      <c r="II1151" s="176"/>
      <c r="IJ1151" s="176"/>
      <c r="IK1151" s="176"/>
      <c r="IL1151" s="176"/>
      <c r="IM1151" s="176"/>
      <c r="IN1151" s="176"/>
      <c r="IO1151" s="176"/>
      <c r="IP1151" s="176"/>
      <c r="IQ1151" s="176"/>
      <c r="IR1151" s="176"/>
      <c r="IS1151" s="176"/>
      <c r="IT1151" s="176"/>
      <c r="IU1151" s="176"/>
    </row>
    <row r="1152" spans="1:255" s="177" customFormat="1" ht="23.25" customHeight="1" x14ac:dyDescent="0.25">
      <c r="A1152" s="170" t="s">
        <v>230</v>
      </c>
      <c r="B1152" s="808"/>
      <c r="C1152" s="809"/>
      <c r="D1152" s="809"/>
      <c r="E1152" s="809"/>
      <c r="F1152" s="809"/>
      <c r="G1152" s="810"/>
      <c r="H1152" s="171">
        <f>SUM(G1147:G1151)</f>
        <v>6.97</v>
      </c>
    </row>
    <row r="1153" spans="1:9" s="177" customFormat="1" x14ac:dyDescent="0.25">
      <c r="A1153" s="126"/>
      <c r="B1153" s="127"/>
      <c r="C1153" s="127"/>
      <c r="D1153" s="128"/>
      <c r="E1153" s="88"/>
      <c r="F1153" s="129"/>
      <c r="G1153" s="130"/>
      <c r="H1153" s="131"/>
    </row>
    <row r="1154" spans="1:9" s="177" customFormat="1" x14ac:dyDescent="0.25">
      <c r="A1154" s="811" t="s">
        <v>231</v>
      </c>
      <c r="B1154" s="813" t="s">
        <v>22</v>
      </c>
      <c r="C1154" s="813" t="s">
        <v>223</v>
      </c>
      <c r="D1154" s="813" t="s">
        <v>17</v>
      </c>
      <c r="E1154" s="816" t="s">
        <v>224</v>
      </c>
      <c r="F1154" s="818" t="s">
        <v>225</v>
      </c>
      <c r="G1154" s="819"/>
      <c r="H1154" s="820" t="s">
        <v>232</v>
      </c>
    </row>
    <row r="1155" spans="1:9" s="177" customFormat="1" x14ac:dyDescent="0.25">
      <c r="A1155" s="812"/>
      <c r="B1155" s="814"/>
      <c r="C1155" s="814"/>
      <c r="D1155" s="815"/>
      <c r="E1155" s="817"/>
      <c r="F1155" s="165" t="s">
        <v>227</v>
      </c>
      <c r="G1155" s="166" t="s">
        <v>228</v>
      </c>
      <c r="H1155" s="821"/>
    </row>
    <row r="1156" spans="1:9" s="177" customFormat="1" x14ac:dyDescent="0.2">
      <c r="A1156" s="677"/>
      <c r="B1156" s="555"/>
      <c r="C1156" s="555"/>
      <c r="D1156" s="556"/>
      <c r="E1156" s="557"/>
      <c r="F1156" s="165"/>
      <c r="G1156" s="166"/>
      <c r="H1156" s="558"/>
    </row>
    <row r="1157" spans="1:9" s="177" customFormat="1" x14ac:dyDescent="0.25">
      <c r="A1157" s="76"/>
      <c r="B1157" s="77"/>
      <c r="C1157" s="174"/>
      <c r="D1157" s="79"/>
      <c r="E1157" s="80"/>
      <c r="F1157" s="167">
        <v>0</v>
      </c>
      <c r="G1157" s="168">
        <f>ROUND(E1157*F1157,2)</f>
        <v>0</v>
      </c>
      <c r="H1157" s="558"/>
    </row>
    <row r="1158" spans="1:9" s="177" customFormat="1" x14ac:dyDescent="0.25">
      <c r="A1158" s="170" t="s">
        <v>232</v>
      </c>
      <c r="B1158" s="808"/>
      <c r="C1158" s="809"/>
      <c r="D1158" s="809"/>
      <c r="E1158" s="809"/>
      <c r="F1158" s="809"/>
      <c r="G1158" s="810"/>
      <c r="H1158" s="171">
        <f>SUM(G1156:G1157)</f>
        <v>0</v>
      </c>
    </row>
    <row r="1159" spans="1:9" s="177" customFormat="1" x14ac:dyDescent="0.25">
      <c r="A1159" s="76"/>
      <c r="B1159" s="77"/>
      <c r="C1159" s="174"/>
      <c r="D1159" s="79"/>
      <c r="E1159" s="80"/>
      <c r="F1159" s="167"/>
      <c r="G1159" s="168"/>
      <c r="H1159" s="131"/>
    </row>
    <row r="1160" spans="1:9" s="177" customFormat="1" x14ac:dyDescent="0.25">
      <c r="A1160" s="102"/>
      <c r="B1160" s="672"/>
      <c r="C1160" s="672"/>
      <c r="D1160" s="672"/>
      <c r="E1160" s="104"/>
      <c r="F1160" s="105"/>
      <c r="G1160" s="106"/>
      <c r="H1160" s="107"/>
    </row>
    <row r="1161" spans="1:9" s="177" customFormat="1" ht="20.25" customHeight="1" x14ac:dyDescent="0.25">
      <c r="A1161" s="139" t="s">
        <v>237</v>
      </c>
      <c r="B1161" s="562"/>
      <c r="C1161" s="562"/>
      <c r="D1161" s="141"/>
      <c r="E1161" s="142"/>
      <c r="F1161" s="108"/>
      <c r="G1161" s="109"/>
      <c r="H1161" s="298" t="s">
        <v>210</v>
      </c>
    </row>
    <row r="1162" spans="1:9" s="177" customFormat="1" ht="20.25" customHeight="1" x14ac:dyDescent="0.25">
      <c r="A1162" s="143" t="s">
        <v>238</v>
      </c>
      <c r="B1162" s="144"/>
      <c r="C1162" s="144"/>
      <c r="D1162" s="145"/>
      <c r="E1162" s="146"/>
      <c r="F1162" s="147">
        <f>H1143</f>
        <v>4.8899999999999997</v>
      </c>
      <c r="G1162" s="148"/>
      <c r="H1162" s="149"/>
    </row>
    <row r="1163" spans="1:9" s="177" customFormat="1" ht="20.25" customHeight="1" x14ac:dyDescent="0.25">
      <c r="A1163" s="296" t="s">
        <v>239</v>
      </c>
      <c r="B1163" s="673"/>
      <c r="C1163" s="673"/>
      <c r="D1163" s="150"/>
      <c r="E1163" s="151"/>
      <c r="F1163" s="152">
        <v>0</v>
      </c>
      <c r="G1163" s="161"/>
      <c r="H1163" s="153"/>
    </row>
    <row r="1164" spans="1:9" s="177" customFormat="1" ht="20.25" customHeight="1" x14ac:dyDescent="0.25">
      <c r="A1164" s="154" t="s">
        <v>240</v>
      </c>
      <c r="B1164" s="155"/>
      <c r="C1164" s="155"/>
      <c r="D1164" s="156"/>
      <c r="E1164" s="157"/>
      <c r="F1164" s="158"/>
      <c r="G1164" s="297"/>
      <c r="H1164" s="159">
        <f>F1162+F1163</f>
        <v>4.8899999999999997</v>
      </c>
    </row>
    <row r="1165" spans="1:9" s="177" customFormat="1" ht="20.25" customHeight="1" x14ac:dyDescent="0.25">
      <c r="A1165" s="143" t="s">
        <v>241</v>
      </c>
      <c r="B1165" s="144"/>
      <c r="C1165" s="144"/>
      <c r="D1165" s="145"/>
      <c r="E1165" s="146"/>
      <c r="F1165" s="160">
        <f>H1152</f>
        <v>6.97</v>
      </c>
      <c r="G1165" s="161"/>
      <c r="H1165" s="162"/>
    </row>
    <row r="1166" spans="1:9" s="177" customFormat="1" ht="20.25" customHeight="1" x14ac:dyDescent="0.25">
      <c r="A1166" s="118" t="s">
        <v>242</v>
      </c>
      <c r="B1166" s="673"/>
      <c r="C1166" s="673"/>
      <c r="D1166" s="150"/>
      <c r="E1166" s="151"/>
      <c r="F1166" s="152">
        <f>H1158</f>
        <v>0</v>
      </c>
      <c r="G1166" s="161"/>
      <c r="H1166" s="153"/>
    </row>
    <row r="1167" spans="1:9" s="177" customFormat="1" ht="20.25" customHeight="1" x14ac:dyDescent="0.25">
      <c r="A1167" s="154" t="s">
        <v>243</v>
      </c>
      <c r="B1167" s="155"/>
      <c r="C1167" s="155"/>
      <c r="D1167" s="156"/>
      <c r="E1167" s="163"/>
      <c r="F1167" s="158"/>
      <c r="G1167" s="297"/>
      <c r="H1167" s="159">
        <f>F1165+F1166</f>
        <v>6.97</v>
      </c>
      <c r="I1167" s="216"/>
    </row>
    <row r="1168" spans="1:9" s="177" customFormat="1" ht="20.25" customHeight="1" thickBot="1" x14ac:dyDescent="0.3">
      <c r="A1168" s="318" t="s">
        <v>244</v>
      </c>
      <c r="B1168" s="319"/>
      <c r="C1168" s="319"/>
      <c r="D1168" s="319"/>
      <c r="E1168" s="320"/>
      <c r="F1168" s="321"/>
      <c r="G1168" s="322"/>
      <c r="H1168" s="323">
        <f>H1164+H1167</f>
        <v>11.86</v>
      </c>
    </row>
    <row r="1169" spans="1:8" s="177" customFormat="1" ht="21.75" customHeight="1" x14ac:dyDescent="0.25">
      <c r="A1169" s="679"/>
      <c r="B1169" s="28"/>
      <c r="C1169" s="28"/>
      <c r="D1169" s="29"/>
      <c r="E1169" s="30"/>
      <c r="F1169" s="29"/>
      <c r="G1169" s="29"/>
      <c r="H1169" s="680"/>
    </row>
    <row r="1170" spans="1:8" s="98" customFormat="1" x14ac:dyDescent="0.25">
      <c r="A1170" s="822" t="s">
        <v>211</v>
      </c>
      <c r="B1170" s="823"/>
      <c r="C1170" s="823"/>
      <c r="D1170" s="823"/>
      <c r="E1170" s="823"/>
      <c r="F1170" s="823"/>
      <c r="G1170" s="823"/>
      <c r="H1170" s="824"/>
    </row>
    <row r="1171" spans="1:8" s="98" customFormat="1" x14ac:dyDescent="0.25">
      <c r="A1171" s="822" t="s">
        <v>212</v>
      </c>
      <c r="B1171" s="823"/>
      <c r="C1171" s="823"/>
      <c r="D1171" s="823"/>
      <c r="E1171" s="823"/>
      <c r="F1171" s="823"/>
      <c r="G1171" s="823"/>
      <c r="H1171" s="824"/>
    </row>
    <row r="1172" spans="1:8" s="98" customFormat="1" ht="12.75" customHeight="1" x14ac:dyDescent="0.25">
      <c r="A1172" s="852" t="str">
        <f>$A$4</f>
        <v>Substituição dos sistemas de climatização dos cartórios do Edifício Sede por VRF</v>
      </c>
      <c r="B1172" s="853"/>
      <c r="C1172" s="853"/>
      <c r="D1172" s="853"/>
      <c r="E1172" s="853"/>
      <c r="F1172" s="853"/>
      <c r="G1172" s="853"/>
      <c r="H1172" s="854"/>
    </row>
    <row r="1173" spans="1:8" s="98" customFormat="1" ht="12.75" customHeight="1" x14ac:dyDescent="0.25">
      <c r="A1173" s="847"/>
      <c r="B1173" s="848"/>
      <c r="C1173" s="848"/>
      <c r="D1173" s="848"/>
      <c r="E1173" s="848"/>
      <c r="F1173" s="848"/>
      <c r="G1173" s="848"/>
      <c r="H1173" s="849"/>
    </row>
    <row r="1174" spans="1:8" s="177" customFormat="1" ht="20.25" customHeight="1" x14ac:dyDescent="0.25">
      <c r="A1174" s="829" t="str">
        <f>'Anexo 2'!H44</f>
        <v>AC-030</v>
      </c>
      <c r="B1174" s="830"/>
      <c r="C1174" s="830"/>
      <c r="D1174" s="830"/>
      <c r="E1174" s="830"/>
      <c r="F1174" s="830"/>
      <c r="G1174" s="830"/>
      <c r="H1174" s="831"/>
    </row>
    <row r="1175" spans="1:8" s="177" customFormat="1" ht="20.25" customHeight="1" x14ac:dyDescent="0.25">
      <c r="A1175" s="844" t="s">
        <v>215</v>
      </c>
      <c r="B1175" s="830"/>
      <c r="C1175" s="183" t="s">
        <v>22</v>
      </c>
      <c r="D1175" s="183" t="s">
        <v>216</v>
      </c>
      <c r="E1175" s="845" t="s">
        <v>217</v>
      </c>
      <c r="F1175" s="845"/>
      <c r="G1175" s="845" t="s">
        <v>218</v>
      </c>
      <c r="H1175" s="846"/>
    </row>
    <row r="1176" spans="1:8" s="177" customFormat="1" ht="54" customHeight="1" x14ac:dyDescent="0.25">
      <c r="A1176" s="825" t="str">
        <f>'Anexo 2'!B44</f>
        <v>Fornecimento e instalação de eletroduto corrugado reforçado, em PVC, cor laranja, 1/2", Marca de referência Tigreflex, para passagem dos cabos de comando no entreforro e shafts. Fixação por meio de abraçadeiras de aço galvanizado a fogo, tipo unha.</v>
      </c>
      <c r="B1176" s="826"/>
      <c r="C1176" s="559" t="s">
        <v>8</v>
      </c>
      <c r="D1176" s="305" t="s">
        <v>885</v>
      </c>
      <c r="E1176" s="827" t="s">
        <v>264</v>
      </c>
      <c r="F1176" s="828"/>
      <c r="G1176" s="805" t="str">
        <f>$G$8</f>
        <v>MAIO/2023</v>
      </c>
      <c r="H1176" s="806"/>
    </row>
    <row r="1177" spans="1:8" s="177" customFormat="1" x14ac:dyDescent="0.25">
      <c r="A1177" s="118"/>
      <c r="B1177" s="673"/>
      <c r="C1177" s="673"/>
      <c r="D1177" s="673"/>
      <c r="E1177" s="376"/>
      <c r="F1177" s="377"/>
      <c r="G1177" s="378"/>
      <c r="H1177" s="379"/>
    </row>
    <row r="1178" spans="1:8" s="177" customFormat="1" x14ac:dyDescent="0.25">
      <c r="A1178" s="779" t="s">
        <v>222</v>
      </c>
      <c r="B1178" s="781" t="s">
        <v>22</v>
      </c>
      <c r="C1178" s="781" t="s">
        <v>223</v>
      </c>
      <c r="D1178" s="781" t="s">
        <v>17</v>
      </c>
      <c r="E1178" s="839" t="s">
        <v>224</v>
      </c>
      <c r="F1178" s="840" t="s">
        <v>225</v>
      </c>
      <c r="G1178" s="841"/>
      <c r="H1178" s="842" t="s">
        <v>226</v>
      </c>
    </row>
    <row r="1179" spans="1:8" s="177" customFormat="1" x14ac:dyDescent="0.25">
      <c r="A1179" s="807"/>
      <c r="B1179" s="782"/>
      <c r="C1179" s="782"/>
      <c r="D1179" s="785"/>
      <c r="E1179" s="786"/>
      <c r="F1179" s="380" t="s">
        <v>227</v>
      </c>
      <c r="G1179" s="380" t="s">
        <v>228</v>
      </c>
      <c r="H1179" s="843"/>
    </row>
    <row r="1180" spans="1:8" s="177" customFormat="1" ht="22.5" x14ac:dyDescent="0.25">
      <c r="A1180" s="180" t="s">
        <v>324</v>
      </c>
      <c r="B1180" s="110" t="s">
        <v>8</v>
      </c>
      <c r="C1180" s="78">
        <v>88247</v>
      </c>
      <c r="D1180" s="309" t="s">
        <v>249</v>
      </c>
      <c r="E1180" s="307">
        <v>0.08</v>
      </c>
      <c r="F1180" s="381">
        <v>25.99</v>
      </c>
      <c r="G1180" s="114">
        <f t="shared" ref="G1180:G1181" si="56">TRUNC(E1180*F1180,2)</f>
        <v>2.0699999999999998</v>
      </c>
      <c r="H1180" s="159"/>
    </row>
    <row r="1181" spans="1:8" s="177" customFormat="1" ht="25.5" customHeight="1" x14ac:dyDescent="0.25">
      <c r="A1181" s="180" t="s">
        <v>323</v>
      </c>
      <c r="B1181" s="110" t="s">
        <v>8</v>
      </c>
      <c r="C1181" s="78">
        <v>88264</v>
      </c>
      <c r="D1181" s="309" t="s">
        <v>249</v>
      </c>
      <c r="E1181" s="307">
        <v>0.08</v>
      </c>
      <c r="F1181" s="381">
        <v>29.55</v>
      </c>
      <c r="G1181" s="114">
        <f t="shared" si="56"/>
        <v>2.36</v>
      </c>
      <c r="H1181" s="159"/>
    </row>
    <row r="1182" spans="1:8" s="177" customFormat="1" x14ac:dyDescent="0.25">
      <c r="A1182" s="116" t="s">
        <v>226</v>
      </c>
      <c r="B1182" s="855"/>
      <c r="C1182" s="856"/>
      <c r="D1182" s="856"/>
      <c r="E1182" s="856"/>
      <c r="F1182" s="856"/>
      <c r="G1182" s="857"/>
      <c r="H1182" s="117">
        <f>SUM(G1180:G1181)</f>
        <v>4.43</v>
      </c>
    </row>
    <row r="1183" spans="1:8" s="177" customFormat="1" x14ac:dyDescent="0.25">
      <c r="A1183" s="118"/>
      <c r="B1183" s="673"/>
      <c r="C1183" s="673"/>
      <c r="D1183" s="673"/>
      <c r="E1183" s="376"/>
      <c r="F1183" s="377"/>
      <c r="G1183" s="378"/>
      <c r="H1183" s="379"/>
    </row>
    <row r="1184" spans="1:8" s="177" customFormat="1" ht="21" customHeight="1" x14ac:dyDescent="0.25">
      <c r="A1184" s="779" t="s">
        <v>229</v>
      </c>
      <c r="B1184" s="781" t="s">
        <v>22</v>
      </c>
      <c r="C1184" s="781" t="s">
        <v>223</v>
      </c>
      <c r="D1184" s="781" t="s">
        <v>17</v>
      </c>
      <c r="E1184" s="839" t="s">
        <v>224</v>
      </c>
      <c r="F1184" s="840" t="s">
        <v>225</v>
      </c>
      <c r="G1184" s="841"/>
      <c r="H1184" s="842" t="s">
        <v>230</v>
      </c>
    </row>
    <row r="1185" spans="1:255" s="177" customFormat="1" ht="16.5" customHeight="1" x14ac:dyDescent="0.25">
      <c r="A1185" s="780"/>
      <c r="B1185" s="782"/>
      <c r="C1185" s="782"/>
      <c r="D1185" s="782"/>
      <c r="E1185" s="858"/>
      <c r="F1185" s="380" t="s">
        <v>227</v>
      </c>
      <c r="G1185" s="380" t="s">
        <v>228</v>
      </c>
      <c r="H1185" s="843"/>
    </row>
    <row r="1186" spans="1:255" s="177" customFormat="1" ht="25.5" customHeight="1" x14ac:dyDescent="0.2">
      <c r="A1186" s="678" t="s">
        <v>884</v>
      </c>
      <c r="B1186" s="511" t="s">
        <v>8</v>
      </c>
      <c r="C1186" s="512">
        <v>39243</v>
      </c>
      <c r="D1186" s="186" t="s">
        <v>67</v>
      </c>
      <c r="E1186" s="185">
        <v>1.1000000000000001</v>
      </c>
      <c r="F1186" s="124">
        <v>2.56</v>
      </c>
      <c r="G1186" s="114">
        <f t="shared" ref="G1186:G1187" si="57">TRUNC(E1186*F1186,2)</f>
        <v>2.81</v>
      </c>
      <c r="H1186" s="569"/>
    </row>
    <row r="1187" spans="1:255" s="177" customFormat="1" ht="45" x14ac:dyDescent="0.2">
      <c r="A1187" s="678" t="s">
        <v>890</v>
      </c>
      <c r="B1187" s="511" t="s">
        <v>8</v>
      </c>
      <c r="C1187" s="512">
        <v>91170</v>
      </c>
      <c r="D1187" s="186" t="s">
        <v>67</v>
      </c>
      <c r="E1187" s="185">
        <v>1</v>
      </c>
      <c r="F1187" s="124">
        <v>3.06</v>
      </c>
      <c r="G1187" s="114">
        <f t="shared" si="57"/>
        <v>3.06</v>
      </c>
      <c r="H1187" s="569"/>
    </row>
    <row r="1188" spans="1:255" s="177" customFormat="1" ht="20.25" customHeight="1" x14ac:dyDescent="0.2">
      <c r="A1188" s="677"/>
      <c r="B1188" s="92"/>
      <c r="C1188" s="78"/>
      <c r="D1188" s="186"/>
      <c r="E1188" s="185"/>
      <c r="F1188" s="124"/>
      <c r="G1188" s="114"/>
      <c r="H1188" s="569"/>
    </row>
    <row r="1189" spans="1:255" s="177" customFormat="1" ht="23.25" customHeight="1" x14ac:dyDescent="0.25">
      <c r="A1189" s="132"/>
      <c r="B1189" s="92"/>
      <c r="C1189" s="78"/>
      <c r="D1189" s="111"/>
      <c r="E1189" s="172"/>
      <c r="F1189" s="124"/>
      <c r="G1189" s="114"/>
      <c r="H1189" s="569"/>
      <c r="I1189" s="182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  <c r="BQ1189" s="176"/>
      <c r="BR1189" s="176"/>
      <c r="BS1189" s="176"/>
      <c r="BT1189" s="176"/>
      <c r="BU1189" s="176"/>
      <c r="BV1189" s="176"/>
      <c r="BW1189" s="176"/>
      <c r="BX1189" s="176"/>
      <c r="BY1189" s="176"/>
      <c r="BZ1189" s="176"/>
      <c r="CA1189" s="176"/>
      <c r="CB1189" s="176"/>
      <c r="CC1189" s="176"/>
      <c r="CD1189" s="176"/>
      <c r="CE1189" s="176"/>
      <c r="CF1189" s="176"/>
      <c r="CG1189" s="176"/>
      <c r="CH1189" s="176"/>
      <c r="CI1189" s="176"/>
      <c r="CJ1189" s="176"/>
      <c r="CK1189" s="176"/>
      <c r="CL1189" s="176"/>
      <c r="CM1189" s="176"/>
      <c r="CN1189" s="176"/>
      <c r="CO1189" s="176"/>
      <c r="CP1189" s="176"/>
      <c r="CQ1189" s="176"/>
      <c r="CR1189" s="176"/>
      <c r="CS1189" s="176"/>
      <c r="CT1189" s="176"/>
      <c r="CU1189" s="176"/>
      <c r="CV1189" s="176"/>
      <c r="CW1189" s="176"/>
      <c r="CX1189" s="176"/>
      <c r="CY1189" s="176"/>
      <c r="CZ1189" s="176"/>
      <c r="DA1189" s="176"/>
      <c r="DB1189" s="176"/>
      <c r="DC1189" s="176"/>
      <c r="DD1189" s="176"/>
      <c r="DE1189" s="176"/>
      <c r="DF1189" s="176"/>
      <c r="DG1189" s="176"/>
      <c r="DH1189" s="176"/>
      <c r="DI1189" s="176"/>
      <c r="DJ1189" s="176"/>
      <c r="DK1189" s="176"/>
      <c r="DL1189" s="176"/>
      <c r="DM1189" s="176"/>
      <c r="DN1189" s="176"/>
      <c r="DO1189" s="176"/>
      <c r="DP1189" s="176"/>
      <c r="DQ1189" s="176"/>
      <c r="DR1189" s="176"/>
      <c r="DS1189" s="176"/>
      <c r="DT1189" s="176"/>
      <c r="DU1189" s="176"/>
      <c r="DV1189" s="176"/>
      <c r="DW1189" s="176"/>
      <c r="DX1189" s="176"/>
      <c r="DY1189" s="176"/>
      <c r="DZ1189" s="176"/>
      <c r="EA1189" s="176"/>
      <c r="EB1189" s="176"/>
      <c r="EC1189" s="176"/>
      <c r="ED1189" s="176"/>
      <c r="EE1189" s="176"/>
      <c r="EF1189" s="176"/>
      <c r="EG1189" s="176"/>
      <c r="EH1189" s="176"/>
      <c r="EI1189" s="176"/>
      <c r="EJ1189" s="176"/>
      <c r="EK1189" s="176"/>
      <c r="EL1189" s="176"/>
      <c r="EM1189" s="176"/>
      <c r="EN1189" s="176"/>
      <c r="EO1189" s="176"/>
      <c r="EP1189" s="176"/>
      <c r="EQ1189" s="176"/>
      <c r="ER1189" s="176"/>
      <c r="ES1189" s="176"/>
      <c r="ET1189" s="176"/>
      <c r="EU1189" s="176"/>
      <c r="EV1189" s="176"/>
      <c r="EW1189" s="176"/>
      <c r="EX1189" s="176"/>
      <c r="EY1189" s="176"/>
      <c r="EZ1189" s="176"/>
      <c r="FA1189" s="176"/>
      <c r="FB1189" s="176"/>
      <c r="FC1189" s="176"/>
      <c r="FD1189" s="176"/>
      <c r="FE1189" s="176"/>
      <c r="FF1189" s="176"/>
      <c r="FG1189" s="176"/>
      <c r="FH1189" s="176"/>
      <c r="FI1189" s="176"/>
      <c r="FJ1189" s="176"/>
      <c r="FK1189" s="176"/>
      <c r="FL1189" s="176"/>
      <c r="FM1189" s="176"/>
      <c r="FN1189" s="176"/>
      <c r="FO1189" s="176"/>
      <c r="FP1189" s="176"/>
      <c r="FQ1189" s="176"/>
      <c r="FR1189" s="176"/>
      <c r="FS1189" s="176"/>
      <c r="FT1189" s="176"/>
      <c r="FU1189" s="176"/>
      <c r="FV1189" s="176"/>
      <c r="FW1189" s="176"/>
      <c r="FX1189" s="176"/>
      <c r="FY1189" s="176"/>
      <c r="FZ1189" s="176"/>
      <c r="GA1189" s="176"/>
      <c r="GB1189" s="176"/>
      <c r="GC1189" s="176"/>
      <c r="GD1189" s="176"/>
      <c r="GE1189" s="176"/>
      <c r="GF1189" s="176"/>
      <c r="GG1189" s="176"/>
      <c r="GH1189" s="176"/>
      <c r="GI1189" s="176"/>
      <c r="GJ1189" s="176"/>
      <c r="GK1189" s="176"/>
      <c r="GL1189" s="176"/>
      <c r="GM1189" s="176"/>
      <c r="GN1189" s="176"/>
      <c r="GO1189" s="176"/>
      <c r="GP1189" s="176"/>
      <c r="GQ1189" s="176"/>
      <c r="GR1189" s="176"/>
      <c r="GS1189" s="176"/>
      <c r="GT1189" s="176"/>
      <c r="GU1189" s="176"/>
      <c r="GV1189" s="176"/>
      <c r="GW1189" s="176"/>
      <c r="GX1189" s="176"/>
      <c r="GY1189" s="176"/>
      <c r="GZ1189" s="176"/>
      <c r="HA1189" s="176"/>
      <c r="HB1189" s="176"/>
      <c r="HC1189" s="176"/>
      <c r="HD1189" s="176"/>
      <c r="HE1189" s="176"/>
      <c r="HF1189" s="176"/>
      <c r="HG1189" s="176"/>
      <c r="HH1189" s="176"/>
      <c r="HI1189" s="176"/>
      <c r="HJ1189" s="176"/>
      <c r="HK1189" s="176"/>
      <c r="HL1189" s="176"/>
      <c r="HM1189" s="176"/>
      <c r="HN1189" s="176"/>
      <c r="HO1189" s="176"/>
      <c r="HP1189" s="176"/>
      <c r="HQ1189" s="176"/>
      <c r="HR1189" s="176"/>
      <c r="HS1189" s="176"/>
      <c r="HT1189" s="176"/>
      <c r="HU1189" s="176"/>
      <c r="HV1189" s="176"/>
      <c r="HW1189" s="176"/>
      <c r="HX1189" s="176"/>
      <c r="HY1189" s="176"/>
      <c r="HZ1189" s="176"/>
      <c r="IA1189" s="176"/>
      <c r="IB1189" s="176"/>
      <c r="IC1189" s="176"/>
      <c r="ID1189" s="176"/>
      <c r="IE1189" s="176"/>
      <c r="IF1189" s="176"/>
      <c r="IG1189" s="176"/>
      <c r="IH1189" s="176"/>
      <c r="II1189" s="176"/>
      <c r="IJ1189" s="176"/>
      <c r="IK1189" s="176"/>
      <c r="IL1189" s="176"/>
      <c r="IM1189" s="176"/>
      <c r="IN1189" s="176"/>
      <c r="IO1189" s="176"/>
      <c r="IP1189" s="176"/>
      <c r="IQ1189" s="176"/>
      <c r="IR1189" s="176"/>
      <c r="IS1189" s="176"/>
      <c r="IT1189" s="176"/>
      <c r="IU1189" s="176"/>
    </row>
    <row r="1190" spans="1:255" s="177" customFormat="1" ht="23.25" customHeight="1" x14ac:dyDescent="0.25">
      <c r="A1190" s="132"/>
      <c r="B1190" s="92"/>
      <c r="C1190" s="78"/>
      <c r="D1190" s="111"/>
      <c r="E1190" s="172"/>
      <c r="F1190" s="124"/>
      <c r="G1190" s="114"/>
      <c r="H1190" s="569"/>
      <c r="I1190" s="182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  <c r="BQ1190" s="176"/>
      <c r="BR1190" s="176"/>
      <c r="BS1190" s="176"/>
      <c r="BT1190" s="176"/>
      <c r="BU1190" s="176"/>
      <c r="BV1190" s="176"/>
      <c r="BW1190" s="176"/>
      <c r="BX1190" s="176"/>
      <c r="BY1190" s="176"/>
      <c r="BZ1190" s="176"/>
      <c r="CA1190" s="176"/>
      <c r="CB1190" s="176"/>
      <c r="CC1190" s="176"/>
      <c r="CD1190" s="176"/>
      <c r="CE1190" s="176"/>
      <c r="CF1190" s="176"/>
      <c r="CG1190" s="176"/>
      <c r="CH1190" s="176"/>
      <c r="CI1190" s="176"/>
      <c r="CJ1190" s="176"/>
      <c r="CK1190" s="176"/>
      <c r="CL1190" s="176"/>
      <c r="CM1190" s="176"/>
      <c r="CN1190" s="176"/>
      <c r="CO1190" s="176"/>
      <c r="CP1190" s="176"/>
      <c r="CQ1190" s="176"/>
      <c r="CR1190" s="176"/>
      <c r="CS1190" s="176"/>
      <c r="CT1190" s="176"/>
      <c r="CU1190" s="176"/>
      <c r="CV1190" s="176"/>
      <c r="CW1190" s="176"/>
      <c r="CX1190" s="176"/>
      <c r="CY1190" s="176"/>
      <c r="CZ1190" s="176"/>
      <c r="DA1190" s="176"/>
      <c r="DB1190" s="176"/>
      <c r="DC1190" s="176"/>
      <c r="DD1190" s="176"/>
      <c r="DE1190" s="176"/>
      <c r="DF1190" s="176"/>
      <c r="DG1190" s="176"/>
      <c r="DH1190" s="176"/>
      <c r="DI1190" s="176"/>
      <c r="DJ1190" s="176"/>
      <c r="DK1190" s="176"/>
      <c r="DL1190" s="176"/>
      <c r="DM1190" s="176"/>
      <c r="DN1190" s="176"/>
      <c r="DO1190" s="176"/>
      <c r="DP1190" s="176"/>
      <c r="DQ1190" s="176"/>
      <c r="DR1190" s="176"/>
      <c r="DS1190" s="176"/>
      <c r="DT1190" s="176"/>
      <c r="DU1190" s="176"/>
      <c r="DV1190" s="176"/>
      <c r="DW1190" s="176"/>
      <c r="DX1190" s="176"/>
      <c r="DY1190" s="176"/>
      <c r="DZ1190" s="176"/>
      <c r="EA1190" s="176"/>
      <c r="EB1190" s="176"/>
      <c r="EC1190" s="176"/>
      <c r="ED1190" s="176"/>
      <c r="EE1190" s="176"/>
      <c r="EF1190" s="176"/>
      <c r="EG1190" s="176"/>
      <c r="EH1190" s="176"/>
      <c r="EI1190" s="176"/>
      <c r="EJ1190" s="176"/>
      <c r="EK1190" s="176"/>
      <c r="EL1190" s="176"/>
      <c r="EM1190" s="176"/>
      <c r="EN1190" s="176"/>
      <c r="EO1190" s="176"/>
      <c r="EP1190" s="176"/>
      <c r="EQ1190" s="176"/>
      <c r="ER1190" s="176"/>
      <c r="ES1190" s="176"/>
      <c r="ET1190" s="176"/>
      <c r="EU1190" s="176"/>
      <c r="EV1190" s="176"/>
      <c r="EW1190" s="176"/>
      <c r="EX1190" s="176"/>
      <c r="EY1190" s="176"/>
      <c r="EZ1190" s="176"/>
      <c r="FA1190" s="176"/>
      <c r="FB1190" s="176"/>
      <c r="FC1190" s="176"/>
      <c r="FD1190" s="176"/>
      <c r="FE1190" s="176"/>
      <c r="FF1190" s="176"/>
      <c r="FG1190" s="176"/>
      <c r="FH1190" s="176"/>
      <c r="FI1190" s="176"/>
      <c r="FJ1190" s="176"/>
      <c r="FK1190" s="176"/>
      <c r="FL1190" s="176"/>
      <c r="FM1190" s="176"/>
      <c r="FN1190" s="176"/>
      <c r="FO1190" s="176"/>
      <c r="FP1190" s="176"/>
      <c r="FQ1190" s="176"/>
      <c r="FR1190" s="176"/>
      <c r="FS1190" s="176"/>
      <c r="FT1190" s="176"/>
      <c r="FU1190" s="176"/>
      <c r="FV1190" s="176"/>
      <c r="FW1190" s="176"/>
      <c r="FX1190" s="176"/>
      <c r="FY1190" s="176"/>
      <c r="FZ1190" s="176"/>
      <c r="GA1190" s="176"/>
      <c r="GB1190" s="176"/>
      <c r="GC1190" s="176"/>
      <c r="GD1190" s="176"/>
      <c r="GE1190" s="176"/>
      <c r="GF1190" s="176"/>
      <c r="GG1190" s="176"/>
      <c r="GH1190" s="176"/>
      <c r="GI1190" s="176"/>
      <c r="GJ1190" s="176"/>
      <c r="GK1190" s="176"/>
      <c r="GL1190" s="176"/>
      <c r="GM1190" s="176"/>
      <c r="GN1190" s="176"/>
      <c r="GO1190" s="176"/>
      <c r="GP1190" s="176"/>
      <c r="GQ1190" s="176"/>
      <c r="GR1190" s="176"/>
      <c r="GS1190" s="176"/>
      <c r="GT1190" s="176"/>
      <c r="GU1190" s="176"/>
      <c r="GV1190" s="176"/>
      <c r="GW1190" s="176"/>
      <c r="GX1190" s="176"/>
      <c r="GY1190" s="176"/>
      <c r="GZ1190" s="176"/>
      <c r="HA1190" s="176"/>
      <c r="HB1190" s="176"/>
      <c r="HC1190" s="176"/>
      <c r="HD1190" s="176"/>
      <c r="HE1190" s="176"/>
      <c r="HF1190" s="176"/>
      <c r="HG1190" s="176"/>
      <c r="HH1190" s="176"/>
      <c r="HI1190" s="176"/>
      <c r="HJ1190" s="176"/>
      <c r="HK1190" s="176"/>
      <c r="HL1190" s="176"/>
      <c r="HM1190" s="176"/>
      <c r="HN1190" s="176"/>
      <c r="HO1190" s="176"/>
      <c r="HP1190" s="176"/>
      <c r="HQ1190" s="176"/>
      <c r="HR1190" s="176"/>
      <c r="HS1190" s="176"/>
      <c r="HT1190" s="176"/>
      <c r="HU1190" s="176"/>
      <c r="HV1190" s="176"/>
      <c r="HW1190" s="176"/>
      <c r="HX1190" s="176"/>
      <c r="HY1190" s="176"/>
      <c r="HZ1190" s="176"/>
      <c r="IA1190" s="176"/>
      <c r="IB1190" s="176"/>
      <c r="IC1190" s="176"/>
      <c r="ID1190" s="176"/>
      <c r="IE1190" s="176"/>
      <c r="IF1190" s="176"/>
      <c r="IG1190" s="176"/>
      <c r="IH1190" s="176"/>
      <c r="II1190" s="176"/>
      <c r="IJ1190" s="176"/>
      <c r="IK1190" s="176"/>
      <c r="IL1190" s="176"/>
      <c r="IM1190" s="176"/>
      <c r="IN1190" s="176"/>
      <c r="IO1190" s="176"/>
      <c r="IP1190" s="176"/>
      <c r="IQ1190" s="176"/>
      <c r="IR1190" s="176"/>
      <c r="IS1190" s="176"/>
      <c r="IT1190" s="176"/>
      <c r="IU1190" s="176"/>
    </row>
    <row r="1191" spans="1:255" s="177" customFormat="1" ht="23.25" customHeight="1" x14ac:dyDescent="0.25">
      <c r="A1191" s="170" t="s">
        <v>230</v>
      </c>
      <c r="B1191" s="808"/>
      <c r="C1191" s="809"/>
      <c r="D1191" s="809"/>
      <c r="E1191" s="809"/>
      <c r="F1191" s="809"/>
      <c r="G1191" s="810"/>
      <c r="H1191" s="171">
        <f>SUM(G1186:G1190)</f>
        <v>5.87</v>
      </c>
    </row>
    <row r="1192" spans="1:255" s="177" customFormat="1" x14ac:dyDescent="0.25">
      <c r="A1192" s="126"/>
      <c r="B1192" s="127"/>
      <c r="C1192" s="127"/>
      <c r="D1192" s="128"/>
      <c r="E1192" s="88"/>
      <c r="F1192" s="129"/>
      <c r="G1192" s="130"/>
      <c r="H1192" s="131"/>
    </row>
    <row r="1193" spans="1:255" s="177" customFormat="1" x14ac:dyDescent="0.25">
      <c r="A1193" s="811" t="s">
        <v>231</v>
      </c>
      <c r="B1193" s="813" t="s">
        <v>22</v>
      </c>
      <c r="C1193" s="813" t="s">
        <v>223</v>
      </c>
      <c r="D1193" s="813" t="s">
        <v>17</v>
      </c>
      <c r="E1193" s="816" t="s">
        <v>224</v>
      </c>
      <c r="F1193" s="818" t="s">
        <v>225</v>
      </c>
      <c r="G1193" s="819"/>
      <c r="H1193" s="820" t="s">
        <v>232</v>
      </c>
    </row>
    <row r="1194" spans="1:255" s="177" customFormat="1" x14ac:dyDescent="0.25">
      <c r="A1194" s="812"/>
      <c r="B1194" s="814"/>
      <c r="C1194" s="814"/>
      <c r="D1194" s="815"/>
      <c r="E1194" s="817"/>
      <c r="F1194" s="165" t="s">
        <v>227</v>
      </c>
      <c r="G1194" s="166" t="s">
        <v>228</v>
      </c>
      <c r="H1194" s="821"/>
    </row>
    <row r="1195" spans="1:255" s="177" customFormat="1" x14ac:dyDescent="0.2">
      <c r="A1195" s="677"/>
      <c r="B1195" s="555"/>
      <c r="C1195" s="555"/>
      <c r="D1195" s="556"/>
      <c r="E1195" s="557"/>
      <c r="F1195" s="165"/>
      <c r="G1195" s="166"/>
      <c r="H1195" s="558"/>
    </row>
    <row r="1196" spans="1:255" s="177" customFormat="1" x14ac:dyDescent="0.25">
      <c r="A1196" s="76"/>
      <c r="B1196" s="77"/>
      <c r="C1196" s="174"/>
      <c r="D1196" s="79"/>
      <c r="E1196" s="80"/>
      <c r="F1196" s="167">
        <v>0</v>
      </c>
      <c r="G1196" s="168">
        <f>ROUND(E1196*F1196,2)</f>
        <v>0</v>
      </c>
      <c r="H1196" s="558"/>
    </row>
    <row r="1197" spans="1:255" s="177" customFormat="1" x14ac:dyDescent="0.25">
      <c r="A1197" s="170" t="s">
        <v>232</v>
      </c>
      <c r="B1197" s="808"/>
      <c r="C1197" s="809"/>
      <c r="D1197" s="809"/>
      <c r="E1197" s="809"/>
      <c r="F1197" s="809"/>
      <c r="G1197" s="810"/>
      <c r="H1197" s="171">
        <f>SUM(G1195:G1196)</f>
        <v>0</v>
      </c>
    </row>
    <row r="1198" spans="1:255" s="177" customFormat="1" x14ac:dyDescent="0.25">
      <c r="A1198" s="76"/>
      <c r="B1198" s="77"/>
      <c r="C1198" s="174"/>
      <c r="D1198" s="79"/>
      <c r="E1198" s="80"/>
      <c r="F1198" s="167"/>
      <c r="G1198" s="168"/>
      <c r="H1198" s="131"/>
    </row>
    <row r="1199" spans="1:255" s="177" customFormat="1" x14ac:dyDescent="0.25">
      <c r="A1199" s="102"/>
      <c r="B1199" s="672"/>
      <c r="C1199" s="672"/>
      <c r="D1199" s="672"/>
      <c r="E1199" s="104"/>
      <c r="F1199" s="105"/>
      <c r="G1199" s="106"/>
      <c r="H1199" s="107"/>
    </row>
    <row r="1200" spans="1:255" s="177" customFormat="1" ht="20.25" customHeight="1" x14ac:dyDescent="0.25">
      <c r="A1200" s="139" t="s">
        <v>237</v>
      </c>
      <c r="B1200" s="562"/>
      <c r="C1200" s="562"/>
      <c r="D1200" s="141"/>
      <c r="E1200" s="142"/>
      <c r="F1200" s="108"/>
      <c r="G1200" s="109"/>
      <c r="H1200" s="298" t="s">
        <v>210</v>
      </c>
    </row>
    <row r="1201" spans="1:9" s="177" customFormat="1" ht="20.25" customHeight="1" x14ac:dyDescent="0.25">
      <c r="A1201" s="143" t="s">
        <v>238</v>
      </c>
      <c r="B1201" s="144"/>
      <c r="C1201" s="144"/>
      <c r="D1201" s="145"/>
      <c r="E1201" s="146"/>
      <c r="F1201" s="147">
        <f>H1182</f>
        <v>4.43</v>
      </c>
      <c r="G1201" s="148"/>
      <c r="H1201" s="149"/>
    </row>
    <row r="1202" spans="1:9" s="177" customFormat="1" ht="20.25" customHeight="1" x14ac:dyDescent="0.25">
      <c r="A1202" s="296" t="s">
        <v>239</v>
      </c>
      <c r="B1202" s="673"/>
      <c r="C1202" s="673"/>
      <c r="D1202" s="150"/>
      <c r="E1202" s="151"/>
      <c r="F1202" s="152">
        <v>0</v>
      </c>
      <c r="G1202" s="161"/>
      <c r="H1202" s="153"/>
    </row>
    <row r="1203" spans="1:9" s="177" customFormat="1" ht="20.25" customHeight="1" x14ac:dyDescent="0.25">
      <c r="A1203" s="154" t="s">
        <v>240</v>
      </c>
      <c r="B1203" s="155"/>
      <c r="C1203" s="155"/>
      <c r="D1203" s="156"/>
      <c r="E1203" s="157"/>
      <c r="F1203" s="158"/>
      <c r="G1203" s="297"/>
      <c r="H1203" s="159">
        <f>F1201+F1202</f>
        <v>4.43</v>
      </c>
    </row>
    <row r="1204" spans="1:9" s="177" customFormat="1" ht="20.25" customHeight="1" x14ac:dyDescent="0.25">
      <c r="A1204" s="143" t="s">
        <v>241</v>
      </c>
      <c r="B1204" s="144"/>
      <c r="C1204" s="144"/>
      <c r="D1204" s="145"/>
      <c r="E1204" s="146"/>
      <c r="F1204" s="160">
        <f>H1191</f>
        <v>5.87</v>
      </c>
      <c r="G1204" s="161"/>
      <c r="H1204" s="162"/>
    </row>
    <row r="1205" spans="1:9" s="177" customFormat="1" ht="20.25" customHeight="1" x14ac:dyDescent="0.25">
      <c r="A1205" s="118" t="s">
        <v>242</v>
      </c>
      <c r="B1205" s="673"/>
      <c r="C1205" s="673"/>
      <c r="D1205" s="150"/>
      <c r="E1205" s="151"/>
      <c r="F1205" s="152">
        <f>H1197</f>
        <v>0</v>
      </c>
      <c r="G1205" s="161"/>
      <c r="H1205" s="153"/>
    </row>
    <row r="1206" spans="1:9" s="177" customFormat="1" ht="20.25" customHeight="1" x14ac:dyDescent="0.25">
      <c r="A1206" s="154" t="s">
        <v>243</v>
      </c>
      <c r="B1206" s="155"/>
      <c r="C1206" s="155"/>
      <c r="D1206" s="156"/>
      <c r="E1206" s="163"/>
      <c r="F1206" s="158"/>
      <c r="G1206" s="297"/>
      <c r="H1206" s="159">
        <f>F1204+F1205</f>
        <v>5.87</v>
      </c>
      <c r="I1206" s="216"/>
    </row>
    <row r="1207" spans="1:9" s="177" customFormat="1" ht="20.25" customHeight="1" thickBot="1" x14ac:dyDescent="0.3">
      <c r="A1207" s="318" t="s">
        <v>244</v>
      </c>
      <c r="B1207" s="319"/>
      <c r="C1207" s="319"/>
      <c r="D1207" s="319"/>
      <c r="E1207" s="320"/>
      <c r="F1207" s="321"/>
      <c r="G1207" s="322"/>
      <c r="H1207" s="323">
        <f>H1203+H1206</f>
        <v>10.3</v>
      </c>
    </row>
    <row r="1208" spans="1:9" s="177" customFormat="1" ht="21.75" customHeight="1" x14ac:dyDescent="0.25">
      <c r="A1208" s="679"/>
      <c r="B1208" s="28"/>
      <c r="C1208" s="28"/>
      <c r="D1208" s="29"/>
      <c r="E1208" s="30"/>
      <c r="F1208" s="29"/>
      <c r="G1208" s="29"/>
      <c r="H1208" s="680"/>
    </row>
    <row r="1209" spans="1:9" s="98" customFormat="1" x14ac:dyDescent="0.25">
      <c r="A1209" s="822" t="s">
        <v>211</v>
      </c>
      <c r="B1209" s="823"/>
      <c r="C1209" s="823"/>
      <c r="D1209" s="823"/>
      <c r="E1209" s="823"/>
      <c r="F1209" s="823"/>
      <c r="G1209" s="823"/>
      <c r="H1209" s="824"/>
    </row>
    <row r="1210" spans="1:9" s="98" customFormat="1" x14ac:dyDescent="0.25">
      <c r="A1210" s="822" t="s">
        <v>212</v>
      </c>
      <c r="B1210" s="823"/>
      <c r="C1210" s="823"/>
      <c r="D1210" s="823"/>
      <c r="E1210" s="823"/>
      <c r="F1210" s="823"/>
      <c r="G1210" s="823"/>
      <c r="H1210" s="824"/>
    </row>
    <row r="1211" spans="1:9" s="98" customFormat="1" ht="12.75" customHeight="1" x14ac:dyDescent="0.25">
      <c r="A1211" s="852" t="str">
        <f>$A$4</f>
        <v>Substituição dos sistemas de climatização dos cartórios do Edifício Sede por VRF</v>
      </c>
      <c r="B1211" s="853"/>
      <c r="C1211" s="853"/>
      <c r="D1211" s="853"/>
      <c r="E1211" s="853"/>
      <c r="F1211" s="853"/>
      <c r="G1211" s="853"/>
      <c r="H1211" s="854"/>
    </row>
    <row r="1212" spans="1:9" s="98" customFormat="1" ht="12.75" customHeight="1" x14ac:dyDescent="0.25">
      <c r="A1212" s="847"/>
      <c r="B1212" s="848"/>
      <c r="C1212" s="848"/>
      <c r="D1212" s="848"/>
      <c r="E1212" s="848"/>
      <c r="F1212" s="848"/>
      <c r="G1212" s="848"/>
      <c r="H1212" s="849"/>
    </row>
    <row r="1213" spans="1:9" s="177" customFormat="1" ht="20.25" customHeight="1" x14ac:dyDescent="0.25">
      <c r="A1213" s="829" t="str">
        <f>'Anexo 2'!H45</f>
        <v>AC-031</v>
      </c>
      <c r="B1213" s="830"/>
      <c r="C1213" s="830"/>
      <c r="D1213" s="830"/>
      <c r="E1213" s="830"/>
      <c r="F1213" s="830"/>
      <c r="G1213" s="830"/>
      <c r="H1213" s="831"/>
    </row>
    <row r="1214" spans="1:9" s="177" customFormat="1" ht="20.25" customHeight="1" x14ac:dyDescent="0.25">
      <c r="A1214" s="844" t="s">
        <v>215</v>
      </c>
      <c r="B1214" s="830"/>
      <c r="C1214" s="183" t="s">
        <v>22</v>
      </c>
      <c r="D1214" s="183" t="s">
        <v>216</v>
      </c>
      <c r="E1214" s="845" t="s">
        <v>217</v>
      </c>
      <c r="F1214" s="845"/>
      <c r="G1214" s="845" t="s">
        <v>218</v>
      </c>
      <c r="H1214" s="846"/>
    </row>
    <row r="1215" spans="1:9" s="177" customFormat="1" ht="54" customHeight="1" x14ac:dyDescent="0.25">
      <c r="A1215" s="825" t="str">
        <f>'Anexo 2'!B45</f>
        <v>Fornecimento e instalação de eletroduto flexível corrugado em PVC, com alma de aço, 1/2", para passagem dos cabos de comando nas áreas externas. Marca de referência Sealtubo. Fixação por meio de abraçadeiras de aço galvanizado a fogo, tipo unha.</v>
      </c>
      <c r="B1215" s="826"/>
      <c r="C1215" s="559" t="s">
        <v>11</v>
      </c>
      <c r="D1215" s="305" t="s">
        <v>1052</v>
      </c>
      <c r="E1215" s="827" t="s">
        <v>264</v>
      </c>
      <c r="F1215" s="828"/>
      <c r="G1215" s="805" t="str">
        <f>$G$8</f>
        <v>MAIO/2023</v>
      </c>
      <c r="H1215" s="806"/>
    </row>
    <row r="1216" spans="1:9" s="177" customFormat="1" x14ac:dyDescent="0.25">
      <c r="A1216" s="118"/>
      <c r="B1216" s="673"/>
      <c r="C1216" s="673"/>
      <c r="D1216" s="673"/>
      <c r="E1216" s="376"/>
      <c r="F1216" s="377"/>
      <c r="G1216" s="378"/>
      <c r="H1216" s="379"/>
    </row>
    <row r="1217" spans="1:255" s="177" customFormat="1" x14ac:dyDescent="0.25">
      <c r="A1217" s="779" t="s">
        <v>222</v>
      </c>
      <c r="B1217" s="781" t="s">
        <v>22</v>
      </c>
      <c r="C1217" s="781" t="s">
        <v>223</v>
      </c>
      <c r="D1217" s="781" t="s">
        <v>17</v>
      </c>
      <c r="E1217" s="839" t="s">
        <v>224</v>
      </c>
      <c r="F1217" s="840" t="s">
        <v>225</v>
      </c>
      <c r="G1217" s="841"/>
      <c r="H1217" s="842" t="s">
        <v>226</v>
      </c>
    </row>
    <row r="1218" spans="1:255" s="177" customFormat="1" x14ac:dyDescent="0.25">
      <c r="A1218" s="807"/>
      <c r="B1218" s="782"/>
      <c r="C1218" s="782"/>
      <c r="D1218" s="785"/>
      <c r="E1218" s="786"/>
      <c r="F1218" s="380" t="s">
        <v>227</v>
      </c>
      <c r="G1218" s="380" t="s">
        <v>228</v>
      </c>
      <c r="H1218" s="843"/>
    </row>
    <row r="1219" spans="1:255" s="177" customFormat="1" ht="22.5" x14ac:dyDescent="0.25">
      <c r="A1219" s="180" t="s">
        <v>324</v>
      </c>
      <c r="B1219" s="110" t="s">
        <v>8</v>
      </c>
      <c r="C1219" s="78">
        <v>88247</v>
      </c>
      <c r="D1219" s="309" t="s">
        <v>249</v>
      </c>
      <c r="E1219" s="304">
        <v>0.26600000000000001</v>
      </c>
      <c r="F1219" s="381">
        <v>25.99</v>
      </c>
      <c r="G1219" s="114">
        <f t="shared" ref="G1219:G1220" si="58">TRUNC(E1219*F1219,2)</f>
        <v>6.91</v>
      </c>
      <c r="H1219" s="159"/>
    </row>
    <row r="1220" spans="1:255" s="177" customFormat="1" ht="25.5" customHeight="1" x14ac:dyDescent="0.25">
      <c r="A1220" s="180" t="s">
        <v>323</v>
      </c>
      <c r="B1220" s="110" t="s">
        <v>8</v>
      </c>
      <c r="C1220" s="78">
        <v>88264</v>
      </c>
      <c r="D1220" s="309" t="s">
        <v>249</v>
      </c>
      <c r="E1220" s="304">
        <v>0.26600000000000001</v>
      </c>
      <c r="F1220" s="381">
        <v>29.55</v>
      </c>
      <c r="G1220" s="114">
        <f t="shared" si="58"/>
        <v>7.86</v>
      </c>
      <c r="H1220" s="159"/>
    </row>
    <row r="1221" spans="1:255" s="177" customFormat="1" x14ac:dyDescent="0.25">
      <c r="A1221" s="116" t="s">
        <v>226</v>
      </c>
      <c r="B1221" s="855"/>
      <c r="C1221" s="856"/>
      <c r="D1221" s="856"/>
      <c r="E1221" s="856"/>
      <c r="F1221" s="856"/>
      <c r="G1221" s="857"/>
      <c r="H1221" s="117">
        <f>SUM(G1219:G1220)</f>
        <v>14.77</v>
      </c>
    </row>
    <row r="1222" spans="1:255" s="177" customFormat="1" x14ac:dyDescent="0.25">
      <c r="A1222" s="118"/>
      <c r="B1222" s="673"/>
      <c r="C1222" s="673"/>
      <c r="D1222" s="673"/>
      <c r="E1222" s="376"/>
      <c r="F1222" s="377"/>
      <c r="G1222" s="378"/>
      <c r="H1222" s="379"/>
    </row>
    <row r="1223" spans="1:255" s="177" customFormat="1" ht="21" customHeight="1" x14ac:dyDescent="0.25">
      <c r="A1223" s="779" t="s">
        <v>229</v>
      </c>
      <c r="B1223" s="781" t="s">
        <v>22</v>
      </c>
      <c r="C1223" s="781" t="s">
        <v>223</v>
      </c>
      <c r="D1223" s="781" t="s">
        <v>17</v>
      </c>
      <c r="E1223" s="839" t="s">
        <v>224</v>
      </c>
      <c r="F1223" s="840" t="s">
        <v>225</v>
      </c>
      <c r="G1223" s="841"/>
      <c r="H1223" s="842" t="s">
        <v>230</v>
      </c>
    </row>
    <row r="1224" spans="1:255" s="177" customFormat="1" ht="16.5" customHeight="1" x14ac:dyDescent="0.25">
      <c r="A1224" s="780"/>
      <c r="B1224" s="782"/>
      <c r="C1224" s="782"/>
      <c r="D1224" s="782"/>
      <c r="E1224" s="858"/>
      <c r="F1224" s="380" t="s">
        <v>227</v>
      </c>
      <c r="G1224" s="380" t="s">
        <v>228</v>
      </c>
      <c r="H1224" s="843"/>
    </row>
    <row r="1225" spans="1:255" s="177" customFormat="1" ht="27.75" customHeight="1" x14ac:dyDescent="0.25">
      <c r="A1225" s="674" t="s">
        <v>1051</v>
      </c>
      <c r="B1225" s="92" t="s">
        <v>11</v>
      </c>
      <c r="C1225" s="78">
        <v>45158</v>
      </c>
      <c r="D1225" s="186" t="s">
        <v>67</v>
      </c>
      <c r="E1225" s="185">
        <v>1.07</v>
      </c>
      <c r="F1225" s="124">
        <v>11.04</v>
      </c>
      <c r="G1225" s="114">
        <f t="shared" ref="G1225:G1226" si="59">TRUNC(E1225*F1225,2)</f>
        <v>11.81</v>
      </c>
      <c r="H1225" s="569"/>
    </row>
    <row r="1226" spans="1:255" s="177" customFormat="1" ht="49.5" customHeight="1" x14ac:dyDescent="0.2">
      <c r="A1226" s="678" t="s">
        <v>891</v>
      </c>
      <c r="B1226" s="511" t="s">
        <v>8</v>
      </c>
      <c r="C1226" s="512">
        <v>91170</v>
      </c>
      <c r="D1226" s="186" t="s">
        <v>67</v>
      </c>
      <c r="E1226" s="185">
        <v>1</v>
      </c>
      <c r="F1226" s="124">
        <v>3.06</v>
      </c>
      <c r="G1226" s="114">
        <f t="shared" si="59"/>
        <v>3.06</v>
      </c>
      <c r="H1226" s="569"/>
    </row>
    <row r="1227" spans="1:255" s="177" customFormat="1" ht="20.25" customHeight="1" x14ac:dyDescent="0.2">
      <c r="A1227" s="677"/>
      <c r="B1227" s="92"/>
      <c r="C1227" s="78"/>
      <c r="D1227" s="186"/>
      <c r="E1227" s="185"/>
      <c r="F1227" s="124"/>
      <c r="G1227" s="114"/>
      <c r="H1227" s="569"/>
    </row>
    <row r="1228" spans="1:255" s="177" customFormat="1" ht="23.25" customHeight="1" x14ac:dyDescent="0.25">
      <c r="A1228" s="132"/>
      <c r="B1228" s="92"/>
      <c r="C1228" s="78"/>
      <c r="D1228" s="111"/>
      <c r="E1228" s="172"/>
      <c r="F1228" s="124"/>
      <c r="G1228" s="114"/>
      <c r="H1228" s="569"/>
      <c r="I1228" s="182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  <c r="BP1228" s="176"/>
      <c r="BQ1228" s="176"/>
      <c r="BR1228" s="176"/>
      <c r="BS1228" s="176"/>
      <c r="BT1228" s="176"/>
      <c r="BU1228" s="176"/>
      <c r="BV1228" s="176"/>
      <c r="BW1228" s="176"/>
      <c r="BX1228" s="176"/>
      <c r="BY1228" s="176"/>
      <c r="BZ1228" s="176"/>
      <c r="CA1228" s="176"/>
      <c r="CB1228" s="176"/>
      <c r="CC1228" s="176"/>
      <c r="CD1228" s="176"/>
      <c r="CE1228" s="176"/>
      <c r="CF1228" s="176"/>
      <c r="CG1228" s="176"/>
      <c r="CH1228" s="176"/>
      <c r="CI1228" s="176"/>
      <c r="CJ1228" s="176"/>
      <c r="CK1228" s="176"/>
      <c r="CL1228" s="176"/>
      <c r="CM1228" s="176"/>
      <c r="CN1228" s="176"/>
      <c r="CO1228" s="176"/>
      <c r="CP1228" s="176"/>
      <c r="CQ1228" s="176"/>
      <c r="CR1228" s="176"/>
      <c r="CS1228" s="176"/>
      <c r="CT1228" s="176"/>
      <c r="CU1228" s="176"/>
      <c r="CV1228" s="176"/>
      <c r="CW1228" s="176"/>
      <c r="CX1228" s="176"/>
      <c r="CY1228" s="176"/>
      <c r="CZ1228" s="176"/>
      <c r="DA1228" s="176"/>
      <c r="DB1228" s="176"/>
      <c r="DC1228" s="176"/>
      <c r="DD1228" s="176"/>
      <c r="DE1228" s="176"/>
      <c r="DF1228" s="176"/>
      <c r="DG1228" s="176"/>
      <c r="DH1228" s="176"/>
      <c r="DI1228" s="176"/>
      <c r="DJ1228" s="176"/>
      <c r="DK1228" s="176"/>
      <c r="DL1228" s="176"/>
      <c r="DM1228" s="176"/>
      <c r="DN1228" s="176"/>
      <c r="DO1228" s="176"/>
      <c r="DP1228" s="176"/>
      <c r="DQ1228" s="176"/>
      <c r="DR1228" s="176"/>
      <c r="DS1228" s="176"/>
      <c r="DT1228" s="176"/>
      <c r="DU1228" s="176"/>
      <c r="DV1228" s="176"/>
      <c r="DW1228" s="176"/>
      <c r="DX1228" s="176"/>
      <c r="DY1228" s="176"/>
      <c r="DZ1228" s="176"/>
      <c r="EA1228" s="176"/>
      <c r="EB1228" s="176"/>
      <c r="EC1228" s="176"/>
      <c r="ED1228" s="176"/>
      <c r="EE1228" s="176"/>
      <c r="EF1228" s="176"/>
      <c r="EG1228" s="176"/>
      <c r="EH1228" s="176"/>
      <c r="EI1228" s="176"/>
      <c r="EJ1228" s="176"/>
      <c r="EK1228" s="176"/>
      <c r="EL1228" s="176"/>
      <c r="EM1228" s="176"/>
      <c r="EN1228" s="176"/>
      <c r="EO1228" s="176"/>
      <c r="EP1228" s="176"/>
      <c r="EQ1228" s="176"/>
      <c r="ER1228" s="176"/>
      <c r="ES1228" s="176"/>
      <c r="ET1228" s="176"/>
      <c r="EU1228" s="176"/>
      <c r="EV1228" s="176"/>
      <c r="EW1228" s="176"/>
      <c r="EX1228" s="176"/>
      <c r="EY1228" s="176"/>
      <c r="EZ1228" s="176"/>
      <c r="FA1228" s="176"/>
      <c r="FB1228" s="176"/>
      <c r="FC1228" s="176"/>
      <c r="FD1228" s="176"/>
      <c r="FE1228" s="176"/>
      <c r="FF1228" s="176"/>
      <c r="FG1228" s="176"/>
      <c r="FH1228" s="176"/>
      <c r="FI1228" s="176"/>
      <c r="FJ1228" s="176"/>
      <c r="FK1228" s="176"/>
      <c r="FL1228" s="176"/>
      <c r="FM1228" s="176"/>
      <c r="FN1228" s="176"/>
      <c r="FO1228" s="176"/>
      <c r="FP1228" s="176"/>
      <c r="FQ1228" s="176"/>
      <c r="FR1228" s="176"/>
      <c r="FS1228" s="176"/>
      <c r="FT1228" s="176"/>
      <c r="FU1228" s="176"/>
      <c r="FV1228" s="176"/>
      <c r="FW1228" s="176"/>
      <c r="FX1228" s="176"/>
      <c r="FY1228" s="176"/>
      <c r="FZ1228" s="176"/>
      <c r="GA1228" s="176"/>
      <c r="GB1228" s="176"/>
      <c r="GC1228" s="176"/>
      <c r="GD1228" s="176"/>
      <c r="GE1228" s="176"/>
      <c r="GF1228" s="176"/>
      <c r="GG1228" s="176"/>
      <c r="GH1228" s="176"/>
      <c r="GI1228" s="176"/>
      <c r="GJ1228" s="176"/>
      <c r="GK1228" s="176"/>
      <c r="GL1228" s="176"/>
      <c r="GM1228" s="176"/>
      <c r="GN1228" s="176"/>
      <c r="GO1228" s="176"/>
      <c r="GP1228" s="176"/>
      <c r="GQ1228" s="176"/>
      <c r="GR1228" s="176"/>
      <c r="GS1228" s="176"/>
      <c r="GT1228" s="176"/>
      <c r="GU1228" s="176"/>
      <c r="GV1228" s="176"/>
      <c r="GW1228" s="176"/>
      <c r="GX1228" s="176"/>
      <c r="GY1228" s="176"/>
      <c r="GZ1228" s="176"/>
      <c r="HA1228" s="176"/>
      <c r="HB1228" s="176"/>
      <c r="HC1228" s="176"/>
      <c r="HD1228" s="176"/>
      <c r="HE1228" s="176"/>
      <c r="HF1228" s="176"/>
      <c r="HG1228" s="176"/>
      <c r="HH1228" s="176"/>
      <c r="HI1228" s="176"/>
      <c r="HJ1228" s="176"/>
      <c r="HK1228" s="176"/>
      <c r="HL1228" s="176"/>
      <c r="HM1228" s="176"/>
      <c r="HN1228" s="176"/>
      <c r="HO1228" s="176"/>
      <c r="HP1228" s="176"/>
      <c r="HQ1228" s="176"/>
      <c r="HR1228" s="176"/>
      <c r="HS1228" s="176"/>
      <c r="HT1228" s="176"/>
      <c r="HU1228" s="176"/>
      <c r="HV1228" s="176"/>
      <c r="HW1228" s="176"/>
      <c r="HX1228" s="176"/>
      <c r="HY1228" s="176"/>
      <c r="HZ1228" s="176"/>
      <c r="IA1228" s="176"/>
      <c r="IB1228" s="176"/>
      <c r="IC1228" s="176"/>
      <c r="ID1228" s="176"/>
      <c r="IE1228" s="176"/>
      <c r="IF1228" s="176"/>
      <c r="IG1228" s="176"/>
      <c r="IH1228" s="176"/>
      <c r="II1228" s="176"/>
      <c r="IJ1228" s="176"/>
      <c r="IK1228" s="176"/>
      <c r="IL1228" s="176"/>
      <c r="IM1228" s="176"/>
      <c r="IN1228" s="176"/>
      <c r="IO1228" s="176"/>
      <c r="IP1228" s="176"/>
      <c r="IQ1228" s="176"/>
      <c r="IR1228" s="176"/>
      <c r="IS1228" s="176"/>
      <c r="IT1228" s="176"/>
      <c r="IU1228" s="176"/>
    </row>
    <row r="1229" spans="1:255" s="177" customFormat="1" ht="23.25" customHeight="1" x14ac:dyDescent="0.25">
      <c r="A1229" s="132"/>
      <c r="B1229" s="92"/>
      <c r="C1229" s="78"/>
      <c r="D1229" s="111"/>
      <c r="E1229" s="172"/>
      <c r="F1229" s="124"/>
      <c r="G1229" s="114"/>
      <c r="H1229" s="569"/>
      <c r="I1229" s="182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  <c r="BQ1229" s="176"/>
      <c r="BR1229" s="176"/>
      <c r="BS1229" s="176"/>
      <c r="BT1229" s="176"/>
      <c r="BU1229" s="176"/>
      <c r="BV1229" s="176"/>
      <c r="BW1229" s="176"/>
      <c r="BX1229" s="176"/>
      <c r="BY1229" s="176"/>
      <c r="BZ1229" s="176"/>
      <c r="CA1229" s="176"/>
      <c r="CB1229" s="176"/>
      <c r="CC1229" s="176"/>
      <c r="CD1229" s="176"/>
      <c r="CE1229" s="176"/>
      <c r="CF1229" s="176"/>
      <c r="CG1229" s="176"/>
      <c r="CH1229" s="176"/>
      <c r="CI1229" s="176"/>
      <c r="CJ1229" s="176"/>
      <c r="CK1229" s="176"/>
      <c r="CL1229" s="176"/>
      <c r="CM1229" s="176"/>
      <c r="CN1229" s="176"/>
      <c r="CO1229" s="176"/>
      <c r="CP1229" s="176"/>
      <c r="CQ1229" s="176"/>
      <c r="CR1229" s="176"/>
      <c r="CS1229" s="176"/>
      <c r="CT1229" s="176"/>
      <c r="CU1229" s="176"/>
      <c r="CV1229" s="176"/>
      <c r="CW1229" s="176"/>
      <c r="CX1229" s="176"/>
      <c r="CY1229" s="176"/>
      <c r="CZ1229" s="176"/>
      <c r="DA1229" s="176"/>
      <c r="DB1229" s="176"/>
      <c r="DC1229" s="176"/>
      <c r="DD1229" s="176"/>
      <c r="DE1229" s="176"/>
      <c r="DF1229" s="176"/>
      <c r="DG1229" s="176"/>
      <c r="DH1229" s="176"/>
      <c r="DI1229" s="176"/>
      <c r="DJ1229" s="176"/>
      <c r="DK1229" s="176"/>
      <c r="DL1229" s="176"/>
      <c r="DM1229" s="176"/>
      <c r="DN1229" s="176"/>
      <c r="DO1229" s="176"/>
      <c r="DP1229" s="176"/>
      <c r="DQ1229" s="176"/>
      <c r="DR1229" s="176"/>
      <c r="DS1229" s="176"/>
      <c r="DT1229" s="176"/>
      <c r="DU1229" s="176"/>
      <c r="DV1229" s="176"/>
      <c r="DW1229" s="176"/>
      <c r="DX1229" s="176"/>
      <c r="DY1229" s="176"/>
      <c r="DZ1229" s="176"/>
      <c r="EA1229" s="176"/>
      <c r="EB1229" s="176"/>
      <c r="EC1229" s="176"/>
      <c r="ED1229" s="176"/>
      <c r="EE1229" s="176"/>
      <c r="EF1229" s="176"/>
      <c r="EG1229" s="176"/>
      <c r="EH1229" s="176"/>
      <c r="EI1229" s="176"/>
      <c r="EJ1229" s="176"/>
      <c r="EK1229" s="176"/>
      <c r="EL1229" s="176"/>
      <c r="EM1229" s="176"/>
      <c r="EN1229" s="176"/>
      <c r="EO1229" s="176"/>
      <c r="EP1229" s="176"/>
      <c r="EQ1229" s="176"/>
      <c r="ER1229" s="176"/>
      <c r="ES1229" s="176"/>
      <c r="ET1229" s="176"/>
      <c r="EU1229" s="176"/>
      <c r="EV1229" s="176"/>
      <c r="EW1229" s="176"/>
      <c r="EX1229" s="176"/>
      <c r="EY1229" s="176"/>
      <c r="EZ1229" s="176"/>
      <c r="FA1229" s="176"/>
      <c r="FB1229" s="176"/>
      <c r="FC1229" s="176"/>
      <c r="FD1229" s="176"/>
      <c r="FE1229" s="176"/>
      <c r="FF1229" s="176"/>
      <c r="FG1229" s="176"/>
      <c r="FH1229" s="176"/>
      <c r="FI1229" s="176"/>
      <c r="FJ1229" s="176"/>
      <c r="FK1229" s="176"/>
      <c r="FL1229" s="176"/>
      <c r="FM1229" s="176"/>
      <c r="FN1229" s="176"/>
      <c r="FO1229" s="176"/>
      <c r="FP1229" s="176"/>
      <c r="FQ1229" s="176"/>
      <c r="FR1229" s="176"/>
      <c r="FS1229" s="176"/>
      <c r="FT1229" s="176"/>
      <c r="FU1229" s="176"/>
      <c r="FV1229" s="176"/>
      <c r="FW1229" s="176"/>
      <c r="FX1229" s="176"/>
      <c r="FY1229" s="176"/>
      <c r="FZ1229" s="176"/>
      <c r="GA1229" s="176"/>
      <c r="GB1229" s="176"/>
      <c r="GC1229" s="176"/>
      <c r="GD1229" s="176"/>
      <c r="GE1229" s="176"/>
      <c r="GF1229" s="176"/>
      <c r="GG1229" s="176"/>
      <c r="GH1229" s="176"/>
      <c r="GI1229" s="176"/>
      <c r="GJ1229" s="176"/>
      <c r="GK1229" s="176"/>
      <c r="GL1229" s="176"/>
      <c r="GM1229" s="176"/>
      <c r="GN1229" s="176"/>
      <c r="GO1229" s="176"/>
      <c r="GP1229" s="176"/>
      <c r="GQ1229" s="176"/>
      <c r="GR1229" s="176"/>
      <c r="GS1229" s="176"/>
      <c r="GT1229" s="176"/>
      <c r="GU1229" s="176"/>
      <c r="GV1229" s="176"/>
      <c r="GW1229" s="176"/>
      <c r="GX1229" s="176"/>
      <c r="GY1229" s="176"/>
      <c r="GZ1229" s="176"/>
      <c r="HA1229" s="176"/>
      <c r="HB1229" s="176"/>
      <c r="HC1229" s="176"/>
      <c r="HD1229" s="176"/>
      <c r="HE1229" s="176"/>
      <c r="HF1229" s="176"/>
      <c r="HG1229" s="176"/>
      <c r="HH1229" s="176"/>
      <c r="HI1229" s="176"/>
      <c r="HJ1229" s="176"/>
      <c r="HK1229" s="176"/>
      <c r="HL1229" s="176"/>
      <c r="HM1229" s="176"/>
      <c r="HN1229" s="176"/>
      <c r="HO1229" s="176"/>
      <c r="HP1229" s="176"/>
      <c r="HQ1229" s="176"/>
      <c r="HR1229" s="176"/>
      <c r="HS1229" s="176"/>
      <c r="HT1229" s="176"/>
      <c r="HU1229" s="176"/>
      <c r="HV1229" s="176"/>
      <c r="HW1229" s="176"/>
      <c r="HX1229" s="176"/>
      <c r="HY1229" s="176"/>
      <c r="HZ1229" s="176"/>
      <c r="IA1229" s="176"/>
      <c r="IB1229" s="176"/>
      <c r="IC1229" s="176"/>
      <c r="ID1229" s="176"/>
      <c r="IE1229" s="176"/>
      <c r="IF1229" s="176"/>
      <c r="IG1229" s="176"/>
      <c r="IH1229" s="176"/>
      <c r="II1229" s="176"/>
      <c r="IJ1229" s="176"/>
      <c r="IK1229" s="176"/>
      <c r="IL1229" s="176"/>
      <c r="IM1229" s="176"/>
      <c r="IN1229" s="176"/>
      <c r="IO1229" s="176"/>
      <c r="IP1229" s="176"/>
      <c r="IQ1229" s="176"/>
      <c r="IR1229" s="176"/>
      <c r="IS1229" s="176"/>
      <c r="IT1229" s="176"/>
      <c r="IU1229" s="176"/>
    </row>
    <row r="1230" spans="1:255" s="177" customFormat="1" ht="23.25" customHeight="1" x14ac:dyDescent="0.25">
      <c r="A1230" s="170" t="s">
        <v>230</v>
      </c>
      <c r="B1230" s="808"/>
      <c r="C1230" s="809"/>
      <c r="D1230" s="809"/>
      <c r="E1230" s="809"/>
      <c r="F1230" s="809"/>
      <c r="G1230" s="810"/>
      <c r="H1230" s="171">
        <f>SUM(G1225:G1229)</f>
        <v>14.870000000000001</v>
      </c>
    </row>
    <row r="1231" spans="1:255" s="177" customFormat="1" x14ac:dyDescent="0.25">
      <c r="A1231" s="126"/>
      <c r="B1231" s="127"/>
      <c r="C1231" s="127"/>
      <c r="D1231" s="128"/>
      <c r="E1231" s="88"/>
      <c r="F1231" s="129"/>
      <c r="G1231" s="130"/>
      <c r="H1231" s="131"/>
    </row>
    <row r="1232" spans="1:255" s="177" customFormat="1" x14ac:dyDescent="0.25">
      <c r="A1232" s="811" t="s">
        <v>231</v>
      </c>
      <c r="B1232" s="813" t="s">
        <v>22</v>
      </c>
      <c r="C1232" s="813" t="s">
        <v>223</v>
      </c>
      <c r="D1232" s="813" t="s">
        <v>17</v>
      </c>
      <c r="E1232" s="816" t="s">
        <v>224</v>
      </c>
      <c r="F1232" s="818" t="s">
        <v>225</v>
      </c>
      <c r="G1232" s="819"/>
      <c r="H1232" s="820" t="s">
        <v>232</v>
      </c>
    </row>
    <row r="1233" spans="1:9" s="177" customFormat="1" x14ac:dyDescent="0.25">
      <c r="A1233" s="812"/>
      <c r="B1233" s="814"/>
      <c r="C1233" s="814"/>
      <c r="D1233" s="815"/>
      <c r="E1233" s="817"/>
      <c r="F1233" s="165" t="s">
        <v>227</v>
      </c>
      <c r="G1233" s="166" t="s">
        <v>228</v>
      </c>
      <c r="H1233" s="821"/>
    </row>
    <row r="1234" spans="1:9" s="177" customFormat="1" x14ac:dyDescent="0.2">
      <c r="A1234" s="677"/>
      <c r="B1234" s="555"/>
      <c r="C1234" s="555"/>
      <c r="D1234" s="556"/>
      <c r="E1234" s="557"/>
      <c r="F1234" s="165"/>
      <c r="G1234" s="166"/>
      <c r="H1234" s="558"/>
    </row>
    <row r="1235" spans="1:9" s="177" customFormat="1" x14ac:dyDescent="0.25">
      <c r="A1235" s="76"/>
      <c r="B1235" s="77"/>
      <c r="C1235" s="174"/>
      <c r="D1235" s="79"/>
      <c r="E1235" s="80"/>
      <c r="F1235" s="167">
        <v>0</v>
      </c>
      <c r="G1235" s="168">
        <f>ROUND(E1235*F1235,2)</f>
        <v>0</v>
      </c>
      <c r="H1235" s="558"/>
    </row>
    <row r="1236" spans="1:9" s="177" customFormat="1" x14ac:dyDescent="0.25">
      <c r="A1236" s="170" t="s">
        <v>232</v>
      </c>
      <c r="B1236" s="808"/>
      <c r="C1236" s="809"/>
      <c r="D1236" s="809"/>
      <c r="E1236" s="809"/>
      <c r="F1236" s="809"/>
      <c r="G1236" s="810"/>
      <c r="H1236" s="171">
        <f>SUM(G1234:G1235)</f>
        <v>0</v>
      </c>
    </row>
    <row r="1237" spans="1:9" s="177" customFormat="1" x14ac:dyDescent="0.25">
      <c r="A1237" s="76"/>
      <c r="B1237" s="77"/>
      <c r="C1237" s="174"/>
      <c r="D1237" s="79"/>
      <c r="E1237" s="80"/>
      <c r="F1237" s="167"/>
      <c r="G1237" s="168"/>
      <c r="H1237" s="131"/>
    </row>
    <row r="1238" spans="1:9" s="177" customFormat="1" x14ac:dyDescent="0.25">
      <c r="A1238" s="102"/>
      <c r="B1238" s="672"/>
      <c r="C1238" s="672"/>
      <c r="D1238" s="672"/>
      <c r="E1238" s="104"/>
      <c r="F1238" s="105"/>
      <c r="G1238" s="106"/>
      <c r="H1238" s="107"/>
    </row>
    <row r="1239" spans="1:9" s="177" customFormat="1" ht="20.25" customHeight="1" x14ac:dyDescent="0.25">
      <c r="A1239" s="139" t="s">
        <v>237</v>
      </c>
      <c r="B1239" s="562"/>
      <c r="C1239" s="562"/>
      <c r="D1239" s="141"/>
      <c r="E1239" s="142"/>
      <c r="F1239" s="108"/>
      <c r="G1239" s="109"/>
      <c r="H1239" s="298" t="s">
        <v>210</v>
      </c>
    </row>
    <row r="1240" spans="1:9" s="177" customFormat="1" ht="20.25" customHeight="1" x14ac:dyDescent="0.25">
      <c r="A1240" s="143" t="s">
        <v>238</v>
      </c>
      <c r="B1240" s="144"/>
      <c r="C1240" s="144"/>
      <c r="D1240" s="145"/>
      <c r="E1240" s="146"/>
      <c r="F1240" s="147">
        <f>H1221</f>
        <v>14.77</v>
      </c>
      <c r="G1240" s="148"/>
      <c r="H1240" s="149"/>
    </row>
    <row r="1241" spans="1:9" s="177" customFormat="1" ht="20.25" customHeight="1" x14ac:dyDescent="0.25">
      <c r="A1241" s="296" t="s">
        <v>239</v>
      </c>
      <c r="B1241" s="673"/>
      <c r="C1241" s="673"/>
      <c r="D1241" s="150"/>
      <c r="E1241" s="151"/>
      <c r="F1241" s="152">
        <v>0</v>
      </c>
      <c r="G1241" s="161"/>
      <c r="H1241" s="153"/>
    </row>
    <row r="1242" spans="1:9" s="177" customFormat="1" ht="20.25" customHeight="1" x14ac:dyDescent="0.25">
      <c r="A1242" s="154" t="s">
        <v>240</v>
      </c>
      <c r="B1242" s="155"/>
      <c r="C1242" s="155"/>
      <c r="D1242" s="156"/>
      <c r="E1242" s="157"/>
      <c r="F1242" s="158"/>
      <c r="G1242" s="297"/>
      <c r="H1242" s="159">
        <f>F1240+F1241</f>
        <v>14.77</v>
      </c>
    </row>
    <row r="1243" spans="1:9" s="177" customFormat="1" ht="20.25" customHeight="1" x14ac:dyDescent="0.25">
      <c r="A1243" s="143" t="s">
        <v>241</v>
      </c>
      <c r="B1243" s="144"/>
      <c r="C1243" s="144"/>
      <c r="D1243" s="145"/>
      <c r="E1243" s="146"/>
      <c r="F1243" s="160">
        <f>H1230</f>
        <v>14.870000000000001</v>
      </c>
      <c r="G1243" s="161"/>
      <c r="H1243" s="162"/>
    </row>
    <row r="1244" spans="1:9" s="177" customFormat="1" ht="20.25" customHeight="1" x14ac:dyDescent="0.25">
      <c r="A1244" s="118" t="s">
        <v>242</v>
      </c>
      <c r="B1244" s="673"/>
      <c r="C1244" s="673"/>
      <c r="D1244" s="150"/>
      <c r="E1244" s="151"/>
      <c r="F1244" s="152">
        <f>H1236</f>
        <v>0</v>
      </c>
      <c r="G1244" s="161"/>
      <c r="H1244" s="153"/>
    </row>
    <row r="1245" spans="1:9" s="177" customFormat="1" ht="20.25" customHeight="1" x14ac:dyDescent="0.25">
      <c r="A1245" s="154" t="s">
        <v>243</v>
      </c>
      <c r="B1245" s="155"/>
      <c r="C1245" s="155"/>
      <c r="D1245" s="156"/>
      <c r="E1245" s="163"/>
      <c r="F1245" s="158"/>
      <c r="G1245" s="297"/>
      <c r="H1245" s="159">
        <f>F1243+F1244</f>
        <v>14.870000000000001</v>
      </c>
      <c r="I1245" s="216"/>
    </row>
    <row r="1246" spans="1:9" s="177" customFormat="1" ht="20.25" customHeight="1" thickBot="1" x14ac:dyDescent="0.3">
      <c r="A1246" s="318" t="s">
        <v>244</v>
      </c>
      <c r="B1246" s="319"/>
      <c r="C1246" s="319"/>
      <c r="D1246" s="319"/>
      <c r="E1246" s="320"/>
      <c r="F1246" s="321"/>
      <c r="G1246" s="322"/>
      <c r="H1246" s="323">
        <f>H1242+H1245</f>
        <v>29.64</v>
      </c>
    </row>
    <row r="1247" spans="1:9" s="177" customFormat="1" ht="21.75" customHeight="1" x14ac:dyDescent="0.25">
      <c r="A1247" s="679"/>
      <c r="B1247" s="28"/>
      <c r="C1247" s="28"/>
      <c r="D1247" s="29"/>
      <c r="E1247" s="30"/>
      <c r="F1247" s="29"/>
      <c r="G1247" s="29"/>
      <c r="H1247" s="680"/>
    </row>
    <row r="1248" spans="1:9" s="98" customFormat="1" x14ac:dyDescent="0.25">
      <c r="A1248" s="822" t="s">
        <v>211</v>
      </c>
      <c r="B1248" s="823"/>
      <c r="C1248" s="823"/>
      <c r="D1248" s="823"/>
      <c r="E1248" s="823"/>
      <c r="F1248" s="823"/>
      <c r="G1248" s="823"/>
      <c r="H1248" s="824"/>
    </row>
    <row r="1249" spans="1:8" s="98" customFormat="1" x14ac:dyDescent="0.25">
      <c r="A1249" s="822" t="s">
        <v>212</v>
      </c>
      <c r="B1249" s="823"/>
      <c r="C1249" s="823"/>
      <c r="D1249" s="823"/>
      <c r="E1249" s="823"/>
      <c r="F1249" s="823"/>
      <c r="G1249" s="823"/>
      <c r="H1249" s="824"/>
    </row>
    <row r="1250" spans="1:8" s="98" customFormat="1" ht="12.75" customHeight="1" x14ac:dyDescent="0.25">
      <c r="A1250" s="852" t="str">
        <f>A4</f>
        <v>Substituição dos sistemas de climatização dos cartórios do Edifício Sede por VRF</v>
      </c>
      <c r="B1250" s="853"/>
      <c r="C1250" s="853"/>
      <c r="D1250" s="853"/>
      <c r="E1250" s="853"/>
      <c r="F1250" s="853"/>
      <c r="G1250" s="853"/>
      <c r="H1250" s="854"/>
    </row>
    <row r="1251" spans="1:8" s="98" customFormat="1" ht="12.75" customHeight="1" x14ac:dyDescent="0.25">
      <c r="A1251" s="847"/>
      <c r="B1251" s="848"/>
      <c r="C1251" s="848"/>
      <c r="D1251" s="848"/>
      <c r="E1251" s="848"/>
      <c r="F1251" s="848"/>
      <c r="G1251" s="848"/>
      <c r="H1251" s="849"/>
    </row>
    <row r="1252" spans="1:8" s="177" customFormat="1" ht="20.25" customHeight="1" x14ac:dyDescent="0.25">
      <c r="A1252" s="829" t="str">
        <f>'Anexo 2'!H46</f>
        <v>AC-032</v>
      </c>
      <c r="B1252" s="830"/>
      <c r="C1252" s="830"/>
      <c r="D1252" s="830"/>
      <c r="E1252" s="830"/>
      <c r="F1252" s="830"/>
      <c r="G1252" s="830"/>
      <c r="H1252" s="831"/>
    </row>
    <row r="1253" spans="1:8" s="177" customFormat="1" ht="20.25" customHeight="1" x14ac:dyDescent="0.25">
      <c r="A1253" s="844" t="s">
        <v>215</v>
      </c>
      <c r="B1253" s="830"/>
      <c r="C1253" s="183" t="s">
        <v>22</v>
      </c>
      <c r="D1253" s="183" t="s">
        <v>216</v>
      </c>
      <c r="E1253" s="845" t="s">
        <v>217</v>
      </c>
      <c r="F1253" s="845"/>
      <c r="G1253" s="845" t="s">
        <v>218</v>
      </c>
      <c r="H1253" s="846"/>
    </row>
    <row r="1254" spans="1:8" s="177" customFormat="1" ht="54" customHeight="1" x14ac:dyDescent="0.25">
      <c r="A1254" s="825" t="str">
        <f>'Anexo 2'!B46</f>
        <v>Fornecimento e instalação de proteção mecânica nas linhas frigorígenas em áreas externas, em revestimento flexível de tecido composto de fibras de vidro de filamento contínuo, marca de referência Armacell - Armacheck D, inclusive adesivo 520-S Armaflex .</v>
      </c>
      <c r="B1254" s="826"/>
      <c r="C1254" s="559" t="s">
        <v>233</v>
      </c>
      <c r="D1254" s="101" t="s">
        <v>220</v>
      </c>
      <c r="E1254" s="827" t="s">
        <v>316</v>
      </c>
      <c r="F1254" s="828"/>
      <c r="G1254" s="805" t="str">
        <f>$G$8</f>
        <v>MAIO/2023</v>
      </c>
      <c r="H1254" s="806"/>
    </row>
    <row r="1255" spans="1:8" s="177" customFormat="1" x14ac:dyDescent="0.25">
      <c r="A1255" s="118"/>
      <c r="B1255" s="673"/>
      <c r="C1255" s="673"/>
      <c r="D1255" s="673"/>
      <c r="E1255" s="376"/>
      <c r="F1255" s="377"/>
      <c r="G1255" s="378"/>
      <c r="H1255" s="379"/>
    </row>
    <row r="1256" spans="1:8" s="177" customFormat="1" x14ac:dyDescent="0.25">
      <c r="A1256" s="779" t="s">
        <v>222</v>
      </c>
      <c r="B1256" s="781" t="s">
        <v>22</v>
      </c>
      <c r="C1256" s="781" t="s">
        <v>223</v>
      </c>
      <c r="D1256" s="781" t="s">
        <v>17</v>
      </c>
      <c r="E1256" s="839" t="s">
        <v>224</v>
      </c>
      <c r="F1256" s="840" t="s">
        <v>225</v>
      </c>
      <c r="G1256" s="841"/>
      <c r="H1256" s="842" t="s">
        <v>226</v>
      </c>
    </row>
    <row r="1257" spans="1:8" s="177" customFormat="1" x14ac:dyDescent="0.25">
      <c r="A1257" s="807"/>
      <c r="B1257" s="782"/>
      <c r="C1257" s="782"/>
      <c r="D1257" s="785"/>
      <c r="E1257" s="786"/>
      <c r="F1257" s="380" t="s">
        <v>227</v>
      </c>
      <c r="G1257" s="380" t="s">
        <v>228</v>
      </c>
      <c r="H1257" s="843"/>
    </row>
    <row r="1258" spans="1:8" s="177" customFormat="1" ht="22.5" x14ac:dyDescent="0.25">
      <c r="A1258" s="132" t="s">
        <v>248</v>
      </c>
      <c r="B1258" s="110" t="s">
        <v>8</v>
      </c>
      <c r="C1258" s="78">
        <v>88250</v>
      </c>
      <c r="D1258" s="111" t="s">
        <v>249</v>
      </c>
      <c r="E1258" s="307">
        <v>0.25</v>
      </c>
      <c r="F1258" s="381">
        <f>$F$562</f>
        <v>23.01</v>
      </c>
      <c r="G1258" s="114">
        <f t="shared" ref="G1258:G1259" si="60">TRUNC(E1258*F1258,2)</f>
        <v>5.75</v>
      </c>
      <c r="H1258" s="159"/>
    </row>
    <row r="1259" spans="1:8" s="177" customFormat="1" ht="25.5" customHeight="1" x14ac:dyDescent="0.25">
      <c r="A1259" s="132" t="s">
        <v>250</v>
      </c>
      <c r="B1259" s="110" t="s">
        <v>8</v>
      </c>
      <c r="C1259" s="78">
        <v>100308</v>
      </c>
      <c r="D1259" s="111" t="s">
        <v>249</v>
      </c>
      <c r="E1259" s="307">
        <v>0.25</v>
      </c>
      <c r="F1259" s="381">
        <f>$F$563</f>
        <v>25.98</v>
      </c>
      <c r="G1259" s="114">
        <f t="shared" si="60"/>
        <v>6.49</v>
      </c>
      <c r="H1259" s="159"/>
    </row>
    <row r="1260" spans="1:8" s="177" customFormat="1" x14ac:dyDescent="0.25">
      <c r="A1260" s="116" t="s">
        <v>226</v>
      </c>
      <c r="B1260" s="855"/>
      <c r="C1260" s="856"/>
      <c r="D1260" s="856"/>
      <c r="E1260" s="856"/>
      <c r="F1260" s="856"/>
      <c r="G1260" s="857"/>
      <c r="H1260" s="117">
        <f>SUM(G1258:G1259)</f>
        <v>12.24</v>
      </c>
    </row>
    <row r="1261" spans="1:8" s="177" customFormat="1" x14ac:dyDescent="0.25">
      <c r="A1261" s="102"/>
      <c r="B1261" s="672"/>
      <c r="C1261" s="672"/>
      <c r="D1261" s="672"/>
      <c r="E1261" s="104"/>
      <c r="F1261" s="105"/>
      <c r="G1261" s="106"/>
      <c r="H1261" s="107"/>
    </row>
    <row r="1262" spans="1:8" s="177" customFormat="1" ht="21" customHeight="1" x14ac:dyDescent="0.25">
      <c r="A1262" s="779" t="s">
        <v>229</v>
      </c>
      <c r="B1262" s="781" t="s">
        <v>22</v>
      </c>
      <c r="C1262" s="781" t="s">
        <v>223</v>
      </c>
      <c r="D1262" s="781" t="s">
        <v>17</v>
      </c>
      <c r="E1262" s="783" t="s">
        <v>224</v>
      </c>
      <c r="F1262" s="772" t="s">
        <v>225</v>
      </c>
      <c r="G1262" s="773"/>
      <c r="H1262" s="774" t="s">
        <v>230</v>
      </c>
    </row>
    <row r="1263" spans="1:8" s="177" customFormat="1" ht="16.5" customHeight="1" x14ac:dyDescent="0.25">
      <c r="A1263" s="780"/>
      <c r="B1263" s="782"/>
      <c r="C1263" s="782"/>
      <c r="D1263" s="782"/>
      <c r="E1263" s="784"/>
      <c r="F1263" s="42" t="s">
        <v>227</v>
      </c>
      <c r="G1263" s="42" t="s">
        <v>228</v>
      </c>
      <c r="H1263" s="775"/>
    </row>
    <row r="1264" spans="1:8" s="177" customFormat="1" ht="20.25" customHeight="1" x14ac:dyDescent="0.2">
      <c r="A1264" s="677" t="s">
        <v>317</v>
      </c>
      <c r="B1264" s="92" t="s">
        <v>233</v>
      </c>
      <c r="C1264" s="78" t="s">
        <v>255</v>
      </c>
      <c r="D1264" s="186" t="s">
        <v>316</v>
      </c>
      <c r="E1264" s="185">
        <v>1</v>
      </c>
      <c r="F1264" s="124">
        <f>'material ARMACELL'!J12</f>
        <v>37.619999999999997</v>
      </c>
      <c r="G1264" s="114">
        <f t="shared" ref="G1264:G1265" si="61">TRUNC(E1264*F1264,2)</f>
        <v>37.619999999999997</v>
      </c>
      <c r="H1264" s="569"/>
    </row>
    <row r="1265" spans="1:255" s="177" customFormat="1" ht="20.25" customHeight="1" x14ac:dyDescent="0.2">
      <c r="A1265" s="677" t="s">
        <v>318</v>
      </c>
      <c r="B1265" s="92" t="s">
        <v>233</v>
      </c>
      <c r="C1265" s="78" t="s">
        <v>255</v>
      </c>
      <c r="D1265" s="186" t="s">
        <v>319</v>
      </c>
      <c r="E1265" s="185">
        <f>1/3</f>
        <v>0.33333333333333331</v>
      </c>
      <c r="F1265" s="124">
        <f>'material ARMACELL'!J13</f>
        <v>103.29</v>
      </c>
      <c r="G1265" s="114">
        <f t="shared" si="61"/>
        <v>34.43</v>
      </c>
      <c r="H1265" s="569"/>
    </row>
    <row r="1266" spans="1:255" s="177" customFormat="1" ht="20.25" customHeight="1" x14ac:dyDescent="0.2">
      <c r="A1266" s="677"/>
      <c r="B1266" s="92"/>
      <c r="C1266" s="78"/>
      <c r="D1266" s="186"/>
      <c r="E1266" s="185"/>
      <c r="F1266" s="124"/>
      <c r="G1266" s="114"/>
      <c r="H1266" s="569"/>
    </row>
    <row r="1267" spans="1:255" s="177" customFormat="1" ht="23.25" customHeight="1" x14ac:dyDescent="0.25">
      <c r="A1267" s="132"/>
      <c r="B1267" s="92"/>
      <c r="C1267" s="78"/>
      <c r="D1267" s="111"/>
      <c r="E1267" s="172"/>
      <c r="F1267" s="124"/>
      <c r="G1267" s="114"/>
      <c r="H1267" s="569"/>
      <c r="I1267" s="182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  <c r="BP1267" s="176"/>
      <c r="BQ1267" s="176"/>
      <c r="BR1267" s="176"/>
      <c r="BS1267" s="176"/>
      <c r="BT1267" s="176"/>
      <c r="BU1267" s="176"/>
      <c r="BV1267" s="176"/>
      <c r="BW1267" s="176"/>
      <c r="BX1267" s="176"/>
      <c r="BY1267" s="176"/>
      <c r="BZ1267" s="176"/>
      <c r="CA1267" s="176"/>
      <c r="CB1267" s="176"/>
      <c r="CC1267" s="176"/>
      <c r="CD1267" s="176"/>
      <c r="CE1267" s="176"/>
      <c r="CF1267" s="176"/>
      <c r="CG1267" s="176"/>
      <c r="CH1267" s="176"/>
      <c r="CI1267" s="176"/>
      <c r="CJ1267" s="176"/>
      <c r="CK1267" s="176"/>
      <c r="CL1267" s="176"/>
      <c r="CM1267" s="176"/>
      <c r="CN1267" s="176"/>
      <c r="CO1267" s="176"/>
      <c r="CP1267" s="176"/>
      <c r="CQ1267" s="176"/>
      <c r="CR1267" s="176"/>
      <c r="CS1267" s="176"/>
      <c r="CT1267" s="176"/>
      <c r="CU1267" s="176"/>
      <c r="CV1267" s="176"/>
      <c r="CW1267" s="176"/>
      <c r="CX1267" s="176"/>
      <c r="CY1267" s="176"/>
      <c r="CZ1267" s="176"/>
      <c r="DA1267" s="176"/>
      <c r="DB1267" s="176"/>
      <c r="DC1267" s="176"/>
      <c r="DD1267" s="176"/>
      <c r="DE1267" s="176"/>
      <c r="DF1267" s="176"/>
      <c r="DG1267" s="176"/>
      <c r="DH1267" s="176"/>
      <c r="DI1267" s="176"/>
      <c r="DJ1267" s="176"/>
      <c r="DK1267" s="176"/>
      <c r="DL1267" s="176"/>
      <c r="DM1267" s="176"/>
      <c r="DN1267" s="176"/>
      <c r="DO1267" s="176"/>
      <c r="DP1267" s="176"/>
      <c r="DQ1267" s="176"/>
      <c r="DR1267" s="176"/>
      <c r="DS1267" s="176"/>
      <c r="DT1267" s="176"/>
      <c r="DU1267" s="176"/>
      <c r="DV1267" s="176"/>
      <c r="DW1267" s="176"/>
      <c r="DX1267" s="176"/>
      <c r="DY1267" s="176"/>
      <c r="DZ1267" s="176"/>
      <c r="EA1267" s="176"/>
      <c r="EB1267" s="176"/>
      <c r="EC1267" s="176"/>
      <c r="ED1267" s="176"/>
      <c r="EE1267" s="176"/>
      <c r="EF1267" s="176"/>
      <c r="EG1267" s="176"/>
      <c r="EH1267" s="176"/>
      <c r="EI1267" s="176"/>
      <c r="EJ1267" s="176"/>
      <c r="EK1267" s="176"/>
      <c r="EL1267" s="176"/>
      <c r="EM1267" s="176"/>
      <c r="EN1267" s="176"/>
      <c r="EO1267" s="176"/>
      <c r="EP1267" s="176"/>
      <c r="EQ1267" s="176"/>
      <c r="ER1267" s="176"/>
      <c r="ES1267" s="176"/>
      <c r="ET1267" s="176"/>
      <c r="EU1267" s="176"/>
      <c r="EV1267" s="176"/>
      <c r="EW1267" s="176"/>
      <c r="EX1267" s="176"/>
      <c r="EY1267" s="176"/>
      <c r="EZ1267" s="176"/>
      <c r="FA1267" s="176"/>
      <c r="FB1267" s="176"/>
      <c r="FC1267" s="176"/>
      <c r="FD1267" s="176"/>
      <c r="FE1267" s="176"/>
      <c r="FF1267" s="176"/>
      <c r="FG1267" s="176"/>
      <c r="FH1267" s="176"/>
      <c r="FI1267" s="176"/>
      <c r="FJ1267" s="176"/>
      <c r="FK1267" s="176"/>
      <c r="FL1267" s="176"/>
      <c r="FM1267" s="176"/>
      <c r="FN1267" s="176"/>
      <c r="FO1267" s="176"/>
      <c r="FP1267" s="176"/>
      <c r="FQ1267" s="176"/>
      <c r="FR1267" s="176"/>
      <c r="FS1267" s="176"/>
      <c r="FT1267" s="176"/>
      <c r="FU1267" s="176"/>
      <c r="FV1267" s="176"/>
      <c r="FW1267" s="176"/>
      <c r="FX1267" s="176"/>
      <c r="FY1267" s="176"/>
      <c r="FZ1267" s="176"/>
      <c r="GA1267" s="176"/>
      <c r="GB1267" s="176"/>
      <c r="GC1267" s="176"/>
      <c r="GD1267" s="176"/>
      <c r="GE1267" s="176"/>
      <c r="GF1267" s="176"/>
      <c r="GG1267" s="176"/>
      <c r="GH1267" s="176"/>
      <c r="GI1267" s="176"/>
      <c r="GJ1267" s="176"/>
      <c r="GK1267" s="176"/>
      <c r="GL1267" s="176"/>
      <c r="GM1267" s="176"/>
      <c r="GN1267" s="176"/>
      <c r="GO1267" s="176"/>
      <c r="GP1267" s="176"/>
      <c r="GQ1267" s="176"/>
      <c r="GR1267" s="176"/>
      <c r="GS1267" s="176"/>
      <c r="GT1267" s="176"/>
      <c r="GU1267" s="176"/>
      <c r="GV1267" s="176"/>
      <c r="GW1267" s="176"/>
      <c r="GX1267" s="176"/>
      <c r="GY1267" s="176"/>
      <c r="GZ1267" s="176"/>
      <c r="HA1267" s="176"/>
      <c r="HB1267" s="176"/>
      <c r="HC1267" s="176"/>
      <c r="HD1267" s="176"/>
      <c r="HE1267" s="176"/>
      <c r="HF1267" s="176"/>
      <c r="HG1267" s="176"/>
      <c r="HH1267" s="176"/>
      <c r="HI1267" s="176"/>
      <c r="HJ1267" s="176"/>
      <c r="HK1267" s="176"/>
      <c r="HL1267" s="176"/>
      <c r="HM1267" s="176"/>
      <c r="HN1267" s="176"/>
      <c r="HO1267" s="176"/>
      <c r="HP1267" s="176"/>
      <c r="HQ1267" s="176"/>
      <c r="HR1267" s="176"/>
      <c r="HS1267" s="176"/>
      <c r="HT1267" s="176"/>
      <c r="HU1267" s="176"/>
      <c r="HV1267" s="176"/>
      <c r="HW1267" s="176"/>
      <c r="HX1267" s="176"/>
      <c r="HY1267" s="176"/>
      <c r="HZ1267" s="176"/>
      <c r="IA1267" s="176"/>
      <c r="IB1267" s="176"/>
      <c r="IC1267" s="176"/>
      <c r="ID1267" s="176"/>
      <c r="IE1267" s="176"/>
      <c r="IF1267" s="176"/>
      <c r="IG1267" s="176"/>
      <c r="IH1267" s="176"/>
      <c r="II1267" s="176"/>
      <c r="IJ1267" s="176"/>
      <c r="IK1267" s="176"/>
      <c r="IL1267" s="176"/>
      <c r="IM1267" s="176"/>
      <c r="IN1267" s="176"/>
      <c r="IO1267" s="176"/>
      <c r="IP1267" s="176"/>
      <c r="IQ1267" s="176"/>
      <c r="IR1267" s="176"/>
      <c r="IS1267" s="176"/>
      <c r="IT1267" s="176"/>
      <c r="IU1267" s="176"/>
    </row>
    <row r="1268" spans="1:255" s="177" customFormat="1" ht="23.25" customHeight="1" x14ac:dyDescent="0.25">
      <c r="A1268" s="132"/>
      <c r="B1268" s="92"/>
      <c r="C1268" s="78"/>
      <c r="D1268" s="111"/>
      <c r="E1268" s="172"/>
      <c r="F1268" s="124"/>
      <c r="G1268" s="114"/>
      <c r="H1268" s="569"/>
      <c r="I1268" s="182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  <c r="BP1268" s="176"/>
      <c r="BQ1268" s="176"/>
      <c r="BR1268" s="176"/>
      <c r="BS1268" s="176"/>
      <c r="BT1268" s="176"/>
      <c r="BU1268" s="176"/>
      <c r="BV1268" s="176"/>
      <c r="BW1268" s="176"/>
      <c r="BX1268" s="176"/>
      <c r="BY1268" s="176"/>
      <c r="BZ1268" s="176"/>
      <c r="CA1268" s="176"/>
      <c r="CB1268" s="176"/>
      <c r="CC1268" s="176"/>
      <c r="CD1268" s="176"/>
      <c r="CE1268" s="176"/>
      <c r="CF1268" s="176"/>
      <c r="CG1268" s="176"/>
      <c r="CH1268" s="176"/>
      <c r="CI1268" s="176"/>
      <c r="CJ1268" s="176"/>
      <c r="CK1268" s="176"/>
      <c r="CL1268" s="176"/>
      <c r="CM1268" s="176"/>
      <c r="CN1268" s="176"/>
      <c r="CO1268" s="176"/>
      <c r="CP1268" s="176"/>
      <c r="CQ1268" s="176"/>
      <c r="CR1268" s="176"/>
      <c r="CS1268" s="176"/>
      <c r="CT1268" s="176"/>
      <c r="CU1268" s="176"/>
      <c r="CV1268" s="176"/>
      <c r="CW1268" s="176"/>
      <c r="CX1268" s="176"/>
      <c r="CY1268" s="176"/>
      <c r="CZ1268" s="176"/>
      <c r="DA1268" s="176"/>
      <c r="DB1268" s="176"/>
      <c r="DC1268" s="176"/>
      <c r="DD1268" s="176"/>
      <c r="DE1268" s="176"/>
      <c r="DF1268" s="176"/>
      <c r="DG1268" s="176"/>
      <c r="DH1268" s="176"/>
      <c r="DI1268" s="176"/>
      <c r="DJ1268" s="176"/>
      <c r="DK1268" s="176"/>
      <c r="DL1268" s="176"/>
      <c r="DM1268" s="176"/>
      <c r="DN1268" s="176"/>
      <c r="DO1268" s="176"/>
      <c r="DP1268" s="176"/>
      <c r="DQ1268" s="176"/>
      <c r="DR1268" s="176"/>
      <c r="DS1268" s="176"/>
      <c r="DT1268" s="176"/>
      <c r="DU1268" s="176"/>
      <c r="DV1268" s="176"/>
      <c r="DW1268" s="176"/>
      <c r="DX1268" s="176"/>
      <c r="DY1268" s="176"/>
      <c r="DZ1268" s="176"/>
      <c r="EA1268" s="176"/>
      <c r="EB1268" s="176"/>
      <c r="EC1268" s="176"/>
      <c r="ED1268" s="176"/>
      <c r="EE1268" s="176"/>
      <c r="EF1268" s="176"/>
      <c r="EG1268" s="176"/>
      <c r="EH1268" s="176"/>
      <c r="EI1268" s="176"/>
      <c r="EJ1268" s="176"/>
      <c r="EK1268" s="176"/>
      <c r="EL1268" s="176"/>
      <c r="EM1268" s="176"/>
      <c r="EN1268" s="176"/>
      <c r="EO1268" s="176"/>
      <c r="EP1268" s="176"/>
      <c r="EQ1268" s="176"/>
      <c r="ER1268" s="176"/>
      <c r="ES1268" s="176"/>
      <c r="ET1268" s="176"/>
      <c r="EU1268" s="176"/>
      <c r="EV1268" s="176"/>
      <c r="EW1268" s="176"/>
      <c r="EX1268" s="176"/>
      <c r="EY1268" s="176"/>
      <c r="EZ1268" s="176"/>
      <c r="FA1268" s="176"/>
      <c r="FB1268" s="176"/>
      <c r="FC1268" s="176"/>
      <c r="FD1268" s="176"/>
      <c r="FE1268" s="176"/>
      <c r="FF1268" s="176"/>
      <c r="FG1268" s="176"/>
      <c r="FH1268" s="176"/>
      <c r="FI1268" s="176"/>
      <c r="FJ1268" s="176"/>
      <c r="FK1268" s="176"/>
      <c r="FL1268" s="176"/>
      <c r="FM1268" s="176"/>
      <c r="FN1268" s="176"/>
      <c r="FO1268" s="176"/>
      <c r="FP1268" s="176"/>
      <c r="FQ1268" s="176"/>
      <c r="FR1268" s="176"/>
      <c r="FS1268" s="176"/>
      <c r="FT1268" s="176"/>
      <c r="FU1268" s="176"/>
      <c r="FV1268" s="176"/>
      <c r="FW1268" s="176"/>
      <c r="FX1268" s="176"/>
      <c r="FY1268" s="176"/>
      <c r="FZ1268" s="176"/>
      <c r="GA1268" s="176"/>
      <c r="GB1268" s="176"/>
      <c r="GC1268" s="176"/>
      <c r="GD1268" s="176"/>
      <c r="GE1268" s="176"/>
      <c r="GF1268" s="176"/>
      <c r="GG1268" s="176"/>
      <c r="GH1268" s="176"/>
      <c r="GI1268" s="176"/>
      <c r="GJ1268" s="176"/>
      <c r="GK1268" s="176"/>
      <c r="GL1268" s="176"/>
      <c r="GM1268" s="176"/>
      <c r="GN1268" s="176"/>
      <c r="GO1268" s="176"/>
      <c r="GP1268" s="176"/>
      <c r="GQ1268" s="176"/>
      <c r="GR1268" s="176"/>
      <c r="GS1268" s="176"/>
      <c r="GT1268" s="176"/>
      <c r="GU1268" s="176"/>
      <c r="GV1268" s="176"/>
      <c r="GW1268" s="176"/>
      <c r="GX1268" s="176"/>
      <c r="GY1268" s="176"/>
      <c r="GZ1268" s="176"/>
      <c r="HA1268" s="176"/>
      <c r="HB1268" s="176"/>
      <c r="HC1268" s="176"/>
      <c r="HD1268" s="176"/>
      <c r="HE1268" s="176"/>
      <c r="HF1268" s="176"/>
      <c r="HG1268" s="176"/>
      <c r="HH1268" s="176"/>
      <c r="HI1268" s="176"/>
      <c r="HJ1268" s="176"/>
      <c r="HK1268" s="176"/>
      <c r="HL1268" s="176"/>
      <c r="HM1268" s="176"/>
      <c r="HN1268" s="176"/>
      <c r="HO1268" s="176"/>
      <c r="HP1268" s="176"/>
      <c r="HQ1268" s="176"/>
      <c r="HR1268" s="176"/>
      <c r="HS1268" s="176"/>
      <c r="HT1268" s="176"/>
      <c r="HU1268" s="176"/>
      <c r="HV1268" s="176"/>
      <c r="HW1268" s="176"/>
      <c r="HX1268" s="176"/>
      <c r="HY1268" s="176"/>
      <c r="HZ1268" s="176"/>
      <c r="IA1268" s="176"/>
      <c r="IB1268" s="176"/>
      <c r="IC1268" s="176"/>
      <c r="ID1268" s="176"/>
      <c r="IE1268" s="176"/>
      <c r="IF1268" s="176"/>
      <c r="IG1268" s="176"/>
      <c r="IH1268" s="176"/>
      <c r="II1268" s="176"/>
      <c r="IJ1268" s="176"/>
      <c r="IK1268" s="176"/>
      <c r="IL1268" s="176"/>
      <c r="IM1268" s="176"/>
      <c r="IN1268" s="176"/>
      <c r="IO1268" s="176"/>
      <c r="IP1268" s="176"/>
      <c r="IQ1268" s="176"/>
      <c r="IR1268" s="176"/>
      <c r="IS1268" s="176"/>
      <c r="IT1268" s="176"/>
      <c r="IU1268" s="176"/>
    </row>
    <row r="1269" spans="1:255" s="177" customFormat="1" ht="23.25" customHeight="1" x14ac:dyDescent="0.25">
      <c r="A1269" s="170" t="s">
        <v>230</v>
      </c>
      <c r="B1269" s="808"/>
      <c r="C1269" s="809"/>
      <c r="D1269" s="809"/>
      <c r="E1269" s="809"/>
      <c r="F1269" s="809"/>
      <c r="G1269" s="810"/>
      <c r="H1269" s="171">
        <f>SUM(G1264:G1268)</f>
        <v>72.05</v>
      </c>
    </row>
    <row r="1270" spans="1:255" s="177" customFormat="1" x14ac:dyDescent="0.25">
      <c r="A1270" s="126"/>
      <c r="B1270" s="127"/>
      <c r="C1270" s="127"/>
      <c r="D1270" s="128"/>
      <c r="E1270" s="88"/>
      <c r="F1270" s="129"/>
      <c r="G1270" s="130"/>
      <c r="H1270" s="131"/>
    </row>
    <row r="1271" spans="1:255" s="177" customFormat="1" x14ac:dyDescent="0.25">
      <c r="A1271" s="811" t="s">
        <v>231</v>
      </c>
      <c r="B1271" s="813" t="s">
        <v>22</v>
      </c>
      <c r="C1271" s="813" t="s">
        <v>223</v>
      </c>
      <c r="D1271" s="813" t="s">
        <v>17</v>
      </c>
      <c r="E1271" s="816" t="s">
        <v>224</v>
      </c>
      <c r="F1271" s="818" t="s">
        <v>225</v>
      </c>
      <c r="G1271" s="819"/>
      <c r="H1271" s="820" t="s">
        <v>232</v>
      </c>
    </row>
    <row r="1272" spans="1:255" s="177" customFormat="1" x14ac:dyDescent="0.25">
      <c r="A1272" s="812"/>
      <c r="B1272" s="814"/>
      <c r="C1272" s="814"/>
      <c r="D1272" s="815"/>
      <c r="E1272" s="817"/>
      <c r="F1272" s="165" t="s">
        <v>227</v>
      </c>
      <c r="G1272" s="166" t="s">
        <v>228</v>
      </c>
      <c r="H1272" s="821"/>
    </row>
    <row r="1273" spans="1:255" s="177" customFormat="1" x14ac:dyDescent="0.2">
      <c r="A1273" s="677"/>
      <c r="B1273" s="555"/>
      <c r="C1273" s="555"/>
      <c r="D1273" s="556"/>
      <c r="E1273" s="557"/>
      <c r="F1273" s="165"/>
      <c r="G1273" s="166"/>
      <c r="H1273" s="558"/>
    </row>
    <row r="1274" spans="1:255" s="177" customFormat="1" x14ac:dyDescent="0.25">
      <c r="A1274" s="76"/>
      <c r="B1274" s="77"/>
      <c r="C1274" s="174"/>
      <c r="D1274" s="79"/>
      <c r="E1274" s="80"/>
      <c r="F1274" s="167">
        <v>0</v>
      </c>
      <c r="G1274" s="168">
        <f>ROUND(E1274*F1274,2)</f>
        <v>0</v>
      </c>
      <c r="H1274" s="558"/>
    </row>
    <row r="1275" spans="1:255" s="177" customFormat="1" x14ac:dyDescent="0.25">
      <c r="A1275" s="170" t="s">
        <v>232</v>
      </c>
      <c r="B1275" s="808"/>
      <c r="C1275" s="809"/>
      <c r="D1275" s="809"/>
      <c r="E1275" s="809"/>
      <c r="F1275" s="809"/>
      <c r="G1275" s="810"/>
      <c r="H1275" s="171">
        <f>SUM(G1273:G1274)</f>
        <v>0</v>
      </c>
    </row>
    <row r="1276" spans="1:255" s="177" customFormat="1" x14ac:dyDescent="0.25">
      <c r="A1276" s="76"/>
      <c r="B1276" s="77"/>
      <c r="C1276" s="174"/>
      <c r="D1276" s="79"/>
      <c r="E1276" s="80"/>
      <c r="F1276" s="167"/>
      <c r="G1276" s="168"/>
      <c r="H1276" s="131"/>
    </row>
    <row r="1277" spans="1:255" s="177" customFormat="1" x14ac:dyDescent="0.25">
      <c r="A1277" s="102"/>
      <c r="B1277" s="672"/>
      <c r="C1277" s="672"/>
      <c r="D1277" s="672"/>
      <c r="E1277" s="104"/>
      <c r="F1277" s="105"/>
      <c r="G1277" s="106"/>
      <c r="H1277" s="107"/>
    </row>
    <row r="1278" spans="1:255" s="177" customFormat="1" ht="20.25" customHeight="1" x14ac:dyDescent="0.25">
      <c r="A1278" s="139" t="s">
        <v>237</v>
      </c>
      <c r="B1278" s="562"/>
      <c r="C1278" s="562"/>
      <c r="D1278" s="141"/>
      <c r="E1278" s="142"/>
      <c r="F1278" s="108"/>
      <c r="G1278" s="109"/>
      <c r="H1278" s="298" t="s">
        <v>210</v>
      </c>
    </row>
    <row r="1279" spans="1:255" s="177" customFormat="1" ht="20.25" customHeight="1" x14ac:dyDescent="0.25">
      <c r="A1279" s="143" t="s">
        <v>238</v>
      </c>
      <c r="B1279" s="144"/>
      <c r="C1279" s="144"/>
      <c r="D1279" s="145"/>
      <c r="E1279" s="146"/>
      <c r="F1279" s="147">
        <f>H1260</f>
        <v>12.24</v>
      </c>
      <c r="G1279" s="148"/>
      <c r="H1279" s="149"/>
    </row>
    <row r="1280" spans="1:255" s="177" customFormat="1" ht="20.25" customHeight="1" x14ac:dyDescent="0.25">
      <c r="A1280" s="296" t="s">
        <v>239</v>
      </c>
      <c r="B1280" s="673"/>
      <c r="C1280" s="673"/>
      <c r="D1280" s="150"/>
      <c r="E1280" s="151"/>
      <c r="F1280" s="152">
        <v>0</v>
      </c>
      <c r="G1280" s="161"/>
      <c r="H1280" s="153"/>
    </row>
    <row r="1281" spans="1:9" s="177" customFormat="1" ht="20.25" customHeight="1" x14ac:dyDescent="0.25">
      <c r="A1281" s="154" t="s">
        <v>240</v>
      </c>
      <c r="B1281" s="155"/>
      <c r="C1281" s="155"/>
      <c r="D1281" s="156"/>
      <c r="E1281" s="157"/>
      <c r="F1281" s="158"/>
      <c r="G1281" s="297"/>
      <c r="H1281" s="159">
        <f>F1279+F1280</f>
        <v>12.24</v>
      </c>
    </row>
    <row r="1282" spans="1:9" s="177" customFormat="1" ht="20.25" customHeight="1" x14ac:dyDescent="0.25">
      <c r="A1282" s="143" t="s">
        <v>241</v>
      </c>
      <c r="B1282" s="144"/>
      <c r="C1282" s="144"/>
      <c r="D1282" s="145"/>
      <c r="E1282" s="146"/>
      <c r="F1282" s="160">
        <f>H1269</f>
        <v>72.05</v>
      </c>
      <c r="G1282" s="161"/>
      <c r="H1282" s="162"/>
    </row>
    <row r="1283" spans="1:9" s="177" customFormat="1" ht="20.25" customHeight="1" x14ac:dyDescent="0.25">
      <c r="A1283" s="118" t="s">
        <v>242</v>
      </c>
      <c r="B1283" s="673"/>
      <c r="C1283" s="673"/>
      <c r="D1283" s="150"/>
      <c r="E1283" s="151"/>
      <c r="F1283" s="152">
        <f>H1275</f>
        <v>0</v>
      </c>
      <c r="G1283" s="161"/>
      <c r="H1283" s="153"/>
    </row>
    <row r="1284" spans="1:9" s="177" customFormat="1" ht="20.25" customHeight="1" x14ac:dyDescent="0.25">
      <c r="A1284" s="154" t="s">
        <v>243</v>
      </c>
      <c r="B1284" s="155"/>
      <c r="C1284" s="155"/>
      <c r="D1284" s="156"/>
      <c r="E1284" s="163"/>
      <c r="F1284" s="158"/>
      <c r="G1284" s="297"/>
      <c r="H1284" s="159">
        <f>F1282+F1283</f>
        <v>72.05</v>
      </c>
      <c r="I1284" s="216"/>
    </row>
    <row r="1285" spans="1:9" s="177" customFormat="1" ht="20.25" customHeight="1" thickBot="1" x14ac:dyDescent="0.3">
      <c r="A1285" s="318" t="s">
        <v>244</v>
      </c>
      <c r="B1285" s="319"/>
      <c r="C1285" s="319"/>
      <c r="D1285" s="319"/>
      <c r="E1285" s="320"/>
      <c r="F1285" s="321"/>
      <c r="G1285" s="322"/>
      <c r="H1285" s="323">
        <f>H1281+H1284</f>
        <v>84.289999999999992</v>
      </c>
    </row>
    <row r="1286" spans="1:9" s="177" customFormat="1" ht="21.75" customHeight="1" x14ac:dyDescent="0.25">
      <c r="A1286" s="679"/>
      <c r="B1286" s="28"/>
      <c r="C1286" s="28"/>
      <c r="D1286" s="29"/>
      <c r="E1286" s="30"/>
      <c r="F1286" s="29"/>
      <c r="G1286" s="29"/>
      <c r="H1286" s="680"/>
    </row>
    <row r="1287" spans="1:9" s="98" customFormat="1" x14ac:dyDescent="0.25">
      <c r="A1287" s="822" t="s">
        <v>211</v>
      </c>
      <c r="B1287" s="823"/>
      <c r="C1287" s="823"/>
      <c r="D1287" s="823"/>
      <c r="E1287" s="823"/>
      <c r="F1287" s="823"/>
      <c r="G1287" s="823"/>
      <c r="H1287" s="824"/>
    </row>
    <row r="1288" spans="1:9" s="98" customFormat="1" x14ac:dyDescent="0.25">
      <c r="A1288" s="822" t="s">
        <v>212</v>
      </c>
      <c r="B1288" s="823"/>
      <c r="C1288" s="823"/>
      <c r="D1288" s="823"/>
      <c r="E1288" s="823"/>
      <c r="F1288" s="823"/>
      <c r="G1288" s="823"/>
      <c r="H1288" s="824"/>
    </row>
    <row r="1289" spans="1:9" s="98" customFormat="1" ht="12.75" customHeight="1" x14ac:dyDescent="0.25">
      <c r="A1289" s="852" t="str">
        <f>A4</f>
        <v>Substituição dos sistemas de climatização dos cartórios do Edifício Sede por VRF</v>
      </c>
      <c r="B1289" s="853"/>
      <c r="C1289" s="853"/>
      <c r="D1289" s="853"/>
      <c r="E1289" s="853"/>
      <c r="F1289" s="853"/>
      <c r="G1289" s="853"/>
      <c r="H1289" s="854"/>
    </row>
    <row r="1290" spans="1:9" s="98" customFormat="1" ht="12.75" customHeight="1" x14ac:dyDescent="0.25">
      <c r="A1290" s="847"/>
      <c r="B1290" s="848"/>
      <c r="C1290" s="848"/>
      <c r="D1290" s="848"/>
      <c r="E1290" s="848"/>
      <c r="F1290" s="848"/>
      <c r="G1290" s="848"/>
      <c r="H1290" s="849"/>
    </row>
    <row r="1291" spans="1:9" s="177" customFormat="1" ht="20.25" customHeight="1" x14ac:dyDescent="0.25">
      <c r="A1291" s="829" t="str">
        <f>'Anexo 2'!H47</f>
        <v>AC-033</v>
      </c>
      <c r="B1291" s="830"/>
      <c r="C1291" s="830"/>
      <c r="D1291" s="830"/>
      <c r="E1291" s="830"/>
      <c r="F1291" s="830"/>
      <c r="G1291" s="830"/>
      <c r="H1291" s="831"/>
    </row>
    <row r="1292" spans="1:9" s="177" customFormat="1" ht="20.25" customHeight="1" x14ac:dyDescent="0.25">
      <c r="A1292" s="844" t="s">
        <v>215</v>
      </c>
      <c r="B1292" s="830"/>
      <c r="C1292" s="183" t="s">
        <v>22</v>
      </c>
      <c r="D1292" s="183" t="s">
        <v>216</v>
      </c>
      <c r="E1292" s="845" t="s">
        <v>217</v>
      </c>
      <c r="F1292" s="845"/>
      <c r="G1292" s="845" t="s">
        <v>218</v>
      </c>
      <c r="H1292" s="846"/>
    </row>
    <row r="1293" spans="1:9" s="177" customFormat="1" ht="54" customHeight="1" x14ac:dyDescent="0.25">
      <c r="A1293" s="825" t="str">
        <f>'Anexo 2'!B47</f>
        <v>Fornecimento e carga adicional de gás refrigerante R410A nas linhas frigorígenas, conforme projeto</v>
      </c>
      <c r="B1293" s="826"/>
      <c r="C1293" s="559" t="s">
        <v>11</v>
      </c>
      <c r="D1293" s="305" t="s">
        <v>320</v>
      </c>
      <c r="E1293" s="827" t="s">
        <v>269</v>
      </c>
      <c r="F1293" s="828"/>
      <c r="G1293" s="805" t="str">
        <f>$G$8</f>
        <v>MAIO/2023</v>
      </c>
      <c r="H1293" s="806"/>
    </row>
    <row r="1294" spans="1:9" s="177" customFormat="1" x14ac:dyDescent="0.25">
      <c r="A1294" s="102"/>
      <c r="B1294" s="672"/>
      <c r="C1294" s="672"/>
      <c r="D1294" s="672"/>
      <c r="E1294" s="104"/>
      <c r="F1294" s="105"/>
      <c r="G1294" s="106"/>
      <c r="H1294" s="107"/>
    </row>
    <row r="1295" spans="1:9" s="177" customFormat="1" x14ac:dyDescent="0.25">
      <c r="A1295" s="779" t="s">
        <v>222</v>
      </c>
      <c r="B1295" s="781" t="s">
        <v>22</v>
      </c>
      <c r="C1295" s="781" t="s">
        <v>223</v>
      </c>
      <c r="D1295" s="781" t="s">
        <v>17</v>
      </c>
      <c r="E1295" s="783" t="s">
        <v>224</v>
      </c>
      <c r="F1295" s="772" t="s">
        <v>225</v>
      </c>
      <c r="G1295" s="773"/>
      <c r="H1295" s="774" t="s">
        <v>226</v>
      </c>
    </row>
    <row r="1296" spans="1:9" s="177" customFormat="1" x14ac:dyDescent="0.25">
      <c r="A1296" s="807"/>
      <c r="B1296" s="782"/>
      <c r="C1296" s="782"/>
      <c r="D1296" s="785"/>
      <c r="E1296" s="786"/>
      <c r="F1296" s="42" t="s">
        <v>227</v>
      </c>
      <c r="G1296" s="42" t="s">
        <v>228</v>
      </c>
      <c r="H1296" s="775"/>
    </row>
    <row r="1297" spans="1:255" s="177" customFormat="1" ht="22.5" x14ac:dyDescent="0.25">
      <c r="A1297" s="76" t="s">
        <v>248</v>
      </c>
      <c r="B1297" s="77" t="s">
        <v>8</v>
      </c>
      <c r="C1297" s="174">
        <v>88250</v>
      </c>
      <c r="D1297" s="79" t="s">
        <v>249</v>
      </c>
      <c r="E1297" s="307">
        <v>0.25</v>
      </c>
      <c r="F1297" s="199">
        <f>$F$562</f>
        <v>23.01</v>
      </c>
      <c r="G1297" s="114">
        <f t="shared" ref="G1297:G1298" si="62">TRUNC(E1297*F1297,2)</f>
        <v>5.75</v>
      </c>
      <c r="H1297" s="169"/>
    </row>
    <row r="1298" spans="1:255" s="177" customFormat="1" ht="25.5" customHeight="1" x14ac:dyDescent="0.25">
      <c r="A1298" s="76" t="s">
        <v>250</v>
      </c>
      <c r="B1298" s="77" t="s">
        <v>8</v>
      </c>
      <c r="C1298" s="78">
        <v>100308</v>
      </c>
      <c r="D1298" s="79" t="s">
        <v>249</v>
      </c>
      <c r="E1298" s="307">
        <v>0.25</v>
      </c>
      <c r="F1298" s="199">
        <f>$F$563</f>
        <v>25.98</v>
      </c>
      <c r="G1298" s="114">
        <f t="shared" si="62"/>
        <v>6.49</v>
      </c>
      <c r="H1298" s="169"/>
    </row>
    <row r="1299" spans="1:255" s="177" customFormat="1" x14ac:dyDescent="0.25">
      <c r="A1299" s="170" t="s">
        <v>226</v>
      </c>
      <c r="B1299" s="808"/>
      <c r="C1299" s="809"/>
      <c r="D1299" s="809"/>
      <c r="E1299" s="809"/>
      <c r="F1299" s="809"/>
      <c r="G1299" s="810"/>
      <c r="H1299" s="171">
        <f>SUM(G1297:G1298)</f>
        <v>12.24</v>
      </c>
    </row>
    <row r="1300" spans="1:255" s="177" customFormat="1" x14ac:dyDescent="0.25">
      <c r="A1300" s="102"/>
      <c r="B1300" s="672"/>
      <c r="C1300" s="672"/>
      <c r="D1300" s="672"/>
      <c r="E1300" s="104"/>
      <c r="F1300" s="105"/>
      <c r="G1300" s="106"/>
      <c r="H1300" s="107"/>
    </row>
    <row r="1301" spans="1:255" s="177" customFormat="1" ht="21" customHeight="1" x14ac:dyDescent="0.25">
      <c r="A1301" s="779" t="s">
        <v>229</v>
      </c>
      <c r="B1301" s="781" t="s">
        <v>22</v>
      </c>
      <c r="C1301" s="781" t="s">
        <v>223</v>
      </c>
      <c r="D1301" s="781" t="s">
        <v>17</v>
      </c>
      <c r="E1301" s="783" t="s">
        <v>224</v>
      </c>
      <c r="F1301" s="772" t="s">
        <v>225</v>
      </c>
      <c r="G1301" s="773"/>
      <c r="H1301" s="774" t="s">
        <v>230</v>
      </c>
    </row>
    <row r="1302" spans="1:255" s="177" customFormat="1" ht="16.5" customHeight="1" x14ac:dyDescent="0.25">
      <c r="A1302" s="780"/>
      <c r="B1302" s="782"/>
      <c r="C1302" s="782"/>
      <c r="D1302" s="782"/>
      <c r="E1302" s="784"/>
      <c r="F1302" s="42" t="s">
        <v>227</v>
      </c>
      <c r="G1302" s="42" t="s">
        <v>228</v>
      </c>
      <c r="H1302" s="775"/>
    </row>
    <row r="1303" spans="1:255" s="177" customFormat="1" ht="20.25" customHeight="1" x14ac:dyDescent="0.25">
      <c r="A1303" s="675" t="s">
        <v>321</v>
      </c>
      <c r="B1303" s="92" t="s">
        <v>11</v>
      </c>
      <c r="C1303" s="78">
        <v>4817</v>
      </c>
      <c r="D1303" s="186" t="s">
        <v>269</v>
      </c>
      <c r="E1303" s="185">
        <v>1</v>
      </c>
      <c r="F1303" s="124">
        <v>57.67</v>
      </c>
      <c r="G1303" s="114">
        <f t="shared" ref="G1303:G1304" si="63">TRUNC(E1303*F1303,2)</f>
        <v>57.67</v>
      </c>
      <c r="H1303" s="569"/>
    </row>
    <row r="1304" spans="1:255" s="177" customFormat="1" ht="20.25" customHeight="1" x14ac:dyDescent="0.2">
      <c r="A1304" s="677"/>
      <c r="B1304" s="92"/>
      <c r="C1304" s="78"/>
      <c r="D1304" s="186"/>
      <c r="E1304" s="185"/>
      <c r="F1304" s="124"/>
      <c r="G1304" s="114">
        <f t="shared" si="63"/>
        <v>0</v>
      </c>
      <c r="H1304" s="569"/>
    </row>
    <row r="1305" spans="1:255" s="177" customFormat="1" ht="20.25" customHeight="1" x14ac:dyDescent="0.2">
      <c r="A1305" s="677"/>
      <c r="B1305" s="92"/>
      <c r="C1305" s="78"/>
      <c r="D1305" s="186"/>
      <c r="E1305" s="185"/>
      <c r="F1305" s="124"/>
      <c r="G1305" s="114"/>
      <c r="H1305" s="569"/>
    </row>
    <row r="1306" spans="1:255" s="177" customFormat="1" ht="23.25" customHeight="1" x14ac:dyDescent="0.25">
      <c r="A1306" s="132"/>
      <c r="B1306" s="92"/>
      <c r="C1306" s="78"/>
      <c r="D1306" s="111"/>
      <c r="E1306" s="172"/>
      <c r="F1306" s="124"/>
      <c r="G1306" s="114"/>
      <c r="H1306" s="569"/>
      <c r="I1306" s="182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  <c r="BP1306" s="176"/>
      <c r="BQ1306" s="176"/>
      <c r="BR1306" s="176"/>
      <c r="BS1306" s="176"/>
      <c r="BT1306" s="176"/>
      <c r="BU1306" s="176"/>
      <c r="BV1306" s="176"/>
      <c r="BW1306" s="176"/>
      <c r="BX1306" s="176"/>
      <c r="BY1306" s="176"/>
      <c r="BZ1306" s="176"/>
      <c r="CA1306" s="176"/>
      <c r="CB1306" s="176"/>
      <c r="CC1306" s="176"/>
      <c r="CD1306" s="176"/>
      <c r="CE1306" s="176"/>
      <c r="CF1306" s="176"/>
      <c r="CG1306" s="176"/>
      <c r="CH1306" s="176"/>
      <c r="CI1306" s="176"/>
      <c r="CJ1306" s="176"/>
      <c r="CK1306" s="176"/>
      <c r="CL1306" s="176"/>
      <c r="CM1306" s="176"/>
      <c r="CN1306" s="176"/>
      <c r="CO1306" s="176"/>
      <c r="CP1306" s="176"/>
      <c r="CQ1306" s="176"/>
      <c r="CR1306" s="176"/>
      <c r="CS1306" s="176"/>
      <c r="CT1306" s="176"/>
      <c r="CU1306" s="176"/>
      <c r="CV1306" s="176"/>
      <c r="CW1306" s="176"/>
      <c r="CX1306" s="176"/>
      <c r="CY1306" s="176"/>
      <c r="CZ1306" s="176"/>
      <c r="DA1306" s="176"/>
      <c r="DB1306" s="176"/>
      <c r="DC1306" s="176"/>
      <c r="DD1306" s="176"/>
      <c r="DE1306" s="176"/>
      <c r="DF1306" s="176"/>
      <c r="DG1306" s="176"/>
      <c r="DH1306" s="176"/>
      <c r="DI1306" s="176"/>
      <c r="DJ1306" s="176"/>
      <c r="DK1306" s="176"/>
      <c r="DL1306" s="176"/>
      <c r="DM1306" s="176"/>
      <c r="DN1306" s="176"/>
      <c r="DO1306" s="176"/>
      <c r="DP1306" s="176"/>
      <c r="DQ1306" s="176"/>
      <c r="DR1306" s="176"/>
      <c r="DS1306" s="176"/>
      <c r="DT1306" s="176"/>
      <c r="DU1306" s="176"/>
      <c r="DV1306" s="176"/>
      <c r="DW1306" s="176"/>
      <c r="DX1306" s="176"/>
      <c r="DY1306" s="176"/>
      <c r="DZ1306" s="176"/>
      <c r="EA1306" s="176"/>
      <c r="EB1306" s="176"/>
      <c r="EC1306" s="176"/>
      <c r="ED1306" s="176"/>
      <c r="EE1306" s="176"/>
      <c r="EF1306" s="176"/>
      <c r="EG1306" s="176"/>
      <c r="EH1306" s="176"/>
      <c r="EI1306" s="176"/>
      <c r="EJ1306" s="176"/>
      <c r="EK1306" s="176"/>
      <c r="EL1306" s="176"/>
      <c r="EM1306" s="176"/>
      <c r="EN1306" s="176"/>
      <c r="EO1306" s="176"/>
      <c r="EP1306" s="176"/>
      <c r="EQ1306" s="176"/>
      <c r="ER1306" s="176"/>
      <c r="ES1306" s="176"/>
      <c r="ET1306" s="176"/>
      <c r="EU1306" s="176"/>
      <c r="EV1306" s="176"/>
      <c r="EW1306" s="176"/>
      <c r="EX1306" s="176"/>
      <c r="EY1306" s="176"/>
      <c r="EZ1306" s="176"/>
      <c r="FA1306" s="176"/>
      <c r="FB1306" s="176"/>
      <c r="FC1306" s="176"/>
      <c r="FD1306" s="176"/>
      <c r="FE1306" s="176"/>
      <c r="FF1306" s="176"/>
      <c r="FG1306" s="176"/>
      <c r="FH1306" s="176"/>
      <c r="FI1306" s="176"/>
      <c r="FJ1306" s="176"/>
      <c r="FK1306" s="176"/>
      <c r="FL1306" s="176"/>
      <c r="FM1306" s="176"/>
      <c r="FN1306" s="176"/>
      <c r="FO1306" s="176"/>
      <c r="FP1306" s="176"/>
      <c r="FQ1306" s="176"/>
      <c r="FR1306" s="176"/>
      <c r="FS1306" s="176"/>
      <c r="FT1306" s="176"/>
      <c r="FU1306" s="176"/>
      <c r="FV1306" s="176"/>
      <c r="FW1306" s="176"/>
      <c r="FX1306" s="176"/>
      <c r="FY1306" s="176"/>
      <c r="FZ1306" s="176"/>
      <c r="GA1306" s="176"/>
      <c r="GB1306" s="176"/>
      <c r="GC1306" s="176"/>
      <c r="GD1306" s="176"/>
      <c r="GE1306" s="176"/>
      <c r="GF1306" s="176"/>
      <c r="GG1306" s="176"/>
      <c r="GH1306" s="176"/>
      <c r="GI1306" s="176"/>
      <c r="GJ1306" s="176"/>
      <c r="GK1306" s="176"/>
      <c r="GL1306" s="176"/>
      <c r="GM1306" s="176"/>
      <c r="GN1306" s="176"/>
      <c r="GO1306" s="176"/>
      <c r="GP1306" s="176"/>
      <c r="GQ1306" s="176"/>
      <c r="GR1306" s="176"/>
      <c r="GS1306" s="176"/>
      <c r="GT1306" s="176"/>
      <c r="GU1306" s="176"/>
      <c r="GV1306" s="176"/>
      <c r="GW1306" s="176"/>
      <c r="GX1306" s="176"/>
      <c r="GY1306" s="176"/>
      <c r="GZ1306" s="176"/>
      <c r="HA1306" s="176"/>
      <c r="HB1306" s="176"/>
      <c r="HC1306" s="176"/>
      <c r="HD1306" s="176"/>
      <c r="HE1306" s="176"/>
      <c r="HF1306" s="176"/>
      <c r="HG1306" s="176"/>
      <c r="HH1306" s="176"/>
      <c r="HI1306" s="176"/>
      <c r="HJ1306" s="176"/>
      <c r="HK1306" s="176"/>
      <c r="HL1306" s="176"/>
      <c r="HM1306" s="176"/>
      <c r="HN1306" s="176"/>
      <c r="HO1306" s="176"/>
      <c r="HP1306" s="176"/>
      <c r="HQ1306" s="176"/>
      <c r="HR1306" s="176"/>
      <c r="HS1306" s="176"/>
      <c r="HT1306" s="176"/>
      <c r="HU1306" s="176"/>
      <c r="HV1306" s="176"/>
      <c r="HW1306" s="176"/>
      <c r="HX1306" s="176"/>
      <c r="HY1306" s="176"/>
      <c r="HZ1306" s="176"/>
      <c r="IA1306" s="176"/>
      <c r="IB1306" s="176"/>
      <c r="IC1306" s="176"/>
      <c r="ID1306" s="176"/>
      <c r="IE1306" s="176"/>
      <c r="IF1306" s="176"/>
      <c r="IG1306" s="176"/>
      <c r="IH1306" s="176"/>
      <c r="II1306" s="176"/>
      <c r="IJ1306" s="176"/>
      <c r="IK1306" s="176"/>
      <c r="IL1306" s="176"/>
      <c r="IM1306" s="176"/>
      <c r="IN1306" s="176"/>
      <c r="IO1306" s="176"/>
      <c r="IP1306" s="176"/>
      <c r="IQ1306" s="176"/>
      <c r="IR1306" s="176"/>
      <c r="IS1306" s="176"/>
      <c r="IT1306" s="176"/>
      <c r="IU1306" s="176"/>
    </row>
    <row r="1307" spans="1:255" s="177" customFormat="1" ht="23.25" customHeight="1" x14ac:dyDescent="0.25">
      <c r="A1307" s="132"/>
      <c r="B1307" s="92"/>
      <c r="C1307" s="78"/>
      <c r="D1307" s="111"/>
      <c r="E1307" s="172"/>
      <c r="F1307" s="124"/>
      <c r="G1307" s="114"/>
      <c r="H1307" s="569"/>
      <c r="I1307" s="182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  <c r="BP1307" s="176"/>
      <c r="BQ1307" s="176"/>
      <c r="BR1307" s="176"/>
      <c r="BS1307" s="176"/>
      <c r="BT1307" s="176"/>
      <c r="BU1307" s="176"/>
      <c r="BV1307" s="176"/>
      <c r="BW1307" s="176"/>
      <c r="BX1307" s="176"/>
      <c r="BY1307" s="176"/>
      <c r="BZ1307" s="176"/>
      <c r="CA1307" s="176"/>
      <c r="CB1307" s="176"/>
      <c r="CC1307" s="176"/>
      <c r="CD1307" s="176"/>
      <c r="CE1307" s="176"/>
      <c r="CF1307" s="176"/>
      <c r="CG1307" s="176"/>
      <c r="CH1307" s="176"/>
      <c r="CI1307" s="176"/>
      <c r="CJ1307" s="176"/>
      <c r="CK1307" s="176"/>
      <c r="CL1307" s="176"/>
      <c r="CM1307" s="176"/>
      <c r="CN1307" s="176"/>
      <c r="CO1307" s="176"/>
      <c r="CP1307" s="176"/>
      <c r="CQ1307" s="176"/>
      <c r="CR1307" s="176"/>
      <c r="CS1307" s="176"/>
      <c r="CT1307" s="176"/>
      <c r="CU1307" s="176"/>
      <c r="CV1307" s="176"/>
      <c r="CW1307" s="176"/>
      <c r="CX1307" s="176"/>
      <c r="CY1307" s="176"/>
      <c r="CZ1307" s="176"/>
      <c r="DA1307" s="176"/>
      <c r="DB1307" s="176"/>
      <c r="DC1307" s="176"/>
      <c r="DD1307" s="176"/>
      <c r="DE1307" s="176"/>
      <c r="DF1307" s="176"/>
      <c r="DG1307" s="176"/>
      <c r="DH1307" s="176"/>
      <c r="DI1307" s="176"/>
      <c r="DJ1307" s="176"/>
      <c r="DK1307" s="176"/>
      <c r="DL1307" s="176"/>
      <c r="DM1307" s="176"/>
      <c r="DN1307" s="176"/>
      <c r="DO1307" s="176"/>
      <c r="DP1307" s="176"/>
      <c r="DQ1307" s="176"/>
      <c r="DR1307" s="176"/>
      <c r="DS1307" s="176"/>
      <c r="DT1307" s="176"/>
      <c r="DU1307" s="176"/>
      <c r="DV1307" s="176"/>
      <c r="DW1307" s="176"/>
      <c r="DX1307" s="176"/>
      <c r="DY1307" s="176"/>
      <c r="DZ1307" s="176"/>
      <c r="EA1307" s="176"/>
      <c r="EB1307" s="176"/>
      <c r="EC1307" s="176"/>
      <c r="ED1307" s="176"/>
      <c r="EE1307" s="176"/>
      <c r="EF1307" s="176"/>
      <c r="EG1307" s="176"/>
      <c r="EH1307" s="176"/>
      <c r="EI1307" s="176"/>
      <c r="EJ1307" s="176"/>
      <c r="EK1307" s="176"/>
      <c r="EL1307" s="176"/>
      <c r="EM1307" s="176"/>
      <c r="EN1307" s="176"/>
      <c r="EO1307" s="176"/>
      <c r="EP1307" s="176"/>
      <c r="EQ1307" s="176"/>
      <c r="ER1307" s="176"/>
      <c r="ES1307" s="176"/>
      <c r="ET1307" s="176"/>
      <c r="EU1307" s="176"/>
      <c r="EV1307" s="176"/>
      <c r="EW1307" s="176"/>
      <c r="EX1307" s="176"/>
      <c r="EY1307" s="176"/>
      <c r="EZ1307" s="176"/>
      <c r="FA1307" s="176"/>
      <c r="FB1307" s="176"/>
      <c r="FC1307" s="176"/>
      <c r="FD1307" s="176"/>
      <c r="FE1307" s="176"/>
      <c r="FF1307" s="176"/>
      <c r="FG1307" s="176"/>
      <c r="FH1307" s="176"/>
      <c r="FI1307" s="176"/>
      <c r="FJ1307" s="176"/>
      <c r="FK1307" s="176"/>
      <c r="FL1307" s="176"/>
      <c r="FM1307" s="176"/>
      <c r="FN1307" s="176"/>
      <c r="FO1307" s="176"/>
      <c r="FP1307" s="176"/>
      <c r="FQ1307" s="176"/>
      <c r="FR1307" s="176"/>
      <c r="FS1307" s="176"/>
      <c r="FT1307" s="176"/>
      <c r="FU1307" s="176"/>
      <c r="FV1307" s="176"/>
      <c r="FW1307" s="176"/>
      <c r="FX1307" s="176"/>
      <c r="FY1307" s="176"/>
      <c r="FZ1307" s="176"/>
      <c r="GA1307" s="176"/>
      <c r="GB1307" s="176"/>
      <c r="GC1307" s="176"/>
      <c r="GD1307" s="176"/>
      <c r="GE1307" s="176"/>
      <c r="GF1307" s="176"/>
      <c r="GG1307" s="176"/>
      <c r="GH1307" s="176"/>
      <c r="GI1307" s="176"/>
      <c r="GJ1307" s="176"/>
      <c r="GK1307" s="176"/>
      <c r="GL1307" s="176"/>
      <c r="GM1307" s="176"/>
      <c r="GN1307" s="176"/>
      <c r="GO1307" s="176"/>
      <c r="GP1307" s="176"/>
      <c r="GQ1307" s="176"/>
      <c r="GR1307" s="176"/>
      <c r="GS1307" s="176"/>
      <c r="GT1307" s="176"/>
      <c r="GU1307" s="176"/>
      <c r="GV1307" s="176"/>
      <c r="GW1307" s="176"/>
      <c r="GX1307" s="176"/>
      <c r="GY1307" s="176"/>
      <c r="GZ1307" s="176"/>
      <c r="HA1307" s="176"/>
      <c r="HB1307" s="176"/>
      <c r="HC1307" s="176"/>
      <c r="HD1307" s="176"/>
      <c r="HE1307" s="176"/>
      <c r="HF1307" s="176"/>
      <c r="HG1307" s="176"/>
      <c r="HH1307" s="176"/>
      <c r="HI1307" s="176"/>
      <c r="HJ1307" s="176"/>
      <c r="HK1307" s="176"/>
      <c r="HL1307" s="176"/>
      <c r="HM1307" s="176"/>
      <c r="HN1307" s="176"/>
      <c r="HO1307" s="176"/>
      <c r="HP1307" s="176"/>
      <c r="HQ1307" s="176"/>
      <c r="HR1307" s="176"/>
      <c r="HS1307" s="176"/>
      <c r="HT1307" s="176"/>
      <c r="HU1307" s="176"/>
      <c r="HV1307" s="176"/>
      <c r="HW1307" s="176"/>
      <c r="HX1307" s="176"/>
      <c r="HY1307" s="176"/>
      <c r="HZ1307" s="176"/>
      <c r="IA1307" s="176"/>
      <c r="IB1307" s="176"/>
      <c r="IC1307" s="176"/>
      <c r="ID1307" s="176"/>
      <c r="IE1307" s="176"/>
      <c r="IF1307" s="176"/>
      <c r="IG1307" s="176"/>
      <c r="IH1307" s="176"/>
      <c r="II1307" s="176"/>
      <c r="IJ1307" s="176"/>
      <c r="IK1307" s="176"/>
      <c r="IL1307" s="176"/>
      <c r="IM1307" s="176"/>
      <c r="IN1307" s="176"/>
      <c r="IO1307" s="176"/>
      <c r="IP1307" s="176"/>
      <c r="IQ1307" s="176"/>
      <c r="IR1307" s="176"/>
      <c r="IS1307" s="176"/>
      <c r="IT1307" s="176"/>
      <c r="IU1307" s="176"/>
    </row>
    <row r="1308" spans="1:255" s="177" customFormat="1" ht="23.25" customHeight="1" x14ac:dyDescent="0.25">
      <c r="A1308" s="170" t="s">
        <v>230</v>
      </c>
      <c r="B1308" s="808"/>
      <c r="C1308" s="809"/>
      <c r="D1308" s="809"/>
      <c r="E1308" s="809"/>
      <c r="F1308" s="809"/>
      <c r="G1308" s="810"/>
      <c r="H1308" s="171">
        <f>SUM(G1303:G1307)</f>
        <v>57.67</v>
      </c>
    </row>
    <row r="1309" spans="1:255" s="177" customFormat="1" x14ac:dyDescent="0.25">
      <c r="A1309" s="126"/>
      <c r="B1309" s="127"/>
      <c r="C1309" s="127"/>
      <c r="D1309" s="128"/>
      <c r="E1309" s="88"/>
      <c r="F1309" s="129"/>
      <c r="G1309" s="130"/>
      <c r="H1309" s="131"/>
    </row>
    <row r="1310" spans="1:255" s="177" customFormat="1" x14ac:dyDescent="0.25">
      <c r="A1310" s="811" t="s">
        <v>231</v>
      </c>
      <c r="B1310" s="813" t="s">
        <v>22</v>
      </c>
      <c r="C1310" s="813" t="s">
        <v>223</v>
      </c>
      <c r="D1310" s="813" t="s">
        <v>17</v>
      </c>
      <c r="E1310" s="816" t="s">
        <v>224</v>
      </c>
      <c r="F1310" s="818" t="s">
        <v>225</v>
      </c>
      <c r="G1310" s="819"/>
      <c r="H1310" s="820" t="s">
        <v>232</v>
      </c>
    </row>
    <row r="1311" spans="1:255" s="177" customFormat="1" x14ac:dyDescent="0.25">
      <c r="A1311" s="812"/>
      <c r="B1311" s="814"/>
      <c r="C1311" s="814"/>
      <c r="D1311" s="815"/>
      <c r="E1311" s="817"/>
      <c r="F1311" s="165" t="s">
        <v>227</v>
      </c>
      <c r="G1311" s="166" t="s">
        <v>228</v>
      </c>
      <c r="H1311" s="821"/>
    </row>
    <row r="1312" spans="1:255" s="177" customFormat="1" x14ac:dyDescent="0.2">
      <c r="A1312" s="677"/>
      <c r="B1312" s="555"/>
      <c r="C1312" s="555"/>
      <c r="D1312" s="556"/>
      <c r="E1312" s="557"/>
      <c r="F1312" s="165"/>
      <c r="G1312" s="166"/>
      <c r="H1312" s="558"/>
    </row>
    <row r="1313" spans="1:9" s="177" customFormat="1" x14ac:dyDescent="0.25">
      <c r="A1313" s="76"/>
      <c r="B1313" s="77"/>
      <c r="C1313" s="174"/>
      <c r="D1313" s="79"/>
      <c r="E1313" s="80"/>
      <c r="F1313" s="167">
        <v>0</v>
      </c>
      <c r="G1313" s="168">
        <f>ROUND(E1313*F1313,2)</f>
        <v>0</v>
      </c>
      <c r="H1313" s="558"/>
    </row>
    <row r="1314" spans="1:9" s="177" customFormat="1" x14ac:dyDescent="0.25">
      <c r="A1314" s="170" t="s">
        <v>232</v>
      </c>
      <c r="B1314" s="808"/>
      <c r="C1314" s="809"/>
      <c r="D1314" s="809"/>
      <c r="E1314" s="809"/>
      <c r="F1314" s="809"/>
      <c r="G1314" s="810"/>
      <c r="H1314" s="171">
        <f>SUM(G1312:G1313)</f>
        <v>0</v>
      </c>
    </row>
    <row r="1315" spans="1:9" s="177" customFormat="1" x14ac:dyDescent="0.25">
      <c r="A1315" s="76"/>
      <c r="B1315" s="77"/>
      <c r="C1315" s="174"/>
      <c r="D1315" s="79"/>
      <c r="E1315" s="80"/>
      <c r="F1315" s="167"/>
      <c r="G1315" s="168"/>
      <c r="H1315" s="131"/>
    </row>
    <row r="1316" spans="1:9" s="177" customFormat="1" x14ac:dyDescent="0.25">
      <c r="A1316" s="102"/>
      <c r="B1316" s="672"/>
      <c r="C1316" s="672"/>
      <c r="D1316" s="672"/>
      <c r="E1316" s="104"/>
      <c r="F1316" s="105"/>
      <c r="G1316" s="106"/>
      <c r="H1316" s="107"/>
    </row>
    <row r="1317" spans="1:9" s="177" customFormat="1" ht="20.25" customHeight="1" x14ac:dyDescent="0.25">
      <c r="A1317" s="139" t="s">
        <v>237</v>
      </c>
      <c r="B1317" s="562"/>
      <c r="C1317" s="562"/>
      <c r="D1317" s="141"/>
      <c r="E1317" s="142"/>
      <c r="F1317" s="108"/>
      <c r="G1317" s="109"/>
      <c r="H1317" s="298" t="s">
        <v>210</v>
      </c>
    </row>
    <row r="1318" spans="1:9" s="177" customFormat="1" ht="20.25" customHeight="1" x14ac:dyDescent="0.25">
      <c r="A1318" s="143" t="s">
        <v>238</v>
      </c>
      <c r="B1318" s="144"/>
      <c r="C1318" s="144"/>
      <c r="D1318" s="145"/>
      <c r="E1318" s="146"/>
      <c r="F1318" s="147">
        <f>H1299</f>
        <v>12.24</v>
      </c>
      <c r="G1318" s="148"/>
      <c r="H1318" s="149"/>
    </row>
    <row r="1319" spans="1:9" s="177" customFormat="1" ht="20.25" customHeight="1" x14ac:dyDescent="0.25">
      <c r="A1319" s="296" t="s">
        <v>239</v>
      </c>
      <c r="B1319" s="673"/>
      <c r="C1319" s="673"/>
      <c r="D1319" s="150"/>
      <c r="E1319" s="151"/>
      <c r="F1319" s="152">
        <v>0</v>
      </c>
      <c r="G1319" s="161"/>
      <c r="H1319" s="153"/>
    </row>
    <row r="1320" spans="1:9" s="177" customFormat="1" ht="20.25" customHeight="1" x14ac:dyDescent="0.25">
      <c r="A1320" s="154" t="s">
        <v>240</v>
      </c>
      <c r="B1320" s="155"/>
      <c r="C1320" s="155"/>
      <c r="D1320" s="156"/>
      <c r="E1320" s="157"/>
      <c r="F1320" s="158"/>
      <c r="G1320" s="297"/>
      <c r="H1320" s="159">
        <f>F1318+F1319</f>
        <v>12.24</v>
      </c>
    </row>
    <row r="1321" spans="1:9" s="177" customFormat="1" ht="20.25" customHeight="1" x14ac:dyDescent="0.25">
      <c r="A1321" s="143" t="s">
        <v>241</v>
      </c>
      <c r="B1321" s="144"/>
      <c r="C1321" s="144"/>
      <c r="D1321" s="145"/>
      <c r="E1321" s="146"/>
      <c r="F1321" s="160">
        <f>H1308</f>
        <v>57.67</v>
      </c>
      <c r="G1321" s="161"/>
      <c r="H1321" s="162"/>
    </row>
    <row r="1322" spans="1:9" s="177" customFormat="1" ht="20.25" customHeight="1" x14ac:dyDescent="0.25">
      <c r="A1322" s="118" t="s">
        <v>242</v>
      </c>
      <c r="B1322" s="673"/>
      <c r="C1322" s="673"/>
      <c r="D1322" s="150"/>
      <c r="E1322" s="151"/>
      <c r="F1322" s="152">
        <f>H1314</f>
        <v>0</v>
      </c>
      <c r="G1322" s="161"/>
      <c r="H1322" s="153"/>
    </row>
    <row r="1323" spans="1:9" s="177" customFormat="1" ht="20.25" customHeight="1" x14ac:dyDescent="0.25">
      <c r="A1323" s="154" t="s">
        <v>243</v>
      </c>
      <c r="B1323" s="155"/>
      <c r="C1323" s="155"/>
      <c r="D1323" s="156"/>
      <c r="E1323" s="163"/>
      <c r="F1323" s="158"/>
      <c r="G1323" s="297"/>
      <c r="H1323" s="159">
        <f>F1321+F1322</f>
        <v>57.67</v>
      </c>
      <c r="I1323" s="216"/>
    </row>
    <row r="1324" spans="1:9" s="177" customFormat="1" ht="20.25" customHeight="1" thickBot="1" x14ac:dyDescent="0.3">
      <c r="A1324" s="318" t="s">
        <v>244</v>
      </c>
      <c r="B1324" s="319"/>
      <c r="C1324" s="319"/>
      <c r="D1324" s="319"/>
      <c r="E1324" s="320"/>
      <c r="F1324" s="321"/>
      <c r="G1324" s="322"/>
      <c r="H1324" s="323">
        <f>H1320+H1323</f>
        <v>69.91</v>
      </c>
    </row>
    <row r="1325" spans="1:9" s="177" customFormat="1" ht="21.75" customHeight="1" x14ac:dyDescent="0.25">
      <c r="A1325" s="679"/>
      <c r="B1325" s="28"/>
      <c r="C1325" s="28"/>
      <c r="D1325" s="29"/>
      <c r="E1325" s="30"/>
      <c r="F1325" s="29"/>
      <c r="G1325" s="29"/>
      <c r="H1325" s="680"/>
    </row>
    <row r="1326" spans="1:9" s="98" customFormat="1" x14ac:dyDescent="0.25">
      <c r="A1326" s="822" t="s">
        <v>211</v>
      </c>
      <c r="B1326" s="823"/>
      <c r="C1326" s="823"/>
      <c r="D1326" s="823"/>
      <c r="E1326" s="823"/>
      <c r="F1326" s="823"/>
      <c r="G1326" s="823"/>
      <c r="H1326" s="824"/>
    </row>
    <row r="1327" spans="1:9" s="98" customFormat="1" x14ac:dyDescent="0.25">
      <c r="A1327" s="822" t="s">
        <v>212</v>
      </c>
      <c r="B1327" s="823"/>
      <c r="C1327" s="823"/>
      <c r="D1327" s="823"/>
      <c r="E1327" s="823"/>
      <c r="F1327" s="823"/>
      <c r="G1327" s="823"/>
      <c r="H1327" s="824"/>
    </row>
    <row r="1328" spans="1:9" s="98" customFormat="1" ht="12.75" customHeight="1" x14ac:dyDescent="0.25">
      <c r="A1328" s="852" t="str">
        <f>A4</f>
        <v>Substituição dos sistemas de climatização dos cartórios do Edifício Sede por VRF</v>
      </c>
      <c r="B1328" s="853"/>
      <c r="C1328" s="853"/>
      <c r="D1328" s="853"/>
      <c r="E1328" s="853"/>
      <c r="F1328" s="853"/>
      <c r="G1328" s="853"/>
      <c r="H1328" s="854"/>
    </row>
    <row r="1329" spans="1:8" s="98" customFormat="1" ht="12.75" customHeight="1" x14ac:dyDescent="0.25">
      <c r="A1329" s="847"/>
      <c r="B1329" s="848"/>
      <c r="C1329" s="848"/>
      <c r="D1329" s="848"/>
      <c r="E1329" s="848"/>
      <c r="F1329" s="848"/>
      <c r="G1329" s="848"/>
      <c r="H1329" s="849"/>
    </row>
    <row r="1330" spans="1:8" s="177" customFormat="1" ht="20.25" customHeight="1" x14ac:dyDescent="0.25">
      <c r="A1330" s="829" t="str">
        <f>'Anexo 2'!H86</f>
        <v>AC-034</v>
      </c>
      <c r="B1330" s="830"/>
      <c r="C1330" s="830"/>
      <c r="D1330" s="830"/>
      <c r="E1330" s="830"/>
      <c r="F1330" s="830"/>
      <c r="G1330" s="830"/>
      <c r="H1330" s="831"/>
    </row>
    <row r="1331" spans="1:8" s="177" customFormat="1" ht="20.25" customHeight="1" x14ac:dyDescent="0.25">
      <c r="A1331" s="844" t="s">
        <v>215</v>
      </c>
      <c r="B1331" s="830"/>
      <c r="C1331" s="183" t="s">
        <v>22</v>
      </c>
      <c r="D1331" s="183" t="s">
        <v>216</v>
      </c>
      <c r="E1331" s="845" t="s">
        <v>217</v>
      </c>
      <c r="F1331" s="845"/>
      <c r="G1331" s="845" t="s">
        <v>218</v>
      </c>
      <c r="H1331" s="846"/>
    </row>
    <row r="1332" spans="1:8" s="177" customFormat="1" ht="54" customHeight="1" x14ac:dyDescent="0.25">
      <c r="A1332" s="825" t="str">
        <f>'Anexo 2'!B86</f>
        <v>Teste de regulagem""START-UP"" em equipamento frigorígeno</v>
      </c>
      <c r="B1332" s="826"/>
      <c r="C1332" s="559" t="s">
        <v>11</v>
      </c>
      <c r="D1332" s="305" t="s">
        <v>322</v>
      </c>
      <c r="E1332" s="827" t="s">
        <v>217</v>
      </c>
      <c r="F1332" s="828"/>
      <c r="G1332" s="805" t="str">
        <f>$G$8</f>
        <v>MAIO/2023</v>
      </c>
      <c r="H1332" s="806"/>
    </row>
    <row r="1333" spans="1:8" s="177" customFormat="1" x14ac:dyDescent="0.25">
      <c r="A1333" s="102"/>
      <c r="B1333" s="672"/>
      <c r="C1333" s="672"/>
      <c r="D1333" s="672"/>
      <c r="E1333" s="104"/>
      <c r="F1333" s="105"/>
      <c r="G1333" s="106"/>
      <c r="H1333" s="107"/>
    </row>
    <row r="1334" spans="1:8" s="177" customFormat="1" x14ac:dyDescent="0.25">
      <c r="A1334" s="779" t="s">
        <v>222</v>
      </c>
      <c r="B1334" s="781" t="s">
        <v>22</v>
      </c>
      <c r="C1334" s="781" t="s">
        <v>223</v>
      </c>
      <c r="D1334" s="781" t="s">
        <v>17</v>
      </c>
      <c r="E1334" s="783" t="s">
        <v>224</v>
      </c>
      <c r="F1334" s="772" t="s">
        <v>225</v>
      </c>
      <c r="G1334" s="773"/>
      <c r="H1334" s="774" t="s">
        <v>226</v>
      </c>
    </row>
    <row r="1335" spans="1:8" s="177" customFormat="1" x14ac:dyDescent="0.25">
      <c r="A1335" s="807"/>
      <c r="B1335" s="782"/>
      <c r="C1335" s="782"/>
      <c r="D1335" s="785"/>
      <c r="E1335" s="786"/>
      <c r="F1335" s="42" t="s">
        <v>227</v>
      </c>
      <c r="G1335" s="42" t="s">
        <v>228</v>
      </c>
      <c r="H1335" s="775"/>
    </row>
    <row r="1336" spans="1:8" s="177" customFormat="1" ht="21.75" customHeight="1" x14ac:dyDescent="0.25">
      <c r="A1336" s="76" t="s">
        <v>323</v>
      </c>
      <c r="B1336" s="77" t="s">
        <v>8</v>
      </c>
      <c r="C1336" s="174">
        <v>88264</v>
      </c>
      <c r="D1336" s="79" t="s">
        <v>249</v>
      </c>
      <c r="E1336" s="307">
        <v>1.6</v>
      </c>
      <c r="F1336" s="199">
        <v>29.55</v>
      </c>
      <c r="G1336" s="114">
        <f t="shared" ref="G1336:G1337" si="64">TRUNC(E1336*F1336,2)</f>
        <v>47.28</v>
      </c>
      <c r="H1336" s="169"/>
    </row>
    <row r="1337" spans="1:8" s="177" customFormat="1" ht="25.5" customHeight="1" x14ac:dyDescent="0.25">
      <c r="A1337" s="76" t="s">
        <v>324</v>
      </c>
      <c r="B1337" s="77" t="s">
        <v>8</v>
      </c>
      <c r="C1337" s="78">
        <v>88247</v>
      </c>
      <c r="D1337" s="79" t="s">
        <v>249</v>
      </c>
      <c r="E1337" s="307">
        <v>2.2000000000000002</v>
      </c>
      <c r="F1337" s="199">
        <v>25.99</v>
      </c>
      <c r="G1337" s="114">
        <f t="shared" si="64"/>
        <v>57.17</v>
      </c>
      <c r="H1337" s="169"/>
    </row>
    <row r="1338" spans="1:8" s="177" customFormat="1" x14ac:dyDescent="0.25">
      <c r="A1338" s="170" t="s">
        <v>226</v>
      </c>
      <c r="B1338" s="808"/>
      <c r="C1338" s="809"/>
      <c r="D1338" s="809"/>
      <c r="E1338" s="809"/>
      <c r="F1338" s="809"/>
      <c r="G1338" s="810"/>
      <c r="H1338" s="171">
        <f>SUM(G1336:G1337)</f>
        <v>104.45</v>
      </c>
    </row>
    <row r="1339" spans="1:8" s="177" customFormat="1" x14ac:dyDescent="0.25">
      <c r="A1339" s="102"/>
      <c r="B1339" s="672"/>
      <c r="C1339" s="672"/>
      <c r="D1339" s="672"/>
      <c r="E1339" s="104"/>
      <c r="F1339" s="105"/>
      <c r="G1339" s="106"/>
      <c r="H1339" s="107"/>
    </row>
    <row r="1340" spans="1:8" s="177" customFormat="1" ht="21" customHeight="1" x14ac:dyDescent="0.25">
      <c r="A1340" s="779" t="s">
        <v>229</v>
      </c>
      <c r="B1340" s="781" t="s">
        <v>22</v>
      </c>
      <c r="C1340" s="781" t="s">
        <v>223</v>
      </c>
      <c r="D1340" s="781" t="s">
        <v>17</v>
      </c>
      <c r="E1340" s="783" t="s">
        <v>224</v>
      </c>
      <c r="F1340" s="772" t="s">
        <v>225</v>
      </c>
      <c r="G1340" s="773"/>
      <c r="H1340" s="774" t="s">
        <v>230</v>
      </c>
    </row>
    <row r="1341" spans="1:8" s="177" customFormat="1" ht="16.5" customHeight="1" x14ac:dyDescent="0.25">
      <c r="A1341" s="780"/>
      <c r="B1341" s="782"/>
      <c r="C1341" s="782"/>
      <c r="D1341" s="782"/>
      <c r="E1341" s="784"/>
      <c r="F1341" s="42" t="s">
        <v>227</v>
      </c>
      <c r="G1341" s="42" t="s">
        <v>228</v>
      </c>
      <c r="H1341" s="775"/>
    </row>
    <row r="1342" spans="1:8" s="177" customFormat="1" x14ac:dyDescent="0.25">
      <c r="A1342" s="564"/>
      <c r="B1342" s="555"/>
      <c r="C1342" s="555"/>
      <c r="D1342" s="555"/>
      <c r="E1342" s="565"/>
      <c r="F1342" s="165"/>
      <c r="G1342" s="166"/>
      <c r="H1342" s="558"/>
    </row>
    <row r="1343" spans="1:8" s="177" customFormat="1" ht="20.25" customHeight="1" x14ac:dyDescent="0.25">
      <c r="A1343" s="675"/>
      <c r="B1343" s="92"/>
      <c r="C1343" s="78"/>
      <c r="D1343" s="186"/>
      <c r="E1343" s="185"/>
      <c r="F1343" s="124"/>
      <c r="G1343" s="114">
        <f t="shared" ref="G1343:G1344" si="65">TRUNC(E1343*F1343,2)</f>
        <v>0</v>
      </c>
      <c r="H1343" s="569"/>
    </row>
    <row r="1344" spans="1:8" s="177" customFormat="1" ht="20.25" customHeight="1" x14ac:dyDescent="0.2">
      <c r="A1344" s="677"/>
      <c r="B1344" s="92"/>
      <c r="C1344" s="78"/>
      <c r="D1344" s="186"/>
      <c r="E1344" s="185"/>
      <c r="F1344" s="124"/>
      <c r="G1344" s="114">
        <f t="shared" si="65"/>
        <v>0</v>
      </c>
      <c r="H1344" s="569"/>
    </row>
    <row r="1345" spans="1:255" s="177" customFormat="1" ht="20.25" customHeight="1" x14ac:dyDescent="0.2">
      <c r="A1345" s="677"/>
      <c r="B1345" s="92"/>
      <c r="C1345" s="78"/>
      <c r="D1345" s="186"/>
      <c r="E1345" s="185"/>
      <c r="F1345" s="124"/>
      <c r="G1345" s="114"/>
      <c r="H1345" s="569"/>
    </row>
    <row r="1346" spans="1:255" s="177" customFormat="1" ht="23.25" customHeight="1" x14ac:dyDescent="0.25">
      <c r="A1346" s="132"/>
      <c r="B1346" s="92"/>
      <c r="C1346" s="78"/>
      <c r="D1346" s="111"/>
      <c r="E1346" s="172"/>
      <c r="F1346" s="124"/>
      <c r="G1346" s="114"/>
      <c r="H1346" s="569"/>
      <c r="I1346" s="182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  <c r="BP1346" s="176"/>
      <c r="BQ1346" s="176"/>
      <c r="BR1346" s="176"/>
      <c r="BS1346" s="176"/>
      <c r="BT1346" s="176"/>
      <c r="BU1346" s="176"/>
      <c r="BV1346" s="176"/>
      <c r="BW1346" s="176"/>
      <c r="BX1346" s="176"/>
      <c r="BY1346" s="176"/>
      <c r="BZ1346" s="176"/>
      <c r="CA1346" s="176"/>
      <c r="CB1346" s="176"/>
      <c r="CC1346" s="176"/>
      <c r="CD1346" s="176"/>
      <c r="CE1346" s="176"/>
      <c r="CF1346" s="176"/>
      <c r="CG1346" s="176"/>
      <c r="CH1346" s="176"/>
      <c r="CI1346" s="176"/>
      <c r="CJ1346" s="176"/>
      <c r="CK1346" s="176"/>
      <c r="CL1346" s="176"/>
      <c r="CM1346" s="176"/>
      <c r="CN1346" s="176"/>
      <c r="CO1346" s="176"/>
      <c r="CP1346" s="176"/>
      <c r="CQ1346" s="176"/>
      <c r="CR1346" s="176"/>
      <c r="CS1346" s="176"/>
      <c r="CT1346" s="176"/>
      <c r="CU1346" s="176"/>
      <c r="CV1346" s="176"/>
      <c r="CW1346" s="176"/>
      <c r="CX1346" s="176"/>
      <c r="CY1346" s="176"/>
      <c r="CZ1346" s="176"/>
      <c r="DA1346" s="176"/>
      <c r="DB1346" s="176"/>
      <c r="DC1346" s="176"/>
      <c r="DD1346" s="176"/>
      <c r="DE1346" s="176"/>
      <c r="DF1346" s="176"/>
      <c r="DG1346" s="176"/>
      <c r="DH1346" s="176"/>
      <c r="DI1346" s="176"/>
      <c r="DJ1346" s="176"/>
      <c r="DK1346" s="176"/>
      <c r="DL1346" s="176"/>
      <c r="DM1346" s="176"/>
      <c r="DN1346" s="176"/>
      <c r="DO1346" s="176"/>
      <c r="DP1346" s="176"/>
      <c r="DQ1346" s="176"/>
      <c r="DR1346" s="176"/>
      <c r="DS1346" s="176"/>
      <c r="DT1346" s="176"/>
      <c r="DU1346" s="176"/>
      <c r="DV1346" s="176"/>
      <c r="DW1346" s="176"/>
      <c r="DX1346" s="176"/>
      <c r="DY1346" s="176"/>
      <c r="DZ1346" s="176"/>
      <c r="EA1346" s="176"/>
      <c r="EB1346" s="176"/>
      <c r="EC1346" s="176"/>
      <c r="ED1346" s="176"/>
      <c r="EE1346" s="176"/>
      <c r="EF1346" s="176"/>
      <c r="EG1346" s="176"/>
      <c r="EH1346" s="176"/>
      <c r="EI1346" s="176"/>
      <c r="EJ1346" s="176"/>
      <c r="EK1346" s="176"/>
      <c r="EL1346" s="176"/>
      <c r="EM1346" s="176"/>
      <c r="EN1346" s="176"/>
      <c r="EO1346" s="176"/>
      <c r="EP1346" s="176"/>
      <c r="EQ1346" s="176"/>
      <c r="ER1346" s="176"/>
      <c r="ES1346" s="176"/>
      <c r="ET1346" s="176"/>
      <c r="EU1346" s="176"/>
      <c r="EV1346" s="176"/>
      <c r="EW1346" s="176"/>
      <c r="EX1346" s="176"/>
      <c r="EY1346" s="176"/>
      <c r="EZ1346" s="176"/>
      <c r="FA1346" s="176"/>
      <c r="FB1346" s="176"/>
      <c r="FC1346" s="176"/>
      <c r="FD1346" s="176"/>
      <c r="FE1346" s="176"/>
      <c r="FF1346" s="176"/>
      <c r="FG1346" s="176"/>
      <c r="FH1346" s="176"/>
      <c r="FI1346" s="176"/>
      <c r="FJ1346" s="176"/>
      <c r="FK1346" s="176"/>
      <c r="FL1346" s="176"/>
      <c r="FM1346" s="176"/>
      <c r="FN1346" s="176"/>
      <c r="FO1346" s="176"/>
      <c r="FP1346" s="176"/>
      <c r="FQ1346" s="176"/>
      <c r="FR1346" s="176"/>
      <c r="FS1346" s="176"/>
      <c r="FT1346" s="176"/>
      <c r="FU1346" s="176"/>
      <c r="FV1346" s="176"/>
      <c r="FW1346" s="176"/>
      <c r="FX1346" s="176"/>
      <c r="FY1346" s="176"/>
      <c r="FZ1346" s="176"/>
      <c r="GA1346" s="176"/>
      <c r="GB1346" s="176"/>
      <c r="GC1346" s="176"/>
      <c r="GD1346" s="176"/>
      <c r="GE1346" s="176"/>
      <c r="GF1346" s="176"/>
      <c r="GG1346" s="176"/>
      <c r="GH1346" s="176"/>
      <c r="GI1346" s="176"/>
      <c r="GJ1346" s="176"/>
      <c r="GK1346" s="176"/>
      <c r="GL1346" s="176"/>
      <c r="GM1346" s="176"/>
      <c r="GN1346" s="176"/>
      <c r="GO1346" s="176"/>
      <c r="GP1346" s="176"/>
      <c r="GQ1346" s="176"/>
      <c r="GR1346" s="176"/>
      <c r="GS1346" s="176"/>
      <c r="GT1346" s="176"/>
      <c r="GU1346" s="176"/>
      <c r="GV1346" s="176"/>
      <c r="GW1346" s="176"/>
      <c r="GX1346" s="176"/>
      <c r="GY1346" s="176"/>
      <c r="GZ1346" s="176"/>
      <c r="HA1346" s="176"/>
      <c r="HB1346" s="176"/>
      <c r="HC1346" s="176"/>
      <c r="HD1346" s="176"/>
      <c r="HE1346" s="176"/>
      <c r="HF1346" s="176"/>
      <c r="HG1346" s="176"/>
      <c r="HH1346" s="176"/>
      <c r="HI1346" s="176"/>
      <c r="HJ1346" s="176"/>
      <c r="HK1346" s="176"/>
      <c r="HL1346" s="176"/>
      <c r="HM1346" s="176"/>
      <c r="HN1346" s="176"/>
      <c r="HO1346" s="176"/>
      <c r="HP1346" s="176"/>
      <c r="HQ1346" s="176"/>
      <c r="HR1346" s="176"/>
      <c r="HS1346" s="176"/>
      <c r="HT1346" s="176"/>
      <c r="HU1346" s="176"/>
      <c r="HV1346" s="176"/>
      <c r="HW1346" s="176"/>
      <c r="HX1346" s="176"/>
      <c r="HY1346" s="176"/>
      <c r="HZ1346" s="176"/>
      <c r="IA1346" s="176"/>
      <c r="IB1346" s="176"/>
      <c r="IC1346" s="176"/>
      <c r="ID1346" s="176"/>
      <c r="IE1346" s="176"/>
      <c r="IF1346" s="176"/>
      <c r="IG1346" s="176"/>
      <c r="IH1346" s="176"/>
      <c r="II1346" s="176"/>
      <c r="IJ1346" s="176"/>
      <c r="IK1346" s="176"/>
      <c r="IL1346" s="176"/>
      <c r="IM1346" s="176"/>
      <c r="IN1346" s="176"/>
      <c r="IO1346" s="176"/>
      <c r="IP1346" s="176"/>
      <c r="IQ1346" s="176"/>
      <c r="IR1346" s="176"/>
      <c r="IS1346" s="176"/>
      <c r="IT1346" s="176"/>
      <c r="IU1346" s="176"/>
    </row>
    <row r="1347" spans="1:255" s="177" customFormat="1" ht="23.25" customHeight="1" x14ac:dyDescent="0.25">
      <c r="A1347" s="132"/>
      <c r="B1347" s="92"/>
      <c r="C1347" s="78"/>
      <c r="D1347" s="111"/>
      <c r="E1347" s="172"/>
      <c r="F1347" s="124"/>
      <c r="G1347" s="114"/>
      <c r="H1347" s="569"/>
      <c r="I1347" s="182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  <c r="BP1347" s="176"/>
      <c r="BQ1347" s="176"/>
      <c r="BR1347" s="176"/>
      <c r="BS1347" s="176"/>
      <c r="BT1347" s="176"/>
      <c r="BU1347" s="176"/>
      <c r="BV1347" s="176"/>
      <c r="BW1347" s="176"/>
      <c r="BX1347" s="176"/>
      <c r="BY1347" s="176"/>
      <c r="BZ1347" s="176"/>
      <c r="CA1347" s="176"/>
      <c r="CB1347" s="176"/>
      <c r="CC1347" s="176"/>
      <c r="CD1347" s="176"/>
      <c r="CE1347" s="176"/>
      <c r="CF1347" s="176"/>
      <c r="CG1347" s="176"/>
      <c r="CH1347" s="176"/>
      <c r="CI1347" s="176"/>
      <c r="CJ1347" s="176"/>
      <c r="CK1347" s="176"/>
      <c r="CL1347" s="176"/>
      <c r="CM1347" s="176"/>
      <c r="CN1347" s="176"/>
      <c r="CO1347" s="176"/>
      <c r="CP1347" s="176"/>
      <c r="CQ1347" s="176"/>
      <c r="CR1347" s="176"/>
      <c r="CS1347" s="176"/>
      <c r="CT1347" s="176"/>
      <c r="CU1347" s="176"/>
      <c r="CV1347" s="176"/>
      <c r="CW1347" s="176"/>
      <c r="CX1347" s="176"/>
      <c r="CY1347" s="176"/>
      <c r="CZ1347" s="176"/>
      <c r="DA1347" s="176"/>
      <c r="DB1347" s="176"/>
      <c r="DC1347" s="176"/>
      <c r="DD1347" s="176"/>
      <c r="DE1347" s="176"/>
      <c r="DF1347" s="176"/>
      <c r="DG1347" s="176"/>
      <c r="DH1347" s="176"/>
      <c r="DI1347" s="176"/>
      <c r="DJ1347" s="176"/>
      <c r="DK1347" s="176"/>
      <c r="DL1347" s="176"/>
      <c r="DM1347" s="176"/>
      <c r="DN1347" s="176"/>
      <c r="DO1347" s="176"/>
      <c r="DP1347" s="176"/>
      <c r="DQ1347" s="176"/>
      <c r="DR1347" s="176"/>
      <c r="DS1347" s="176"/>
      <c r="DT1347" s="176"/>
      <c r="DU1347" s="176"/>
      <c r="DV1347" s="176"/>
      <c r="DW1347" s="176"/>
      <c r="DX1347" s="176"/>
      <c r="DY1347" s="176"/>
      <c r="DZ1347" s="176"/>
      <c r="EA1347" s="176"/>
      <c r="EB1347" s="176"/>
      <c r="EC1347" s="176"/>
      <c r="ED1347" s="176"/>
      <c r="EE1347" s="176"/>
      <c r="EF1347" s="176"/>
      <c r="EG1347" s="176"/>
      <c r="EH1347" s="176"/>
      <c r="EI1347" s="176"/>
      <c r="EJ1347" s="176"/>
      <c r="EK1347" s="176"/>
      <c r="EL1347" s="176"/>
      <c r="EM1347" s="176"/>
      <c r="EN1347" s="176"/>
      <c r="EO1347" s="176"/>
      <c r="EP1347" s="176"/>
      <c r="EQ1347" s="176"/>
      <c r="ER1347" s="176"/>
      <c r="ES1347" s="176"/>
      <c r="ET1347" s="176"/>
      <c r="EU1347" s="176"/>
      <c r="EV1347" s="176"/>
      <c r="EW1347" s="176"/>
      <c r="EX1347" s="176"/>
      <c r="EY1347" s="176"/>
      <c r="EZ1347" s="176"/>
      <c r="FA1347" s="176"/>
      <c r="FB1347" s="176"/>
      <c r="FC1347" s="176"/>
      <c r="FD1347" s="176"/>
      <c r="FE1347" s="176"/>
      <c r="FF1347" s="176"/>
      <c r="FG1347" s="176"/>
      <c r="FH1347" s="176"/>
      <c r="FI1347" s="176"/>
      <c r="FJ1347" s="176"/>
      <c r="FK1347" s="176"/>
      <c r="FL1347" s="176"/>
      <c r="FM1347" s="176"/>
      <c r="FN1347" s="176"/>
      <c r="FO1347" s="176"/>
      <c r="FP1347" s="176"/>
      <c r="FQ1347" s="176"/>
      <c r="FR1347" s="176"/>
      <c r="FS1347" s="176"/>
      <c r="FT1347" s="176"/>
      <c r="FU1347" s="176"/>
      <c r="FV1347" s="176"/>
      <c r="FW1347" s="176"/>
      <c r="FX1347" s="176"/>
      <c r="FY1347" s="176"/>
      <c r="FZ1347" s="176"/>
      <c r="GA1347" s="176"/>
      <c r="GB1347" s="176"/>
      <c r="GC1347" s="176"/>
      <c r="GD1347" s="176"/>
      <c r="GE1347" s="176"/>
      <c r="GF1347" s="176"/>
      <c r="GG1347" s="176"/>
      <c r="GH1347" s="176"/>
      <c r="GI1347" s="176"/>
      <c r="GJ1347" s="176"/>
      <c r="GK1347" s="176"/>
      <c r="GL1347" s="176"/>
      <c r="GM1347" s="176"/>
      <c r="GN1347" s="176"/>
      <c r="GO1347" s="176"/>
      <c r="GP1347" s="176"/>
      <c r="GQ1347" s="176"/>
      <c r="GR1347" s="176"/>
      <c r="GS1347" s="176"/>
      <c r="GT1347" s="176"/>
      <c r="GU1347" s="176"/>
      <c r="GV1347" s="176"/>
      <c r="GW1347" s="176"/>
      <c r="GX1347" s="176"/>
      <c r="GY1347" s="176"/>
      <c r="GZ1347" s="176"/>
      <c r="HA1347" s="176"/>
      <c r="HB1347" s="176"/>
      <c r="HC1347" s="176"/>
      <c r="HD1347" s="176"/>
      <c r="HE1347" s="176"/>
      <c r="HF1347" s="176"/>
      <c r="HG1347" s="176"/>
      <c r="HH1347" s="176"/>
      <c r="HI1347" s="176"/>
      <c r="HJ1347" s="176"/>
      <c r="HK1347" s="176"/>
      <c r="HL1347" s="176"/>
      <c r="HM1347" s="176"/>
      <c r="HN1347" s="176"/>
      <c r="HO1347" s="176"/>
      <c r="HP1347" s="176"/>
      <c r="HQ1347" s="176"/>
      <c r="HR1347" s="176"/>
      <c r="HS1347" s="176"/>
      <c r="HT1347" s="176"/>
      <c r="HU1347" s="176"/>
      <c r="HV1347" s="176"/>
      <c r="HW1347" s="176"/>
      <c r="HX1347" s="176"/>
      <c r="HY1347" s="176"/>
      <c r="HZ1347" s="176"/>
      <c r="IA1347" s="176"/>
      <c r="IB1347" s="176"/>
      <c r="IC1347" s="176"/>
      <c r="ID1347" s="176"/>
      <c r="IE1347" s="176"/>
      <c r="IF1347" s="176"/>
      <c r="IG1347" s="176"/>
      <c r="IH1347" s="176"/>
      <c r="II1347" s="176"/>
      <c r="IJ1347" s="176"/>
      <c r="IK1347" s="176"/>
      <c r="IL1347" s="176"/>
      <c r="IM1347" s="176"/>
      <c r="IN1347" s="176"/>
      <c r="IO1347" s="176"/>
      <c r="IP1347" s="176"/>
      <c r="IQ1347" s="176"/>
      <c r="IR1347" s="176"/>
      <c r="IS1347" s="176"/>
      <c r="IT1347" s="176"/>
      <c r="IU1347" s="176"/>
    </row>
    <row r="1348" spans="1:255" s="177" customFormat="1" ht="23.25" customHeight="1" x14ac:dyDescent="0.25">
      <c r="A1348" s="170" t="s">
        <v>230</v>
      </c>
      <c r="B1348" s="808"/>
      <c r="C1348" s="809"/>
      <c r="D1348" s="809"/>
      <c r="E1348" s="809"/>
      <c r="F1348" s="809"/>
      <c r="G1348" s="810"/>
      <c r="H1348" s="171">
        <f>SUM(G1343:G1347)</f>
        <v>0</v>
      </c>
    </row>
    <row r="1349" spans="1:255" s="177" customFormat="1" x14ac:dyDescent="0.25">
      <c r="A1349" s="126"/>
      <c r="B1349" s="127"/>
      <c r="C1349" s="127"/>
      <c r="D1349" s="128"/>
      <c r="E1349" s="88"/>
      <c r="F1349" s="129"/>
      <c r="G1349" s="130"/>
      <c r="H1349" s="131"/>
    </row>
    <row r="1350" spans="1:255" s="177" customFormat="1" x14ac:dyDescent="0.25">
      <c r="A1350" s="811" t="s">
        <v>231</v>
      </c>
      <c r="B1350" s="813" t="s">
        <v>22</v>
      </c>
      <c r="C1350" s="813" t="s">
        <v>223</v>
      </c>
      <c r="D1350" s="813" t="s">
        <v>17</v>
      </c>
      <c r="E1350" s="816" t="s">
        <v>224</v>
      </c>
      <c r="F1350" s="818" t="s">
        <v>225</v>
      </c>
      <c r="G1350" s="819"/>
      <c r="H1350" s="820" t="s">
        <v>232</v>
      </c>
    </row>
    <row r="1351" spans="1:255" s="177" customFormat="1" x14ac:dyDescent="0.25">
      <c r="A1351" s="812"/>
      <c r="B1351" s="814"/>
      <c r="C1351" s="814"/>
      <c r="D1351" s="815"/>
      <c r="E1351" s="817"/>
      <c r="F1351" s="165" t="s">
        <v>227</v>
      </c>
      <c r="G1351" s="166" t="s">
        <v>228</v>
      </c>
      <c r="H1351" s="821"/>
    </row>
    <row r="1352" spans="1:255" s="177" customFormat="1" x14ac:dyDescent="0.2">
      <c r="A1352" s="677"/>
      <c r="B1352" s="555"/>
      <c r="C1352" s="555"/>
      <c r="D1352" s="556"/>
      <c r="E1352" s="557"/>
      <c r="F1352" s="165"/>
      <c r="G1352" s="166"/>
      <c r="H1352" s="558"/>
    </row>
    <row r="1353" spans="1:255" s="177" customFormat="1" x14ac:dyDescent="0.25">
      <c r="A1353" s="76"/>
      <c r="B1353" s="77"/>
      <c r="C1353" s="174"/>
      <c r="D1353" s="79"/>
      <c r="E1353" s="80"/>
      <c r="F1353" s="167">
        <v>0</v>
      </c>
      <c r="G1353" s="168">
        <f>ROUND(E1353*F1353,2)</f>
        <v>0</v>
      </c>
      <c r="H1353" s="558"/>
    </row>
    <row r="1354" spans="1:255" s="177" customFormat="1" x14ac:dyDescent="0.25">
      <c r="A1354" s="170" t="s">
        <v>232</v>
      </c>
      <c r="B1354" s="808"/>
      <c r="C1354" s="809"/>
      <c r="D1354" s="809"/>
      <c r="E1354" s="809"/>
      <c r="F1354" s="809"/>
      <c r="G1354" s="810"/>
      <c r="H1354" s="171">
        <f>SUM(G1352:G1353)</f>
        <v>0</v>
      </c>
    </row>
    <row r="1355" spans="1:255" s="177" customFormat="1" x14ac:dyDescent="0.25">
      <c r="A1355" s="76"/>
      <c r="B1355" s="77"/>
      <c r="C1355" s="174"/>
      <c r="D1355" s="79"/>
      <c r="E1355" s="80"/>
      <c r="F1355" s="167"/>
      <c r="G1355" s="168"/>
      <c r="H1355" s="131"/>
    </row>
    <row r="1356" spans="1:255" s="177" customFormat="1" x14ac:dyDescent="0.25">
      <c r="A1356" s="102"/>
      <c r="B1356" s="672"/>
      <c r="C1356" s="672"/>
      <c r="D1356" s="672"/>
      <c r="E1356" s="104"/>
      <c r="F1356" s="105"/>
      <c r="G1356" s="106"/>
      <c r="H1356" s="107"/>
    </row>
    <row r="1357" spans="1:255" s="177" customFormat="1" ht="20.25" customHeight="1" x14ac:dyDescent="0.25">
      <c r="A1357" s="139" t="s">
        <v>237</v>
      </c>
      <c r="B1357" s="562"/>
      <c r="C1357" s="562"/>
      <c r="D1357" s="141"/>
      <c r="E1357" s="142"/>
      <c r="F1357" s="108"/>
      <c r="G1357" s="109"/>
      <c r="H1357" s="298" t="s">
        <v>210</v>
      </c>
    </row>
    <row r="1358" spans="1:255" s="177" customFormat="1" ht="20.25" customHeight="1" x14ac:dyDescent="0.25">
      <c r="A1358" s="143" t="s">
        <v>238</v>
      </c>
      <c r="B1358" s="144"/>
      <c r="C1358" s="144"/>
      <c r="D1358" s="145"/>
      <c r="E1358" s="146"/>
      <c r="F1358" s="147">
        <f>H1338</f>
        <v>104.45</v>
      </c>
      <c r="G1358" s="148"/>
      <c r="H1358" s="149"/>
    </row>
    <row r="1359" spans="1:255" s="177" customFormat="1" ht="20.25" customHeight="1" x14ac:dyDescent="0.25">
      <c r="A1359" s="296" t="s">
        <v>239</v>
      </c>
      <c r="B1359" s="673"/>
      <c r="C1359" s="673"/>
      <c r="D1359" s="150"/>
      <c r="E1359" s="151"/>
      <c r="F1359" s="152">
        <v>0</v>
      </c>
      <c r="G1359" s="161"/>
      <c r="H1359" s="153"/>
    </row>
    <row r="1360" spans="1:255" s="177" customFormat="1" ht="20.25" customHeight="1" x14ac:dyDescent="0.25">
      <c r="A1360" s="154" t="s">
        <v>240</v>
      </c>
      <c r="B1360" s="155"/>
      <c r="C1360" s="155"/>
      <c r="D1360" s="156"/>
      <c r="E1360" s="157"/>
      <c r="F1360" s="158"/>
      <c r="G1360" s="297"/>
      <c r="H1360" s="159">
        <f>F1358+F1359</f>
        <v>104.45</v>
      </c>
    </row>
    <row r="1361" spans="1:9" s="177" customFormat="1" ht="20.25" customHeight="1" x14ac:dyDescent="0.25">
      <c r="A1361" s="143" t="s">
        <v>241</v>
      </c>
      <c r="B1361" s="144"/>
      <c r="C1361" s="144"/>
      <c r="D1361" s="145"/>
      <c r="E1361" s="146"/>
      <c r="F1361" s="160">
        <f>H1348</f>
        <v>0</v>
      </c>
      <c r="G1361" s="161"/>
      <c r="H1361" s="162"/>
    </row>
    <row r="1362" spans="1:9" s="177" customFormat="1" ht="20.25" customHeight="1" x14ac:dyDescent="0.25">
      <c r="A1362" s="118" t="s">
        <v>242</v>
      </c>
      <c r="B1362" s="673"/>
      <c r="C1362" s="673"/>
      <c r="D1362" s="150"/>
      <c r="E1362" s="151"/>
      <c r="F1362" s="152">
        <f>H1354</f>
        <v>0</v>
      </c>
      <c r="G1362" s="161"/>
      <c r="H1362" s="153"/>
    </row>
    <row r="1363" spans="1:9" s="177" customFormat="1" ht="20.25" customHeight="1" x14ac:dyDescent="0.25">
      <c r="A1363" s="154" t="s">
        <v>243</v>
      </c>
      <c r="B1363" s="155"/>
      <c r="C1363" s="155"/>
      <c r="D1363" s="156"/>
      <c r="E1363" s="163"/>
      <c r="F1363" s="158"/>
      <c r="G1363" s="297"/>
      <c r="H1363" s="159">
        <f>F1361+F1362</f>
        <v>0</v>
      </c>
      <c r="I1363" s="216"/>
    </row>
    <row r="1364" spans="1:9" s="177" customFormat="1" ht="20.25" customHeight="1" thickBot="1" x14ac:dyDescent="0.3">
      <c r="A1364" s="318" t="s">
        <v>244</v>
      </c>
      <c r="B1364" s="319"/>
      <c r="C1364" s="319"/>
      <c r="D1364" s="319"/>
      <c r="E1364" s="320"/>
      <c r="F1364" s="321"/>
      <c r="G1364" s="322"/>
      <c r="H1364" s="323">
        <f>H1360+H1363</f>
        <v>104.45</v>
      </c>
    </row>
    <row r="1365" spans="1:9" x14ac:dyDescent="0.2">
      <c r="A1365" s="27"/>
      <c r="B1365" s="28"/>
      <c r="C1365" s="28"/>
      <c r="D1365" s="29"/>
      <c r="E1365" s="30"/>
      <c r="F1365" s="29"/>
      <c r="G1365" s="29"/>
      <c r="H1365" s="31"/>
    </row>
    <row r="1366" spans="1:9" x14ac:dyDescent="0.2">
      <c r="A1366" s="787" t="s">
        <v>211</v>
      </c>
      <c r="B1366" s="788"/>
      <c r="C1366" s="788"/>
      <c r="D1366" s="788"/>
      <c r="E1366" s="788"/>
      <c r="F1366" s="788"/>
      <c r="G1366" s="788"/>
      <c r="H1366" s="789"/>
    </row>
    <row r="1367" spans="1:9" x14ac:dyDescent="0.2">
      <c r="A1367" s="787" t="s">
        <v>212</v>
      </c>
      <c r="B1367" s="788"/>
      <c r="C1367" s="788"/>
      <c r="D1367" s="788"/>
      <c r="E1367" s="788"/>
      <c r="F1367" s="788"/>
      <c r="G1367" s="788"/>
      <c r="H1367" s="789"/>
    </row>
    <row r="1368" spans="1:9" x14ac:dyDescent="0.2">
      <c r="A1368" s="790" t="str">
        <f>$A$4</f>
        <v>Substituição dos sistemas de climatização dos cartórios do Edifício Sede por VRF</v>
      </c>
      <c r="B1368" s="791"/>
      <c r="C1368" s="791"/>
      <c r="D1368" s="791"/>
      <c r="E1368" s="791"/>
      <c r="F1368" s="791"/>
      <c r="G1368" s="791"/>
      <c r="H1368" s="792"/>
    </row>
    <row r="1369" spans="1:9" x14ac:dyDescent="0.2">
      <c r="A1369" s="793"/>
      <c r="B1369" s="794"/>
      <c r="C1369" s="794"/>
      <c r="D1369" s="794"/>
      <c r="E1369" s="794"/>
      <c r="F1369" s="794"/>
      <c r="G1369" s="794"/>
      <c r="H1369" s="687"/>
    </row>
    <row r="1370" spans="1:9" s="177" customFormat="1" ht="20.25" customHeight="1" x14ac:dyDescent="0.25">
      <c r="A1370" s="829" t="str">
        <f>'Anexo 2'!H50</f>
        <v>TAE-001</v>
      </c>
      <c r="B1370" s="830"/>
      <c r="C1370" s="830"/>
      <c r="D1370" s="830"/>
      <c r="E1370" s="830"/>
      <c r="F1370" s="830"/>
      <c r="G1370" s="830"/>
      <c r="H1370" s="831"/>
    </row>
    <row r="1371" spans="1:9" s="177" customFormat="1" ht="20.25" customHeight="1" x14ac:dyDescent="0.25">
      <c r="A1371" s="844" t="s">
        <v>215</v>
      </c>
      <c r="B1371" s="830"/>
      <c r="C1371" s="183" t="s">
        <v>22</v>
      </c>
      <c r="D1371" s="183" t="s">
        <v>216</v>
      </c>
      <c r="E1371" s="845" t="s">
        <v>217</v>
      </c>
      <c r="F1371" s="845"/>
      <c r="G1371" s="845" t="s">
        <v>218</v>
      </c>
      <c r="H1371" s="846"/>
    </row>
    <row r="1372" spans="1:9" s="177" customFormat="1" ht="54" customHeight="1" x14ac:dyDescent="0.25">
      <c r="A1372" s="825" t="str">
        <f>'Anexo 2'!B50</f>
        <v>Fornecimento e instalação de duto semi-rígido diâmetro 178mm, marca de referência Nova Exaustores</v>
      </c>
      <c r="B1372" s="826"/>
      <c r="C1372" s="559" t="s">
        <v>233</v>
      </c>
      <c r="D1372" s="101" t="s">
        <v>220</v>
      </c>
      <c r="E1372" s="827" t="str">
        <f>'Anexo 2'!C50</f>
        <v>m</v>
      </c>
      <c r="F1372" s="828"/>
      <c r="G1372" s="805" t="str">
        <f>$G$8</f>
        <v>MAIO/2023</v>
      </c>
      <c r="H1372" s="806"/>
    </row>
    <row r="1373" spans="1:9" s="177" customFormat="1" x14ac:dyDescent="0.25">
      <c r="A1373" s="102"/>
      <c r="B1373" s="672"/>
      <c r="C1373" s="672"/>
      <c r="D1373" s="672"/>
      <c r="E1373" s="104"/>
      <c r="F1373" s="105"/>
      <c r="G1373" s="106"/>
      <c r="H1373" s="107"/>
    </row>
    <row r="1374" spans="1:9" s="177" customFormat="1" x14ac:dyDescent="0.25">
      <c r="A1374" s="779" t="s">
        <v>222</v>
      </c>
      <c r="B1374" s="781" t="s">
        <v>22</v>
      </c>
      <c r="C1374" s="781" t="s">
        <v>223</v>
      </c>
      <c r="D1374" s="781" t="s">
        <v>17</v>
      </c>
      <c r="E1374" s="783" t="s">
        <v>224</v>
      </c>
      <c r="F1374" s="772" t="s">
        <v>225</v>
      </c>
      <c r="G1374" s="773"/>
      <c r="H1374" s="774" t="s">
        <v>226</v>
      </c>
    </row>
    <row r="1375" spans="1:9" s="177" customFormat="1" x14ac:dyDescent="0.25">
      <c r="A1375" s="807"/>
      <c r="B1375" s="782"/>
      <c r="C1375" s="782"/>
      <c r="D1375" s="785"/>
      <c r="E1375" s="786"/>
      <c r="F1375" s="42" t="s">
        <v>227</v>
      </c>
      <c r="G1375" s="42" t="s">
        <v>228</v>
      </c>
      <c r="H1375" s="775"/>
    </row>
    <row r="1376" spans="1:9" s="177" customFormat="1" ht="24.75" customHeight="1" x14ac:dyDescent="0.25">
      <c r="A1376" s="76" t="s">
        <v>248</v>
      </c>
      <c r="B1376" s="77" t="s">
        <v>8</v>
      </c>
      <c r="C1376" s="174">
        <v>88250</v>
      </c>
      <c r="D1376" s="79" t="s">
        <v>249</v>
      </c>
      <c r="E1376" s="112">
        <v>0.12</v>
      </c>
      <c r="F1376" s="199">
        <f>$F$562</f>
        <v>23.01</v>
      </c>
      <c r="G1376" s="114">
        <f t="shared" ref="G1376:G1377" si="66">TRUNC(E1376*F1376,2)</f>
        <v>2.76</v>
      </c>
      <c r="H1376" s="169"/>
    </row>
    <row r="1377" spans="1:10" s="177" customFormat="1" ht="22.5" customHeight="1" x14ac:dyDescent="0.25">
      <c r="A1377" s="76" t="s">
        <v>250</v>
      </c>
      <c r="B1377" s="77" t="s">
        <v>8</v>
      </c>
      <c r="C1377" s="78">
        <v>100308</v>
      </c>
      <c r="D1377" s="79" t="s">
        <v>249</v>
      </c>
      <c r="E1377" s="112">
        <v>0.12</v>
      </c>
      <c r="F1377" s="199">
        <f>$F$563</f>
        <v>25.98</v>
      </c>
      <c r="G1377" s="114">
        <f t="shared" si="66"/>
        <v>3.11</v>
      </c>
      <c r="H1377" s="169"/>
    </row>
    <row r="1378" spans="1:10" s="177" customFormat="1" x14ac:dyDescent="0.25">
      <c r="A1378" s="170" t="s">
        <v>226</v>
      </c>
      <c r="B1378" s="808"/>
      <c r="C1378" s="809"/>
      <c r="D1378" s="809"/>
      <c r="E1378" s="809"/>
      <c r="F1378" s="809"/>
      <c r="G1378" s="810"/>
      <c r="H1378" s="171">
        <f>SUM(G1376:G1377)</f>
        <v>5.8699999999999992</v>
      </c>
    </row>
    <row r="1379" spans="1:10" s="177" customFormat="1" x14ac:dyDescent="0.25">
      <c r="A1379" s="102"/>
      <c r="B1379" s="672"/>
      <c r="C1379" s="672"/>
      <c r="D1379" s="672"/>
      <c r="E1379" s="104"/>
      <c r="F1379" s="105"/>
      <c r="G1379" s="106"/>
      <c r="H1379" s="107"/>
    </row>
    <row r="1380" spans="1:10" s="177" customFormat="1" ht="21" customHeight="1" x14ac:dyDescent="0.25">
      <c r="A1380" s="779" t="s">
        <v>229</v>
      </c>
      <c r="B1380" s="781" t="s">
        <v>22</v>
      </c>
      <c r="C1380" s="781" t="s">
        <v>223</v>
      </c>
      <c r="D1380" s="781" t="s">
        <v>17</v>
      </c>
      <c r="E1380" s="783" t="s">
        <v>224</v>
      </c>
      <c r="F1380" s="772" t="s">
        <v>225</v>
      </c>
      <c r="G1380" s="773"/>
      <c r="H1380" s="774" t="s">
        <v>230</v>
      </c>
    </row>
    <row r="1381" spans="1:10" s="177" customFormat="1" ht="16.5" customHeight="1" x14ac:dyDescent="0.25">
      <c r="A1381" s="780"/>
      <c r="B1381" s="782"/>
      <c r="C1381" s="782"/>
      <c r="D1381" s="782"/>
      <c r="E1381" s="784"/>
      <c r="F1381" s="42" t="s">
        <v>227</v>
      </c>
      <c r="G1381" s="42" t="s">
        <v>228</v>
      </c>
      <c r="H1381" s="775"/>
    </row>
    <row r="1382" spans="1:10" s="177" customFormat="1" x14ac:dyDescent="0.25">
      <c r="A1382" s="564"/>
      <c r="B1382" s="555"/>
      <c r="C1382" s="555"/>
      <c r="D1382" s="555"/>
      <c r="E1382" s="565"/>
      <c r="F1382" s="165"/>
      <c r="G1382" s="166"/>
      <c r="H1382" s="558"/>
    </row>
    <row r="1383" spans="1:10" ht="27.75" customHeight="1" x14ac:dyDescent="0.2">
      <c r="A1383" s="132" t="s">
        <v>325</v>
      </c>
      <c r="B1383" s="110" t="s">
        <v>233</v>
      </c>
      <c r="C1383" s="78" t="s">
        <v>255</v>
      </c>
      <c r="D1383" s="111" t="s">
        <v>326</v>
      </c>
      <c r="E1383" s="112">
        <f>ROUND(1/3,2)</f>
        <v>0.33</v>
      </c>
      <c r="F1383" s="91">
        <v>156.6</v>
      </c>
      <c r="G1383" s="114">
        <f t="shared" ref="G1383:G1386" si="67">TRUNC(E1383*F1383,2)</f>
        <v>51.67</v>
      </c>
      <c r="H1383" s="546"/>
    </row>
    <row r="1384" spans="1:10" ht="25.5" customHeight="1" x14ac:dyDescent="0.2">
      <c r="A1384" s="132" t="s">
        <v>629</v>
      </c>
      <c r="B1384" s="110" t="s">
        <v>11</v>
      </c>
      <c r="C1384" s="78">
        <v>36520</v>
      </c>
      <c r="D1384" s="111" t="s">
        <v>326</v>
      </c>
      <c r="E1384" s="112">
        <v>1.2434000000000001E-2</v>
      </c>
      <c r="F1384" s="42">
        <v>39.99</v>
      </c>
      <c r="G1384" s="114">
        <f t="shared" si="67"/>
        <v>0.49</v>
      </c>
      <c r="H1384" s="546"/>
      <c r="I1384" s="32">
        <f>2*3.14*9*1.1</f>
        <v>62.172000000000011</v>
      </c>
      <c r="J1384" s="32">
        <f>I1384/5000</f>
        <v>1.2434400000000002E-2</v>
      </c>
    </row>
    <row r="1385" spans="1:10" ht="29.25" customHeight="1" x14ac:dyDescent="0.2">
      <c r="A1385" s="76" t="s">
        <v>328</v>
      </c>
      <c r="B1385" s="77" t="s">
        <v>8</v>
      </c>
      <c r="C1385" s="78">
        <v>14152</v>
      </c>
      <c r="D1385" s="111" t="s">
        <v>326</v>
      </c>
      <c r="E1385" s="80">
        <v>3.3300000000000003E-2</v>
      </c>
      <c r="F1385" s="42">
        <v>42.6</v>
      </c>
      <c r="G1385" s="114">
        <f t="shared" si="67"/>
        <v>1.41</v>
      </c>
      <c r="H1385" s="546"/>
      <c r="I1385" s="32">
        <f>1/30</f>
        <v>3.3333333333333333E-2</v>
      </c>
    </row>
    <row r="1386" spans="1:10" ht="42.75" customHeight="1" x14ac:dyDescent="0.2">
      <c r="A1386" s="76" t="s">
        <v>630</v>
      </c>
      <c r="B1386" s="77" t="s">
        <v>8</v>
      </c>
      <c r="C1386" s="78">
        <v>4350</v>
      </c>
      <c r="D1386" s="79" t="s">
        <v>217</v>
      </c>
      <c r="E1386" s="80">
        <v>2</v>
      </c>
      <c r="F1386" s="42">
        <v>0.68</v>
      </c>
      <c r="G1386" s="114">
        <f t="shared" si="67"/>
        <v>1.36</v>
      </c>
      <c r="H1386" s="546"/>
    </row>
    <row r="1387" spans="1:10" ht="17.25" customHeight="1" x14ac:dyDescent="0.2">
      <c r="A1387" s="76"/>
      <c r="B1387" s="77"/>
      <c r="C1387" s="78"/>
      <c r="D1387" s="79"/>
      <c r="E1387" s="80"/>
      <c r="F1387" s="42"/>
      <c r="G1387" s="91"/>
      <c r="H1387" s="546"/>
    </row>
    <row r="1388" spans="1:10" x14ac:dyDescent="0.2">
      <c r="A1388" s="81"/>
      <c r="B1388" s="77"/>
      <c r="C1388" s="78"/>
      <c r="D1388" s="79"/>
      <c r="E1388" s="80"/>
      <c r="F1388" s="42"/>
      <c r="G1388" s="42"/>
      <c r="H1388" s="48"/>
    </row>
    <row r="1389" spans="1:10" x14ac:dyDescent="0.2">
      <c r="A1389" s="49" t="s">
        <v>226</v>
      </c>
      <c r="B1389" s="776"/>
      <c r="C1389" s="777"/>
      <c r="D1389" s="777"/>
      <c r="E1389" s="777"/>
      <c r="F1389" s="777"/>
      <c r="G1389" s="778"/>
      <c r="H1389" s="50">
        <f>SUM(G1383:G1389)</f>
        <v>54.93</v>
      </c>
    </row>
    <row r="1390" spans="1:10" x14ac:dyDescent="0.2">
      <c r="A1390" s="56"/>
      <c r="B1390" s="57"/>
      <c r="C1390" s="57"/>
      <c r="D1390" s="58"/>
      <c r="E1390" s="59"/>
      <c r="F1390" s="60"/>
      <c r="G1390" s="60"/>
      <c r="H1390" s="61"/>
    </row>
    <row r="1391" spans="1:10" x14ac:dyDescent="0.2">
      <c r="A1391" s="779" t="s">
        <v>231</v>
      </c>
      <c r="B1391" s="781" t="s">
        <v>22</v>
      </c>
      <c r="C1391" s="781" t="s">
        <v>223</v>
      </c>
      <c r="D1391" s="781" t="s">
        <v>17</v>
      </c>
      <c r="E1391" s="783" t="s">
        <v>224</v>
      </c>
      <c r="F1391" s="772" t="s">
        <v>225</v>
      </c>
      <c r="G1391" s="773"/>
      <c r="H1391" s="774" t="s">
        <v>232</v>
      </c>
    </row>
    <row r="1392" spans="1:10" x14ac:dyDescent="0.2">
      <c r="A1392" s="780"/>
      <c r="B1392" s="782"/>
      <c r="C1392" s="782"/>
      <c r="D1392" s="785"/>
      <c r="E1392" s="786"/>
      <c r="F1392" s="42" t="s">
        <v>227</v>
      </c>
      <c r="G1392" s="42" t="s">
        <v>228</v>
      </c>
      <c r="H1392" s="775"/>
    </row>
    <row r="1393" spans="1:10" ht="36.75" customHeight="1" x14ac:dyDescent="0.2">
      <c r="A1393" s="89"/>
      <c r="B1393" s="90"/>
      <c r="C1393" s="62"/>
      <c r="D1393" s="63"/>
      <c r="E1393" s="80"/>
      <c r="F1393" s="42"/>
      <c r="G1393" s="42"/>
      <c r="H1393" s="546"/>
    </row>
    <row r="1394" spans="1:10" x14ac:dyDescent="0.2">
      <c r="A1394" s="49" t="s">
        <v>232</v>
      </c>
      <c r="B1394" s="547"/>
      <c r="C1394" s="547"/>
      <c r="D1394" s="67"/>
      <c r="E1394" s="68"/>
      <c r="F1394" s="69"/>
      <c r="G1394" s="70"/>
      <c r="H1394" s="48">
        <f>SUM(G1393:G1394)</f>
        <v>0</v>
      </c>
    </row>
    <row r="1395" spans="1:10" x14ac:dyDescent="0.2">
      <c r="A1395" s="71"/>
      <c r="B1395" s="72"/>
      <c r="C1395" s="72"/>
      <c r="D1395" s="72"/>
      <c r="E1395" s="73"/>
      <c r="F1395" s="74"/>
      <c r="G1395" s="74"/>
      <c r="H1395" s="75"/>
    </row>
    <row r="1396" spans="1:10" x14ac:dyDescent="0.2">
      <c r="A1396" s="51"/>
      <c r="B1396" s="688"/>
      <c r="C1396" s="688"/>
      <c r="D1396" s="688"/>
      <c r="E1396" s="52"/>
      <c r="F1396" s="53"/>
      <c r="G1396" s="53"/>
      <c r="H1396" s="54"/>
    </row>
    <row r="1397" spans="1:10" ht="15.75" customHeight="1" x14ac:dyDescent="0.2">
      <c r="A1397" s="139" t="s">
        <v>237</v>
      </c>
      <c r="B1397" s="562"/>
      <c r="C1397" s="562"/>
      <c r="D1397" s="141"/>
      <c r="E1397" s="142"/>
      <c r="F1397" s="108"/>
      <c r="G1397" s="109"/>
      <c r="H1397" s="298" t="s">
        <v>210</v>
      </c>
    </row>
    <row r="1398" spans="1:10" ht="21.75" customHeight="1" x14ac:dyDescent="0.2">
      <c r="A1398" s="143" t="s">
        <v>238</v>
      </c>
      <c r="B1398" s="144"/>
      <c r="C1398" s="144"/>
      <c r="D1398" s="145"/>
      <c r="E1398" s="146"/>
      <c r="F1398" s="147">
        <f>H1378</f>
        <v>5.8699999999999992</v>
      </c>
      <c r="G1398" s="148"/>
      <c r="H1398" s="149"/>
      <c r="J1398" s="248" t="s">
        <v>329</v>
      </c>
    </row>
    <row r="1399" spans="1:10" ht="21.75" customHeight="1" x14ac:dyDescent="0.2">
      <c r="A1399" s="296" t="s">
        <v>239</v>
      </c>
      <c r="B1399" s="673"/>
      <c r="C1399" s="673"/>
      <c r="D1399" s="150"/>
      <c r="E1399" s="151"/>
      <c r="F1399" s="152">
        <v>0</v>
      </c>
      <c r="G1399" s="161"/>
      <c r="H1399" s="153"/>
    </row>
    <row r="1400" spans="1:10" ht="15.75" customHeight="1" x14ac:dyDescent="0.2">
      <c r="A1400" s="154" t="s">
        <v>240</v>
      </c>
      <c r="B1400" s="155"/>
      <c r="C1400" s="155"/>
      <c r="D1400" s="156"/>
      <c r="E1400" s="157"/>
      <c r="F1400" s="158"/>
      <c r="G1400" s="297"/>
      <c r="H1400" s="159">
        <f>F1398+F1399</f>
        <v>5.8699999999999992</v>
      </c>
    </row>
    <row r="1401" spans="1:10" ht="15.75" customHeight="1" x14ac:dyDescent="0.2">
      <c r="A1401" s="143" t="s">
        <v>241</v>
      </c>
      <c r="B1401" s="144"/>
      <c r="C1401" s="144"/>
      <c r="D1401" s="145"/>
      <c r="E1401" s="146"/>
      <c r="F1401" s="160">
        <f>H1389</f>
        <v>54.93</v>
      </c>
      <c r="G1401" s="161"/>
      <c r="H1401" s="162"/>
    </row>
    <row r="1402" spans="1:10" ht="15.75" customHeight="1" x14ac:dyDescent="0.2">
      <c r="A1402" s="118" t="s">
        <v>242</v>
      </c>
      <c r="B1402" s="673"/>
      <c r="C1402" s="673"/>
      <c r="D1402" s="150"/>
      <c r="E1402" s="151"/>
      <c r="F1402" s="152">
        <f>H1394</f>
        <v>0</v>
      </c>
      <c r="G1402" s="161"/>
      <c r="H1402" s="153"/>
    </row>
    <row r="1403" spans="1:10" ht="19.5" customHeight="1" x14ac:dyDescent="0.2">
      <c r="A1403" s="154" t="s">
        <v>243</v>
      </c>
      <c r="B1403" s="155"/>
      <c r="C1403" s="155"/>
      <c r="D1403" s="156"/>
      <c r="E1403" s="163"/>
      <c r="F1403" s="158"/>
      <c r="G1403" s="297"/>
      <c r="H1403" s="159">
        <f>F1401+F1402</f>
        <v>54.93</v>
      </c>
    </row>
    <row r="1404" spans="1:10" ht="19.5" customHeight="1" thickBot="1" x14ac:dyDescent="0.25">
      <c r="A1404" s="318" t="s">
        <v>244</v>
      </c>
      <c r="B1404" s="319"/>
      <c r="C1404" s="319"/>
      <c r="D1404" s="319"/>
      <c r="E1404" s="320"/>
      <c r="F1404" s="321"/>
      <c r="G1404" s="322"/>
      <c r="H1404" s="323">
        <f>H1400+H1403</f>
        <v>60.8</v>
      </c>
    </row>
    <row r="1405" spans="1:10" x14ac:dyDescent="0.2">
      <c r="A1405" s="27"/>
      <c r="B1405" s="28"/>
      <c r="C1405" s="28"/>
      <c r="D1405" s="29"/>
      <c r="E1405" s="30"/>
      <c r="F1405" s="29"/>
      <c r="G1405" s="29"/>
      <c r="H1405" s="31"/>
    </row>
    <row r="1406" spans="1:10" x14ac:dyDescent="0.2">
      <c r="A1406" s="787" t="s">
        <v>211</v>
      </c>
      <c r="B1406" s="788"/>
      <c r="C1406" s="788"/>
      <c r="D1406" s="788"/>
      <c r="E1406" s="788"/>
      <c r="F1406" s="788"/>
      <c r="G1406" s="788"/>
      <c r="H1406" s="789"/>
    </row>
    <row r="1407" spans="1:10" x14ac:dyDescent="0.2">
      <c r="A1407" s="787" t="s">
        <v>212</v>
      </c>
      <c r="B1407" s="788"/>
      <c r="C1407" s="788"/>
      <c r="D1407" s="788"/>
      <c r="E1407" s="788"/>
      <c r="F1407" s="788"/>
      <c r="G1407" s="788"/>
      <c r="H1407" s="789"/>
    </row>
    <row r="1408" spans="1:10" x14ac:dyDescent="0.2">
      <c r="A1408" s="790" t="str">
        <f>$A$4</f>
        <v>Substituição dos sistemas de climatização dos cartórios do Edifício Sede por VRF</v>
      </c>
      <c r="B1408" s="791"/>
      <c r="C1408" s="791"/>
      <c r="D1408" s="791"/>
      <c r="E1408" s="791"/>
      <c r="F1408" s="791"/>
      <c r="G1408" s="791"/>
      <c r="H1408" s="792"/>
    </row>
    <row r="1409" spans="1:9" x14ac:dyDescent="0.2">
      <c r="A1409" s="793"/>
      <c r="B1409" s="794"/>
      <c r="C1409" s="794"/>
      <c r="D1409" s="794"/>
      <c r="E1409" s="794"/>
      <c r="F1409" s="794"/>
      <c r="G1409" s="794"/>
      <c r="H1409" s="687"/>
    </row>
    <row r="1410" spans="1:9" s="177" customFormat="1" ht="20.25" customHeight="1" x14ac:dyDescent="0.25">
      <c r="A1410" s="850" t="str">
        <f>'Anexo 2'!H51</f>
        <v>TAE-002</v>
      </c>
      <c r="B1410" s="833"/>
      <c r="C1410" s="833"/>
      <c r="D1410" s="833"/>
      <c r="E1410" s="833"/>
      <c r="F1410" s="833"/>
      <c r="G1410" s="833"/>
      <c r="H1410" s="851"/>
    </row>
    <row r="1411" spans="1:9" s="177" customFormat="1" ht="20.25" customHeight="1" x14ac:dyDescent="0.25">
      <c r="A1411" s="844" t="s">
        <v>215</v>
      </c>
      <c r="B1411" s="830"/>
      <c r="C1411" s="183" t="s">
        <v>22</v>
      </c>
      <c r="D1411" s="183" t="s">
        <v>216</v>
      </c>
      <c r="E1411" s="845" t="s">
        <v>217</v>
      </c>
      <c r="F1411" s="845"/>
      <c r="G1411" s="845" t="s">
        <v>218</v>
      </c>
      <c r="H1411" s="846"/>
    </row>
    <row r="1412" spans="1:9" s="177" customFormat="1" ht="54" customHeight="1" x14ac:dyDescent="0.25">
      <c r="A1412" s="825" t="str">
        <f>'Anexo 2'!B51</f>
        <v>Adaptações nos dutos de TAE existente, compreendendo o fechamento das saídas atuais utilizando manta autoadesiva aluminizada, e abertura de duas saídas diâmetro 178mm, inclusive colarinhos</v>
      </c>
      <c r="B1412" s="826"/>
      <c r="C1412" s="559" t="s">
        <v>11</v>
      </c>
      <c r="D1412" s="305" t="s">
        <v>330</v>
      </c>
      <c r="E1412" s="836" t="s">
        <v>128</v>
      </c>
      <c r="F1412" s="837"/>
      <c r="G1412" s="805" t="str">
        <f>$G$8</f>
        <v>MAIO/2023</v>
      </c>
      <c r="H1412" s="806"/>
    </row>
    <row r="1413" spans="1:9" s="177" customFormat="1" x14ac:dyDescent="0.25">
      <c r="A1413" s="102"/>
      <c r="B1413" s="672"/>
      <c r="C1413" s="672"/>
      <c r="D1413" s="672"/>
      <c r="E1413" s="104"/>
      <c r="F1413" s="105"/>
      <c r="G1413" s="106"/>
      <c r="H1413" s="107"/>
    </row>
    <row r="1414" spans="1:9" s="177" customFormat="1" x14ac:dyDescent="0.25">
      <c r="A1414" s="779" t="s">
        <v>222</v>
      </c>
      <c r="B1414" s="781" t="s">
        <v>22</v>
      </c>
      <c r="C1414" s="781" t="s">
        <v>223</v>
      </c>
      <c r="D1414" s="781" t="s">
        <v>17</v>
      </c>
      <c r="E1414" s="783" t="s">
        <v>224</v>
      </c>
      <c r="F1414" s="772" t="s">
        <v>225</v>
      </c>
      <c r="G1414" s="773"/>
      <c r="H1414" s="774" t="s">
        <v>226</v>
      </c>
    </row>
    <row r="1415" spans="1:9" s="177" customFormat="1" x14ac:dyDescent="0.25">
      <c r="A1415" s="807"/>
      <c r="B1415" s="782"/>
      <c r="C1415" s="782"/>
      <c r="D1415" s="785"/>
      <c r="E1415" s="786"/>
      <c r="F1415" s="42" t="s">
        <v>227</v>
      </c>
      <c r="G1415" s="42" t="s">
        <v>228</v>
      </c>
      <c r="H1415" s="775"/>
    </row>
    <row r="1416" spans="1:9" s="177" customFormat="1" ht="24.75" customHeight="1" x14ac:dyDescent="0.25">
      <c r="A1416" s="76" t="s">
        <v>248</v>
      </c>
      <c r="B1416" s="77" t="s">
        <v>8</v>
      </c>
      <c r="C1416" s="174">
        <v>88250</v>
      </c>
      <c r="D1416" s="79" t="s">
        <v>249</v>
      </c>
      <c r="E1416" s="112">
        <v>2.5</v>
      </c>
      <c r="F1416" s="199">
        <v>23.01</v>
      </c>
      <c r="G1416" s="114">
        <f t="shared" ref="G1416:G1417" si="68">TRUNC(E1416*F1416,2)</f>
        <v>57.52</v>
      </c>
      <c r="H1416" s="169"/>
    </row>
    <row r="1417" spans="1:9" s="177" customFormat="1" ht="22.5" customHeight="1" x14ac:dyDescent="0.25">
      <c r="A1417" s="76" t="s">
        <v>250</v>
      </c>
      <c r="B1417" s="77" t="s">
        <v>8</v>
      </c>
      <c r="C1417" s="78">
        <v>100308</v>
      </c>
      <c r="D1417" s="79" t="s">
        <v>249</v>
      </c>
      <c r="E1417" s="112">
        <v>2.5</v>
      </c>
      <c r="F1417" s="199">
        <f>$F$563</f>
        <v>25.98</v>
      </c>
      <c r="G1417" s="114">
        <f t="shared" si="68"/>
        <v>64.95</v>
      </c>
      <c r="H1417" s="169"/>
    </row>
    <row r="1418" spans="1:9" s="177" customFormat="1" x14ac:dyDescent="0.25">
      <c r="A1418" s="170" t="s">
        <v>226</v>
      </c>
      <c r="B1418" s="808"/>
      <c r="C1418" s="809"/>
      <c r="D1418" s="809"/>
      <c r="E1418" s="809"/>
      <c r="F1418" s="809"/>
      <c r="G1418" s="810"/>
      <c r="H1418" s="171">
        <f>SUM(G1416:G1417)</f>
        <v>122.47</v>
      </c>
    </row>
    <row r="1419" spans="1:9" s="177" customFormat="1" x14ac:dyDescent="0.25">
      <c r="A1419" s="102"/>
      <c r="B1419" s="672"/>
      <c r="C1419" s="672"/>
      <c r="D1419" s="672"/>
      <c r="E1419" s="104"/>
      <c r="F1419" s="105"/>
      <c r="G1419" s="106"/>
      <c r="H1419" s="107"/>
    </row>
    <row r="1420" spans="1:9" s="177" customFormat="1" ht="21" customHeight="1" x14ac:dyDescent="0.25">
      <c r="A1420" s="779" t="s">
        <v>229</v>
      </c>
      <c r="B1420" s="781" t="s">
        <v>22</v>
      </c>
      <c r="C1420" s="781" t="s">
        <v>223</v>
      </c>
      <c r="D1420" s="781" t="s">
        <v>17</v>
      </c>
      <c r="E1420" s="783" t="s">
        <v>224</v>
      </c>
      <c r="F1420" s="772" t="s">
        <v>225</v>
      </c>
      <c r="G1420" s="773"/>
      <c r="H1420" s="774" t="s">
        <v>230</v>
      </c>
    </row>
    <row r="1421" spans="1:9" s="177" customFormat="1" ht="16.5" customHeight="1" x14ac:dyDescent="0.25">
      <c r="A1421" s="780"/>
      <c r="B1421" s="782"/>
      <c r="C1421" s="782"/>
      <c r="D1421" s="782"/>
      <c r="E1421" s="784"/>
      <c r="F1421" s="42" t="s">
        <v>227</v>
      </c>
      <c r="G1421" s="42" t="s">
        <v>228</v>
      </c>
      <c r="H1421" s="775"/>
    </row>
    <row r="1422" spans="1:9" s="177" customFormat="1" x14ac:dyDescent="0.25">
      <c r="A1422" s="564"/>
      <c r="B1422" s="555"/>
      <c r="C1422" s="555"/>
      <c r="D1422" s="555"/>
      <c r="E1422" s="565"/>
      <c r="F1422" s="165"/>
      <c r="G1422" s="166"/>
      <c r="H1422" s="558"/>
    </row>
    <row r="1423" spans="1:9" ht="27.75" customHeight="1" x14ac:dyDescent="0.2">
      <c r="A1423" s="180" t="s">
        <v>331</v>
      </c>
      <c r="B1423" s="110" t="s">
        <v>233</v>
      </c>
      <c r="C1423" s="78" t="s">
        <v>234</v>
      </c>
      <c r="D1423" s="309" t="s">
        <v>217</v>
      </c>
      <c r="E1423" s="112">
        <f>TRUNC(1.63/3,4)</f>
        <v>0.54330000000000001</v>
      </c>
      <c r="F1423" s="310">
        <v>113.2</v>
      </c>
      <c r="G1423" s="114">
        <f t="shared" ref="G1423:G1424" si="69">TRUNC(E1423*F1423,2)</f>
        <v>61.5</v>
      </c>
      <c r="H1423" s="546"/>
      <c r="I1423" s="32">
        <f>3.14*(0.2^2)</f>
        <v>0.12560000000000002</v>
      </c>
    </row>
    <row r="1424" spans="1:9" ht="21" customHeight="1" x14ac:dyDescent="0.2">
      <c r="A1424" s="132" t="s">
        <v>332</v>
      </c>
      <c r="B1424" s="110" t="s">
        <v>11</v>
      </c>
      <c r="C1424" s="78">
        <v>203057</v>
      </c>
      <c r="D1424" s="111" t="s">
        <v>326</v>
      </c>
      <c r="E1424" s="80">
        <v>2</v>
      </c>
      <c r="F1424" s="42">
        <v>17.7</v>
      </c>
      <c r="G1424" s="114">
        <f t="shared" si="69"/>
        <v>35.4</v>
      </c>
      <c r="H1424" s="546"/>
      <c r="I1424" s="32">
        <f>13*I1423</f>
        <v>1.6328000000000003</v>
      </c>
    </row>
    <row r="1425" spans="1:10" ht="17.25" customHeight="1" x14ac:dyDescent="0.2">
      <c r="A1425" s="76"/>
      <c r="B1425" s="77"/>
      <c r="C1425" s="78"/>
      <c r="D1425" s="79"/>
      <c r="E1425" s="80"/>
      <c r="F1425" s="42"/>
      <c r="G1425" s="91"/>
      <c r="H1425" s="546"/>
    </row>
    <row r="1426" spans="1:10" ht="17.25" customHeight="1" x14ac:dyDescent="0.2">
      <c r="A1426" s="76"/>
      <c r="B1426" s="77"/>
      <c r="C1426" s="78"/>
      <c r="D1426" s="79"/>
      <c r="E1426" s="80"/>
      <c r="F1426" s="42"/>
      <c r="G1426" s="91"/>
      <c r="H1426" s="546"/>
    </row>
    <row r="1427" spans="1:10" x14ac:dyDescent="0.2">
      <c r="A1427" s="81"/>
      <c r="B1427" s="77"/>
      <c r="C1427" s="78"/>
      <c r="D1427" s="79"/>
      <c r="E1427" s="80"/>
      <c r="F1427" s="42"/>
      <c r="G1427" s="42"/>
      <c r="H1427" s="48"/>
    </row>
    <row r="1428" spans="1:10" x14ac:dyDescent="0.2">
      <c r="A1428" s="49" t="s">
        <v>226</v>
      </c>
      <c r="B1428" s="776"/>
      <c r="C1428" s="777"/>
      <c r="D1428" s="777"/>
      <c r="E1428" s="777"/>
      <c r="F1428" s="777"/>
      <c r="G1428" s="778"/>
      <c r="H1428" s="50">
        <f>SUM(G1423:G1428)</f>
        <v>96.9</v>
      </c>
    </row>
    <row r="1429" spans="1:10" x14ac:dyDescent="0.2">
      <c r="A1429" s="56"/>
      <c r="B1429" s="57"/>
      <c r="C1429" s="57"/>
      <c r="D1429" s="58"/>
      <c r="E1429" s="59"/>
      <c r="F1429" s="60"/>
      <c r="G1429" s="60"/>
      <c r="H1429" s="61"/>
    </row>
    <row r="1430" spans="1:10" x14ac:dyDescent="0.2">
      <c r="A1430" s="779" t="s">
        <v>231</v>
      </c>
      <c r="B1430" s="781" t="s">
        <v>22</v>
      </c>
      <c r="C1430" s="781" t="s">
        <v>223</v>
      </c>
      <c r="D1430" s="781" t="s">
        <v>17</v>
      </c>
      <c r="E1430" s="783" t="s">
        <v>224</v>
      </c>
      <c r="F1430" s="772" t="s">
        <v>225</v>
      </c>
      <c r="G1430" s="773"/>
      <c r="H1430" s="774" t="s">
        <v>232</v>
      </c>
    </row>
    <row r="1431" spans="1:10" x14ac:dyDescent="0.2">
      <c r="A1431" s="780"/>
      <c r="B1431" s="782"/>
      <c r="C1431" s="782"/>
      <c r="D1431" s="785"/>
      <c r="E1431" s="786"/>
      <c r="F1431" s="42" t="s">
        <v>227</v>
      </c>
      <c r="G1431" s="42" t="s">
        <v>228</v>
      </c>
      <c r="H1431" s="775"/>
    </row>
    <row r="1432" spans="1:10" ht="36.75" customHeight="1" x14ac:dyDescent="0.2">
      <c r="A1432" s="89"/>
      <c r="B1432" s="90"/>
      <c r="C1432" s="62"/>
      <c r="D1432" s="63"/>
      <c r="E1432" s="80"/>
      <c r="F1432" s="42"/>
      <c r="G1432" s="42"/>
      <c r="H1432" s="546"/>
    </row>
    <row r="1433" spans="1:10" x14ac:dyDescent="0.2">
      <c r="A1433" s="49" t="s">
        <v>232</v>
      </c>
      <c r="B1433" s="547"/>
      <c r="C1433" s="547"/>
      <c r="D1433" s="67"/>
      <c r="E1433" s="68"/>
      <c r="F1433" s="69"/>
      <c r="G1433" s="70"/>
      <c r="H1433" s="48">
        <f>SUM(G1432:G1433)</f>
        <v>0</v>
      </c>
    </row>
    <row r="1434" spans="1:10" x14ac:dyDescent="0.2">
      <c r="A1434" s="71"/>
      <c r="B1434" s="72"/>
      <c r="C1434" s="72"/>
      <c r="D1434" s="72"/>
      <c r="E1434" s="73"/>
      <c r="F1434" s="74"/>
      <c r="G1434" s="74"/>
      <c r="H1434" s="75"/>
    </row>
    <row r="1435" spans="1:10" x14ac:dyDescent="0.2">
      <c r="A1435" s="51"/>
      <c r="B1435" s="688"/>
      <c r="C1435" s="688"/>
      <c r="D1435" s="688"/>
      <c r="E1435" s="52"/>
      <c r="F1435" s="53"/>
      <c r="G1435" s="53"/>
      <c r="H1435" s="54"/>
    </row>
    <row r="1436" spans="1:10" ht="15.75" customHeight="1" x14ac:dyDescent="0.2">
      <c r="A1436" s="139" t="s">
        <v>237</v>
      </c>
      <c r="B1436" s="562"/>
      <c r="C1436" s="562"/>
      <c r="D1436" s="141"/>
      <c r="E1436" s="142"/>
      <c r="F1436" s="108"/>
      <c r="G1436" s="109"/>
      <c r="H1436" s="298" t="s">
        <v>210</v>
      </c>
    </row>
    <row r="1437" spans="1:10" ht="21.75" customHeight="1" x14ac:dyDescent="0.2">
      <c r="A1437" s="143" t="s">
        <v>238</v>
      </c>
      <c r="B1437" s="144"/>
      <c r="C1437" s="144"/>
      <c r="D1437" s="145"/>
      <c r="E1437" s="146"/>
      <c r="F1437" s="147">
        <f>H1418</f>
        <v>122.47</v>
      </c>
      <c r="G1437" s="148"/>
      <c r="H1437" s="149"/>
      <c r="J1437" s="248" t="s">
        <v>329</v>
      </c>
    </row>
    <row r="1438" spans="1:10" ht="21.75" customHeight="1" x14ac:dyDescent="0.2">
      <c r="A1438" s="296" t="s">
        <v>239</v>
      </c>
      <c r="B1438" s="673"/>
      <c r="C1438" s="673"/>
      <c r="D1438" s="150"/>
      <c r="E1438" s="151"/>
      <c r="F1438" s="152">
        <v>0</v>
      </c>
      <c r="G1438" s="161"/>
      <c r="H1438" s="153"/>
    </row>
    <row r="1439" spans="1:10" ht="15.75" customHeight="1" x14ac:dyDescent="0.2">
      <c r="A1439" s="154" t="s">
        <v>240</v>
      </c>
      <c r="B1439" s="155"/>
      <c r="C1439" s="155"/>
      <c r="D1439" s="156"/>
      <c r="E1439" s="157"/>
      <c r="F1439" s="158"/>
      <c r="G1439" s="297"/>
      <c r="H1439" s="159">
        <f>F1437+F1438</f>
        <v>122.47</v>
      </c>
    </row>
    <row r="1440" spans="1:10" ht="15.75" customHeight="1" x14ac:dyDescent="0.2">
      <c r="A1440" s="143" t="s">
        <v>241</v>
      </c>
      <c r="B1440" s="144"/>
      <c r="C1440" s="144"/>
      <c r="D1440" s="145"/>
      <c r="E1440" s="146"/>
      <c r="F1440" s="160">
        <f>H1428</f>
        <v>96.9</v>
      </c>
      <c r="G1440" s="161"/>
      <c r="H1440" s="162"/>
    </row>
    <row r="1441" spans="1:8" ht="15.75" customHeight="1" x14ac:dyDescent="0.2">
      <c r="A1441" s="118" t="s">
        <v>242</v>
      </c>
      <c r="B1441" s="673"/>
      <c r="C1441" s="673"/>
      <c r="D1441" s="150"/>
      <c r="E1441" s="151"/>
      <c r="F1441" s="152">
        <f>H1433</f>
        <v>0</v>
      </c>
      <c r="G1441" s="161"/>
      <c r="H1441" s="153"/>
    </row>
    <row r="1442" spans="1:8" ht="19.5" customHeight="1" x14ac:dyDescent="0.2">
      <c r="A1442" s="154" t="s">
        <v>243</v>
      </c>
      <c r="B1442" s="155"/>
      <c r="C1442" s="155"/>
      <c r="D1442" s="156"/>
      <c r="E1442" s="163"/>
      <c r="F1442" s="158"/>
      <c r="G1442" s="297"/>
      <c r="H1442" s="159">
        <f>F1440+F1441</f>
        <v>96.9</v>
      </c>
    </row>
    <row r="1443" spans="1:8" ht="19.5" customHeight="1" thickBot="1" x14ac:dyDescent="0.25">
      <c r="A1443" s="318" t="s">
        <v>244</v>
      </c>
      <c r="B1443" s="319"/>
      <c r="C1443" s="319"/>
      <c r="D1443" s="319"/>
      <c r="E1443" s="320"/>
      <c r="F1443" s="321"/>
      <c r="G1443" s="322"/>
      <c r="H1443" s="323">
        <f>H1439+H1442</f>
        <v>219.37</v>
      </c>
    </row>
    <row r="1444" spans="1:8" x14ac:dyDescent="0.2">
      <c r="A1444" s="27"/>
      <c r="B1444" s="28"/>
      <c r="C1444" s="28"/>
      <c r="D1444" s="29"/>
      <c r="E1444" s="30"/>
      <c r="F1444" s="29"/>
      <c r="G1444" s="29"/>
      <c r="H1444" s="31"/>
    </row>
    <row r="1445" spans="1:8" x14ac:dyDescent="0.2">
      <c r="A1445" s="787" t="s">
        <v>211</v>
      </c>
      <c r="B1445" s="788"/>
      <c r="C1445" s="788"/>
      <c r="D1445" s="788"/>
      <c r="E1445" s="788"/>
      <c r="F1445" s="788"/>
      <c r="G1445" s="788"/>
      <c r="H1445" s="789"/>
    </row>
    <row r="1446" spans="1:8" x14ac:dyDescent="0.2">
      <c r="A1446" s="787" t="s">
        <v>212</v>
      </c>
      <c r="B1446" s="788"/>
      <c r="C1446" s="788"/>
      <c r="D1446" s="788"/>
      <c r="E1446" s="788"/>
      <c r="F1446" s="788"/>
      <c r="G1446" s="788"/>
      <c r="H1446" s="789"/>
    </row>
    <row r="1447" spans="1:8" x14ac:dyDescent="0.2">
      <c r="A1447" s="790" t="str">
        <f>$A$4</f>
        <v>Substituição dos sistemas de climatização dos cartórios do Edifício Sede por VRF</v>
      </c>
      <c r="B1447" s="791"/>
      <c r="C1447" s="791"/>
      <c r="D1447" s="791"/>
      <c r="E1447" s="791"/>
      <c r="F1447" s="791"/>
      <c r="G1447" s="791"/>
      <c r="H1447" s="792"/>
    </row>
    <row r="1448" spans="1:8" x14ac:dyDescent="0.2">
      <c r="A1448" s="793"/>
      <c r="B1448" s="794"/>
      <c r="C1448" s="794"/>
      <c r="D1448" s="794"/>
      <c r="E1448" s="794"/>
      <c r="F1448" s="794"/>
      <c r="G1448" s="794"/>
      <c r="H1448" s="687"/>
    </row>
    <row r="1449" spans="1:8" s="177" customFormat="1" ht="20.25" customHeight="1" x14ac:dyDescent="0.25">
      <c r="A1449" s="829" t="str">
        <f>'Anexo 2'!H52</f>
        <v>TAE-003</v>
      </c>
      <c r="B1449" s="830"/>
      <c r="C1449" s="830"/>
      <c r="D1449" s="830"/>
      <c r="E1449" s="830"/>
      <c r="F1449" s="830"/>
      <c r="G1449" s="830"/>
      <c r="H1449" s="831"/>
    </row>
    <row r="1450" spans="1:8" s="177" customFormat="1" ht="20.25" customHeight="1" x14ac:dyDescent="0.25">
      <c r="A1450" s="844" t="s">
        <v>215</v>
      </c>
      <c r="B1450" s="830"/>
      <c r="C1450" s="183" t="s">
        <v>22</v>
      </c>
      <c r="D1450" s="183" t="s">
        <v>216</v>
      </c>
      <c r="E1450" s="845" t="s">
        <v>217</v>
      </c>
      <c r="F1450" s="845"/>
      <c r="G1450" s="845" t="s">
        <v>218</v>
      </c>
      <c r="H1450" s="846"/>
    </row>
    <row r="1451" spans="1:8" s="177" customFormat="1" ht="54" customHeight="1" x14ac:dyDescent="0.25">
      <c r="A1451" s="825" t="str">
        <f>'Anexo 2'!B52</f>
        <v>Remanejamento de conjunto caixa e difusor existentes para uso em TAE</v>
      </c>
      <c r="B1451" s="826"/>
      <c r="C1451" s="559" t="s">
        <v>233</v>
      </c>
      <c r="D1451" s="101" t="s">
        <v>220</v>
      </c>
      <c r="E1451" s="827" t="s">
        <v>217</v>
      </c>
      <c r="F1451" s="828"/>
      <c r="G1451" s="805" t="str">
        <f>$G$8</f>
        <v>MAIO/2023</v>
      </c>
      <c r="H1451" s="806"/>
    </row>
    <row r="1452" spans="1:8" s="177" customFormat="1" x14ac:dyDescent="0.25">
      <c r="A1452" s="118"/>
      <c r="B1452" s="673"/>
      <c r="C1452" s="673"/>
      <c r="D1452" s="673"/>
      <c r="E1452" s="376"/>
      <c r="F1452" s="377"/>
      <c r="G1452" s="378"/>
      <c r="H1452" s="379"/>
    </row>
    <row r="1453" spans="1:8" s="177" customFormat="1" x14ac:dyDescent="0.25">
      <c r="A1453" s="779" t="s">
        <v>222</v>
      </c>
      <c r="B1453" s="781" t="s">
        <v>22</v>
      </c>
      <c r="C1453" s="781" t="s">
        <v>223</v>
      </c>
      <c r="D1453" s="781" t="s">
        <v>17</v>
      </c>
      <c r="E1453" s="839" t="s">
        <v>224</v>
      </c>
      <c r="F1453" s="840" t="s">
        <v>225</v>
      </c>
      <c r="G1453" s="841"/>
      <c r="H1453" s="842" t="s">
        <v>226</v>
      </c>
    </row>
    <row r="1454" spans="1:8" s="177" customFormat="1" x14ac:dyDescent="0.25">
      <c r="A1454" s="807"/>
      <c r="B1454" s="782"/>
      <c r="C1454" s="782"/>
      <c r="D1454" s="785"/>
      <c r="E1454" s="786"/>
      <c r="F1454" s="380" t="s">
        <v>227</v>
      </c>
      <c r="G1454" s="380" t="s">
        <v>228</v>
      </c>
      <c r="H1454" s="843"/>
    </row>
    <row r="1455" spans="1:8" s="177" customFormat="1" ht="24.75" customHeight="1" x14ac:dyDescent="0.25">
      <c r="A1455" s="132" t="s">
        <v>248</v>
      </c>
      <c r="B1455" s="110" t="s">
        <v>8</v>
      </c>
      <c r="C1455" s="78">
        <v>88250</v>
      </c>
      <c r="D1455" s="111" t="s">
        <v>249</v>
      </c>
      <c r="E1455" s="112">
        <v>1</v>
      </c>
      <c r="F1455" s="381">
        <f>$F$562</f>
        <v>23.01</v>
      </c>
      <c r="G1455" s="114">
        <f t="shared" ref="G1455:G1456" si="70">TRUNC(E1455*F1455,2)</f>
        <v>23.01</v>
      </c>
      <c r="H1455" s="159"/>
    </row>
    <row r="1456" spans="1:8" s="177" customFormat="1" ht="22.5" customHeight="1" x14ac:dyDescent="0.25">
      <c r="A1456" s="132" t="s">
        <v>250</v>
      </c>
      <c r="B1456" s="110" t="s">
        <v>8</v>
      </c>
      <c r="C1456" s="78">
        <v>100308</v>
      </c>
      <c r="D1456" s="111" t="s">
        <v>249</v>
      </c>
      <c r="E1456" s="112">
        <v>1</v>
      </c>
      <c r="F1456" s="381">
        <f>$F$563</f>
        <v>25.98</v>
      </c>
      <c r="G1456" s="114">
        <f t="shared" si="70"/>
        <v>25.98</v>
      </c>
      <c r="H1456" s="159"/>
    </row>
    <row r="1457" spans="1:8" s="177" customFormat="1" x14ac:dyDescent="0.25">
      <c r="A1457" s="170" t="s">
        <v>226</v>
      </c>
      <c r="B1457" s="808"/>
      <c r="C1457" s="809"/>
      <c r="D1457" s="809"/>
      <c r="E1457" s="809"/>
      <c r="F1457" s="809"/>
      <c r="G1457" s="810"/>
      <c r="H1457" s="171">
        <f>SUM(G1455:G1456)</f>
        <v>48.99</v>
      </c>
    </row>
    <row r="1458" spans="1:8" s="177" customFormat="1" x14ac:dyDescent="0.25">
      <c r="A1458" s="102"/>
      <c r="B1458" s="672"/>
      <c r="C1458" s="672"/>
      <c r="D1458" s="672"/>
      <c r="E1458" s="104"/>
      <c r="F1458" s="105"/>
      <c r="G1458" s="106"/>
      <c r="H1458" s="107"/>
    </row>
    <row r="1459" spans="1:8" s="177" customFormat="1" ht="21" customHeight="1" x14ac:dyDescent="0.25">
      <c r="A1459" s="779" t="s">
        <v>229</v>
      </c>
      <c r="B1459" s="781" t="s">
        <v>22</v>
      </c>
      <c r="C1459" s="781" t="s">
        <v>223</v>
      </c>
      <c r="D1459" s="781" t="s">
        <v>17</v>
      </c>
      <c r="E1459" s="783" t="s">
        <v>224</v>
      </c>
      <c r="F1459" s="772" t="s">
        <v>225</v>
      </c>
      <c r="G1459" s="773"/>
      <c r="H1459" s="774" t="s">
        <v>230</v>
      </c>
    </row>
    <row r="1460" spans="1:8" s="177" customFormat="1" ht="16.5" customHeight="1" x14ac:dyDescent="0.25">
      <c r="A1460" s="780"/>
      <c r="B1460" s="782"/>
      <c r="C1460" s="782"/>
      <c r="D1460" s="782"/>
      <c r="E1460" s="784"/>
      <c r="F1460" s="42" t="s">
        <v>227</v>
      </c>
      <c r="G1460" s="42" t="s">
        <v>228</v>
      </c>
      <c r="H1460" s="775"/>
    </row>
    <row r="1461" spans="1:8" s="177" customFormat="1" ht="27.75" customHeight="1" x14ac:dyDescent="0.25">
      <c r="A1461" s="132" t="s">
        <v>327</v>
      </c>
      <c r="B1461" s="110" t="s">
        <v>11</v>
      </c>
      <c r="C1461" s="78">
        <v>36520</v>
      </c>
      <c r="D1461" s="111" t="s">
        <v>326</v>
      </c>
      <c r="E1461" s="112">
        <v>1.2434000000000001E-2</v>
      </c>
      <c r="F1461" s="42">
        <v>39.99</v>
      </c>
      <c r="G1461" s="114">
        <f t="shared" ref="G1461:G1463" si="71">TRUNC(E1461*F1461,2)</f>
        <v>0.49</v>
      </c>
      <c r="H1461" s="558"/>
    </row>
    <row r="1462" spans="1:8" ht="33.75" customHeight="1" x14ac:dyDescent="0.2">
      <c r="A1462" s="76" t="s">
        <v>328</v>
      </c>
      <c r="B1462" s="77" t="s">
        <v>8</v>
      </c>
      <c r="C1462" s="78">
        <v>14152</v>
      </c>
      <c r="D1462" s="111" t="s">
        <v>326</v>
      </c>
      <c r="E1462" s="80">
        <v>3.3300000000000003E-2</v>
      </c>
      <c r="F1462" s="42">
        <v>42.6</v>
      </c>
      <c r="G1462" s="114">
        <f t="shared" si="71"/>
        <v>1.41</v>
      </c>
      <c r="H1462" s="546"/>
    </row>
    <row r="1463" spans="1:8" ht="51.75" customHeight="1" x14ac:dyDescent="0.2">
      <c r="A1463" s="76" t="s">
        <v>630</v>
      </c>
      <c r="B1463" s="77" t="s">
        <v>8</v>
      </c>
      <c r="C1463" s="78">
        <v>4350</v>
      </c>
      <c r="D1463" s="79" t="s">
        <v>217</v>
      </c>
      <c r="E1463" s="80">
        <v>2</v>
      </c>
      <c r="F1463" s="42">
        <v>0.68</v>
      </c>
      <c r="G1463" s="114">
        <f t="shared" si="71"/>
        <v>1.36</v>
      </c>
      <c r="H1463" s="546"/>
    </row>
    <row r="1464" spans="1:8" ht="17.25" customHeight="1" x14ac:dyDescent="0.2">
      <c r="A1464" s="76"/>
      <c r="B1464" s="77"/>
      <c r="C1464" s="78"/>
      <c r="D1464" s="79"/>
      <c r="E1464" s="80"/>
      <c r="F1464" s="42"/>
      <c r="G1464" s="91"/>
      <c r="H1464" s="546"/>
    </row>
    <row r="1465" spans="1:8" ht="17.25" customHeight="1" x14ac:dyDescent="0.2">
      <c r="A1465" s="76"/>
      <c r="B1465" s="77"/>
      <c r="C1465" s="78"/>
      <c r="D1465" s="79"/>
      <c r="E1465" s="80"/>
      <c r="F1465" s="42"/>
      <c r="G1465" s="91"/>
      <c r="H1465" s="546"/>
    </row>
    <row r="1466" spans="1:8" x14ac:dyDescent="0.2">
      <c r="A1466" s="81"/>
      <c r="B1466" s="77"/>
      <c r="C1466" s="78"/>
      <c r="D1466" s="79"/>
      <c r="E1466" s="80"/>
      <c r="F1466" s="42"/>
      <c r="G1466" s="42"/>
      <c r="H1466" s="48"/>
    </row>
    <row r="1467" spans="1:8" x14ac:dyDescent="0.2">
      <c r="A1467" s="49" t="s">
        <v>226</v>
      </c>
      <c r="B1467" s="776"/>
      <c r="C1467" s="777"/>
      <c r="D1467" s="777"/>
      <c r="E1467" s="777"/>
      <c r="F1467" s="777"/>
      <c r="G1467" s="778"/>
      <c r="H1467" s="50">
        <f>SUM(G1461:G1467)</f>
        <v>3.26</v>
      </c>
    </row>
    <row r="1468" spans="1:8" x14ac:dyDescent="0.2">
      <c r="A1468" s="56"/>
      <c r="B1468" s="57"/>
      <c r="C1468" s="57"/>
      <c r="D1468" s="58"/>
      <c r="E1468" s="59"/>
      <c r="F1468" s="60"/>
      <c r="G1468" s="60"/>
      <c r="H1468" s="61"/>
    </row>
    <row r="1469" spans="1:8" x14ac:dyDescent="0.2">
      <c r="A1469" s="779" t="s">
        <v>231</v>
      </c>
      <c r="B1469" s="781" t="s">
        <v>22</v>
      </c>
      <c r="C1469" s="781" t="s">
        <v>223</v>
      </c>
      <c r="D1469" s="781" t="s">
        <v>17</v>
      </c>
      <c r="E1469" s="783" t="s">
        <v>224</v>
      </c>
      <c r="F1469" s="772" t="s">
        <v>225</v>
      </c>
      <c r="G1469" s="773"/>
      <c r="H1469" s="774" t="s">
        <v>232</v>
      </c>
    </row>
    <row r="1470" spans="1:8" x14ac:dyDescent="0.2">
      <c r="A1470" s="780"/>
      <c r="B1470" s="782"/>
      <c r="C1470" s="782"/>
      <c r="D1470" s="785"/>
      <c r="E1470" s="786"/>
      <c r="F1470" s="42" t="s">
        <v>227</v>
      </c>
      <c r="G1470" s="42" t="s">
        <v>228</v>
      </c>
      <c r="H1470" s="775"/>
    </row>
    <row r="1471" spans="1:8" ht="36.75" customHeight="1" x14ac:dyDescent="0.2">
      <c r="A1471" s="89"/>
      <c r="B1471" s="90"/>
      <c r="C1471" s="62"/>
      <c r="D1471" s="63"/>
      <c r="E1471" s="80"/>
      <c r="F1471" s="42"/>
      <c r="G1471" s="42"/>
      <c r="H1471" s="546"/>
    </row>
    <row r="1472" spans="1:8" x14ac:dyDescent="0.2">
      <c r="A1472" s="49" t="s">
        <v>232</v>
      </c>
      <c r="B1472" s="547"/>
      <c r="C1472" s="547"/>
      <c r="D1472" s="67"/>
      <c r="E1472" s="68"/>
      <c r="F1472" s="69"/>
      <c r="G1472" s="70"/>
      <c r="H1472" s="48">
        <f>SUM(G1471:G1472)</f>
        <v>0</v>
      </c>
    </row>
    <row r="1473" spans="1:10" x14ac:dyDescent="0.2">
      <c r="A1473" s="71"/>
      <c r="B1473" s="72"/>
      <c r="C1473" s="72"/>
      <c r="D1473" s="72"/>
      <c r="E1473" s="73"/>
      <c r="F1473" s="74"/>
      <c r="G1473" s="74"/>
      <c r="H1473" s="75"/>
    </row>
    <row r="1474" spans="1:10" x14ac:dyDescent="0.2">
      <c r="A1474" s="51"/>
      <c r="B1474" s="688"/>
      <c r="C1474" s="688"/>
      <c r="D1474" s="688"/>
      <c r="E1474" s="52"/>
      <c r="F1474" s="53"/>
      <c r="G1474" s="53"/>
      <c r="H1474" s="54"/>
    </row>
    <row r="1475" spans="1:10" ht="15.75" customHeight="1" x14ac:dyDescent="0.2">
      <c r="A1475" s="139" t="s">
        <v>237</v>
      </c>
      <c r="B1475" s="562"/>
      <c r="C1475" s="562"/>
      <c r="D1475" s="141"/>
      <c r="E1475" s="142"/>
      <c r="F1475" s="108"/>
      <c r="G1475" s="109"/>
      <c r="H1475" s="298" t="s">
        <v>210</v>
      </c>
    </row>
    <row r="1476" spans="1:10" ht="21.75" customHeight="1" x14ac:dyDescent="0.2">
      <c r="A1476" s="143" t="s">
        <v>238</v>
      </c>
      <c r="B1476" s="144"/>
      <c r="C1476" s="144"/>
      <c r="D1476" s="145"/>
      <c r="E1476" s="146"/>
      <c r="F1476" s="147">
        <f>H1457</f>
        <v>48.99</v>
      </c>
      <c r="G1476" s="148"/>
      <c r="H1476" s="149"/>
      <c r="J1476" s="248" t="s">
        <v>329</v>
      </c>
    </row>
    <row r="1477" spans="1:10" ht="21.75" customHeight="1" x14ac:dyDescent="0.2">
      <c r="A1477" s="296" t="s">
        <v>239</v>
      </c>
      <c r="B1477" s="673"/>
      <c r="C1477" s="673"/>
      <c r="D1477" s="150"/>
      <c r="E1477" s="151"/>
      <c r="F1477" s="152">
        <v>0</v>
      </c>
      <c r="G1477" s="161"/>
      <c r="H1477" s="153"/>
    </row>
    <row r="1478" spans="1:10" ht="15.75" customHeight="1" x14ac:dyDescent="0.2">
      <c r="A1478" s="154" t="s">
        <v>240</v>
      </c>
      <c r="B1478" s="155"/>
      <c r="C1478" s="155"/>
      <c r="D1478" s="156"/>
      <c r="E1478" s="157"/>
      <c r="F1478" s="158"/>
      <c r="G1478" s="297"/>
      <c r="H1478" s="159">
        <f>F1476+F1477</f>
        <v>48.99</v>
      </c>
    </row>
    <row r="1479" spans="1:10" ht="15.75" customHeight="1" x14ac:dyDescent="0.2">
      <c r="A1479" s="143" t="s">
        <v>241</v>
      </c>
      <c r="B1479" s="144"/>
      <c r="C1479" s="144"/>
      <c r="D1479" s="145"/>
      <c r="E1479" s="146"/>
      <c r="F1479" s="160">
        <f>H1467</f>
        <v>3.26</v>
      </c>
      <c r="G1479" s="161"/>
      <c r="H1479" s="162"/>
    </row>
    <row r="1480" spans="1:10" ht="15.75" customHeight="1" x14ac:dyDescent="0.2">
      <c r="A1480" s="118" t="s">
        <v>242</v>
      </c>
      <c r="B1480" s="673"/>
      <c r="C1480" s="673"/>
      <c r="D1480" s="150"/>
      <c r="E1480" s="151"/>
      <c r="F1480" s="152">
        <f>H1472</f>
        <v>0</v>
      </c>
      <c r="G1480" s="161"/>
      <c r="H1480" s="153"/>
    </row>
    <row r="1481" spans="1:10" ht="19.5" customHeight="1" x14ac:dyDescent="0.2">
      <c r="A1481" s="154" t="s">
        <v>243</v>
      </c>
      <c r="B1481" s="155"/>
      <c r="C1481" s="155"/>
      <c r="D1481" s="156"/>
      <c r="E1481" s="163"/>
      <c r="F1481" s="158"/>
      <c r="G1481" s="297"/>
      <c r="H1481" s="159">
        <f>F1479+F1480</f>
        <v>3.26</v>
      </c>
    </row>
    <row r="1482" spans="1:10" ht="19.5" customHeight="1" thickBot="1" x14ac:dyDescent="0.25">
      <c r="A1482" s="318" t="s">
        <v>244</v>
      </c>
      <c r="B1482" s="319"/>
      <c r="C1482" s="319"/>
      <c r="D1482" s="319"/>
      <c r="E1482" s="320"/>
      <c r="F1482" s="321"/>
      <c r="G1482" s="322"/>
      <c r="H1482" s="323">
        <f>H1478+H1481</f>
        <v>52.25</v>
      </c>
    </row>
    <row r="1483" spans="1:10" ht="14.25" customHeight="1" x14ac:dyDescent="0.2">
      <c r="A1483" s="27"/>
      <c r="B1483" s="28"/>
      <c r="C1483" s="28"/>
      <c r="D1483" s="29"/>
      <c r="E1483" s="30"/>
      <c r="F1483" s="29"/>
      <c r="G1483" s="29"/>
      <c r="H1483" s="31"/>
    </row>
    <row r="1484" spans="1:10" x14ac:dyDescent="0.2">
      <c r="A1484" s="787" t="s">
        <v>211</v>
      </c>
      <c r="B1484" s="788"/>
      <c r="C1484" s="788"/>
      <c r="D1484" s="788"/>
      <c r="E1484" s="788"/>
      <c r="F1484" s="788"/>
      <c r="G1484" s="788"/>
      <c r="H1484" s="789"/>
    </row>
    <row r="1485" spans="1:10" x14ac:dyDescent="0.2">
      <c r="A1485" s="787" t="s">
        <v>212</v>
      </c>
      <c r="B1485" s="788"/>
      <c r="C1485" s="788"/>
      <c r="D1485" s="788"/>
      <c r="E1485" s="788"/>
      <c r="F1485" s="788"/>
      <c r="G1485" s="788"/>
      <c r="H1485" s="789"/>
    </row>
    <row r="1486" spans="1:10" x14ac:dyDescent="0.2">
      <c r="A1486" s="790" t="str">
        <f>$A$4</f>
        <v>Substituição dos sistemas de climatização dos cartórios do Edifício Sede por VRF</v>
      </c>
      <c r="B1486" s="791"/>
      <c r="C1486" s="791"/>
      <c r="D1486" s="791"/>
      <c r="E1486" s="791"/>
      <c r="F1486" s="791"/>
      <c r="G1486" s="791"/>
      <c r="H1486" s="792"/>
    </row>
    <row r="1487" spans="1:10" x14ac:dyDescent="0.2">
      <c r="A1487" s="793"/>
      <c r="B1487" s="794"/>
      <c r="C1487" s="794"/>
      <c r="D1487" s="794"/>
      <c r="E1487" s="794"/>
      <c r="F1487" s="794"/>
      <c r="G1487" s="794"/>
      <c r="H1487" s="687"/>
    </row>
    <row r="1488" spans="1:10" ht="24.75" customHeight="1" x14ac:dyDescent="0.2">
      <c r="A1488" s="795" t="str">
        <f>'Anexo 2'!H55</f>
        <v>DRE-001</v>
      </c>
      <c r="B1488" s="796"/>
      <c r="C1488" s="796"/>
      <c r="D1488" s="796"/>
      <c r="E1488" s="796"/>
      <c r="F1488" s="796"/>
      <c r="G1488" s="796"/>
      <c r="H1488" s="797"/>
    </row>
    <row r="1489" spans="1:255" ht="27" customHeight="1" x14ac:dyDescent="0.2">
      <c r="A1489" s="798" t="s">
        <v>215</v>
      </c>
      <c r="B1489" s="799"/>
      <c r="C1489" s="34" t="s">
        <v>22</v>
      </c>
      <c r="D1489" s="34" t="s">
        <v>216</v>
      </c>
      <c r="E1489" s="800" t="s">
        <v>217</v>
      </c>
      <c r="F1489" s="800"/>
      <c r="G1489" s="800" t="s">
        <v>218</v>
      </c>
      <c r="H1489" s="801"/>
    </row>
    <row r="1490" spans="1:255" ht="31.5" customHeight="1" x14ac:dyDescent="0.2">
      <c r="A1490" s="802" t="str">
        <f>'Anexo 2'!B55</f>
        <v>Rede de drenagem de água de condensação em tubos de PVC 40mm esgoto, conforme projeto</v>
      </c>
      <c r="B1490" s="803"/>
      <c r="C1490" s="35" t="s">
        <v>8</v>
      </c>
      <c r="D1490" s="36">
        <v>89711</v>
      </c>
      <c r="E1490" s="804" t="s">
        <v>67</v>
      </c>
      <c r="F1490" s="804"/>
      <c r="G1490" s="805" t="str">
        <f>$G$8</f>
        <v>MAIO/2023</v>
      </c>
      <c r="H1490" s="806"/>
      <c r="J1490" s="37"/>
      <c r="K1490" s="37"/>
      <c r="L1490" s="38"/>
    </row>
    <row r="1491" spans="1:255" x14ac:dyDescent="0.2">
      <c r="A1491" s="39"/>
      <c r="B1491" s="689"/>
      <c r="C1491" s="689"/>
      <c r="D1491" s="689"/>
      <c r="E1491" s="40"/>
      <c r="F1491" s="41"/>
      <c r="G1491" s="86"/>
      <c r="H1491" s="87"/>
    </row>
    <row r="1492" spans="1:255" x14ac:dyDescent="0.2">
      <c r="A1492" s="779" t="s">
        <v>222</v>
      </c>
      <c r="B1492" s="781" t="s">
        <v>22</v>
      </c>
      <c r="C1492" s="781" t="s">
        <v>223</v>
      </c>
      <c r="D1492" s="781" t="s">
        <v>17</v>
      </c>
      <c r="E1492" s="783" t="s">
        <v>224</v>
      </c>
      <c r="F1492" s="772" t="s">
        <v>225</v>
      </c>
      <c r="G1492" s="773"/>
      <c r="H1492" s="774" t="s">
        <v>226</v>
      </c>
    </row>
    <row r="1493" spans="1:255" x14ac:dyDescent="0.2">
      <c r="A1493" s="807"/>
      <c r="B1493" s="782"/>
      <c r="C1493" s="782"/>
      <c r="D1493" s="785"/>
      <c r="E1493" s="786"/>
      <c r="F1493" s="42" t="s">
        <v>227</v>
      </c>
      <c r="G1493" s="42" t="s">
        <v>228</v>
      </c>
      <c r="H1493" s="775"/>
    </row>
    <row r="1494" spans="1:255" ht="27" customHeight="1" x14ac:dyDescent="0.2">
      <c r="A1494" s="76" t="s">
        <v>333</v>
      </c>
      <c r="B1494" s="77" t="s">
        <v>8</v>
      </c>
      <c r="C1494" s="78">
        <v>88267</v>
      </c>
      <c r="D1494" s="79" t="s">
        <v>249</v>
      </c>
      <c r="E1494" s="80">
        <v>0.29299999999999998</v>
      </c>
      <c r="F1494" s="42">
        <v>24.55</v>
      </c>
      <c r="G1494" s="114">
        <f t="shared" ref="G1494:G1495" si="72">TRUNC(E1494*F1494,2)</f>
        <v>7.19</v>
      </c>
      <c r="H1494" s="546"/>
    </row>
    <row r="1495" spans="1:255" ht="20.25" customHeight="1" x14ac:dyDescent="0.2">
      <c r="A1495" s="81" t="s">
        <v>334</v>
      </c>
      <c r="B1495" s="77" t="s">
        <v>8</v>
      </c>
      <c r="C1495" s="78">
        <v>88316</v>
      </c>
      <c r="D1495" s="79" t="s">
        <v>249</v>
      </c>
      <c r="E1495" s="80">
        <v>0.29299999999999998</v>
      </c>
      <c r="F1495" s="42">
        <v>19.68</v>
      </c>
      <c r="G1495" s="114">
        <f t="shared" si="72"/>
        <v>5.76</v>
      </c>
      <c r="H1495" s="48"/>
    </row>
    <row r="1496" spans="1:255" x14ac:dyDescent="0.2">
      <c r="A1496" s="49" t="s">
        <v>226</v>
      </c>
      <c r="B1496" s="776"/>
      <c r="C1496" s="777"/>
      <c r="D1496" s="777"/>
      <c r="E1496" s="777"/>
      <c r="F1496" s="777"/>
      <c r="G1496" s="778"/>
      <c r="H1496" s="50">
        <f>SUM(G1494:G1496)</f>
        <v>12.95</v>
      </c>
    </row>
    <row r="1497" spans="1:255" x14ac:dyDescent="0.2">
      <c r="A1497" s="51"/>
      <c r="B1497" s="688"/>
      <c r="C1497" s="688"/>
      <c r="D1497" s="688"/>
      <c r="E1497" s="52"/>
      <c r="F1497" s="53"/>
      <c r="G1497" s="53"/>
      <c r="H1497" s="54"/>
    </row>
    <row r="1498" spans="1:255" x14ac:dyDescent="0.2">
      <c r="A1498" s="779" t="s">
        <v>229</v>
      </c>
      <c r="B1498" s="781" t="s">
        <v>22</v>
      </c>
      <c r="C1498" s="781" t="s">
        <v>223</v>
      </c>
      <c r="D1498" s="781" t="s">
        <v>17</v>
      </c>
      <c r="E1498" s="783" t="s">
        <v>224</v>
      </c>
      <c r="F1498" s="772" t="s">
        <v>225</v>
      </c>
      <c r="G1498" s="773"/>
      <c r="H1498" s="774" t="s">
        <v>230</v>
      </c>
    </row>
    <row r="1499" spans="1:255" x14ac:dyDescent="0.2">
      <c r="A1499" s="780"/>
      <c r="B1499" s="782"/>
      <c r="C1499" s="782"/>
      <c r="D1499" s="782"/>
      <c r="E1499" s="784"/>
      <c r="F1499" s="42" t="s">
        <v>227</v>
      </c>
      <c r="G1499" s="42" t="s">
        <v>228</v>
      </c>
      <c r="H1499" s="775"/>
    </row>
    <row r="1500" spans="1:255" s="177" customFormat="1" ht="23.25" customHeight="1" x14ac:dyDescent="0.25">
      <c r="A1500" s="132" t="s">
        <v>335</v>
      </c>
      <c r="B1500" s="77" t="s">
        <v>8</v>
      </c>
      <c r="C1500" s="110">
        <v>9835</v>
      </c>
      <c r="D1500" s="111" t="s">
        <v>209</v>
      </c>
      <c r="E1500" s="172">
        <v>1.0548999999999999</v>
      </c>
      <c r="F1500" s="124">
        <v>10.09</v>
      </c>
      <c r="G1500" s="114">
        <f t="shared" ref="G1500" si="73">TRUNC(E1500*F1500,2)</f>
        <v>10.64</v>
      </c>
      <c r="H1500" s="569"/>
      <c r="I1500" s="182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  <c r="BP1500" s="176"/>
      <c r="BQ1500" s="176"/>
      <c r="BR1500" s="176"/>
      <c r="BS1500" s="176"/>
      <c r="BT1500" s="176"/>
      <c r="BU1500" s="176"/>
      <c r="BV1500" s="176"/>
      <c r="BW1500" s="176"/>
      <c r="BX1500" s="176"/>
      <c r="BY1500" s="176"/>
      <c r="BZ1500" s="176"/>
      <c r="CA1500" s="176"/>
      <c r="CB1500" s="176"/>
      <c r="CC1500" s="176"/>
      <c r="CD1500" s="176"/>
      <c r="CE1500" s="176"/>
      <c r="CF1500" s="176"/>
      <c r="CG1500" s="176"/>
      <c r="CH1500" s="176"/>
      <c r="CI1500" s="176"/>
      <c r="CJ1500" s="176"/>
      <c r="CK1500" s="176"/>
      <c r="CL1500" s="176"/>
      <c r="CM1500" s="176"/>
      <c r="CN1500" s="176"/>
      <c r="CO1500" s="176"/>
      <c r="CP1500" s="176"/>
      <c r="CQ1500" s="176"/>
      <c r="CR1500" s="176"/>
      <c r="CS1500" s="176"/>
      <c r="CT1500" s="176"/>
      <c r="CU1500" s="176"/>
      <c r="CV1500" s="176"/>
      <c r="CW1500" s="176"/>
      <c r="CX1500" s="176"/>
      <c r="CY1500" s="176"/>
      <c r="CZ1500" s="176"/>
      <c r="DA1500" s="176"/>
      <c r="DB1500" s="176"/>
      <c r="DC1500" s="176"/>
      <c r="DD1500" s="176"/>
      <c r="DE1500" s="176"/>
      <c r="DF1500" s="176"/>
      <c r="DG1500" s="176"/>
      <c r="DH1500" s="176"/>
      <c r="DI1500" s="176"/>
      <c r="DJ1500" s="176"/>
      <c r="DK1500" s="176"/>
      <c r="DL1500" s="176"/>
      <c r="DM1500" s="176"/>
      <c r="DN1500" s="176"/>
      <c r="DO1500" s="176"/>
      <c r="DP1500" s="176"/>
      <c r="DQ1500" s="176"/>
      <c r="DR1500" s="176"/>
      <c r="DS1500" s="176"/>
      <c r="DT1500" s="176"/>
      <c r="DU1500" s="176"/>
      <c r="DV1500" s="176"/>
      <c r="DW1500" s="176"/>
      <c r="DX1500" s="176"/>
      <c r="DY1500" s="176"/>
      <c r="DZ1500" s="176"/>
      <c r="EA1500" s="176"/>
      <c r="EB1500" s="176"/>
      <c r="EC1500" s="176"/>
      <c r="ED1500" s="176"/>
      <c r="EE1500" s="176"/>
      <c r="EF1500" s="176"/>
      <c r="EG1500" s="176"/>
      <c r="EH1500" s="176"/>
      <c r="EI1500" s="176"/>
      <c r="EJ1500" s="176"/>
      <c r="EK1500" s="176"/>
      <c r="EL1500" s="176"/>
      <c r="EM1500" s="176"/>
      <c r="EN1500" s="176"/>
      <c r="EO1500" s="176"/>
      <c r="EP1500" s="176"/>
      <c r="EQ1500" s="176"/>
      <c r="ER1500" s="176"/>
      <c r="ES1500" s="176"/>
      <c r="ET1500" s="176"/>
      <c r="EU1500" s="176"/>
      <c r="EV1500" s="176"/>
      <c r="EW1500" s="176"/>
      <c r="EX1500" s="176"/>
      <c r="EY1500" s="176"/>
      <c r="EZ1500" s="176"/>
      <c r="FA1500" s="176"/>
      <c r="FB1500" s="176"/>
      <c r="FC1500" s="176"/>
      <c r="FD1500" s="176"/>
      <c r="FE1500" s="176"/>
      <c r="FF1500" s="176"/>
      <c r="FG1500" s="176"/>
      <c r="FH1500" s="176"/>
      <c r="FI1500" s="176"/>
      <c r="FJ1500" s="176"/>
      <c r="FK1500" s="176"/>
      <c r="FL1500" s="176"/>
      <c r="FM1500" s="176"/>
      <c r="FN1500" s="176"/>
      <c r="FO1500" s="176"/>
      <c r="FP1500" s="176"/>
      <c r="FQ1500" s="176"/>
      <c r="FR1500" s="176"/>
      <c r="FS1500" s="176"/>
      <c r="FT1500" s="176"/>
      <c r="FU1500" s="176"/>
      <c r="FV1500" s="176"/>
      <c r="FW1500" s="176"/>
      <c r="FX1500" s="176"/>
      <c r="FY1500" s="176"/>
      <c r="FZ1500" s="176"/>
      <c r="GA1500" s="176"/>
      <c r="GB1500" s="176"/>
      <c r="GC1500" s="176"/>
      <c r="GD1500" s="176"/>
      <c r="GE1500" s="176"/>
      <c r="GF1500" s="176"/>
      <c r="GG1500" s="176"/>
      <c r="GH1500" s="176"/>
      <c r="GI1500" s="176"/>
      <c r="GJ1500" s="176"/>
      <c r="GK1500" s="176"/>
      <c r="GL1500" s="176"/>
      <c r="GM1500" s="176"/>
      <c r="GN1500" s="176"/>
      <c r="GO1500" s="176"/>
      <c r="GP1500" s="176"/>
      <c r="GQ1500" s="176"/>
      <c r="GR1500" s="176"/>
      <c r="GS1500" s="176"/>
      <c r="GT1500" s="176"/>
      <c r="GU1500" s="176"/>
      <c r="GV1500" s="176"/>
      <c r="GW1500" s="176"/>
      <c r="GX1500" s="176"/>
      <c r="GY1500" s="176"/>
      <c r="GZ1500" s="176"/>
      <c r="HA1500" s="176"/>
      <c r="HB1500" s="176"/>
      <c r="HC1500" s="176"/>
      <c r="HD1500" s="176"/>
      <c r="HE1500" s="176"/>
      <c r="HF1500" s="176"/>
      <c r="HG1500" s="176"/>
      <c r="HH1500" s="176"/>
      <c r="HI1500" s="176"/>
      <c r="HJ1500" s="176"/>
      <c r="HK1500" s="176"/>
      <c r="HL1500" s="176"/>
      <c r="HM1500" s="176"/>
      <c r="HN1500" s="176"/>
      <c r="HO1500" s="176"/>
      <c r="HP1500" s="176"/>
      <c r="HQ1500" s="176"/>
      <c r="HR1500" s="176"/>
      <c r="HS1500" s="176"/>
      <c r="HT1500" s="176"/>
      <c r="HU1500" s="176"/>
      <c r="HV1500" s="176"/>
      <c r="HW1500" s="176"/>
      <c r="HX1500" s="176"/>
      <c r="HY1500" s="176"/>
      <c r="HZ1500" s="176"/>
      <c r="IA1500" s="176"/>
      <c r="IB1500" s="176"/>
      <c r="IC1500" s="176"/>
      <c r="ID1500" s="176"/>
      <c r="IE1500" s="176"/>
      <c r="IF1500" s="176"/>
      <c r="IG1500" s="176"/>
      <c r="IH1500" s="176"/>
      <c r="II1500" s="176"/>
      <c r="IJ1500" s="176"/>
      <c r="IK1500" s="176"/>
      <c r="IL1500" s="176"/>
      <c r="IM1500" s="176"/>
      <c r="IN1500" s="176"/>
      <c r="IO1500" s="176"/>
      <c r="IP1500" s="176"/>
      <c r="IQ1500" s="176"/>
      <c r="IR1500" s="176"/>
      <c r="IS1500" s="176"/>
      <c r="IT1500" s="176"/>
      <c r="IU1500" s="176"/>
    </row>
    <row r="1501" spans="1:255" s="177" customFormat="1" ht="23.25" customHeight="1" x14ac:dyDescent="0.25">
      <c r="A1501" s="132" t="s">
        <v>336</v>
      </c>
      <c r="B1501" s="77" t="s">
        <v>8</v>
      </c>
      <c r="C1501" s="110">
        <v>38383</v>
      </c>
      <c r="D1501" s="111" t="s">
        <v>17</v>
      </c>
      <c r="E1501" s="172">
        <v>1.6299999999999999E-2</v>
      </c>
      <c r="F1501" s="124">
        <v>2.27</v>
      </c>
      <c r="G1501" s="114">
        <f>TRUNC(E1501*F1501,2)</f>
        <v>0.03</v>
      </c>
      <c r="H1501" s="569"/>
      <c r="I1501" s="182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  <c r="BP1501" s="176"/>
      <c r="BQ1501" s="176"/>
      <c r="BR1501" s="176"/>
      <c r="BS1501" s="176"/>
      <c r="BT1501" s="176"/>
      <c r="BU1501" s="176"/>
      <c r="BV1501" s="176"/>
      <c r="BW1501" s="176"/>
      <c r="BX1501" s="176"/>
      <c r="BY1501" s="176"/>
      <c r="BZ1501" s="176"/>
      <c r="CA1501" s="176"/>
      <c r="CB1501" s="176"/>
      <c r="CC1501" s="176"/>
      <c r="CD1501" s="176"/>
      <c r="CE1501" s="176"/>
      <c r="CF1501" s="176"/>
      <c r="CG1501" s="176"/>
      <c r="CH1501" s="176"/>
      <c r="CI1501" s="176"/>
      <c r="CJ1501" s="176"/>
      <c r="CK1501" s="176"/>
      <c r="CL1501" s="176"/>
      <c r="CM1501" s="176"/>
      <c r="CN1501" s="176"/>
      <c r="CO1501" s="176"/>
      <c r="CP1501" s="176"/>
      <c r="CQ1501" s="176"/>
      <c r="CR1501" s="176"/>
      <c r="CS1501" s="176"/>
      <c r="CT1501" s="176"/>
      <c r="CU1501" s="176"/>
      <c r="CV1501" s="176"/>
      <c r="CW1501" s="176"/>
      <c r="CX1501" s="176"/>
      <c r="CY1501" s="176"/>
      <c r="CZ1501" s="176"/>
      <c r="DA1501" s="176"/>
      <c r="DB1501" s="176"/>
      <c r="DC1501" s="176"/>
      <c r="DD1501" s="176"/>
      <c r="DE1501" s="176"/>
      <c r="DF1501" s="176"/>
      <c r="DG1501" s="176"/>
      <c r="DH1501" s="176"/>
      <c r="DI1501" s="176"/>
      <c r="DJ1501" s="176"/>
      <c r="DK1501" s="176"/>
      <c r="DL1501" s="176"/>
      <c r="DM1501" s="176"/>
      <c r="DN1501" s="176"/>
      <c r="DO1501" s="176"/>
      <c r="DP1501" s="176"/>
      <c r="DQ1501" s="176"/>
      <c r="DR1501" s="176"/>
      <c r="DS1501" s="176"/>
      <c r="DT1501" s="176"/>
      <c r="DU1501" s="176"/>
      <c r="DV1501" s="176"/>
      <c r="DW1501" s="176"/>
      <c r="DX1501" s="176"/>
      <c r="DY1501" s="176"/>
      <c r="DZ1501" s="176"/>
      <c r="EA1501" s="176"/>
      <c r="EB1501" s="176"/>
      <c r="EC1501" s="176"/>
      <c r="ED1501" s="176"/>
      <c r="EE1501" s="176"/>
      <c r="EF1501" s="176"/>
      <c r="EG1501" s="176"/>
      <c r="EH1501" s="176"/>
      <c r="EI1501" s="176"/>
      <c r="EJ1501" s="176"/>
      <c r="EK1501" s="176"/>
      <c r="EL1501" s="176"/>
      <c r="EM1501" s="176"/>
      <c r="EN1501" s="176"/>
      <c r="EO1501" s="176"/>
      <c r="EP1501" s="176"/>
      <c r="EQ1501" s="176"/>
      <c r="ER1501" s="176"/>
      <c r="ES1501" s="176"/>
      <c r="ET1501" s="176"/>
      <c r="EU1501" s="176"/>
      <c r="EV1501" s="176"/>
      <c r="EW1501" s="176"/>
      <c r="EX1501" s="176"/>
      <c r="EY1501" s="176"/>
      <c r="EZ1501" s="176"/>
      <c r="FA1501" s="176"/>
      <c r="FB1501" s="176"/>
      <c r="FC1501" s="176"/>
      <c r="FD1501" s="176"/>
      <c r="FE1501" s="176"/>
      <c r="FF1501" s="176"/>
      <c r="FG1501" s="176"/>
      <c r="FH1501" s="176"/>
      <c r="FI1501" s="176"/>
      <c r="FJ1501" s="176"/>
      <c r="FK1501" s="176"/>
      <c r="FL1501" s="176"/>
      <c r="FM1501" s="176"/>
      <c r="FN1501" s="176"/>
      <c r="FO1501" s="176"/>
      <c r="FP1501" s="176"/>
      <c r="FQ1501" s="176"/>
      <c r="FR1501" s="176"/>
      <c r="FS1501" s="176"/>
      <c r="FT1501" s="176"/>
      <c r="FU1501" s="176"/>
      <c r="FV1501" s="176"/>
      <c r="FW1501" s="176"/>
      <c r="FX1501" s="176"/>
      <c r="FY1501" s="176"/>
      <c r="FZ1501" s="176"/>
      <c r="GA1501" s="176"/>
      <c r="GB1501" s="176"/>
      <c r="GC1501" s="176"/>
      <c r="GD1501" s="176"/>
      <c r="GE1501" s="176"/>
      <c r="GF1501" s="176"/>
      <c r="GG1501" s="176"/>
      <c r="GH1501" s="176"/>
      <c r="GI1501" s="176"/>
      <c r="GJ1501" s="176"/>
      <c r="GK1501" s="176"/>
      <c r="GL1501" s="176"/>
      <c r="GM1501" s="176"/>
      <c r="GN1501" s="176"/>
      <c r="GO1501" s="176"/>
      <c r="GP1501" s="176"/>
      <c r="GQ1501" s="176"/>
      <c r="GR1501" s="176"/>
      <c r="GS1501" s="176"/>
      <c r="GT1501" s="176"/>
      <c r="GU1501" s="176"/>
      <c r="GV1501" s="176"/>
      <c r="GW1501" s="176"/>
      <c r="GX1501" s="176"/>
      <c r="GY1501" s="176"/>
      <c r="GZ1501" s="176"/>
      <c r="HA1501" s="176"/>
      <c r="HB1501" s="176"/>
      <c r="HC1501" s="176"/>
      <c r="HD1501" s="176"/>
      <c r="HE1501" s="176"/>
      <c r="HF1501" s="176"/>
      <c r="HG1501" s="176"/>
      <c r="HH1501" s="176"/>
      <c r="HI1501" s="176"/>
      <c r="HJ1501" s="176"/>
      <c r="HK1501" s="176"/>
      <c r="HL1501" s="176"/>
      <c r="HM1501" s="176"/>
      <c r="HN1501" s="176"/>
      <c r="HO1501" s="176"/>
      <c r="HP1501" s="176"/>
      <c r="HQ1501" s="176"/>
      <c r="HR1501" s="176"/>
      <c r="HS1501" s="176"/>
      <c r="HT1501" s="176"/>
      <c r="HU1501" s="176"/>
      <c r="HV1501" s="176"/>
      <c r="HW1501" s="176"/>
      <c r="HX1501" s="176"/>
      <c r="HY1501" s="176"/>
      <c r="HZ1501" s="176"/>
      <c r="IA1501" s="176"/>
      <c r="IB1501" s="176"/>
      <c r="IC1501" s="176"/>
      <c r="ID1501" s="176"/>
      <c r="IE1501" s="176"/>
      <c r="IF1501" s="176"/>
      <c r="IG1501" s="176"/>
      <c r="IH1501" s="176"/>
      <c r="II1501" s="176"/>
      <c r="IJ1501" s="176"/>
      <c r="IK1501" s="176"/>
      <c r="IL1501" s="176"/>
      <c r="IM1501" s="176"/>
      <c r="IN1501" s="176"/>
      <c r="IO1501" s="176"/>
      <c r="IP1501" s="176"/>
      <c r="IQ1501" s="176"/>
      <c r="IR1501" s="176"/>
      <c r="IS1501" s="176"/>
      <c r="IT1501" s="176"/>
      <c r="IU1501" s="176"/>
    </row>
    <row r="1502" spans="1:255" s="177" customFormat="1" ht="23.25" customHeight="1" x14ac:dyDescent="0.25">
      <c r="A1502" s="132"/>
      <c r="B1502" s="77"/>
      <c r="C1502" s="110"/>
      <c r="D1502" s="111"/>
      <c r="E1502" s="172"/>
      <c r="F1502" s="124"/>
      <c r="G1502" s="114"/>
      <c r="H1502" s="569"/>
      <c r="I1502" s="182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  <c r="BP1502" s="176"/>
      <c r="BQ1502" s="176"/>
      <c r="BR1502" s="176"/>
      <c r="BS1502" s="176"/>
      <c r="BT1502" s="176"/>
      <c r="BU1502" s="176"/>
      <c r="BV1502" s="176"/>
      <c r="BW1502" s="176"/>
      <c r="BX1502" s="176"/>
      <c r="BY1502" s="176"/>
      <c r="BZ1502" s="176"/>
      <c r="CA1502" s="176"/>
      <c r="CB1502" s="176"/>
      <c r="CC1502" s="176"/>
      <c r="CD1502" s="176"/>
      <c r="CE1502" s="176"/>
      <c r="CF1502" s="176"/>
      <c r="CG1502" s="176"/>
      <c r="CH1502" s="176"/>
      <c r="CI1502" s="176"/>
      <c r="CJ1502" s="176"/>
      <c r="CK1502" s="176"/>
      <c r="CL1502" s="176"/>
      <c r="CM1502" s="176"/>
      <c r="CN1502" s="176"/>
      <c r="CO1502" s="176"/>
      <c r="CP1502" s="176"/>
      <c r="CQ1502" s="176"/>
      <c r="CR1502" s="176"/>
      <c r="CS1502" s="176"/>
      <c r="CT1502" s="176"/>
      <c r="CU1502" s="176"/>
      <c r="CV1502" s="176"/>
      <c r="CW1502" s="176"/>
      <c r="CX1502" s="176"/>
      <c r="CY1502" s="176"/>
      <c r="CZ1502" s="176"/>
      <c r="DA1502" s="176"/>
      <c r="DB1502" s="176"/>
      <c r="DC1502" s="176"/>
      <c r="DD1502" s="176"/>
      <c r="DE1502" s="176"/>
      <c r="DF1502" s="176"/>
      <c r="DG1502" s="176"/>
      <c r="DH1502" s="176"/>
      <c r="DI1502" s="176"/>
      <c r="DJ1502" s="176"/>
      <c r="DK1502" s="176"/>
      <c r="DL1502" s="176"/>
      <c r="DM1502" s="176"/>
      <c r="DN1502" s="176"/>
      <c r="DO1502" s="176"/>
      <c r="DP1502" s="176"/>
      <c r="DQ1502" s="176"/>
      <c r="DR1502" s="176"/>
      <c r="DS1502" s="176"/>
      <c r="DT1502" s="176"/>
      <c r="DU1502" s="176"/>
      <c r="DV1502" s="176"/>
      <c r="DW1502" s="176"/>
      <c r="DX1502" s="176"/>
      <c r="DY1502" s="176"/>
      <c r="DZ1502" s="176"/>
      <c r="EA1502" s="176"/>
      <c r="EB1502" s="176"/>
      <c r="EC1502" s="176"/>
      <c r="ED1502" s="176"/>
      <c r="EE1502" s="176"/>
      <c r="EF1502" s="176"/>
      <c r="EG1502" s="176"/>
      <c r="EH1502" s="176"/>
      <c r="EI1502" s="176"/>
      <c r="EJ1502" s="176"/>
      <c r="EK1502" s="176"/>
      <c r="EL1502" s="176"/>
      <c r="EM1502" s="176"/>
      <c r="EN1502" s="176"/>
      <c r="EO1502" s="176"/>
      <c r="EP1502" s="176"/>
      <c r="EQ1502" s="176"/>
      <c r="ER1502" s="176"/>
      <c r="ES1502" s="176"/>
      <c r="ET1502" s="176"/>
      <c r="EU1502" s="176"/>
      <c r="EV1502" s="176"/>
      <c r="EW1502" s="176"/>
      <c r="EX1502" s="176"/>
      <c r="EY1502" s="176"/>
      <c r="EZ1502" s="176"/>
      <c r="FA1502" s="176"/>
      <c r="FB1502" s="176"/>
      <c r="FC1502" s="176"/>
      <c r="FD1502" s="176"/>
      <c r="FE1502" s="176"/>
      <c r="FF1502" s="176"/>
      <c r="FG1502" s="176"/>
      <c r="FH1502" s="176"/>
      <c r="FI1502" s="176"/>
      <c r="FJ1502" s="176"/>
      <c r="FK1502" s="176"/>
      <c r="FL1502" s="176"/>
      <c r="FM1502" s="176"/>
      <c r="FN1502" s="176"/>
      <c r="FO1502" s="176"/>
      <c r="FP1502" s="176"/>
      <c r="FQ1502" s="176"/>
      <c r="FR1502" s="176"/>
      <c r="FS1502" s="176"/>
      <c r="FT1502" s="176"/>
      <c r="FU1502" s="176"/>
      <c r="FV1502" s="176"/>
      <c r="FW1502" s="176"/>
      <c r="FX1502" s="176"/>
      <c r="FY1502" s="176"/>
      <c r="FZ1502" s="176"/>
      <c r="GA1502" s="176"/>
      <c r="GB1502" s="176"/>
      <c r="GC1502" s="176"/>
      <c r="GD1502" s="176"/>
      <c r="GE1502" s="176"/>
      <c r="GF1502" s="176"/>
      <c r="GG1502" s="176"/>
      <c r="GH1502" s="176"/>
      <c r="GI1502" s="176"/>
      <c r="GJ1502" s="176"/>
      <c r="GK1502" s="176"/>
      <c r="GL1502" s="176"/>
      <c r="GM1502" s="176"/>
      <c r="GN1502" s="176"/>
      <c r="GO1502" s="176"/>
      <c r="GP1502" s="176"/>
      <c r="GQ1502" s="176"/>
      <c r="GR1502" s="176"/>
      <c r="GS1502" s="176"/>
      <c r="GT1502" s="176"/>
      <c r="GU1502" s="176"/>
      <c r="GV1502" s="176"/>
      <c r="GW1502" s="176"/>
      <c r="GX1502" s="176"/>
      <c r="GY1502" s="176"/>
      <c r="GZ1502" s="176"/>
      <c r="HA1502" s="176"/>
      <c r="HB1502" s="176"/>
      <c r="HC1502" s="176"/>
      <c r="HD1502" s="176"/>
      <c r="HE1502" s="176"/>
      <c r="HF1502" s="176"/>
      <c r="HG1502" s="176"/>
      <c r="HH1502" s="176"/>
      <c r="HI1502" s="176"/>
      <c r="HJ1502" s="176"/>
      <c r="HK1502" s="176"/>
      <c r="HL1502" s="176"/>
      <c r="HM1502" s="176"/>
      <c r="HN1502" s="176"/>
      <c r="HO1502" s="176"/>
      <c r="HP1502" s="176"/>
      <c r="HQ1502" s="176"/>
      <c r="HR1502" s="176"/>
      <c r="HS1502" s="176"/>
      <c r="HT1502" s="176"/>
      <c r="HU1502" s="176"/>
      <c r="HV1502" s="176"/>
      <c r="HW1502" s="176"/>
      <c r="HX1502" s="176"/>
      <c r="HY1502" s="176"/>
      <c r="HZ1502" s="176"/>
      <c r="IA1502" s="176"/>
      <c r="IB1502" s="176"/>
      <c r="IC1502" s="176"/>
      <c r="ID1502" s="176"/>
      <c r="IE1502" s="176"/>
      <c r="IF1502" s="176"/>
      <c r="IG1502" s="176"/>
      <c r="IH1502" s="176"/>
      <c r="II1502" s="176"/>
      <c r="IJ1502" s="176"/>
      <c r="IK1502" s="176"/>
      <c r="IL1502" s="176"/>
      <c r="IM1502" s="176"/>
      <c r="IN1502" s="176"/>
      <c r="IO1502" s="176"/>
      <c r="IP1502" s="176"/>
      <c r="IQ1502" s="176"/>
      <c r="IR1502" s="176"/>
      <c r="IS1502" s="176"/>
      <c r="IT1502" s="176"/>
      <c r="IU1502" s="176"/>
    </row>
    <row r="1503" spans="1:255" s="177" customFormat="1" ht="23.25" customHeight="1" x14ac:dyDescent="0.25">
      <c r="A1503" s="132"/>
      <c r="B1503" s="77"/>
      <c r="C1503" s="110"/>
      <c r="D1503" s="111"/>
      <c r="E1503" s="172"/>
      <c r="F1503" s="124"/>
      <c r="G1503" s="114"/>
      <c r="H1503" s="569"/>
      <c r="I1503" s="182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  <c r="BP1503" s="176"/>
      <c r="BQ1503" s="176"/>
      <c r="BR1503" s="176"/>
      <c r="BS1503" s="176"/>
      <c r="BT1503" s="176"/>
      <c r="BU1503" s="176"/>
      <c r="BV1503" s="176"/>
      <c r="BW1503" s="176"/>
      <c r="BX1503" s="176"/>
      <c r="BY1503" s="176"/>
      <c r="BZ1503" s="176"/>
      <c r="CA1503" s="176"/>
      <c r="CB1503" s="176"/>
      <c r="CC1503" s="176"/>
      <c r="CD1503" s="176"/>
      <c r="CE1503" s="176"/>
      <c r="CF1503" s="176"/>
      <c r="CG1503" s="176"/>
      <c r="CH1503" s="176"/>
      <c r="CI1503" s="176"/>
      <c r="CJ1503" s="176"/>
      <c r="CK1503" s="176"/>
      <c r="CL1503" s="176"/>
      <c r="CM1503" s="176"/>
      <c r="CN1503" s="176"/>
      <c r="CO1503" s="176"/>
      <c r="CP1503" s="176"/>
      <c r="CQ1503" s="176"/>
      <c r="CR1503" s="176"/>
      <c r="CS1503" s="176"/>
      <c r="CT1503" s="176"/>
      <c r="CU1503" s="176"/>
      <c r="CV1503" s="176"/>
      <c r="CW1503" s="176"/>
      <c r="CX1503" s="176"/>
      <c r="CY1503" s="176"/>
      <c r="CZ1503" s="176"/>
      <c r="DA1503" s="176"/>
      <c r="DB1503" s="176"/>
      <c r="DC1503" s="176"/>
      <c r="DD1503" s="176"/>
      <c r="DE1503" s="176"/>
      <c r="DF1503" s="176"/>
      <c r="DG1503" s="176"/>
      <c r="DH1503" s="176"/>
      <c r="DI1503" s="176"/>
      <c r="DJ1503" s="176"/>
      <c r="DK1503" s="176"/>
      <c r="DL1503" s="176"/>
      <c r="DM1503" s="176"/>
      <c r="DN1503" s="176"/>
      <c r="DO1503" s="176"/>
      <c r="DP1503" s="176"/>
      <c r="DQ1503" s="176"/>
      <c r="DR1503" s="176"/>
      <c r="DS1503" s="176"/>
      <c r="DT1503" s="176"/>
      <c r="DU1503" s="176"/>
      <c r="DV1503" s="176"/>
      <c r="DW1503" s="176"/>
      <c r="DX1503" s="176"/>
      <c r="DY1503" s="176"/>
      <c r="DZ1503" s="176"/>
      <c r="EA1503" s="176"/>
      <c r="EB1503" s="176"/>
      <c r="EC1503" s="176"/>
      <c r="ED1503" s="176"/>
      <c r="EE1503" s="176"/>
      <c r="EF1503" s="176"/>
      <c r="EG1503" s="176"/>
      <c r="EH1503" s="176"/>
      <c r="EI1503" s="176"/>
      <c r="EJ1503" s="176"/>
      <c r="EK1503" s="176"/>
      <c r="EL1503" s="176"/>
      <c r="EM1503" s="176"/>
      <c r="EN1503" s="176"/>
      <c r="EO1503" s="176"/>
      <c r="EP1503" s="176"/>
      <c r="EQ1503" s="176"/>
      <c r="ER1503" s="176"/>
      <c r="ES1503" s="176"/>
      <c r="ET1503" s="176"/>
      <c r="EU1503" s="176"/>
      <c r="EV1503" s="176"/>
      <c r="EW1503" s="176"/>
      <c r="EX1503" s="176"/>
      <c r="EY1503" s="176"/>
      <c r="EZ1503" s="176"/>
      <c r="FA1503" s="176"/>
      <c r="FB1503" s="176"/>
      <c r="FC1503" s="176"/>
      <c r="FD1503" s="176"/>
      <c r="FE1503" s="176"/>
      <c r="FF1503" s="176"/>
      <c r="FG1503" s="176"/>
      <c r="FH1503" s="176"/>
      <c r="FI1503" s="176"/>
      <c r="FJ1503" s="176"/>
      <c r="FK1503" s="176"/>
      <c r="FL1503" s="176"/>
      <c r="FM1503" s="176"/>
      <c r="FN1503" s="176"/>
      <c r="FO1503" s="176"/>
      <c r="FP1503" s="176"/>
      <c r="FQ1503" s="176"/>
      <c r="FR1503" s="176"/>
      <c r="FS1503" s="176"/>
      <c r="FT1503" s="176"/>
      <c r="FU1503" s="176"/>
      <c r="FV1503" s="176"/>
      <c r="FW1503" s="176"/>
      <c r="FX1503" s="176"/>
      <c r="FY1503" s="176"/>
      <c r="FZ1503" s="176"/>
      <c r="GA1503" s="176"/>
      <c r="GB1503" s="176"/>
      <c r="GC1503" s="176"/>
      <c r="GD1503" s="176"/>
      <c r="GE1503" s="176"/>
      <c r="GF1503" s="176"/>
      <c r="GG1503" s="176"/>
      <c r="GH1503" s="176"/>
      <c r="GI1503" s="176"/>
      <c r="GJ1503" s="176"/>
      <c r="GK1503" s="176"/>
      <c r="GL1503" s="176"/>
      <c r="GM1503" s="176"/>
      <c r="GN1503" s="176"/>
      <c r="GO1503" s="176"/>
      <c r="GP1503" s="176"/>
      <c r="GQ1503" s="176"/>
      <c r="GR1503" s="176"/>
      <c r="GS1503" s="176"/>
      <c r="GT1503" s="176"/>
      <c r="GU1503" s="176"/>
      <c r="GV1503" s="176"/>
      <c r="GW1503" s="176"/>
      <c r="GX1503" s="176"/>
      <c r="GY1503" s="176"/>
      <c r="GZ1503" s="176"/>
      <c r="HA1503" s="176"/>
      <c r="HB1503" s="176"/>
      <c r="HC1503" s="176"/>
      <c r="HD1503" s="176"/>
      <c r="HE1503" s="176"/>
      <c r="HF1503" s="176"/>
      <c r="HG1503" s="176"/>
      <c r="HH1503" s="176"/>
      <c r="HI1503" s="176"/>
      <c r="HJ1503" s="176"/>
      <c r="HK1503" s="176"/>
      <c r="HL1503" s="176"/>
      <c r="HM1503" s="176"/>
      <c r="HN1503" s="176"/>
      <c r="HO1503" s="176"/>
      <c r="HP1503" s="176"/>
      <c r="HQ1503" s="176"/>
      <c r="HR1503" s="176"/>
      <c r="HS1503" s="176"/>
      <c r="HT1503" s="176"/>
      <c r="HU1503" s="176"/>
      <c r="HV1503" s="176"/>
      <c r="HW1503" s="176"/>
      <c r="HX1503" s="176"/>
      <c r="HY1503" s="176"/>
      <c r="HZ1503" s="176"/>
      <c r="IA1503" s="176"/>
      <c r="IB1503" s="176"/>
      <c r="IC1503" s="176"/>
      <c r="ID1503" s="176"/>
      <c r="IE1503" s="176"/>
      <c r="IF1503" s="176"/>
      <c r="IG1503" s="176"/>
      <c r="IH1503" s="176"/>
      <c r="II1503" s="176"/>
      <c r="IJ1503" s="176"/>
      <c r="IK1503" s="176"/>
      <c r="IL1503" s="176"/>
      <c r="IM1503" s="176"/>
      <c r="IN1503" s="176"/>
      <c r="IO1503" s="176"/>
      <c r="IP1503" s="176"/>
      <c r="IQ1503" s="176"/>
      <c r="IR1503" s="176"/>
      <c r="IS1503" s="176"/>
      <c r="IT1503" s="176"/>
      <c r="IU1503" s="176"/>
    </row>
    <row r="1504" spans="1:255" x14ac:dyDescent="0.2">
      <c r="A1504" s="43"/>
      <c r="B1504" s="206"/>
      <c r="C1504" s="207"/>
      <c r="D1504" s="208"/>
      <c r="E1504" s="208"/>
      <c r="F1504" s="209"/>
      <c r="G1504" s="545"/>
      <c r="H1504" s="48"/>
    </row>
    <row r="1505" spans="1:8" x14ac:dyDescent="0.2">
      <c r="A1505" s="43"/>
      <c r="B1505" s="206"/>
      <c r="C1505" s="207"/>
      <c r="D1505" s="208"/>
      <c r="E1505" s="208"/>
      <c r="F1505" s="209"/>
      <c r="G1505" s="545"/>
      <c r="H1505" s="48"/>
    </row>
    <row r="1506" spans="1:8" x14ac:dyDescent="0.2">
      <c r="A1506" s="49" t="s">
        <v>230</v>
      </c>
      <c r="B1506" s="776"/>
      <c r="C1506" s="777"/>
      <c r="D1506" s="777"/>
      <c r="E1506" s="777"/>
      <c r="F1506" s="777"/>
      <c r="G1506" s="778"/>
      <c r="H1506" s="50">
        <f>SUM(G1500:G1503)</f>
        <v>10.67</v>
      </c>
    </row>
    <row r="1507" spans="1:8" x14ac:dyDescent="0.2">
      <c r="A1507" s="56"/>
      <c r="B1507" s="57"/>
      <c r="C1507" s="57"/>
      <c r="D1507" s="58"/>
      <c r="E1507" s="59"/>
      <c r="F1507" s="60"/>
      <c r="G1507" s="60"/>
      <c r="H1507" s="61"/>
    </row>
    <row r="1508" spans="1:8" x14ac:dyDescent="0.2">
      <c r="A1508" s="779" t="s">
        <v>231</v>
      </c>
      <c r="B1508" s="781" t="s">
        <v>22</v>
      </c>
      <c r="C1508" s="781" t="s">
        <v>223</v>
      </c>
      <c r="D1508" s="781" t="s">
        <v>17</v>
      </c>
      <c r="E1508" s="783" t="s">
        <v>224</v>
      </c>
      <c r="F1508" s="772" t="s">
        <v>225</v>
      </c>
      <c r="G1508" s="773"/>
      <c r="H1508" s="774" t="s">
        <v>232</v>
      </c>
    </row>
    <row r="1509" spans="1:8" x14ac:dyDescent="0.2">
      <c r="A1509" s="780"/>
      <c r="B1509" s="782"/>
      <c r="C1509" s="782"/>
      <c r="D1509" s="785"/>
      <c r="E1509" s="786"/>
      <c r="F1509" s="42" t="s">
        <v>227</v>
      </c>
      <c r="G1509" s="42" t="s">
        <v>228</v>
      </c>
      <c r="H1509" s="775"/>
    </row>
    <row r="1510" spans="1:8" x14ac:dyDescent="0.2">
      <c r="A1510" s="690"/>
      <c r="B1510" s="691"/>
      <c r="C1510" s="691"/>
      <c r="D1510" s="691"/>
      <c r="E1510" s="691"/>
      <c r="F1510" s="691"/>
      <c r="G1510" s="691"/>
      <c r="H1510" s="692"/>
    </row>
    <row r="1511" spans="1:8" x14ac:dyDescent="0.2">
      <c r="A1511" s="49" t="s">
        <v>232</v>
      </c>
      <c r="B1511" s="547"/>
      <c r="C1511" s="547"/>
      <c r="D1511" s="67"/>
      <c r="E1511" s="68"/>
      <c r="F1511" s="69"/>
      <c r="G1511" s="70"/>
      <c r="H1511" s="48">
        <f>SUM(G1510:G1511)</f>
        <v>0</v>
      </c>
    </row>
    <row r="1512" spans="1:8" x14ac:dyDescent="0.2">
      <c r="A1512" s="71"/>
      <c r="B1512" s="72"/>
      <c r="C1512" s="72"/>
      <c r="D1512" s="72"/>
      <c r="E1512" s="73"/>
      <c r="F1512" s="74"/>
      <c r="G1512" s="74"/>
      <c r="H1512" s="75"/>
    </row>
    <row r="1513" spans="1:8" x14ac:dyDescent="0.2">
      <c r="A1513" s="51"/>
      <c r="B1513" s="688"/>
      <c r="C1513" s="688"/>
      <c r="D1513" s="688"/>
      <c r="E1513" s="52"/>
      <c r="F1513" s="53"/>
      <c r="G1513" s="53"/>
      <c r="H1513" s="54"/>
    </row>
    <row r="1514" spans="1:8" ht="15.75" customHeight="1" x14ac:dyDescent="0.2">
      <c r="A1514" s="139" t="s">
        <v>237</v>
      </c>
      <c r="B1514" s="562"/>
      <c r="C1514" s="562"/>
      <c r="D1514" s="141"/>
      <c r="E1514" s="142"/>
      <c r="F1514" s="108"/>
      <c r="G1514" s="109"/>
      <c r="H1514" s="298" t="s">
        <v>210</v>
      </c>
    </row>
    <row r="1515" spans="1:8" ht="15.75" customHeight="1" x14ac:dyDescent="0.2">
      <c r="A1515" s="143" t="s">
        <v>238</v>
      </c>
      <c r="B1515" s="144"/>
      <c r="C1515" s="144"/>
      <c r="D1515" s="145"/>
      <c r="E1515" s="146"/>
      <c r="F1515" s="147">
        <f>H1496</f>
        <v>12.95</v>
      </c>
      <c r="G1515" s="148"/>
      <c r="H1515" s="149"/>
    </row>
    <row r="1516" spans="1:8" ht="15.75" customHeight="1" x14ac:dyDescent="0.2">
      <c r="A1516" s="296" t="s">
        <v>239</v>
      </c>
      <c r="B1516" s="673"/>
      <c r="C1516" s="673"/>
      <c r="D1516" s="150"/>
      <c r="E1516" s="151"/>
      <c r="F1516" s="152">
        <v>0</v>
      </c>
      <c r="G1516" s="161"/>
      <c r="H1516" s="153"/>
    </row>
    <row r="1517" spans="1:8" ht="15.75" customHeight="1" x14ac:dyDescent="0.2">
      <c r="A1517" s="154" t="s">
        <v>240</v>
      </c>
      <c r="B1517" s="155"/>
      <c r="C1517" s="155"/>
      <c r="D1517" s="156"/>
      <c r="E1517" s="157"/>
      <c r="F1517" s="158"/>
      <c r="G1517" s="297"/>
      <c r="H1517" s="159">
        <f>F1515+F1516</f>
        <v>12.95</v>
      </c>
    </row>
    <row r="1518" spans="1:8" ht="15.75" customHeight="1" x14ac:dyDescent="0.2">
      <c r="A1518" s="143" t="s">
        <v>241</v>
      </c>
      <c r="B1518" s="144"/>
      <c r="C1518" s="144"/>
      <c r="D1518" s="145"/>
      <c r="E1518" s="146"/>
      <c r="F1518" s="160">
        <f>H1506</f>
        <v>10.67</v>
      </c>
      <c r="G1518" s="161"/>
      <c r="H1518" s="162"/>
    </row>
    <row r="1519" spans="1:8" ht="15.75" customHeight="1" x14ac:dyDescent="0.2">
      <c r="A1519" s="118" t="s">
        <v>242</v>
      </c>
      <c r="B1519" s="673"/>
      <c r="C1519" s="673"/>
      <c r="D1519" s="150"/>
      <c r="E1519" s="151"/>
      <c r="F1519" s="152">
        <f>H1511</f>
        <v>0</v>
      </c>
      <c r="G1519" s="161"/>
      <c r="H1519" s="153"/>
    </row>
    <row r="1520" spans="1:8" ht="24" customHeight="1" x14ac:dyDescent="0.2">
      <c r="A1520" s="154" t="s">
        <v>243</v>
      </c>
      <c r="B1520" s="155"/>
      <c r="C1520" s="155"/>
      <c r="D1520" s="156"/>
      <c r="E1520" s="163"/>
      <c r="F1520" s="158"/>
      <c r="G1520" s="297"/>
      <c r="H1520" s="159">
        <f>F1518+F1519</f>
        <v>10.67</v>
      </c>
    </row>
    <row r="1521" spans="1:12" ht="24" customHeight="1" thickBot="1" x14ac:dyDescent="0.25">
      <c r="A1521" s="318" t="s">
        <v>244</v>
      </c>
      <c r="B1521" s="319"/>
      <c r="C1521" s="319"/>
      <c r="D1521" s="319"/>
      <c r="E1521" s="320"/>
      <c r="F1521" s="321"/>
      <c r="G1521" s="322"/>
      <c r="H1521" s="323">
        <f>H1517+H1520</f>
        <v>23.619999999999997</v>
      </c>
    </row>
    <row r="1522" spans="1:12" ht="14.25" customHeight="1" x14ac:dyDescent="0.2">
      <c r="A1522" s="27"/>
      <c r="B1522" s="28"/>
      <c r="C1522" s="28"/>
      <c r="D1522" s="29"/>
      <c r="E1522" s="30"/>
      <c r="F1522" s="29"/>
      <c r="G1522" s="29"/>
      <c r="H1522" s="31"/>
    </row>
    <row r="1523" spans="1:12" x14ac:dyDescent="0.2">
      <c r="A1523" s="787" t="s">
        <v>211</v>
      </c>
      <c r="B1523" s="788"/>
      <c r="C1523" s="788"/>
      <c r="D1523" s="788"/>
      <c r="E1523" s="788"/>
      <c r="F1523" s="788"/>
      <c r="G1523" s="788"/>
      <c r="H1523" s="789"/>
    </row>
    <row r="1524" spans="1:12" x14ac:dyDescent="0.2">
      <c r="A1524" s="787" t="s">
        <v>212</v>
      </c>
      <c r="B1524" s="788"/>
      <c r="C1524" s="788"/>
      <c r="D1524" s="788"/>
      <c r="E1524" s="788"/>
      <c r="F1524" s="788"/>
      <c r="G1524" s="788"/>
      <c r="H1524" s="789"/>
    </row>
    <row r="1525" spans="1:12" x14ac:dyDescent="0.2">
      <c r="A1525" s="790" t="str">
        <f>$A$4</f>
        <v>Substituição dos sistemas de climatização dos cartórios do Edifício Sede por VRF</v>
      </c>
      <c r="B1525" s="791"/>
      <c r="C1525" s="791"/>
      <c r="D1525" s="791"/>
      <c r="E1525" s="791"/>
      <c r="F1525" s="791"/>
      <c r="G1525" s="791"/>
      <c r="H1525" s="792"/>
    </row>
    <row r="1526" spans="1:12" x14ac:dyDescent="0.2">
      <c r="A1526" s="793"/>
      <c r="B1526" s="794"/>
      <c r="C1526" s="794"/>
      <c r="D1526" s="794"/>
      <c r="E1526" s="794"/>
      <c r="F1526" s="794"/>
      <c r="G1526" s="794"/>
      <c r="H1526" s="687"/>
    </row>
    <row r="1527" spans="1:12" ht="24.75" customHeight="1" x14ac:dyDescent="0.2">
      <c r="A1527" s="795" t="str">
        <f>'Anexo 2'!H56</f>
        <v>DRE-002</v>
      </c>
      <c r="B1527" s="796"/>
      <c r="C1527" s="796"/>
      <c r="D1527" s="796"/>
      <c r="E1527" s="796"/>
      <c r="F1527" s="796"/>
      <c r="G1527" s="796"/>
      <c r="H1527" s="797"/>
    </row>
    <row r="1528" spans="1:12" ht="27" customHeight="1" x14ac:dyDescent="0.2">
      <c r="A1528" s="798" t="s">
        <v>215</v>
      </c>
      <c r="B1528" s="799"/>
      <c r="C1528" s="34" t="s">
        <v>22</v>
      </c>
      <c r="D1528" s="34" t="s">
        <v>216</v>
      </c>
      <c r="E1528" s="800" t="s">
        <v>217</v>
      </c>
      <c r="F1528" s="800"/>
      <c r="G1528" s="800" t="s">
        <v>218</v>
      </c>
      <c r="H1528" s="801"/>
    </row>
    <row r="1529" spans="1:12" ht="31.5" customHeight="1" x14ac:dyDescent="0.2">
      <c r="A1529" s="802" t="str">
        <f>'Anexo 2'!B56</f>
        <v>Tubos em espuma de polietileno 1 1/4" para isolamento de rede de drenagem</v>
      </c>
      <c r="B1529" s="803"/>
      <c r="C1529" s="35"/>
      <c r="D1529" s="36"/>
      <c r="E1529" s="804" t="s">
        <v>67</v>
      </c>
      <c r="F1529" s="804"/>
      <c r="G1529" s="805" t="str">
        <f>$G$8</f>
        <v>MAIO/2023</v>
      </c>
      <c r="H1529" s="806"/>
      <c r="J1529" s="37"/>
      <c r="K1529" s="37"/>
      <c r="L1529" s="38"/>
    </row>
    <row r="1530" spans="1:12" x14ac:dyDescent="0.2">
      <c r="A1530" s="39"/>
      <c r="B1530" s="689"/>
      <c r="C1530" s="689"/>
      <c r="D1530" s="689"/>
      <c r="E1530" s="40"/>
      <c r="F1530" s="41"/>
      <c r="G1530" s="86"/>
      <c r="H1530" s="87"/>
    </row>
    <row r="1531" spans="1:12" x14ac:dyDescent="0.2">
      <c r="A1531" s="779" t="s">
        <v>222</v>
      </c>
      <c r="B1531" s="781" t="s">
        <v>22</v>
      </c>
      <c r="C1531" s="781" t="s">
        <v>223</v>
      </c>
      <c r="D1531" s="781" t="s">
        <v>17</v>
      </c>
      <c r="E1531" s="783" t="s">
        <v>224</v>
      </c>
      <c r="F1531" s="772" t="s">
        <v>225</v>
      </c>
      <c r="G1531" s="773"/>
      <c r="H1531" s="774" t="s">
        <v>226</v>
      </c>
    </row>
    <row r="1532" spans="1:12" x14ac:dyDescent="0.2">
      <c r="A1532" s="807"/>
      <c r="B1532" s="782"/>
      <c r="C1532" s="782"/>
      <c r="D1532" s="785"/>
      <c r="E1532" s="786"/>
      <c r="F1532" s="42" t="s">
        <v>227</v>
      </c>
      <c r="G1532" s="42" t="s">
        <v>228</v>
      </c>
      <c r="H1532" s="775"/>
    </row>
    <row r="1533" spans="1:12" ht="27" customHeight="1" x14ac:dyDescent="0.2">
      <c r="A1533" s="76" t="s">
        <v>333</v>
      </c>
      <c r="B1533" s="77" t="s">
        <v>8</v>
      </c>
      <c r="C1533" s="78">
        <v>88267</v>
      </c>
      <c r="D1533" s="79" t="s">
        <v>249</v>
      </c>
      <c r="E1533" s="80">
        <v>0.19</v>
      </c>
      <c r="F1533" s="42">
        <v>24.55</v>
      </c>
      <c r="G1533" s="114">
        <f t="shared" ref="G1533:G1534" si="74">TRUNC(E1533*F1533,2)</f>
        <v>4.66</v>
      </c>
      <c r="H1533" s="546"/>
    </row>
    <row r="1534" spans="1:12" ht="20.25" customHeight="1" x14ac:dyDescent="0.2">
      <c r="A1534" s="81" t="s">
        <v>334</v>
      </c>
      <c r="B1534" s="77" t="s">
        <v>8</v>
      </c>
      <c r="C1534" s="78">
        <v>88316</v>
      </c>
      <c r="D1534" s="79" t="s">
        <v>249</v>
      </c>
      <c r="E1534" s="80">
        <v>0.19</v>
      </c>
      <c r="F1534" s="42">
        <v>19.68</v>
      </c>
      <c r="G1534" s="114">
        <f t="shared" si="74"/>
        <v>3.73</v>
      </c>
      <c r="H1534" s="48"/>
    </row>
    <row r="1535" spans="1:12" x14ac:dyDescent="0.2">
      <c r="A1535" s="49" t="s">
        <v>226</v>
      </c>
      <c r="B1535" s="776"/>
      <c r="C1535" s="777"/>
      <c r="D1535" s="777"/>
      <c r="E1535" s="777"/>
      <c r="F1535" s="777"/>
      <c r="G1535" s="778"/>
      <c r="H1535" s="50">
        <f>SUM(G1533:G1535)</f>
        <v>8.39</v>
      </c>
    </row>
    <row r="1536" spans="1:12" x14ac:dyDescent="0.2">
      <c r="A1536" s="51"/>
      <c r="B1536" s="688"/>
      <c r="C1536" s="688"/>
      <c r="D1536" s="688"/>
      <c r="E1536" s="52"/>
      <c r="F1536" s="53"/>
      <c r="G1536" s="53"/>
      <c r="H1536" s="54"/>
    </row>
    <row r="1537" spans="1:255" x14ac:dyDescent="0.2">
      <c r="A1537" s="779" t="s">
        <v>229</v>
      </c>
      <c r="B1537" s="781" t="s">
        <v>22</v>
      </c>
      <c r="C1537" s="781" t="s">
        <v>223</v>
      </c>
      <c r="D1537" s="781" t="s">
        <v>17</v>
      </c>
      <c r="E1537" s="783" t="s">
        <v>224</v>
      </c>
      <c r="F1537" s="772" t="s">
        <v>225</v>
      </c>
      <c r="G1537" s="773"/>
      <c r="H1537" s="774" t="s">
        <v>230</v>
      </c>
    </row>
    <row r="1538" spans="1:255" x14ac:dyDescent="0.2">
      <c r="A1538" s="780"/>
      <c r="B1538" s="782"/>
      <c r="C1538" s="782"/>
      <c r="D1538" s="782"/>
      <c r="E1538" s="784"/>
      <c r="F1538" s="42" t="s">
        <v>227</v>
      </c>
      <c r="G1538" s="42" t="s">
        <v>228</v>
      </c>
      <c r="H1538" s="775"/>
    </row>
    <row r="1539" spans="1:255" s="177" customFormat="1" ht="39" customHeight="1" x14ac:dyDescent="0.25">
      <c r="A1539" s="132" t="s">
        <v>337</v>
      </c>
      <c r="B1539" s="77" t="s">
        <v>8</v>
      </c>
      <c r="C1539" s="110">
        <v>39708</v>
      </c>
      <c r="D1539" s="111" t="s">
        <v>209</v>
      </c>
      <c r="E1539" s="172">
        <v>1.0548999999999999</v>
      </c>
      <c r="F1539" s="124">
        <v>4.21</v>
      </c>
      <c r="G1539" s="114">
        <f t="shared" ref="G1539:G1540" si="75">TRUNC(E1539*F1539,2)</f>
        <v>4.4400000000000004</v>
      </c>
      <c r="H1539" s="569"/>
      <c r="I1539" s="182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  <c r="BP1539" s="176"/>
      <c r="BQ1539" s="176"/>
      <c r="BR1539" s="176"/>
      <c r="BS1539" s="176"/>
      <c r="BT1539" s="176"/>
      <c r="BU1539" s="176"/>
      <c r="BV1539" s="176"/>
      <c r="BW1539" s="176"/>
      <c r="BX1539" s="176"/>
      <c r="BY1539" s="176"/>
      <c r="BZ1539" s="176"/>
      <c r="CA1539" s="176"/>
      <c r="CB1539" s="176"/>
      <c r="CC1539" s="176"/>
      <c r="CD1539" s="176"/>
      <c r="CE1539" s="176"/>
      <c r="CF1539" s="176"/>
      <c r="CG1539" s="176"/>
      <c r="CH1539" s="176"/>
      <c r="CI1539" s="176"/>
      <c r="CJ1539" s="176"/>
      <c r="CK1539" s="176"/>
      <c r="CL1539" s="176"/>
      <c r="CM1539" s="176"/>
      <c r="CN1539" s="176"/>
      <c r="CO1539" s="176"/>
      <c r="CP1539" s="176"/>
      <c r="CQ1539" s="176"/>
      <c r="CR1539" s="176"/>
      <c r="CS1539" s="176"/>
      <c r="CT1539" s="176"/>
      <c r="CU1539" s="176"/>
      <c r="CV1539" s="176"/>
      <c r="CW1539" s="176"/>
      <c r="CX1539" s="176"/>
      <c r="CY1539" s="176"/>
      <c r="CZ1539" s="176"/>
      <c r="DA1539" s="176"/>
      <c r="DB1539" s="176"/>
      <c r="DC1539" s="176"/>
      <c r="DD1539" s="176"/>
      <c r="DE1539" s="176"/>
      <c r="DF1539" s="176"/>
      <c r="DG1539" s="176"/>
      <c r="DH1539" s="176"/>
      <c r="DI1539" s="176"/>
      <c r="DJ1539" s="176"/>
      <c r="DK1539" s="176"/>
      <c r="DL1539" s="176"/>
      <c r="DM1539" s="176"/>
      <c r="DN1539" s="176"/>
      <c r="DO1539" s="176"/>
      <c r="DP1539" s="176"/>
      <c r="DQ1539" s="176"/>
      <c r="DR1539" s="176"/>
      <c r="DS1539" s="176"/>
      <c r="DT1539" s="176"/>
      <c r="DU1539" s="176"/>
      <c r="DV1539" s="176"/>
      <c r="DW1539" s="176"/>
      <c r="DX1539" s="176"/>
      <c r="DY1539" s="176"/>
      <c r="DZ1539" s="176"/>
      <c r="EA1539" s="176"/>
      <c r="EB1539" s="176"/>
      <c r="EC1539" s="176"/>
      <c r="ED1539" s="176"/>
      <c r="EE1539" s="176"/>
      <c r="EF1539" s="176"/>
      <c r="EG1539" s="176"/>
      <c r="EH1539" s="176"/>
      <c r="EI1539" s="176"/>
      <c r="EJ1539" s="176"/>
      <c r="EK1539" s="176"/>
      <c r="EL1539" s="176"/>
      <c r="EM1539" s="176"/>
      <c r="EN1539" s="176"/>
      <c r="EO1539" s="176"/>
      <c r="EP1539" s="176"/>
      <c r="EQ1539" s="176"/>
      <c r="ER1539" s="176"/>
      <c r="ES1539" s="176"/>
      <c r="ET1539" s="176"/>
      <c r="EU1539" s="176"/>
      <c r="EV1539" s="176"/>
      <c r="EW1539" s="176"/>
      <c r="EX1539" s="176"/>
      <c r="EY1539" s="176"/>
      <c r="EZ1539" s="176"/>
      <c r="FA1539" s="176"/>
      <c r="FB1539" s="176"/>
      <c r="FC1539" s="176"/>
      <c r="FD1539" s="176"/>
      <c r="FE1539" s="176"/>
      <c r="FF1539" s="176"/>
      <c r="FG1539" s="176"/>
      <c r="FH1539" s="176"/>
      <c r="FI1539" s="176"/>
      <c r="FJ1539" s="176"/>
      <c r="FK1539" s="176"/>
      <c r="FL1539" s="176"/>
      <c r="FM1539" s="176"/>
      <c r="FN1539" s="176"/>
      <c r="FO1539" s="176"/>
      <c r="FP1539" s="176"/>
      <c r="FQ1539" s="176"/>
      <c r="FR1539" s="176"/>
      <c r="FS1539" s="176"/>
      <c r="FT1539" s="176"/>
      <c r="FU1539" s="176"/>
      <c r="FV1539" s="176"/>
      <c r="FW1539" s="176"/>
      <c r="FX1539" s="176"/>
      <c r="FY1539" s="176"/>
      <c r="FZ1539" s="176"/>
      <c r="GA1539" s="176"/>
      <c r="GB1539" s="176"/>
      <c r="GC1539" s="176"/>
      <c r="GD1539" s="176"/>
      <c r="GE1539" s="176"/>
      <c r="GF1539" s="176"/>
      <c r="GG1539" s="176"/>
      <c r="GH1539" s="176"/>
      <c r="GI1539" s="176"/>
      <c r="GJ1539" s="176"/>
      <c r="GK1539" s="176"/>
      <c r="GL1539" s="176"/>
      <c r="GM1539" s="176"/>
      <c r="GN1539" s="176"/>
      <c r="GO1539" s="176"/>
      <c r="GP1539" s="176"/>
      <c r="GQ1539" s="176"/>
      <c r="GR1539" s="176"/>
      <c r="GS1539" s="176"/>
      <c r="GT1539" s="176"/>
      <c r="GU1539" s="176"/>
      <c r="GV1539" s="176"/>
      <c r="GW1539" s="176"/>
      <c r="GX1539" s="176"/>
      <c r="GY1539" s="176"/>
      <c r="GZ1539" s="176"/>
      <c r="HA1539" s="176"/>
      <c r="HB1539" s="176"/>
      <c r="HC1539" s="176"/>
      <c r="HD1539" s="176"/>
      <c r="HE1539" s="176"/>
      <c r="HF1539" s="176"/>
      <c r="HG1539" s="176"/>
      <c r="HH1539" s="176"/>
      <c r="HI1539" s="176"/>
      <c r="HJ1539" s="176"/>
      <c r="HK1539" s="176"/>
      <c r="HL1539" s="176"/>
      <c r="HM1539" s="176"/>
      <c r="HN1539" s="176"/>
      <c r="HO1539" s="176"/>
      <c r="HP1539" s="176"/>
      <c r="HQ1539" s="176"/>
      <c r="HR1539" s="176"/>
      <c r="HS1539" s="176"/>
      <c r="HT1539" s="176"/>
      <c r="HU1539" s="176"/>
      <c r="HV1539" s="176"/>
      <c r="HW1539" s="176"/>
      <c r="HX1539" s="176"/>
      <c r="HY1539" s="176"/>
      <c r="HZ1539" s="176"/>
      <c r="IA1539" s="176"/>
      <c r="IB1539" s="176"/>
      <c r="IC1539" s="176"/>
      <c r="ID1539" s="176"/>
      <c r="IE1539" s="176"/>
      <c r="IF1539" s="176"/>
      <c r="IG1539" s="176"/>
      <c r="IH1539" s="176"/>
      <c r="II1539" s="176"/>
      <c r="IJ1539" s="176"/>
      <c r="IK1539" s="176"/>
      <c r="IL1539" s="176"/>
      <c r="IM1539" s="176"/>
      <c r="IN1539" s="176"/>
      <c r="IO1539" s="176"/>
      <c r="IP1539" s="176"/>
      <c r="IQ1539" s="176"/>
      <c r="IR1539" s="176"/>
      <c r="IS1539" s="176"/>
      <c r="IT1539" s="176"/>
      <c r="IU1539" s="176"/>
    </row>
    <row r="1540" spans="1:255" s="177" customFormat="1" ht="36.75" customHeight="1" x14ac:dyDescent="0.25">
      <c r="A1540" s="180" t="s">
        <v>631</v>
      </c>
      <c r="B1540" s="77" t="s">
        <v>8</v>
      </c>
      <c r="C1540" s="110">
        <v>39719</v>
      </c>
      <c r="D1540" s="111" t="s">
        <v>319</v>
      </c>
      <c r="E1540" s="172">
        <v>5.9000000000000003E-4</v>
      </c>
      <c r="F1540" s="124">
        <v>178.34</v>
      </c>
      <c r="G1540" s="114">
        <f t="shared" si="75"/>
        <v>0.1</v>
      </c>
      <c r="H1540" s="569"/>
      <c r="I1540" s="182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  <c r="BP1540" s="176"/>
      <c r="BQ1540" s="176"/>
      <c r="BR1540" s="176"/>
      <c r="BS1540" s="176"/>
      <c r="BT1540" s="176"/>
      <c r="BU1540" s="176"/>
      <c r="BV1540" s="176"/>
      <c r="BW1540" s="176"/>
      <c r="BX1540" s="176"/>
      <c r="BY1540" s="176"/>
      <c r="BZ1540" s="176"/>
      <c r="CA1540" s="176"/>
      <c r="CB1540" s="176"/>
      <c r="CC1540" s="176"/>
      <c r="CD1540" s="176"/>
      <c r="CE1540" s="176"/>
      <c r="CF1540" s="176"/>
      <c r="CG1540" s="176"/>
      <c r="CH1540" s="176"/>
      <c r="CI1540" s="176"/>
      <c r="CJ1540" s="176"/>
      <c r="CK1540" s="176"/>
      <c r="CL1540" s="176"/>
      <c r="CM1540" s="176"/>
      <c r="CN1540" s="176"/>
      <c r="CO1540" s="176"/>
      <c r="CP1540" s="176"/>
      <c r="CQ1540" s="176"/>
      <c r="CR1540" s="176"/>
      <c r="CS1540" s="176"/>
      <c r="CT1540" s="176"/>
      <c r="CU1540" s="176"/>
      <c r="CV1540" s="176"/>
      <c r="CW1540" s="176"/>
      <c r="CX1540" s="176"/>
      <c r="CY1540" s="176"/>
      <c r="CZ1540" s="176"/>
      <c r="DA1540" s="176"/>
      <c r="DB1540" s="176"/>
      <c r="DC1540" s="176"/>
      <c r="DD1540" s="176"/>
      <c r="DE1540" s="176"/>
      <c r="DF1540" s="176"/>
      <c r="DG1540" s="176"/>
      <c r="DH1540" s="176"/>
      <c r="DI1540" s="176"/>
      <c r="DJ1540" s="176"/>
      <c r="DK1540" s="176"/>
      <c r="DL1540" s="176"/>
      <c r="DM1540" s="176"/>
      <c r="DN1540" s="176"/>
      <c r="DO1540" s="176"/>
      <c r="DP1540" s="176"/>
      <c r="DQ1540" s="176"/>
      <c r="DR1540" s="176"/>
      <c r="DS1540" s="176"/>
      <c r="DT1540" s="176"/>
      <c r="DU1540" s="176"/>
      <c r="DV1540" s="176"/>
      <c r="DW1540" s="176"/>
      <c r="DX1540" s="176"/>
      <c r="DY1540" s="176"/>
      <c r="DZ1540" s="176"/>
      <c r="EA1540" s="176"/>
      <c r="EB1540" s="176"/>
      <c r="EC1540" s="176"/>
      <c r="ED1540" s="176"/>
      <c r="EE1540" s="176"/>
      <c r="EF1540" s="176"/>
      <c r="EG1540" s="176"/>
      <c r="EH1540" s="176"/>
      <c r="EI1540" s="176"/>
      <c r="EJ1540" s="176"/>
      <c r="EK1540" s="176"/>
      <c r="EL1540" s="176"/>
      <c r="EM1540" s="176"/>
      <c r="EN1540" s="176"/>
      <c r="EO1540" s="176"/>
      <c r="EP1540" s="176"/>
      <c r="EQ1540" s="176"/>
      <c r="ER1540" s="176"/>
      <c r="ES1540" s="176"/>
      <c r="ET1540" s="176"/>
      <c r="EU1540" s="176"/>
      <c r="EV1540" s="176"/>
      <c r="EW1540" s="176"/>
      <c r="EX1540" s="176"/>
      <c r="EY1540" s="176"/>
      <c r="EZ1540" s="176"/>
      <c r="FA1540" s="176"/>
      <c r="FB1540" s="176"/>
      <c r="FC1540" s="176"/>
      <c r="FD1540" s="176"/>
      <c r="FE1540" s="176"/>
      <c r="FF1540" s="176"/>
      <c r="FG1540" s="176"/>
      <c r="FH1540" s="176"/>
      <c r="FI1540" s="176"/>
      <c r="FJ1540" s="176"/>
      <c r="FK1540" s="176"/>
      <c r="FL1540" s="176"/>
      <c r="FM1540" s="176"/>
      <c r="FN1540" s="176"/>
      <c r="FO1540" s="176"/>
      <c r="FP1540" s="176"/>
      <c r="FQ1540" s="176"/>
      <c r="FR1540" s="176"/>
      <c r="FS1540" s="176"/>
      <c r="FT1540" s="176"/>
      <c r="FU1540" s="176"/>
      <c r="FV1540" s="176"/>
      <c r="FW1540" s="176"/>
      <c r="FX1540" s="176"/>
      <c r="FY1540" s="176"/>
      <c r="FZ1540" s="176"/>
      <c r="GA1540" s="176"/>
      <c r="GB1540" s="176"/>
      <c r="GC1540" s="176"/>
      <c r="GD1540" s="176"/>
      <c r="GE1540" s="176"/>
      <c r="GF1540" s="176"/>
      <c r="GG1540" s="176"/>
      <c r="GH1540" s="176"/>
      <c r="GI1540" s="176"/>
      <c r="GJ1540" s="176"/>
      <c r="GK1540" s="176"/>
      <c r="GL1540" s="176"/>
      <c r="GM1540" s="176"/>
      <c r="GN1540" s="176"/>
      <c r="GO1540" s="176"/>
      <c r="GP1540" s="176"/>
      <c r="GQ1540" s="176"/>
      <c r="GR1540" s="176"/>
      <c r="GS1540" s="176"/>
      <c r="GT1540" s="176"/>
      <c r="GU1540" s="176"/>
      <c r="GV1540" s="176"/>
      <c r="GW1540" s="176"/>
      <c r="GX1540" s="176"/>
      <c r="GY1540" s="176"/>
      <c r="GZ1540" s="176"/>
      <c r="HA1540" s="176"/>
      <c r="HB1540" s="176"/>
      <c r="HC1540" s="176"/>
      <c r="HD1540" s="176"/>
      <c r="HE1540" s="176"/>
      <c r="HF1540" s="176"/>
      <c r="HG1540" s="176"/>
      <c r="HH1540" s="176"/>
      <c r="HI1540" s="176"/>
      <c r="HJ1540" s="176"/>
      <c r="HK1540" s="176"/>
      <c r="HL1540" s="176"/>
      <c r="HM1540" s="176"/>
      <c r="HN1540" s="176"/>
      <c r="HO1540" s="176"/>
      <c r="HP1540" s="176"/>
      <c r="HQ1540" s="176"/>
      <c r="HR1540" s="176"/>
      <c r="HS1540" s="176"/>
      <c r="HT1540" s="176"/>
      <c r="HU1540" s="176"/>
      <c r="HV1540" s="176"/>
      <c r="HW1540" s="176"/>
      <c r="HX1540" s="176"/>
      <c r="HY1540" s="176"/>
      <c r="HZ1540" s="176"/>
      <c r="IA1540" s="176"/>
      <c r="IB1540" s="176"/>
      <c r="IC1540" s="176"/>
      <c r="ID1540" s="176"/>
      <c r="IE1540" s="176"/>
      <c r="IF1540" s="176"/>
      <c r="IG1540" s="176"/>
      <c r="IH1540" s="176"/>
      <c r="II1540" s="176"/>
      <c r="IJ1540" s="176"/>
      <c r="IK1540" s="176"/>
      <c r="IL1540" s="176"/>
      <c r="IM1540" s="176"/>
      <c r="IN1540" s="176"/>
      <c r="IO1540" s="176"/>
      <c r="IP1540" s="176"/>
      <c r="IQ1540" s="176"/>
      <c r="IR1540" s="176"/>
      <c r="IS1540" s="176"/>
      <c r="IT1540" s="176"/>
      <c r="IU1540" s="176"/>
    </row>
    <row r="1541" spans="1:255" s="177" customFormat="1" ht="23.25" customHeight="1" x14ac:dyDescent="0.25">
      <c r="A1541" s="132"/>
      <c r="B1541" s="77"/>
      <c r="C1541" s="110"/>
      <c r="D1541" s="111"/>
      <c r="E1541" s="172"/>
      <c r="F1541" s="124"/>
      <c r="G1541" s="114"/>
      <c r="H1541" s="569"/>
      <c r="I1541" s="182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  <c r="BP1541" s="176"/>
      <c r="BQ1541" s="176"/>
      <c r="BR1541" s="176"/>
      <c r="BS1541" s="176"/>
      <c r="BT1541" s="176"/>
      <c r="BU1541" s="176"/>
      <c r="BV1541" s="176"/>
      <c r="BW1541" s="176"/>
      <c r="BX1541" s="176"/>
      <c r="BY1541" s="176"/>
      <c r="BZ1541" s="176"/>
      <c r="CA1541" s="176"/>
      <c r="CB1541" s="176"/>
      <c r="CC1541" s="176"/>
      <c r="CD1541" s="176"/>
      <c r="CE1541" s="176"/>
      <c r="CF1541" s="176"/>
      <c r="CG1541" s="176"/>
      <c r="CH1541" s="176"/>
      <c r="CI1541" s="176"/>
      <c r="CJ1541" s="176"/>
      <c r="CK1541" s="176"/>
      <c r="CL1541" s="176"/>
      <c r="CM1541" s="176"/>
      <c r="CN1541" s="176"/>
      <c r="CO1541" s="176"/>
      <c r="CP1541" s="176"/>
      <c r="CQ1541" s="176"/>
      <c r="CR1541" s="176"/>
      <c r="CS1541" s="176"/>
      <c r="CT1541" s="176"/>
      <c r="CU1541" s="176"/>
      <c r="CV1541" s="176"/>
      <c r="CW1541" s="176"/>
      <c r="CX1541" s="176"/>
      <c r="CY1541" s="176"/>
      <c r="CZ1541" s="176"/>
      <c r="DA1541" s="176"/>
      <c r="DB1541" s="176"/>
      <c r="DC1541" s="176"/>
      <c r="DD1541" s="176"/>
      <c r="DE1541" s="176"/>
      <c r="DF1541" s="176"/>
      <c r="DG1541" s="176"/>
      <c r="DH1541" s="176"/>
      <c r="DI1541" s="176"/>
      <c r="DJ1541" s="176"/>
      <c r="DK1541" s="176"/>
      <c r="DL1541" s="176"/>
      <c r="DM1541" s="176"/>
      <c r="DN1541" s="176"/>
      <c r="DO1541" s="176"/>
      <c r="DP1541" s="176"/>
      <c r="DQ1541" s="176"/>
      <c r="DR1541" s="176"/>
      <c r="DS1541" s="176"/>
      <c r="DT1541" s="176"/>
      <c r="DU1541" s="176"/>
      <c r="DV1541" s="176"/>
      <c r="DW1541" s="176"/>
      <c r="DX1541" s="176"/>
      <c r="DY1541" s="176"/>
      <c r="DZ1541" s="176"/>
      <c r="EA1541" s="176"/>
      <c r="EB1541" s="176"/>
      <c r="EC1541" s="176"/>
      <c r="ED1541" s="176"/>
      <c r="EE1541" s="176"/>
      <c r="EF1541" s="176"/>
      <c r="EG1541" s="176"/>
      <c r="EH1541" s="176"/>
      <c r="EI1541" s="176"/>
      <c r="EJ1541" s="176"/>
      <c r="EK1541" s="176"/>
      <c r="EL1541" s="176"/>
      <c r="EM1541" s="176"/>
      <c r="EN1541" s="176"/>
      <c r="EO1541" s="176"/>
      <c r="EP1541" s="176"/>
      <c r="EQ1541" s="176"/>
      <c r="ER1541" s="176"/>
      <c r="ES1541" s="176"/>
      <c r="ET1541" s="176"/>
      <c r="EU1541" s="176"/>
      <c r="EV1541" s="176"/>
      <c r="EW1541" s="176"/>
      <c r="EX1541" s="176"/>
      <c r="EY1541" s="176"/>
      <c r="EZ1541" s="176"/>
      <c r="FA1541" s="176"/>
      <c r="FB1541" s="176"/>
      <c r="FC1541" s="176"/>
      <c r="FD1541" s="176"/>
      <c r="FE1541" s="176"/>
      <c r="FF1541" s="176"/>
      <c r="FG1541" s="176"/>
      <c r="FH1541" s="176"/>
      <c r="FI1541" s="176"/>
      <c r="FJ1541" s="176"/>
      <c r="FK1541" s="176"/>
      <c r="FL1541" s="176"/>
      <c r="FM1541" s="176"/>
      <c r="FN1541" s="176"/>
      <c r="FO1541" s="176"/>
      <c r="FP1541" s="176"/>
      <c r="FQ1541" s="176"/>
      <c r="FR1541" s="176"/>
      <c r="FS1541" s="176"/>
      <c r="FT1541" s="176"/>
      <c r="FU1541" s="176"/>
      <c r="FV1541" s="176"/>
      <c r="FW1541" s="176"/>
      <c r="FX1541" s="176"/>
      <c r="FY1541" s="176"/>
      <c r="FZ1541" s="176"/>
      <c r="GA1541" s="176"/>
      <c r="GB1541" s="176"/>
      <c r="GC1541" s="176"/>
      <c r="GD1541" s="176"/>
      <c r="GE1541" s="176"/>
      <c r="GF1541" s="176"/>
      <c r="GG1541" s="176"/>
      <c r="GH1541" s="176"/>
      <c r="GI1541" s="176"/>
      <c r="GJ1541" s="176"/>
      <c r="GK1541" s="176"/>
      <c r="GL1541" s="176"/>
      <c r="GM1541" s="176"/>
      <c r="GN1541" s="176"/>
      <c r="GO1541" s="176"/>
      <c r="GP1541" s="176"/>
      <c r="GQ1541" s="176"/>
      <c r="GR1541" s="176"/>
      <c r="GS1541" s="176"/>
      <c r="GT1541" s="176"/>
      <c r="GU1541" s="176"/>
      <c r="GV1541" s="176"/>
      <c r="GW1541" s="176"/>
      <c r="GX1541" s="176"/>
      <c r="GY1541" s="176"/>
      <c r="GZ1541" s="176"/>
      <c r="HA1541" s="176"/>
      <c r="HB1541" s="176"/>
      <c r="HC1541" s="176"/>
      <c r="HD1541" s="176"/>
      <c r="HE1541" s="176"/>
      <c r="HF1541" s="176"/>
      <c r="HG1541" s="176"/>
      <c r="HH1541" s="176"/>
      <c r="HI1541" s="176"/>
      <c r="HJ1541" s="176"/>
      <c r="HK1541" s="176"/>
      <c r="HL1541" s="176"/>
      <c r="HM1541" s="176"/>
      <c r="HN1541" s="176"/>
      <c r="HO1541" s="176"/>
      <c r="HP1541" s="176"/>
      <c r="HQ1541" s="176"/>
      <c r="HR1541" s="176"/>
      <c r="HS1541" s="176"/>
      <c r="HT1541" s="176"/>
      <c r="HU1541" s="176"/>
      <c r="HV1541" s="176"/>
      <c r="HW1541" s="176"/>
      <c r="HX1541" s="176"/>
      <c r="HY1541" s="176"/>
      <c r="HZ1541" s="176"/>
      <c r="IA1541" s="176"/>
      <c r="IB1541" s="176"/>
      <c r="IC1541" s="176"/>
      <c r="ID1541" s="176"/>
      <c r="IE1541" s="176"/>
      <c r="IF1541" s="176"/>
      <c r="IG1541" s="176"/>
      <c r="IH1541" s="176"/>
      <c r="II1541" s="176"/>
      <c r="IJ1541" s="176"/>
      <c r="IK1541" s="176"/>
      <c r="IL1541" s="176"/>
      <c r="IM1541" s="176"/>
      <c r="IN1541" s="176"/>
      <c r="IO1541" s="176"/>
      <c r="IP1541" s="176"/>
      <c r="IQ1541" s="176"/>
      <c r="IR1541" s="176"/>
      <c r="IS1541" s="176"/>
      <c r="IT1541" s="176"/>
      <c r="IU1541" s="176"/>
    </row>
    <row r="1542" spans="1:255" s="177" customFormat="1" ht="23.25" customHeight="1" x14ac:dyDescent="0.25">
      <c r="A1542" s="132"/>
      <c r="B1542" s="77"/>
      <c r="C1542" s="110"/>
      <c r="D1542" s="111"/>
      <c r="E1542" s="172"/>
      <c r="F1542" s="124"/>
      <c r="G1542" s="114"/>
      <c r="H1542" s="569"/>
      <c r="I1542" s="182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  <c r="BP1542" s="176"/>
      <c r="BQ1542" s="176"/>
      <c r="BR1542" s="176"/>
      <c r="BS1542" s="176"/>
      <c r="BT1542" s="176"/>
      <c r="BU1542" s="176"/>
      <c r="BV1542" s="176"/>
      <c r="BW1542" s="176"/>
      <c r="BX1542" s="176"/>
      <c r="BY1542" s="176"/>
      <c r="BZ1542" s="176"/>
      <c r="CA1542" s="176"/>
      <c r="CB1542" s="176"/>
      <c r="CC1542" s="176"/>
      <c r="CD1542" s="176"/>
      <c r="CE1542" s="176"/>
      <c r="CF1542" s="176"/>
      <c r="CG1542" s="176"/>
      <c r="CH1542" s="176"/>
      <c r="CI1542" s="176"/>
      <c r="CJ1542" s="176"/>
      <c r="CK1542" s="176"/>
      <c r="CL1542" s="176"/>
      <c r="CM1542" s="176"/>
      <c r="CN1542" s="176"/>
      <c r="CO1542" s="176"/>
      <c r="CP1542" s="176"/>
      <c r="CQ1542" s="176"/>
      <c r="CR1542" s="176"/>
      <c r="CS1542" s="176"/>
      <c r="CT1542" s="176"/>
      <c r="CU1542" s="176"/>
      <c r="CV1542" s="176"/>
      <c r="CW1542" s="176"/>
      <c r="CX1542" s="176"/>
      <c r="CY1542" s="176"/>
      <c r="CZ1542" s="176"/>
      <c r="DA1542" s="176"/>
      <c r="DB1542" s="176"/>
      <c r="DC1542" s="176"/>
      <c r="DD1542" s="176"/>
      <c r="DE1542" s="176"/>
      <c r="DF1542" s="176"/>
      <c r="DG1542" s="176"/>
      <c r="DH1542" s="176"/>
      <c r="DI1542" s="176"/>
      <c r="DJ1542" s="176"/>
      <c r="DK1542" s="176"/>
      <c r="DL1542" s="176"/>
      <c r="DM1542" s="176"/>
      <c r="DN1542" s="176"/>
      <c r="DO1542" s="176"/>
      <c r="DP1542" s="176"/>
      <c r="DQ1542" s="176"/>
      <c r="DR1542" s="176"/>
      <c r="DS1542" s="176"/>
      <c r="DT1542" s="176"/>
      <c r="DU1542" s="176"/>
      <c r="DV1542" s="176"/>
      <c r="DW1542" s="176"/>
      <c r="DX1542" s="176"/>
      <c r="DY1542" s="176"/>
      <c r="DZ1542" s="176"/>
      <c r="EA1542" s="176"/>
      <c r="EB1542" s="176"/>
      <c r="EC1542" s="176"/>
      <c r="ED1542" s="176"/>
      <c r="EE1542" s="176"/>
      <c r="EF1542" s="176"/>
      <c r="EG1542" s="176"/>
      <c r="EH1542" s="176"/>
      <c r="EI1542" s="176"/>
      <c r="EJ1542" s="176"/>
      <c r="EK1542" s="176"/>
      <c r="EL1542" s="176"/>
      <c r="EM1542" s="176"/>
      <c r="EN1542" s="176"/>
      <c r="EO1542" s="176"/>
      <c r="EP1542" s="176"/>
      <c r="EQ1542" s="176"/>
      <c r="ER1542" s="176"/>
      <c r="ES1542" s="176"/>
      <c r="ET1542" s="176"/>
      <c r="EU1542" s="176"/>
      <c r="EV1542" s="176"/>
      <c r="EW1542" s="176"/>
      <c r="EX1542" s="176"/>
      <c r="EY1542" s="176"/>
      <c r="EZ1542" s="176"/>
      <c r="FA1542" s="176"/>
      <c r="FB1542" s="176"/>
      <c r="FC1542" s="176"/>
      <c r="FD1542" s="176"/>
      <c r="FE1542" s="176"/>
      <c r="FF1542" s="176"/>
      <c r="FG1542" s="176"/>
      <c r="FH1542" s="176"/>
      <c r="FI1542" s="176"/>
      <c r="FJ1542" s="176"/>
      <c r="FK1542" s="176"/>
      <c r="FL1542" s="176"/>
      <c r="FM1542" s="176"/>
      <c r="FN1542" s="176"/>
      <c r="FO1542" s="176"/>
      <c r="FP1542" s="176"/>
      <c r="FQ1542" s="176"/>
      <c r="FR1542" s="176"/>
      <c r="FS1542" s="176"/>
      <c r="FT1542" s="176"/>
      <c r="FU1542" s="176"/>
      <c r="FV1542" s="176"/>
      <c r="FW1542" s="176"/>
      <c r="FX1542" s="176"/>
      <c r="FY1542" s="176"/>
      <c r="FZ1542" s="176"/>
      <c r="GA1542" s="176"/>
      <c r="GB1542" s="176"/>
      <c r="GC1542" s="176"/>
      <c r="GD1542" s="176"/>
      <c r="GE1542" s="176"/>
      <c r="GF1542" s="176"/>
      <c r="GG1542" s="176"/>
      <c r="GH1542" s="176"/>
      <c r="GI1542" s="176"/>
      <c r="GJ1542" s="176"/>
      <c r="GK1542" s="176"/>
      <c r="GL1542" s="176"/>
      <c r="GM1542" s="176"/>
      <c r="GN1542" s="176"/>
      <c r="GO1542" s="176"/>
      <c r="GP1542" s="176"/>
      <c r="GQ1542" s="176"/>
      <c r="GR1542" s="176"/>
      <c r="GS1542" s="176"/>
      <c r="GT1542" s="176"/>
      <c r="GU1542" s="176"/>
      <c r="GV1542" s="176"/>
      <c r="GW1542" s="176"/>
      <c r="GX1542" s="176"/>
      <c r="GY1542" s="176"/>
      <c r="GZ1542" s="176"/>
      <c r="HA1542" s="176"/>
      <c r="HB1542" s="176"/>
      <c r="HC1542" s="176"/>
      <c r="HD1542" s="176"/>
      <c r="HE1542" s="176"/>
      <c r="HF1542" s="176"/>
      <c r="HG1542" s="176"/>
      <c r="HH1542" s="176"/>
      <c r="HI1542" s="176"/>
      <c r="HJ1542" s="176"/>
      <c r="HK1542" s="176"/>
      <c r="HL1542" s="176"/>
      <c r="HM1542" s="176"/>
      <c r="HN1542" s="176"/>
      <c r="HO1542" s="176"/>
      <c r="HP1542" s="176"/>
      <c r="HQ1542" s="176"/>
      <c r="HR1542" s="176"/>
      <c r="HS1542" s="176"/>
      <c r="HT1542" s="176"/>
      <c r="HU1542" s="176"/>
      <c r="HV1542" s="176"/>
      <c r="HW1542" s="176"/>
      <c r="HX1542" s="176"/>
      <c r="HY1542" s="176"/>
      <c r="HZ1542" s="176"/>
      <c r="IA1542" s="176"/>
      <c r="IB1542" s="176"/>
      <c r="IC1542" s="176"/>
      <c r="ID1542" s="176"/>
      <c r="IE1542" s="176"/>
      <c r="IF1542" s="176"/>
      <c r="IG1542" s="176"/>
      <c r="IH1542" s="176"/>
      <c r="II1542" s="176"/>
      <c r="IJ1542" s="176"/>
      <c r="IK1542" s="176"/>
      <c r="IL1542" s="176"/>
      <c r="IM1542" s="176"/>
      <c r="IN1542" s="176"/>
      <c r="IO1542" s="176"/>
      <c r="IP1542" s="176"/>
      <c r="IQ1542" s="176"/>
      <c r="IR1542" s="176"/>
      <c r="IS1542" s="176"/>
      <c r="IT1542" s="176"/>
      <c r="IU1542" s="176"/>
    </row>
    <row r="1543" spans="1:255" x14ac:dyDescent="0.2">
      <c r="A1543" s="43"/>
      <c r="B1543" s="206"/>
      <c r="C1543" s="207"/>
      <c r="D1543" s="208"/>
      <c r="E1543" s="208"/>
      <c r="F1543" s="209"/>
      <c r="G1543" s="545"/>
      <c r="H1543" s="48"/>
    </row>
    <row r="1544" spans="1:255" x14ac:dyDescent="0.2">
      <c r="A1544" s="43"/>
      <c r="B1544" s="206"/>
      <c r="C1544" s="207"/>
      <c r="D1544" s="208"/>
      <c r="E1544" s="208"/>
      <c r="F1544" s="209"/>
      <c r="G1544" s="545"/>
      <c r="H1544" s="48"/>
    </row>
    <row r="1545" spans="1:255" x14ac:dyDescent="0.2">
      <c r="A1545" s="49" t="s">
        <v>230</v>
      </c>
      <c r="B1545" s="776"/>
      <c r="C1545" s="777"/>
      <c r="D1545" s="777"/>
      <c r="E1545" s="777"/>
      <c r="F1545" s="777"/>
      <c r="G1545" s="778"/>
      <c r="H1545" s="50">
        <f>SUM(G1539:G1542)</f>
        <v>4.54</v>
      </c>
    </row>
    <row r="1546" spans="1:255" x14ac:dyDescent="0.2">
      <c r="A1546" s="56"/>
      <c r="B1546" s="57"/>
      <c r="C1546" s="57"/>
      <c r="D1546" s="58"/>
      <c r="E1546" s="59"/>
      <c r="F1546" s="60"/>
      <c r="G1546" s="60"/>
      <c r="H1546" s="61"/>
    </row>
    <row r="1547" spans="1:255" x14ac:dyDescent="0.2">
      <c r="A1547" s="779" t="s">
        <v>231</v>
      </c>
      <c r="B1547" s="781" t="s">
        <v>22</v>
      </c>
      <c r="C1547" s="781" t="s">
        <v>223</v>
      </c>
      <c r="D1547" s="781" t="s">
        <v>17</v>
      </c>
      <c r="E1547" s="783" t="s">
        <v>224</v>
      </c>
      <c r="F1547" s="772" t="s">
        <v>225</v>
      </c>
      <c r="G1547" s="773"/>
      <c r="H1547" s="774" t="s">
        <v>232</v>
      </c>
    </row>
    <row r="1548" spans="1:255" x14ac:dyDescent="0.2">
      <c r="A1548" s="780"/>
      <c r="B1548" s="782"/>
      <c r="C1548" s="782"/>
      <c r="D1548" s="785"/>
      <c r="E1548" s="786"/>
      <c r="F1548" s="42" t="s">
        <v>227</v>
      </c>
      <c r="G1548" s="42" t="s">
        <v>228</v>
      </c>
      <c r="H1548" s="775"/>
    </row>
    <row r="1549" spans="1:255" x14ac:dyDescent="0.2">
      <c r="A1549" s="690"/>
      <c r="B1549" s="691"/>
      <c r="C1549" s="691"/>
      <c r="D1549" s="691"/>
      <c r="E1549" s="691"/>
      <c r="F1549" s="691"/>
      <c r="G1549" s="691"/>
      <c r="H1549" s="692"/>
    </row>
    <row r="1550" spans="1:255" x14ac:dyDescent="0.2">
      <c r="A1550" s="49" t="s">
        <v>232</v>
      </c>
      <c r="B1550" s="547"/>
      <c r="C1550" s="547"/>
      <c r="D1550" s="67"/>
      <c r="E1550" s="68"/>
      <c r="F1550" s="69"/>
      <c r="G1550" s="70"/>
      <c r="H1550" s="48">
        <f>SUM(G1549:G1550)</f>
        <v>0</v>
      </c>
    </row>
    <row r="1551" spans="1:255" x14ac:dyDescent="0.2">
      <c r="A1551" s="71"/>
      <c r="B1551" s="72"/>
      <c r="C1551" s="72"/>
      <c r="D1551" s="72"/>
      <c r="E1551" s="73"/>
      <c r="F1551" s="74"/>
      <c r="G1551" s="74"/>
      <c r="H1551" s="75"/>
    </row>
    <row r="1552" spans="1:255" x14ac:dyDescent="0.2">
      <c r="A1552" s="51"/>
      <c r="B1552" s="688"/>
      <c r="C1552" s="688"/>
      <c r="D1552" s="688"/>
      <c r="E1552" s="52"/>
      <c r="F1552" s="53"/>
      <c r="G1552" s="53"/>
      <c r="H1552" s="54"/>
    </row>
    <row r="1553" spans="1:12" ht="15.75" customHeight="1" x14ac:dyDescent="0.2">
      <c r="A1553" s="139" t="s">
        <v>237</v>
      </c>
      <c r="B1553" s="562"/>
      <c r="C1553" s="562"/>
      <c r="D1553" s="141"/>
      <c r="E1553" s="142"/>
      <c r="F1553" s="108"/>
      <c r="G1553" s="109"/>
      <c r="H1553" s="298" t="s">
        <v>210</v>
      </c>
    </row>
    <row r="1554" spans="1:12" ht="15.75" customHeight="1" x14ac:dyDescent="0.2">
      <c r="A1554" s="143" t="s">
        <v>238</v>
      </c>
      <c r="B1554" s="144"/>
      <c r="C1554" s="144"/>
      <c r="D1554" s="145"/>
      <c r="E1554" s="146"/>
      <c r="F1554" s="147">
        <f>H1535</f>
        <v>8.39</v>
      </c>
      <c r="G1554" s="148"/>
      <c r="H1554" s="149"/>
    </row>
    <row r="1555" spans="1:12" ht="15.75" customHeight="1" x14ac:dyDescent="0.2">
      <c r="A1555" s="296" t="s">
        <v>239</v>
      </c>
      <c r="B1555" s="673"/>
      <c r="C1555" s="673"/>
      <c r="D1555" s="150"/>
      <c r="E1555" s="151"/>
      <c r="F1555" s="152">
        <v>0</v>
      </c>
      <c r="G1555" s="161"/>
      <c r="H1555" s="153"/>
    </row>
    <row r="1556" spans="1:12" ht="15.75" customHeight="1" x14ac:dyDescent="0.2">
      <c r="A1556" s="154" t="s">
        <v>240</v>
      </c>
      <c r="B1556" s="155"/>
      <c r="C1556" s="155"/>
      <c r="D1556" s="156"/>
      <c r="E1556" s="157"/>
      <c r="F1556" s="158"/>
      <c r="G1556" s="297"/>
      <c r="H1556" s="159">
        <f>F1554+F1555</f>
        <v>8.39</v>
      </c>
    </row>
    <row r="1557" spans="1:12" ht="15.75" customHeight="1" x14ac:dyDescent="0.2">
      <c r="A1557" s="143" t="s">
        <v>241</v>
      </c>
      <c r="B1557" s="144"/>
      <c r="C1557" s="144"/>
      <c r="D1557" s="145"/>
      <c r="E1557" s="146"/>
      <c r="F1557" s="160">
        <f>H1545</f>
        <v>4.54</v>
      </c>
      <c r="G1557" s="161"/>
      <c r="H1557" s="162"/>
    </row>
    <row r="1558" spans="1:12" ht="15.75" customHeight="1" x14ac:dyDescent="0.2">
      <c r="A1558" s="118" t="s">
        <v>242</v>
      </c>
      <c r="B1558" s="673"/>
      <c r="C1558" s="673"/>
      <c r="D1558" s="150"/>
      <c r="E1558" s="151"/>
      <c r="F1558" s="152">
        <f>H1550</f>
        <v>0</v>
      </c>
      <c r="G1558" s="161"/>
      <c r="H1558" s="153"/>
    </row>
    <row r="1559" spans="1:12" ht="24" customHeight="1" x14ac:dyDescent="0.2">
      <c r="A1559" s="154" t="s">
        <v>243</v>
      </c>
      <c r="B1559" s="155"/>
      <c r="C1559" s="155"/>
      <c r="D1559" s="156"/>
      <c r="E1559" s="163"/>
      <c r="F1559" s="158"/>
      <c r="G1559" s="297"/>
      <c r="H1559" s="159">
        <f>F1557+F1558</f>
        <v>4.54</v>
      </c>
    </row>
    <row r="1560" spans="1:12" ht="24" customHeight="1" thickBot="1" x14ac:dyDescent="0.25">
      <c r="A1560" s="318" t="s">
        <v>244</v>
      </c>
      <c r="B1560" s="319"/>
      <c r="C1560" s="319"/>
      <c r="D1560" s="319"/>
      <c r="E1560" s="320"/>
      <c r="F1560" s="321"/>
      <c r="G1560" s="322"/>
      <c r="H1560" s="323">
        <f>H1556+H1559</f>
        <v>12.93</v>
      </c>
    </row>
    <row r="1561" spans="1:12" x14ac:dyDescent="0.2">
      <c r="A1561" s="27"/>
      <c r="B1561" s="28"/>
      <c r="C1561" s="28"/>
      <c r="D1561" s="29"/>
      <c r="E1561" s="30"/>
      <c r="F1561" s="29"/>
      <c r="G1561" s="29"/>
      <c r="H1561" s="31"/>
    </row>
    <row r="1562" spans="1:12" x14ac:dyDescent="0.2">
      <c r="A1562" s="787" t="s">
        <v>211</v>
      </c>
      <c r="B1562" s="788"/>
      <c r="C1562" s="788"/>
      <c r="D1562" s="788"/>
      <c r="E1562" s="788"/>
      <c r="F1562" s="788"/>
      <c r="G1562" s="788"/>
      <c r="H1562" s="789"/>
    </row>
    <row r="1563" spans="1:12" x14ac:dyDescent="0.2">
      <c r="A1563" s="787" t="s">
        <v>212</v>
      </c>
      <c r="B1563" s="788"/>
      <c r="C1563" s="788"/>
      <c r="D1563" s="788"/>
      <c r="E1563" s="788"/>
      <c r="F1563" s="788"/>
      <c r="G1563" s="788"/>
      <c r="H1563" s="789"/>
    </row>
    <row r="1564" spans="1:12" x14ac:dyDescent="0.2">
      <c r="A1564" s="790" t="str">
        <f>$A$4</f>
        <v>Substituição dos sistemas de climatização dos cartórios do Edifício Sede por VRF</v>
      </c>
      <c r="B1564" s="791"/>
      <c r="C1564" s="791"/>
      <c r="D1564" s="791"/>
      <c r="E1564" s="791"/>
      <c r="F1564" s="791"/>
      <c r="G1564" s="791"/>
      <c r="H1564" s="792"/>
    </row>
    <row r="1565" spans="1:12" x14ac:dyDescent="0.2">
      <c r="A1565" s="793"/>
      <c r="B1565" s="794"/>
      <c r="C1565" s="794"/>
      <c r="D1565" s="794"/>
      <c r="E1565" s="794"/>
      <c r="F1565" s="794"/>
      <c r="G1565" s="794"/>
      <c r="H1565" s="687"/>
    </row>
    <row r="1566" spans="1:12" ht="24.75" customHeight="1" x14ac:dyDescent="0.2">
      <c r="A1566" s="795" t="str">
        <f>'Anexo 2'!H57</f>
        <v>DRE-003</v>
      </c>
      <c r="B1566" s="796"/>
      <c r="C1566" s="796"/>
      <c r="D1566" s="796"/>
      <c r="E1566" s="796"/>
      <c r="F1566" s="796"/>
      <c r="G1566" s="796"/>
      <c r="H1566" s="797"/>
    </row>
    <row r="1567" spans="1:12" ht="27" customHeight="1" x14ac:dyDescent="0.2">
      <c r="A1567" s="798" t="s">
        <v>215</v>
      </c>
      <c r="B1567" s="799"/>
      <c r="C1567" s="34" t="s">
        <v>22</v>
      </c>
      <c r="D1567" s="34" t="s">
        <v>216</v>
      </c>
      <c r="E1567" s="800" t="s">
        <v>217</v>
      </c>
      <c r="F1567" s="800"/>
      <c r="G1567" s="800" t="s">
        <v>218</v>
      </c>
      <c r="H1567" s="801"/>
    </row>
    <row r="1568" spans="1:12" ht="31.5" customHeight="1" x14ac:dyDescent="0.2">
      <c r="A1568" s="802" t="str">
        <f>'Anexo 2'!B57</f>
        <v>Fornecimento e instalação de joelho 90º, em PVC 40mm para esgoto, em rede de drenagem de água de condensação, marca de referência Tigre</v>
      </c>
      <c r="B1568" s="803"/>
      <c r="C1568" s="35" t="s">
        <v>8</v>
      </c>
      <c r="D1568" s="36">
        <v>89724</v>
      </c>
      <c r="E1568" s="804" t="s">
        <v>217</v>
      </c>
      <c r="F1568" s="804"/>
      <c r="G1568" s="805" t="str">
        <f>$G$8</f>
        <v>MAIO/2023</v>
      </c>
      <c r="H1568" s="806"/>
      <c r="J1568" s="37"/>
      <c r="K1568" s="37"/>
      <c r="L1568" s="38"/>
    </row>
    <row r="1569" spans="1:255" x14ac:dyDescent="0.2">
      <c r="A1569" s="39"/>
      <c r="B1569" s="689"/>
      <c r="C1569" s="689"/>
      <c r="D1569" s="689"/>
      <c r="E1569" s="40"/>
      <c r="F1569" s="41"/>
      <c r="G1569" s="86"/>
      <c r="H1569" s="87"/>
    </row>
    <row r="1570" spans="1:255" x14ac:dyDescent="0.2">
      <c r="A1570" s="779" t="s">
        <v>222</v>
      </c>
      <c r="B1570" s="781" t="s">
        <v>22</v>
      </c>
      <c r="C1570" s="781" t="s">
        <v>223</v>
      </c>
      <c r="D1570" s="781" t="s">
        <v>17</v>
      </c>
      <c r="E1570" s="783" t="s">
        <v>224</v>
      </c>
      <c r="F1570" s="772" t="s">
        <v>225</v>
      </c>
      <c r="G1570" s="773"/>
      <c r="H1570" s="774" t="s">
        <v>226</v>
      </c>
    </row>
    <row r="1571" spans="1:255" x14ac:dyDescent="0.2">
      <c r="A1571" s="807"/>
      <c r="B1571" s="782"/>
      <c r="C1571" s="782"/>
      <c r="D1571" s="785"/>
      <c r="E1571" s="786"/>
      <c r="F1571" s="42" t="s">
        <v>227</v>
      </c>
      <c r="G1571" s="42" t="s">
        <v>228</v>
      </c>
      <c r="H1571" s="775"/>
    </row>
    <row r="1572" spans="1:255" ht="27" customHeight="1" x14ac:dyDescent="0.2">
      <c r="A1572" s="76" t="s">
        <v>333</v>
      </c>
      <c r="B1572" s="77" t="s">
        <v>8</v>
      </c>
      <c r="C1572" s="78">
        <v>88267</v>
      </c>
      <c r="D1572" s="79" t="s">
        <v>249</v>
      </c>
      <c r="E1572" s="80">
        <v>0.127</v>
      </c>
      <c r="F1572" s="42">
        <v>24.55</v>
      </c>
      <c r="G1572" s="114">
        <f t="shared" ref="G1572:G1573" si="76">TRUNC(E1572*F1572,2)</f>
        <v>3.11</v>
      </c>
      <c r="H1572" s="546"/>
    </row>
    <row r="1573" spans="1:255" ht="27" customHeight="1" x14ac:dyDescent="0.2">
      <c r="A1573" s="81" t="s">
        <v>338</v>
      </c>
      <c r="B1573" s="77" t="s">
        <v>8</v>
      </c>
      <c r="C1573" s="78">
        <v>88248</v>
      </c>
      <c r="D1573" s="79" t="s">
        <v>249</v>
      </c>
      <c r="E1573" s="80">
        <v>0.127</v>
      </c>
      <c r="F1573" s="42">
        <v>19.68</v>
      </c>
      <c r="G1573" s="114">
        <f t="shared" si="76"/>
        <v>2.4900000000000002</v>
      </c>
      <c r="H1573" s="48"/>
    </row>
    <row r="1574" spans="1:255" x14ac:dyDescent="0.2">
      <c r="A1574" s="49" t="s">
        <v>226</v>
      </c>
      <c r="B1574" s="776"/>
      <c r="C1574" s="777"/>
      <c r="D1574" s="777"/>
      <c r="E1574" s="777"/>
      <c r="F1574" s="777"/>
      <c r="G1574" s="778"/>
      <c r="H1574" s="50">
        <f>SUM(G1572:G1574)</f>
        <v>5.6</v>
      </c>
    </row>
    <row r="1575" spans="1:255" x14ac:dyDescent="0.2">
      <c r="A1575" s="51"/>
      <c r="B1575" s="688"/>
      <c r="C1575" s="688"/>
      <c r="D1575" s="688"/>
      <c r="E1575" s="52"/>
      <c r="F1575" s="53"/>
      <c r="G1575" s="53"/>
      <c r="H1575" s="54"/>
    </row>
    <row r="1576" spans="1:255" ht="17.25" customHeight="1" x14ac:dyDescent="0.2">
      <c r="A1576" s="779" t="s">
        <v>229</v>
      </c>
      <c r="B1576" s="781" t="s">
        <v>22</v>
      </c>
      <c r="C1576" s="781" t="s">
        <v>223</v>
      </c>
      <c r="D1576" s="781" t="s">
        <v>17</v>
      </c>
      <c r="E1576" s="783" t="s">
        <v>224</v>
      </c>
      <c r="F1576" s="772" t="s">
        <v>225</v>
      </c>
      <c r="G1576" s="773"/>
      <c r="H1576" s="774" t="s">
        <v>230</v>
      </c>
    </row>
    <row r="1577" spans="1:255" ht="15.75" customHeight="1" x14ac:dyDescent="0.2">
      <c r="A1577" s="780"/>
      <c r="B1577" s="782"/>
      <c r="C1577" s="782"/>
      <c r="D1577" s="782"/>
      <c r="E1577" s="784"/>
      <c r="F1577" s="42" t="s">
        <v>227</v>
      </c>
      <c r="G1577" s="42" t="s">
        <v>228</v>
      </c>
      <c r="H1577" s="775"/>
    </row>
    <row r="1578" spans="1:255" s="177" customFormat="1" ht="22.5" x14ac:dyDescent="0.25">
      <c r="A1578" s="132" t="s">
        <v>339</v>
      </c>
      <c r="B1578" s="77" t="s">
        <v>8</v>
      </c>
      <c r="C1578" s="110">
        <v>37949</v>
      </c>
      <c r="D1578" s="111" t="s">
        <v>17</v>
      </c>
      <c r="E1578" s="172">
        <v>1</v>
      </c>
      <c r="F1578" s="124">
        <v>3.44</v>
      </c>
      <c r="G1578" s="114">
        <f>TRUNC(E1578*F1578,2)</f>
        <v>3.44</v>
      </c>
      <c r="H1578" s="569"/>
      <c r="I1578" s="182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  <c r="BP1578" s="176"/>
      <c r="BQ1578" s="176"/>
      <c r="BR1578" s="176"/>
      <c r="BS1578" s="176"/>
      <c r="BT1578" s="176"/>
      <c r="BU1578" s="176"/>
      <c r="BV1578" s="176"/>
      <c r="BW1578" s="176"/>
      <c r="BX1578" s="176"/>
      <c r="BY1578" s="176"/>
      <c r="BZ1578" s="176"/>
      <c r="CA1578" s="176"/>
      <c r="CB1578" s="176"/>
      <c r="CC1578" s="176"/>
      <c r="CD1578" s="176"/>
      <c r="CE1578" s="176"/>
      <c r="CF1578" s="176"/>
      <c r="CG1578" s="176"/>
      <c r="CH1578" s="176"/>
      <c r="CI1578" s="176"/>
      <c r="CJ1578" s="176"/>
      <c r="CK1578" s="176"/>
      <c r="CL1578" s="176"/>
      <c r="CM1578" s="176"/>
      <c r="CN1578" s="176"/>
      <c r="CO1578" s="176"/>
      <c r="CP1578" s="176"/>
      <c r="CQ1578" s="176"/>
      <c r="CR1578" s="176"/>
      <c r="CS1578" s="176"/>
      <c r="CT1578" s="176"/>
      <c r="CU1578" s="176"/>
      <c r="CV1578" s="176"/>
      <c r="CW1578" s="176"/>
      <c r="CX1578" s="176"/>
      <c r="CY1578" s="176"/>
      <c r="CZ1578" s="176"/>
      <c r="DA1578" s="176"/>
      <c r="DB1578" s="176"/>
      <c r="DC1578" s="176"/>
      <c r="DD1578" s="176"/>
      <c r="DE1578" s="176"/>
      <c r="DF1578" s="176"/>
      <c r="DG1578" s="176"/>
      <c r="DH1578" s="176"/>
      <c r="DI1578" s="176"/>
      <c r="DJ1578" s="176"/>
      <c r="DK1578" s="176"/>
      <c r="DL1578" s="176"/>
      <c r="DM1578" s="176"/>
      <c r="DN1578" s="176"/>
      <c r="DO1578" s="176"/>
      <c r="DP1578" s="176"/>
      <c r="DQ1578" s="176"/>
      <c r="DR1578" s="176"/>
      <c r="DS1578" s="176"/>
      <c r="DT1578" s="176"/>
      <c r="DU1578" s="176"/>
      <c r="DV1578" s="176"/>
      <c r="DW1578" s="176"/>
      <c r="DX1578" s="176"/>
      <c r="DY1578" s="176"/>
      <c r="DZ1578" s="176"/>
      <c r="EA1578" s="176"/>
      <c r="EB1578" s="176"/>
      <c r="EC1578" s="176"/>
      <c r="ED1578" s="176"/>
      <c r="EE1578" s="176"/>
      <c r="EF1578" s="176"/>
      <c r="EG1578" s="176"/>
      <c r="EH1578" s="176"/>
      <c r="EI1578" s="176"/>
      <c r="EJ1578" s="176"/>
      <c r="EK1578" s="176"/>
      <c r="EL1578" s="176"/>
      <c r="EM1578" s="176"/>
      <c r="EN1578" s="176"/>
      <c r="EO1578" s="176"/>
      <c r="EP1578" s="176"/>
      <c r="EQ1578" s="176"/>
      <c r="ER1578" s="176"/>
      <c r="ES1578" s="176"/>
      <c r="ET1578" s="176"/>
      <c r="EU1578" s="176"/>
      <c r="EV1578" s="176"/>
      <c r="EW1578" s="176"/>
      <c r="EX1578" s="176"/>
      <c r="EY1578" s="176"/>
      <c r="EZ1578" s="176"/>
      <c r="FA1578" s="176"/>
      <c r="FB1578" s="176"/>
      <c r="FC1578" s="176"/>
      <c r="FD1578" s="176"/>
      <c r="FE1578" s="176"/>
      <c r="FF1578" s="176"/>
      <c r="FG1578" s="176"/>
      <c r="FH1578" s="176"/>
      <c r="FI1578" s="176"/>
      <c r="FJ1578" s="176"/>
      <c r="FK1578" s="176"/>
      <c r="FL1578" s="176"/>
      <c r="FM1578" s="176"/>
      <c r="FN1578" s="176"/>
      <c r="FO1578" s="176"/>
      <c r="FP1578" s="176"/>
      <c r="FQ1578" s="176"/>
      <c r="FR1578" s="176"/>
      <c r="FS1578" s="176"/>
      <c r="FT1578" s="176"/>
      <c r="FU1578" s="176"/>
      <c r="FV1578" s="176"/>
      <c r="FW1578" s="176"/>
      <c r="FX1578" s="176"/>
      <c r="FY1578" s="176"/>
      <c r="FZ1578" s="176"/>
      <c r="GA1578" s="176"/>
      <c r="GB1578" s="176"/>
      <c r="GC1578" s="176"/>
      <c r="GD1578" s="176"/>
      <c r="GE1578" s="176"/>
      <c r="GF1578" s="176"/>
      <c r="GG1578" s="176"/>
      <c r="GH1578" s="176"/>
      <c r="GI1578" s="176"/>
      <c r="GJ1578" s="176"/>
      <c r="GK1578" s="176"/>
      <c r="GL1578" s="176"/>
      <c r="GM1578" s="176"/>
      <c r="GN1578" s="176"/>
      <c r="GO1578" s="176"/>
      <c r="GP1578" s="176"/>
      <c r="GQ1578" s="176"/>
      <c r="GR1578" s="176"/>
      <c r="GS1578" s="176"/>
      <c r="GT1578" s="176"/>
      <c r="GU1578" s="176"/>
      <c r="GV1578" s="176"/>
      <c r="GW1578" s="176"/>
      <c r="GX1578" s="176"/>
      <c r="GY1578" s="176"/>
      <c r="GZ1578" s="176"/>
      <c r="HA1578" s="176"/>
      <c r="HB1578" s="176"/>
      <c r="HC1578" s="176"/>
      <c r="HD1578" s="176"/>
      <c r="HE1578" s="176"/>
      <c r="HF1578" s="176"/>
      <c r="HG1578" s="176"/>
      <c r="HH1578" s="176"/>
      <c r="HI1578" s="176"/>
      <c r="HJ1578" s="176"/>
      <c r="HK1578" s="176"/>
      <c r="HL1578" s="176"/>
      <c r="HM1578" s="176"/>
      <c r="HN1578" s="176"/>
      <c r="HO1578" s="176"/>
      <c r="HP1578" s="176"/>
      <c r="HQ1578" s="176"/>
      <c r="HR1578" s="176"/>
      <c r="HS1578" s="176"/>
      <c r="HT1578" s="176"/>
      <c r="HU1578" s="176"/>
      <c r="HV1578" s="176"/>
      <c r="HW1578" s="176"/>
      <c r="HX1578" s="176"/>
      <c r="HY1578" s="176"/>
      <c r="HZ1578" s="176"/>
      <c r="IA1578" s="176"/>
      <c r="IB1578" s="176"/>
      <c r="IC1578" s="176"/>
      <c r="ID1578" s="176"/>
      <c r="IE1578" s="176"/>
      <c r="IF1578" s="176"/>
      <c r="IG1578" s="176"/>
      <c r="IH1578" s="176"/>
      <c r="II1578" s="176"/>
      <c r="IJ1578" s="176"/>
      <c r="IK1578" s="176"/>
      <c r="IL1578" s="176"/>
      <c r="IM1578" s="176"/>
      <c r="IN1578" s="176"/>
      <c r="IO1578" s="176"/>
      <c r="IP1578" s="176"/>
      <c r="IQ1578" s="176"/>
      <c r="IR1578" s="176"/>
      <c r="IS1578" s="176"/>
      <c r="IT1578" s="176"/>
      <c r="IU1578" s="176"/>
    </row>
    <row r="1579" spans="1:255" s="177" customFormat="1" ht="26.25" customHeight="1" x14ac:dyDescent="0.25">
      <c r="A1579" s="132" t="s">
        <v>340</v>
      </c>
      <c r="B1579" s="77" t="s">
        <v>8</v>
      </c>
      <c r="C1579" s="110">
        <v>122</v>
      </c>
      <c r="D1579" s="111" t="s">
        <v>17</v>
      </c>
      <c r="E1579" s="172">
        <v>9.9000000000000008E-3</v>
      </c>
      <c r="F1579" s="124">
        <v>68.55</v>
      </c>
      <c r="G1579" s="114">
        <f t="shared" ref="G1579:G1581" si="77">TRUNC(E1579*F1579,2)</f>
        <v>0.67</v>
      </c>
      <c r="H1579" s="569"/>
      <c r="I1579" s="182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  <c r="BP1579" s="176"/>
      <c r="BQ1579" s="176"/>
      <c r="BR1579" s="176"/>
      <c r="BS1579" s="176"/>
      <c r="BT1579" s="176"/>
      <c r="BU1579" s="176"/>
      <c r="BV1579" s="176"/>
      <c r="BW1579" s="176"/>
      <c r="BX1579" s="176"/>
      <c r="BY1579" s="176"/>
      <c r="BZ1579" s="176"/>
      <c r="CA1579" s="176"/>
      <c r="CB1579" s="176"/>
      <c r="CC1579" s="176"/>
      <c r="CD1579" s="176"/>
      <c r="CE1579" s="176"/>
      <c r="CF1579" s="176"/>
      <c r="CG1579" s="176"/>
      <c r="CH1579" s="176"/>
      <c r="CI1579" s="176"/>
      <c r="CJ1579" s="176"/>
      <c r="CK1579" s="176"/>
      <c r="CL1579" s="176"/>
      <c r="CM1579" s="176"/>
      <c r="CN1579" s="176"/>
      <c r="CO1579" s="176"/>
      <c r="CP1579" s="176"/>
      <c r="CQ1579" s="176"/>
      <c r="CR1579" s="176"/>
      <c r="CS1579" s="176"/>
      <c r="CT1579" s="176"/>
      <c r="CU1579" s="176"/>
      <c r="CV1579" s="176"/>
      <c r="CW1579" s="176"/>
      <c r="CX1579" s="176"/>
      <c r="CY1579" s="176"/>
      <c r="CZ1579" s="176"/>
      <c r="DA1579" s="176"/>
      <c r="DB1579" s="176"/>
      <c r="DC1579" s="176"/>
      <c r="DD1579" s="176"/>
      <c r="DE1579" s="176"/>
      <c r="DF1579" s="176"/>
      <c r="DG1579" s="176"/>
      <c r="DH1579" s="176"/>
      <c r="DI1579" s="176"/>
      <c r="DJ1579" s="176"/>
      <c r="DK1579" s="176"/>
      <c r="DL1579" s="176"/>
      <c r="DM1579" s="176"/>
      <c r="DN1579" s="176"/>
      <c r="DO1579" s="176"/>
      <c r="DP1579" s="176"/>
      <c r="DQ1579" s="176"/>
      <c r="DR1579" s="176"/>
      <c r="DS1579" s="176"/>
      <c r="DT1579" s="176"/>
      <c r="DU1579" s="176"/>
      <c r="DV1579" s="176"/>
      <c r="DW1579" s="176"/>
      <c r="DX1579" s="176"/>
      <c r="DY1579" s="176"/>
      <c r="DZ1579" s="176"/>
      <c r="EA1579" s="176"/>
      <c r="EB1579" s="176"/>
      <c r="EC1579" s="176"/>
      <c r="ED1579" s="176"/>
      <c r="EE1579" s="176"/>
      <c r="EF1579" s="176"/>
      <c r="EG1579" s="176"/>
      <c r="EH1579" s="176"/>
      <c r="EI1579" s="176"/>
      <c r="EJ1579" s="176"/>
      <c r="EK1579" s="176"/>
      <c r="EL1579" s="176"/>
      <c r="EM1579" s="176"/>
      <c r="EN1579" s="176"/>
      <c r="EO1579" s="176"/>
      <c r="EP1579" s="176"/>
      <c r="EQ1579" s="176"/>
      <c r="ER1579" s="176"/>
      <c r="ES1579" s="176"/>
      <c r="ET1579" s="176"/>
      <c r="EU1579" s="176"/>
      <c r="EV1579" s="176"/>
      <c r="EW1579" s="176"/>
      <c r="EX1579" s="176"/>
      <c r="EY1579" s="176"/>
      <c r="EZ1579" s="176"/>
      <c r="FA1579" s="176"/>
      <c r="FB1579" s="176"/>
      <c r="FC1579" s="176"/>
      <c r="FD1579" s="176"/>
      <c r="FE1579" s="176"/>
      <c r="FF1579" s="176"/>
      <c r="FG1579" s="176"/>
      <c r="FH1579" s="176"/>
      <c r="FI1579" s="176"/>
      <c r="FJ1579" s="176"/>
      <c r="FK1579" s="176"/>
      <c r="FL1579" s="176"/>
      <c r="FM1579" s="176"/>
      <c r="FN1579" s="176"/>
      <c r="FO1579" s="176"/>
      <c r="FP1579" s="176"/>
      <c r="FQ1579" s="176"/>
      <c r="FR1579" s="176"/>
      <c r="FS1579" s="176"/>
      <c r="FT1579" s="176"/>
      <c r="FU1579" s="176"/>
      <c r="FV1579" s="176"/>
      <c r="FW1579" s="176"/>
      <c r="FX1579" s="176"/>
      <c r="FY1579" s="176"/>
      <c r="FZ1579" s="176"/>
      <c r="GA1579" s="176"/>
      <c r="GB1579" s="176"/>
      <c r="GC1579" s="176"/>
      <c r="GD1579" s="176"/>
      <c r="GE1579" s="176"/>
      <c r="GF1579" s="176"/>
      <c r="GG1579" s="176"/>
      <c r="GH1579" s="176"/>
      <c r="GI1579" s="176"/>
      <c r="GJ1579" s="176"/>
      <c r="GK1579" s="176"/>
      <c r="GL1579" s="176"/>
      <c r="GM1579" s="176"/>
      <c r="GN1579" s="176"/>
      <c r="GO1579" s="176"/>
      <c r="GP1579" s="176"/>
      <c r="GQ1579" s="176"/>
      <c r="GR1579" s="176"/>
      <c r="GS1579" s="176"/>
      <c r="GT1579" s="176"/>
      <c r="GU1579" s="176"/>
      <c r="GV1579" s="176"/>
      <c r="GW1579" s="176"/>
      <c r="GX1579" s="176"/>
      <c r="GY1579" s="176"/>
      <c r="GZ1579" s="176"/>
      <c r="HA1579" s="176"/>
      <c r="HB1579" s="176"/>
      <c r="HC1579" s="176"/>
      <c r="HD1579" s="176"/>
      <c r="HE1579" s="176"/>
      <c r="HF1579" s="176"/>
      <c r="HG1579" s="176"/>
      <c r="HH1579" s="176"/>
      <c r="HI1579" s="176"/>
      <c r="HJ1579" s="176"/>
      <c r="HK1579" s="176"/>
      <c r="HL1579" s="176"/>
      <c r="HM1579" s="176"/>
      <c r="HN1579" s="176"/>
      <c r="HO1579" s="176"/>
      <c r="HP1579" s="176"/>
      <c r="HQ1579" s="176"/>
      <c r="HR1579" s="176"/>
      <c r="HS1579" s="176"/>
      <c r="HT1579" s="176"/>
      <c r="HU1579" s="176"/>
      <c r="HV1579" s="176"/>
      <c r="HW1579" s="176"/>
      <c r="HX1579" s="176"/>
      <c r="HY1579" s="176"/>
      <c r="HZ1579" s="176"/>
      <c r="IA1579" s="176"/>
      <c r="IB1579" s="176"/>
      <c r="IC1579" s="176"/>
      <c r="ID1579" s="176"/>
      <c r="IE1579" s="176"/>
      <c r="IF1579" s="176"/>
      <c r="IG1579" s="176"/>
      <c r="IH1579" s="176"/>
      <c r="II1579" s="176"/>
      <c r="IJ1579" s="176"/>
      <c r="IK1579" s="176"/>
      <c r="IL1579" s="176"/>
      <c r="IM1579" s="176"/>
      <c r="IN1579" s="176"/>
      <c r="IO1579" s="176"/>
      <c r="IP1579" s="176"/>
      <c r="IQ1579" s="176"/>
      <c r="IR1579" s="176"/>
      <c r="IS1579" s="176"/>
      <c r="IT1579" s="176"/>
      <c r="IU1579" s="176"/>
    </row>
    <row r="1580" spans="1:255" s="177" customFormat="1" ht="26.25" customHeight="1" x14ac:dyDescent="0.25">
      <c r="A1580" s="132" t="s">
        <v>341</v>
      </c>
      <c r="B1580" s="77" t="s">
        <v>8</v>
      </c>
      <c r="C1580" s="110">
        <v>20083</v>
      </c>
      <c r="D1580" s="111" t="s">
        <v>17</v>
      </c>
      <c r="E1580" s="172">
        <v>1.4999999999999999E-2</v>
      </c>
      <c r="F1580" s="124">
        <v>77.67</v>
      </c>
      <c r="G1580" s="114">
        <f t="shared" si="77"/>
        <v>1.1599999999999999</v>
      </c>
      <c r="H1580" s="569"/>
      <c r="I1580" s="182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  <c r="BP1580" s="176"/>
      <c r="BQ1580" s="176"/>
      <c r="BR1580" s="176"/>
      <c r="BS1580" s="176"/>
      <c r="BT1580" s="176"/>
      <c r="BU1580" s="176"/>
      <c r="BV1580" s="176"/>
      <c r="BW1580" s="176"/>
      <c r="BX1580" s="176"/>
      <c r="BY1580" s="176"/>
      <c r="BZ1580" s="176"/>
      <c r="CA1580" s="176"/>
      <c r="CB1580" s="176"/>
      <c r="CC1580" s="176"/>
      <c r="CD1580" s="176"/>
      <c r="CE1580" s="176"/>
      <c r="CF1580" s="176"/>
      <c r="CG1580" s="176"/>
      <c r="CH1580" s="176"/>
      <c r="CI1580" s="176"/>
      <c r="CJ1580" s="176"/>
      <c r="CK1580" s="176"/>
      <c r="CL1580" s="176"/>
      <c r="CM1580" s="176"/>
      <c r="CN1580" s="176"/>
      <c r="CO1580" s="176"/>
      <c r="CP1580" s="176"/>
      <c r="CQ1580" s="176"/>
      <c r="CR1580" s="176"/>
      <c r="CS1580" s="176"/>
      <c r="CT1580" s="176"/>
      <c r="CU1580" s="176"/>
      <c r="CV1580" s="176"/>
      <c r="CW1580" s="176"/>
      <c r="CX1580" s="176"/>
      <c r="CY1580" s="176"/>
      <c r="CZ1580" s="176"/>
      <c r="DA1580" s="176"/>
      <c r="DB1580" s="176"/>
      <c r="DC1580" s="176"/>
      <c r="DD1580" s="176"/>
      <c r="DE1580" s="176"/>
      <c r="DF1580" s="176"/>
      <c r="DG1580" s="176"/>
      <c r="DH1580" s="176"/>
      <c r="DI1580" s="176"/>
      <c r="DJ1580" s="176"/>
      <c r="DK1580" s="176"/>
      <c r="DL1580" s="176"/>
      <c r="DM1580" s="176"/>
      <c r="DN1580" s="176"/>
      <c r="DO1580" s="176"/>
      <c r="DP1580" s="176"/>
      <c r="DQ1580" s="176"/>
      <c r="DR1580" s="176"/>
      <c r="DS1580" s="176"/>
      <c r="DT1580" s="176"/>
      <c r="DU1580" s="176"/>
      <c r="DV1580" s="176"/>
      <c r="DW1580" s="176"/>
      <c r="DX1580" s="176"/>
      <c r="DY1580" s="176"/>
      <c r="DZ1580" s="176"/>
      <c r="EA1580" s="176"/>
      <c r="EB1580" s="176"/>
      <c r="EC1580" s="176"/>
      <c r="ED1580" s="176"/>
      <c r="EE1580" s="176"/>
      <c r="EF1580" s="176"/>
      <c r="EG1580" s="176"/>
      <c r="EH1580" s="176"/>
      <c r="EI1580" s="176"/>
      <c r="EJ1580" s="176"/>
      <c r="EK1580" s="176"/>
      <c r="EL1580" s="176"/>
      <c r="EM1580" s="176"/>
      <c r="EN1580" s="176"/>
      <c r="EO1580" s="176"/>
      <c r="EP1580" s="176"/>
      <c r="EQ1580" s="176"/>
      <c r="ER1580" s="176"/>
      <c r="ES1580" s="176"/>
      <c r="ET1580" s="176"/>
      <c r="EU1580" s="176"/>
      <c r="EV1580" s="176"/>
      <c r="EW1580" s="176"/>
      <c r="EX1580" s="176"/>
      <c r="EY1580" s="176"/>
      <c r="EZ1580" s="176"/>
      <c r="FA1580" s="176"/>
      <c r="FB1580" s="176"/>
      <c r="FC1580" s="176"/>
      <c r="FD1580" s="176"/>
      <c r="FE1580" s="176"/>
      <c r="FF1580" s="176"/>
      <c r="FG1580" s="176"/>
      <c r="FH1580" s="176"/>
      <c r="FI1580" s="176"/>
      <c r="FJ1580" s="176"/>
      <c r="FK1580" s="176"/>
      <c r="FL1580" s="176"/>
      <c r="FM1580" s="176"/>
      <c r="FN1580" s="176"/>
      <c r="FO1580" s="176"/>
      <c r="FP1580" s="176"/>
      <c r="FQ1580" s="176"/>
      <c r="FR1580" s="176"/>
      <c r="FS1580" s="176"/>
      <c r="FT1580" s="176"/>
      <c r="FU1580" s="176"/>
      <c r="FV1580" s="176"/>
      <c r="FW1580" s="176"/>
      <c r="FX1580" s="176"/>
      <c r="FY1580" s="176"/>
      <c r="FZ1580" s="176"/>
      <c r="GA1580" s="176"/>
      <c r="GB1580" s="176"/>
      <c r="GC1580" s="176"/>
      <c r="GD1580" s="176"/>
      <c r="GE1580" s="176"/>
      <c r="GF1580" s="176"/>
      <c r="GG1580" s="176"/>
      <c r="GH1580" s="176"/>
      <c r="GI1580" s="176"/>
      <c r="GJ1580" s="176"/>
      <c r="GK1580" s="176"/>
      <c r="GL1580" s="176"/>
      <c r="GM1580" s="176"/>
      <c r="GN1580" s="176"/>
      <c r="GO1580" s="176"/>
      <c r="GP1580" s="176"/>
      <c r="GQ1580" s="176"/>
      <c r="GR1580" s="176"/>
      <c r="GS1580" s="176"/>
      <c r="GT1580" s="176"/>
      <c r="GU1580" s="176"/>
      <c r="GV1580" s="176"/>
      <c r="GW1580" s="176"/>
      <c r="GX1580" s="176"/>
      <c r="GY1580" s="176"/>
      <c r="GZ1580" s="176"/>
      <c r="HA1580" s="176"/>
      <c r="HB1580" s="176"/>
      <c r="HC1580" s="176"/>
      <c r="HD1580" s="176"/>
      <c r="HE1580" s="176"/>
      <c r="HF1580" s="176"/>
      <c r="HG1580" s="176"/>
      <c r="HH1580" s="176"/>
      <c r="HI1580" s="176"/>
      <c r="HJ1580" s="176"/>
      <c r="HK1580" s="176"/>
      <c r="HL1580" s="176"/>
      <c r="HM1580" s="176"/>
      <c r="HN1580" s="176"/>
      <c r="HO1580" s="176"/>
      <c r="HP1580" s="176"/>
      <c r="HQ1580" s="176"/>
      <c r="HR1580" s="176"/>
      <c r="HS1580" s="176"/>
      <c r="HT1580" s="176"/>
      <c r="HU1580" s="176"/>
      <c r="HV1580" s="176"/>
      <c r="HW1580" s="176"/>
      <c r="HX1580" s="176"/>
      <c r="HY1580" s="176"/>
      <c r="HZ1580" s="176"/>
      <c r="IA1580" s="176"/>
      <c r="IB1580" s="176"/>
      <c r="IC1580" s="176"/>
      <c r="ID1580" s="176"/>
      <c r="IE1580" s="176"/>
      <c r="IF1580" s="176"/>
      <c r="IG1580" s="176"/>
      <c r="IH1580" s="176"/>
      <c r="II1580" s="176"/>
      <c r="IJ1580" s="176"/>
      <c r="IK1580" s="176"/>
      <c r="IL1580" s="176"/>
      <c r="IM1580" s="176"/>
      <c r="IN1580" s="176"/>
      <c r="IO1580" s="176"/>
      <c r="IP1580" s="176"/>
      <c r="IQ1580" s="176"/>
      <c r="IR1580" s="176"/>
      <c r="IS1580" s="176"/>
      <c r="IT1580" s="176"/>
      <c r="IU1580" s="176"/>
    </row>
    <row r="1581" spans="1:255" ht="17.25" customHeight="1" x14ac:dyDescent="0.2">
      <c r="A1581" s="132" t="s">
        <v>336</v>
      </c>
      <c r="B1581" s="77" t="s">
        <v>8</v>
      </c>
      <c r="C1581" s="110">
        <v>38383</v>
      </c>
      <c r="D1581" s="111" t="s">
        <v>17</v>
      </c>
      <c r="E1581" s="172">
        <v>7.1000000000000004E-3</v>
      </c>
      <c r="F1581" s="124">
        <v>2.27</v>
      </c>
      <c r="G1581" s="114">
        <f t="shared" si="77"/>
        <v>0.01</v>
      </c>
      <c r="H1581" s="48"/>
    </row>
    <row r="1582" spans="1:255" x14ac:dyDescent="0.2">
      <c r="A1582" s="132"/>
      <c r="B1582" s="77"/>
      <c r="C1582" s="110"/>
      <c r="D1582" s="111"/>
      <c r="E1582" s="172"/>
      <c r="F1582" s="124"/>
      <c r="G1582" s="114"/>
      <c r="H1582" s="48"/>
    </row>
    <row r="1583" spans="1:255" x14ac:dyDescent="0.2">
      <c r="A1583" s="49" t="s">
        <v>230</v>
      </c>
      <c r="B1583" s="776"/>
      <c r="C1583" s="777"/>
      <c r="D1583" s="777"/>
      <c r="E1583" s="777"/>
      <c r="F1583" s="777"/>
      <c r="G1583" s="778"/>
      <c r="H1583" s="50">
        <f>SUM(G1578:G1581)</f>
        <v>5.28</v>
      </c>
    </row>
    <row r="1584" spans="1:255" x14ac:dyDescent="0.2">
      <c r="A1584" s="56"/>
      <c r="B1584" s="57"/>
      <c r="C1584" s="57"/>
      <c r="D1584" s="58"/>
      <c r="E1584" s="59"/>
      <c r="F1584" s="60"/>
      <c r="G1584" s="60"/>
      <c r="H1584" s="61"/>
    </row>
    <row r="1585" spans="1:8" x14ac:dyDescent="0.2">
      <c r="A1585" s="779" t="s">
        <v>231</v>
      </c>
      <c r="B1585" s="781" t="s">
        <v>22</v>
      </c>
      <c r="C1585" s="781" t="s">
        <v>223</v>
      </c>
      <c r="D1585" s="781" t="s">
        <v>17</v>
      </c>
      <c r="E1585" s="783" t="s">
        <v>224</v>
      </c>
      <c r="F1585" s="772" t="s">
        <v>225</v>
      </c>
      <c r="G1585" s="773"/>
      <c r="H1585" s="774" t="s">
        <v>232</v>
      </c>
    </row>
    <row r="1586" spans="1:8" x14ac:dyDescent="0.2">
      <c r="A1586" s="780"/>
      <c r="B1586" s="782"/>
      <c r="C1586" s="782"/>
      <c r="D1586" s="785"/>
      <c r="E1586" s="786"/>
      <c r="F1586" s="42" t="s">
        <v>227</v>
      </c>
      <c r="G1586" s="42" t="s">
        <v>228</v>
      </c>
      <c r="H1586" s="775"/>
    </row>
    <row r="1587" spans="1:8" x14ac:dyDescent="0.2">
      <c r="A1587" s="690"/>
      <c r="B1587" s="691"/>
      <c r="C1587" s="691"/>
      <c r="D1587" s="691"/>
      <c r="E1587" s="691"/>
      <c r="F1587" s="691"/>
      <c r="G1587" s="691"/>
      <c r="H1587" s="692"/>
    </row>
    <row r="1588" spans="1:8" x14ac:dyDescent="0.2">
      <c r="A1588" s="49" t="s">
        <v>232</v>
      </c>
      <c r="B1588" s="547"/>
      <c r="C1588" s="547"/>
      <c r="D1588" s="67"/>
      <c r="E1588" s="68"/>
      <c r="F1588" s="69"/>
      <c r="G1588" s="70"/>
      <c r="H1588" s="48">
        <f>SUM(G1587:G1588)</f>
        <v>0</v>
      </c>
    </row>
    <row r="1589" spans="1:8" x14ac:dyDescent="0.2">
      <c r="A1589" s="71"/>
      <c r="B1589" s="72"/>
      <c r="C1589" s="72"/>
      <c r="D1589" s="72"/>
      <c r="E1589" s="73"/>
      <c r="F1589" s="74"/>
      <c r="G1589" s="74"/>
      <c r="H1589" s="75"/>
    </row>
    <row r="1590" spans="1:8" x14ac:dyDescent="0.2">
      <c r="A1590" s="51"/>
      <c r="B1590" s="688"/>
      <c r="C1590" s="688"/>
      <c r="D1590" s="688"/>
      <c r="E1590" s="52"/>
      <c r="F1590" s="53"/>
      <c r="G1590" s="53"/>
      <c r="H1590" s="54"/>
    </row>
    <row r="1591" spans="1:8" ht="15.75" customHeight="1" x14ac:dyDescent="0.2">
      <c r="A1591" s="139" t="s">
        <v>237</v>
      </c>
      <c r="B1591" s="562"/>
      <c r="C1591" s="562"/>
      <c r="D1591" s="141"/>
      <c r="E1591" s="142"/>
      <c r="F1591" s="108"/>
      <c r="G1591" s="109"/>
      <c r="H1591" s="298" t="s">
        <v>210</v>
      </c>
    </row>
    <row r="1592" spans="1:8" ht="15.75" customHeight="1" x14ac:dyDescent="0.2">
      <c r="A1592" s="143" t="s">
        <v>238</v>
      </c>
      <c r="B1592" s="144"/>
      <c r="C1592" s="144"/>
      <c r="D1592" s="145"/>
      <c r="E1592" s="146"/>
      <c r="F1592" s="147">
        <f>H1574</f>
        <v>5.6</v>
      </c>
      <c r="G1592" s="148"/>
      <c r="H1592" s="149"/>
    </row>
    <row r="1593" spans="1:8" ht="15.75" customHeight="1" x14ac:dyDescent="0.2">
      <c r="A1593" s="296" t="s">
        <v>239</v>
      </c>
      <c r="B1593" s="673"/>
      <c r="C1593" s="673"/>
      <c r="D1593" s="150"/>
      <c r="E1593" s="151"/>
      <c r="F1593" s="152">
        <v>0</v>
      </c>
      <c r="G1593" s="161"/>
      <c r="H1593" s="153"/>
    </row>
    <row r="1594" spans="1:8" ht="15.75" customHeight="1" x14ac:dyDescent="0.2">
      <c r="A1594" s="154" t="s">
        <v>240</v>
      </c>
      <c r="B1594" s="155"/>
      <c r="C1594" s="155"/>
      <c r="D1594" s="156"/>
      <c r="E1594" s="157"/>
      <c r="F1594" s="158"/>
      <c r="G1594" s="297"/>
      <c r="H1594" s="159">
        <f>F1592+F1593</f>
        <v>5.6</v>
      </c>
    </row>
    <row r="1595" spans="1:8" ht="15.75" customHeight="1" x14ac:dyDescent="0.2">
      <c r="A1595" s="143" t="s">
        <v>241</v>
      </c>
      <c r="B1595" s="144"/>
      <c r="C1595" s="144"/>
      <c r="D1595" s="145"/>
      <c r="E1595" s="146"/>
      <c r="F1595" s="160">
        <f>H1583</f>
        <v>5.28</v>
      </c>
      <c r="G1595" s="161"/>
      <c r="H1595" s="162"/>
    </row>
    <row r="1596" spans="1:8" ht="15.75" customHeight="1" x14ac:dyDescent="0.2">
      <c r="A1596" s="118" t="s">
        <v>242</v>
      </c>
      <c r="B1596" s="673"/>
      <c r="C1596" s="673"/>
      <c r="D1596" s="150"/>
      <c r="E1596" s="151"/>
      <c r="F1596" s="152">
        <f>H1588</f>
        <v>0</v>
      </c>
      <c r="G1596" s="161"/>
      <c r="H1596" s="153"/>
    </row>
    <row r="1597" spans="1:8" ht="24" customHeight="1" x14ac:dyDescent="0.2">
      <c r="A1597" s="154" t="s">
        <v>243</v>
      </c>
      <c r="B1597" s="155"/>
      <c r="C1597" s="155"/>
      <c r="D1597" s="156"/>
      <c r="E1597" s="163"/>
      <c r="F1597" s="158"/>
      <c r="G1597" s="297"/>
      <c r="H1597" s="159">
        <f>F1595+F1596</f>
        <v>5.28</v>
      </c>
    </row>
    <row r="1598" spans="1:8" ht="24" customHeight="1" thickBot="1" x14ac:dyDescent="0.25">
      <c r="A1598" s="318" t="s">
        <v>244</v>
      </c>
      <c r="B1598" s="319"/>
      <c r="C1598" s="319"/>
      <c r="D1598" s="319"/>
      <c r="E1598" s="320"/>
      <c r="F1598" s="321"/>
      <c r="G1598" s="322"/>
      <c r="H1598" s="323">
        <f>H1594+H1597</f>
        <v>10.879999999999999</v>
      </c>
    </row>
    <row r="1599" spans="1:8" x14ac:dyDescent="0.2">
      <c r="A1599" s="695"/>
      <c r="B1599" s="683"/>
      <c r="C1599" s="683"/>
      <c r="D1599" s="684"/>
      <c r="E1599" s="685"/>
      <c r="F1599" s="684"/>
      <c r="G1599" s="684"/>
      <c r="H1599" s="696"/>
    </row>
    <row r="1600" spans="1:8" x14ac:dyDescent="0.2">
      <c r="A1600" s="787" t="s">
        <v>211</v>
      </c>
      <c r="B1600" s="788"/>
      <c r="C1600" s="788"/>
      <c r="D1600" s="788"/>
      <c r="E1600" s="788"/>
      <c r="F1600" s="788"/>
      <c r="G1600" s="788"/>
      <c r="H1600" s="789"/>
    </row>
    <row r="1601" spans="1:255" x14ac:dyDescent="0.2">
      <c r="A1601" s="787" t="s">
        <v>212</v>
      </c>
      <c r="B1601" s="788"/>
      <c r="C1601" s="788"/>
      <c r="D1601" s="788"/>
      <c r="E1601" s="788"/>
      <c r="F1601" s="788"/>
      <c r="G1601" s="788"/>
      <c r="H1601" s="789"/>
    </row>
    <row r="1602" spans="1:255" x14ac:dyDescent="0.2">
      <c r="A1602" s="790" t="str">
        <f>$A$4</f>
        <v>Substituição dos sistemas de climatização dos cartórios do Edifício Sede por VRF</v>
      </c>
      <c r="B1602" s="791"/>
      <c r="C1602" s="791"/>
      <c r="D1602" s="791"/>
      <c r="E1602" s="791"/>
      <c r="F1602" s="791"/>
      <c r="G1602" s="791"/>
      <c r="H1602" s="792"/>
    </row>
    <row r="1603" spans="1:255" x14ac:dyDescent="0.2">
      <c r="A1603" s="793"/>
      <c r="B1603" s="794"/>
      <c r="C1603" s="794"/>
      <c r="D1603" s="794"/>
      <c r="E1603" s="794"/>
      <c r="F1603" s="794"/>
      <c r="G1603" s="794"/>
      <c r="H1603" s="687"/>
    </row>
    <row r="1604" spans="1:255" ht="24.75" customHeight="1" x14ac:dyDescent="0.2">
      <c r="A1604" s="795" t="str">
        <f>'Anexo 2'!H58</f>
        <v>DRE-004</v>
      </c>
      <c r="B1604" s="796"/>
      <c r="C1604" s="796"/>
      <c r="D1604" s="796"/>
      <c r="E1604" s="796"/>
      <c r="F1604" s="796"/>
      <c r="G1604" s="796"/>
      <c r="H1604" s="797"/>
    </row>
    <row r="1605" spans="1:255" ht="27" customHeight="1" x14ac:dyDescent="0.2">
      <c r="A1605" s="798" t="s">
        <v>215</v>
      </c>
      <c r="B1605" s="799"/>
      <c r="C1605" s="34" t="s">
        <v>22</v>
      </c>
      <c r="D1605" s="34" t="s">
        <v>216</v>
      </c>
      <c r="E1605" s="800" t="s">
        <v>217</v>
      </c>
      <c r="F1605" s="800"/>
      <c r="G1605" s="800" t="s">
        <v>218</v>
      </c>
      <c r="H1605" s="801"/>
    </row>
    <row r="1606" spans="1:255" ht="31.5" customHeight="1" x14ac:dyDescent="0.2">
      <c r="A1606" s="802" t="str">
        <f>'Anexo 2'!B58</f>
        <v>Fornecimento e instalação de joelho 45º, em PVC 40mm para esgoto, em rede de drenagem de água de condensação, marca de referência Tigre</v>
      </c>
      <c r="B1606" s="803"/>
      <c r="C1606" s="35" t="s">
        <v>8</v>
      </c>
      <c r="D1606" s="36">
        <v>89726</v>
      </c>
      <c r="E1606" s="804" t="s">
        <v>217</v>
      </c>
      <c r="F1606" s="804"/>
      <c r="G1606" s="805" t="str">
        <f>$G$8</f>
        <v>MAIO/2023</v>
      </c>
      <c r="H1606" s="806"/>
      <c r="J1606" s="37"/>
      <c r="K1606" s="37"/>
      <c r="L1606" s="38"/>
    </row>
    <row r="1607" spans="1:255" x14ac:dyDescent="0.2">
      <c r="A1607" s="39"/>
      <c r="B1607" s="689"/>
      <c r="C1607" s="689"/>
      <c r="D1607" s="689"/>
      <c r="E1607" s="40"/>
      <c r="F1607" s="41"/>
      <c r="G1607" s="86"/>
      <c r="H1607" s="87"/>
    </row>
    <row r="1608" spans="1:255" x14ac:dyDescent="0.2">
      <c r="A1608" s="779" t="s">
        <v>222</v>
      </c>
      <c r="B1608" s="781" t="s">
        <v>22</v>
      </c>
      <c r="C1608" s="781" t="s">
        <v>223</v>
      </c>
      <c r="D1608" s="781" t="s">
        <v>17</v>
      </c>
      <c r="E1608" s="783" t="s">
        <v>224</v>
      </c>
      <c r="F1608" s="772" t="s">
        <v>225</v>
      </c>
      <c r="G1608" s="773"/>
      <c r="H1608" s="774" t="s">
        <v>226</v>
      </c>
    </row>
    <row r="1609" spans="1:255" x14ac:dyDescent="0.2">
      <c r="A1609" s="807"/>
      <c r="B1609" s="782"/>
      <c r="C1609" s="782"/>
      <c r="D1609" s="785"/>
      <c r="E1609" s="786"/>
      <c r="F1609" s="42" t="s">
        <v>227</v>
      </c>
      <c r="G1609" s="42" t="s">
        <v>228</v>
      </c>
      <c r="H1609" s="775"/>
    </row>
    <row r="1610" spans="1:255" ht="27" customHeight="1" x14ac:dyDescent="0.2">
      <c r="A1610" s="76" t="s">
        <v>333</v>
      </c>
      <c r="B1610" s="77" t="s">
        <v>8</v>
      </c>
      <c r="C1610" s="78">
        <v>88267</v>
      </c>
      <c r="D1610" s="79" t="s">
        <v>249</v>
      </c>
      <c r="E1610" s="80">
        <v>0.127</v>
      </c>
      <c r="F1610" s="42">
        <v>24.55</v>
      </c>
      <c r="G1610" s="114">
        <f t="shared" ref="G1610:G1611" si="78">TRUNC(E1610*F1610,2)</f>
        <v>3.11</v>
      </c>
      <c r="H1610" s="546"/>
    </row>
    <row r="1611" spans="1:255" ht="27" customHeight="1" x14ac:dyDescent="0.2">
      <c r="A1611" s="81" t="s">
        <v>338</v>
      </c>
      <c r="B1611" s="77" t="s">
        <v>8</v>
      </c>
      <c r="C1611" s="78">
        <v>88248</v>
      </c>
      <c r="D1611" s="79" t="s">
        <v>249</v>
      </c>
      <c r="E1611" s="80">
        <v>0.127</v>
      </c>
      <c r="F1611" s="42">
        <v>19.68</v>
      </c>
      <c r="G1611" s="114">
        <f t="shared" si="78"/>
        <v>2.4900000000000002</v>
      </c>
      <c r="H1611" s="48"/>
    </row>
    <row r="1612" spans="1:255" x14ac:dyDescent="0.2">
      <c r="A1612" s="49" t="s">
        <v>226</v>
      </c>
      <c r="B1612" s="776"/>
      <c r="C1612" s="777"/>
      <c r="D1612" s="777"/>
      <c r="E1612" s="777"/>
      <c r="F1612" s="777"/>
      <c r="G1612" s="778"/>
      <c r="H1612" s="50">
        <f>SUM(G1610:G1612)</f>
        <v>5.6</v>
      </c>
    </row>
    <row r="1613" spans="1:255" x14ac:dyDescent="0.2">
      <c r="A1613" s="51"/>
      <c r="B1613" s="688"/>
      <c r="C1613" s="688"/>
      <c r="D1613" s="688"/>
      <c r="E1613" s="52"/>
      <c r="F1613" s="53"/>
      <c r="G1613" s="53"/>
      <c r="H1613" s="54"/>
    </row>
    <row r="1614" spans="1:255" ht="17.25" customHeight="1" x14ac:dyDescent="0.2">
      <c r="A1614" s="779" t="s">
        <v>229</v>
      </c>
      <c r="B1614" s="781" t="s">
        <v>22</v>
      </c>
      <c r="C1614" s="781" t="s">
        <v>223</v>
      </c>
      <c r="D1614" s="781" t="s">
        <v>17</v>
      </c>
      <c r="E1614" s="783" t="s">
        <v>224</v>
      </c>
      <c r="F1614" s="772" t="s">
        <v>225</v>
      </c>
      <c r="G1614" s="773"/>
      <c r="H1614" s="774" t="s">
        <v>230</v>
      </c>
    </row>
    <row r="1615" spans="1:255" ht="15.75" customHeight="1" x14ac:dyDescent="0.2">
      <c r="A1615" s="780"/>
      <c r="B1615" s="782"/>
      <c r="C1615" s="782"/>
      <c r="D1615" s="782"/>
      <c r="E1615" s="784"/>
      <c r="F1615" s="42" t="s">
        <v>227</v>
      </c>
      <c r="G1615" s="42" t="s">
        <v>228</v>
      </c>
      <c r="H1615" s="775"/>
    </row>
    <row r="1616" spans="1:255" s="177" customFormat="1" ht="22.5" x14ac:dyDescent="0.25">
      <c r="A1616" s="132" t="s">
        <v>342</v>
      </c>
      <c r="B1616" s="77" t="s">
        <v>8</v>
      </c>
      <c r="C1616" s="110">
        <v>37951</v>
      </c>
      <c r="D1616" s="111" t="s">
        <v>17</v>
      </c>
      <c r="E1616" s="172">
        <v>1</v>
      </c>
      <c r="F1616" s="124">
        <v>3.82</v>
      </c>
      <c r="G1616" s="114">
        <f>TRUNC(E1616*F1616,2)</f>
        <v>3.82</v>
      </c>
      <c r="H1616" s="569"/>
      <c r="I1616" s="182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  <c r="AZ1616" s="176"/>
      <c r="BA1616" s="176"/>
      <c r="BB1616" s="176"/>
      <c r="BC1616" s="176"/>
      <c r="BD1616" s="176"/>
      <c r="BE1616" s="176"/>
      <c r="BF1616" s="176"/>
      <c r="BG1616" s="176"/>
      <c r="BH1616" s="176"/>
      <c r="BI1616" s="176"/>
      <c r="BJ1616" s="176"/>
      <c r="BK1616" s="176"/>
      <c r="BL1616" s="176"/>
      <c r="BM1616" s="176"/>
      <c r="BN1616" s="176"/>
      <c r="BO1616" s="176"/>
      <c r="BP1616" s="176"/>
      <c r="BQ1616" s="176"/>
      <c r="BR1616" s="176"/>
      <c r="BS1616" s="176"/>
      <c r="BT1616" s="176"/>
      <c r="BU1616" s="176"/>
      <c r="BV1616" s="176"/>
      <c r="BW1616" s="176"/>
      <c r="BX1616" s="176"/>
      <c r="BY1616" s="176"/>
      <c r="BZ1616" s="176"/>
      <c r="CA1616" s="176"/>
      <c r="CB1616" s="176"/>
      <c r="CC1616" s="176"/>
      <c r="CD1616" s="176"/>
      <c r="CE1616" s="176"/>
      <c r="CF1616" s="176"/>
      <c r="CG1616" s="176"/>
      <c r="CH1616" s="176"/>
      <c r="CI1616" s="176"/>
      <c r="CJ1616" s="176"/>
      <c r="CK1616" s="176"/>
      <c r="CL1616" s="176"/>
      <c r="CM1616" s="176"/>
      <c r="CN1616" s="176"/>
      <c r="CO1616" s="176"/>
      <c r="CP1616" s="176"/>
      <c r="CQ1616" s="176"/>
      <c r="CR1616" s="176"/>
      <c r="CS1616" s="176"/>
      <c r="CT1616" s="176"/>
      <c r="CU1616" s="176"/>
      <c r="CV1616" s="176"/>
      <c r="CW1616" s="176"/>
      <c r="CX1616" s="176"/>
      <c r="CY1616" s="176"/>
      <c r="CZ1616" s="176"/>
      <c r="DA1616" s="176"/>
      <c r="DB1616" s="176"/>
      <c r="DC1616" s="176"/>
      <c r="DD1616" s="176"/>
      <c r="DE1616" s="176"/>
      <c r="DF1616" s="176"/>
      <c r="DG1616" s="176"/>
      <c r="DH1616" s="176"/>
      <c r="DI1616" s="176"/>
      <c r="DJ1616" s="176"/>
      <c r="DK1616" s="176"/>
      <c r="DL1616" s="176"/>
      <c r="DM1616" s="176"/>
      <c r="DN1616" s="176"/>
      <c r="DO1616" s="176"/>
      <c r="DP1616" s="176"/>
      <c r="DQ1616" s="176"/>
      <c r="DR1616" s="176"/>
      <c r="DS1616" s="176"/>
      <c r="DT1616" s="176"/>
      <c r="DU1616" s="176"/>
      <c r="DV1616" s="176"/>
      <c r="DW1616" s="176"/>
      <c r="DX1616" s="176"/>
      <c r="DY1616" s="176"/>
      <c r="DZ1616" s="176"/>
      <c r="EA1616" s="176"/>
      <c r="EB1616" s="176"/>
      <c r="EC1616" s="176"/>
      <c r="ED1616" s="176"/>
      <c r="EE1616" s="176"/>
      <c r="EF1616" s="176"/>
      <c r="EG1616" s="176"/>
      <c r="EH1616" s="176"/>
      <c r="EI1616" s="176"/>
      <c r="EJ1616" s="176"/>
      <c r="EK1616" s="176"/>
      <c r="EL1616" s="176"/>
      <c r="EM1616" s="176"/>
      <c r="EN1616" s="176"/>
      <c r="EO1616" s="176"/>
      <c r="EP1616" s="176"/>
      <c r="EQ1616" s="176"/>
      <c r="ER1616" s="176"/>
      <c r="ES1616" s="176"/>
      <c r="ET1616" s="176"/>
      <c r="EU1616" s="176"/>
      <c r="EV1616" s="176"/>
      <c r="EW1616" s="176"/>
      <c r="EX1616" s="176"/>
      <c r="EY1616" s="176"/>
      <c r="EZ1616" s="176"/>
      <c r="FA1616" s="176"/>
      <c r="FB1616" s="176"/>
      <c r="FC1616" s="176"/>
      <c r="FD1616" s="176"/>
      <c r="FE1616" s="176"/>
      <c r="FF1616" s="176"/>
      <c r="FG1616" s="176"/>
      <c r="FH1616" s="176"/>
      <c r="FI1616" s="176"/>
      <c r="FJ1616" s="176"/>
      <c r="FK1616" s="176"/>
      <c r="FL1616" s="176"/>
      <c r="FM1616" s="176"/>
      <c r="FN1616" s="176"/>
      <c r="FO1616" s="176"/>
      <c r="FP1616" s="176"/>
      <c r="FQ1616" s="176"/>
      <c r="FR1616" s="176"/>
      <c r="FS1616" s="176"/>
      <c r="FT1616" s="176"/>
      <c r="FU1616" s="176"/>
      <c r="FV1616" s="176"/>
      <c r="FW1616" s="176"/>
      <c r="FX1616" s="176"/>
      <c r="FY1616" s="176"/>
      <c r="FZ1616" s="176"/>
      <c r="GA1616" s="176"/>
      <c r="GB1616" s="176"/>
      <c r="GC1616" s="176"/>
      <c r="GD1616" s="176"/>
      <c r="GE1616" s="176"/>
      <c r="GF1616" s="176"/>
      <c r="GG1616" s="176"/>
      <c r="GH1616" s="176"/>
      <c r="GI1616" s="176"/>
      <c r="GJ1616" s="176"/>
      <c r="GK1616" s="176"/>
      <c r="GL1616" s="176"/>
      <c r="GM1616" s="176"/>
      <c r="GN1616" s="176"/>
      <c r="GO1616" s="176"/>
      <c r="GP1616" s="176"/>
      <c r="GQ1616" s="176"/>
      <c r="GR1616" s="176"/>
      <c r="GS1616" s="176"/>
      <c r="GT1616" s="176"/>
      <c r="GU1616" s="176"/>
      <c r="GV1616" s="176"/>
      <c r="GW1616" s="176"/>
      <c r="GX1616" s="176"/>
      <c r="GY1616" s="176"/>
      <c r="GZ1616" s="176"/>
      <c r="HA1616" s="176"/>
      <c r="HB1616" s="176"/>
      <c r="HC1616" s="176"/>
      <c r="HD1616" s="176"/>
      <c r="HE1616" s="176"/>
      <c r="HF1616" s="176"/>
      <c r="HG1616" s="176"/>
      <c r="HH1616" s="176"/>
      <c r="HI1616" s="176"/>
      <c r="HJ1616" s="176"/>
      <c r="HK1616" s="176"/>
      <c r="HL1616" s="176"/>
      <c r="HM1616" s="176"/>
      <c r="HN1616" s="176"/>
      <c r="HO1616" s="176"/>
      <c r="HP1616" s="176"/>
      <c r="HQ1616" s="176"/>
      <c r="HR1616" s="176"/>
      <c r="HS1616" s="176"/>
      <c r="HT1616" s="176"/>
      <c r="HU1616" s="176"/>
      <c r="HV1616" s="176"/>
      <c r="HW1616" s="176"/>
      <c r="HX1616" s="176"/>
      <c r="HY1616" s="176"/>
      <c r="HZ1616" s="176"/>
      <c r="IA1616" s="176"/>
      <c r="IB1616" s="176"/>
      <c r="IC1616" s="176"/>
      <c r="ID1616" s="176"/>
      <c r="IE1616" s="176"/>
      <c r="IF1616" s="176"/>
      <c r="IG1616" s="176"/>
      <c r="IH1616" s="176"/>
      <c r="II1616" s="176"/>
      <c r="IJ1616" s="176"/>
      <c r="IK1616" s="176"/>
      <c r="IL1616" s="176"/>
      <c r="IM1616" s="176"/>
      <c r="IN1616" s="176"/>
      <c r="IO1616" s="176"/>
      <c r="IP1616" s="176"/>
      <c r="IQ1616" s="176"/>
      <c r="IR1616" s="176"/>
      <c r="IS1616" s="176"/>
      <c r="IT1616" s="176"/>
      <c r="IU1616" s="176"/>
    </row>
    <row r="1617" spans="1:255" s="177" customFormat="1" ht="26.25" customHeight="1" x14ac:dyDescent="0.25">
      <c r="A1617" s="132" t="s">
        <v>340</v>
      </c>
      <c r="B1617" s="77" t="s">
        <v>8</v>
      </c>
      <c r="C1617" s="110">
        <v>122</v>
      </c>
      <c r="D1617" s="111" t="s">
        <v>17</v>
      </c>
      <c r="E1617" s="172">
        <v>9.9000000000000008E-3</v>
      </c>
      <c r="F1617" s="124">
        <f>F1579</f>
        <v>68.55</v>
      </c>
      <c r="G1617" s="114">
        <f t="shared" ref="G1617:G1619" si="79">TRUNC(E1617*F1617,2)</f>
        <v>0.67</v>
      </c>
      <c r="H1617" s="569"/>
      <c r="I1617" s="182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  <c r="AZ1617" s="176"/>
      <c r="BA1617" s="176"/>
      <c r="BB1617" s="176"/>
      <c r="BC1617" s="176"/>
      <c r="BD1617" s="176"/>
      <c r="BE1617" s="176"/>
      <c r="BF1617" s="176"/>
      <c r="BG1617" s="176"/>
      <c r="BH1617" s="176"/>
      <c r="BI1617" s="176"/>
      <c r="BJ1617" s="176"/>
      <c r="BK1617" s="176"/>
      <c r="BL1617" s="176"/>
      <c r="BM1617" s="176"/>
      <c r="BN1617" s="176"/>
      <c r="BO1617" s="176"/>
      <c r="BP1617" s="176"/>
      <c r="BQ1617" s="176"/>
      <c r="BR1617" s="176"/>
      <c r="BS1617" s="176"/>
      <c r="BT1617" s="176"/>
      <c r="BU1617" s="176"/>
      <c r="BV1617" s="176"/>
      <c r="BW1617" s="176"/>
      <c r="BX1617" s="176"/>
      <c r="BY1617" s="176"/>
      <c r="BZ1617" s="176"/>
      <c r="CA1617" s="176"/>
      <c r="CB1617" s="176"/>
      <c r="CC1617" s="176"/>
      <c r="CD1617" s="176"/>
      <c r="CE1617" s="176"/>
      <c r="CF1617" s="176"/>
      <c r="CG1617" s="176"/>
      <c r="CH1617" s="176"/>
      <c r="CI1617" s="176"/>
      <c r="CJ1617" s="176"/>
      <c r="CK1617" s="176"/>
      <c r="CL1617" s="176"/>
      <c r="CM1617" s="176"/>
      <c r="CN1617" s="176"/>
      <c r="CO1617" s="176"/>
      <c r="CP1617" s="176"/>
      <c r="CQ1617" s="176"/>
      <c r="CR1617" s="176"/>
      <c r="CS1617" s="176"/>
      <c r="CT1617" s="176"/>
      <c r="CU1617" s="176"/>
      <c r="CV1617" s="176"/>
      <c r="CW1617" s="176"/>
      <c r="CX1617" s="176"/>
      <c r="CY1617" s="176"/>
      <c r="CZ1617" s="176"/>
      <c r="DA1617" s="176"/>
      <c r="DB1617" s="176"/>
      <c r="DC1617" s="176"/>
      <c r="DD1617" s="176"/>
      <c r="DE1617" s="176"/>
      <c r="DF1617" s="176"/>
      <c r="DG1617" s="176"/>
      <c r="DH1617" s="176"/>
      <c r="DI1617" s="176"/>
      <c r="DJ1617" s="176"/>
      <c r="DK1617" s="176"/>
      <c r="DL1617" s="176"/>
      <c r="DM1617" s="176"/>
      <c r="DN1617" s="176"/>
      <c r="DO1617" s="176"/>
      <c r="DP1617" s="176"/>
      <c r="DQ1617" s="176"/>
      <c r="DR1617" s="176"/>
      <c r="DS1617" s="176"/>
      <c r="DT1617" s="176"/>
      <c r="DU1617" s="176"/>
      <c r="DV1617" s="176"/>
      <c r="DW1617" s="176"/>
      <c r="DX1617" s="176"/>
      <c r="DY1617" s="176"/>
      <c r="DZ1617" s="176"/>
      <c r="EA1617" s="176"/>
      <c r="EB1617" s="176"/>
      <c r="EC1617" s="176"/>
      <c r="ED1617" s="176"/>
      <c r="EE1617" s="176"/>
      <c r="EF1617" s="176"/>
      <c r="EG1617" s="176"/>
      <c r="EH1617" s="176"/>
      <c r="EI1617" s="176"/>
      <c r="EJ1617" s="176"/>
      <c r="EK1617" s="176"/>
      <c r="EL1617" s="176"/>
      <c r="EM1617" s="176"/>
      <c r="EN1617" s="176"/>
      <c r="EO1617" s="176"/>
      <c r="EP1617" s="176"/>
      <c r="EQ1617" s="176"/>
      <c r="ER1617" s="176"/>
      <c r="ES1617" s="176"/>
      <c r="ET1617" s="176"/>
      <c r="EU1617" s="176"/>
      <c r="EV1617" s="176"/>
      <c r="EW1617" s="176"/>
      <c r="EX1617" s="176"/>
      <c r="EY1617" s="176"/>
      <c r="EZ1617" s="176"/>
      <c r="FA1617" s="176"/>
      <c r="FB1617" s="176"/>
      <c r="FC1617" s="176"/>
      <c r="FD1617" s="176"/>
      <c r="FE1617" s="176"/>
      <c r="FF1617" s="176"/>
      <c r="FG1617" s="176"/>
      <c r="FH1617" s="176"/>
      <c r="FI1617" s="176"/>
      <c r="FJ1617" s="176"/>
      <c r="FK1617" s="176"/>
      <c r="FL1617" s="176"/>
      <c r="FM1617" s="176"/>
      <c r="FN1617" s="176"/>
      <c r="FO1617" s="176"/>
      <c r="FP1617" s="176"/>
      <c r="FQ1617" s="176"/>
      <c r="FR1617" s="176"/>
      <c r="FS1617" s="176"/>
      <c r="FT1617" s="176"/>
      <c r="FU1617" s="176"/>
      <c r="FV1617" s="176"/>
      <c r="FW1617" s="176"/>
      <c r="FX1617" s="176"/>
      <c r="FY1617" s="176"/>
      <c r="FZ1617" s="176"/>
      <c r="GA1617" s="176"/>
      <c r="GB1617" s="176"/>
      <c r="GC1617" s="176"/>
      <c r="GD1617" s="176"/>
      <c r="GE1617" s="176"/>
      <c r="GF1617" s="176"/>
      <c r="GG1617" s="176"/>
      <c r="GH1617" s="176"/>
      <c r="GI1617" s="176"/>
      <c r="GJ1617" s="176"/>
      <c r="GK1617" s="176"/>
      <c r="GL1617" s="176"/>
      <c r="GM1617" s="176"/>
      <c r="GN1617" s="176"/>
      <c r="GO1617" s="176"/>
      <c r="GP1617" s="176"/>
      <c r="GQ1617" s="176"/>
      <c r="GR1617" s="176"/>
      <c r="GS1617" s="176"/>
      <c r="GT1617" s="176"/>
      <c r="GU1617" s="176"/>
      <c r="GV1617" s="176"/>
      <c r="GW1617" s="176"/>
      <c r="GX1617" s="176"/>
      <c r="GY1617" s="176"/>
      <c r="GZ1617" s="176"/>
      <c r="HA1617" s="176"/>
      <c r="HB1617" s="176"/>
      <c r="HC1617" s="176"/>
      <c r="HD1617" s="176"/>
      <c r="HE1617" s="176"/>
      <c r="HF1617" s="176"/>
      <c r="HG1617" s="176"/>
      <c r="HH1617" s="176"/>
      <c r="HI1617" s="176"/>
      <c r="HJ1617" s="176"/>
      <c r="HK1617" s="176"/>
      <c r="HL1617" s="176"/>
      <c r="HM1617" s="176"/>
      <c r="HN1617" s="176"/>
      <c r="HO1617" s="176"/>
      <c r="HP1617" s="176"/>
      <c r="HQ1617" s="176"/>
      <c r="HR1617" s="176"/>
      <c r="HS1617" s="176"/>
      <c r="HT1617" s="176"/>
      <c r="HU1617" s="176"/>
      <c r="HV1617" s="176"/>
      <c r="HW1617" s="176"/>
      <c r="HX1617" s="176"/>
      <c r="HY1617" s="176"/>
      <c r="HZ1617" s="176"/>
      <c r="IA1617" s="176"/>
      <c r="IB1617" s="176"/>
      <c r="IC1617" s="176"/>
      <c r="ID1617" s="176"/>
      <c r="IE1617" s="176"/>
      <c r="IF1617" s="176"/>
      <c r="IG1617" s="176"/>
      <c r="IH1617" s="176"/>
      <c r="II1617" s="176"/>
      <c r="IJ1617" s="176"/>
      <c r="IK1617" s="176"/>
      <c r="IL1617" s="176"/>
      <c r="IM1617" s="176"/>
      <c r="IN1617" s="176"/>
      <c r="IO1617" s="176"/>
      <c r="IP1617" s="176"/>
      <c r="IQ1617" s="176"/>
      <c r="IR1617" s="176"/>
      <c r="IS1617" s="176"/>
      <c r="IT1617" s="176"/>
      <c r="IU1617" s="176"/>
    </row>
    <row r="1618" spans="1:255" s="177" customFormat="1" ht="26.25" customHeight="1" x14ac:dyDescent="0.25">
      <c r="A1618" s="132" t="s">
        <v>341</v>
      </c>
      <c r="B1618" s="77" t="s">
        <v>8</v>
      </c>
      <c r="C1618" s="110">
        <v>20083</v>
      </c>
      <c r="D1618" s="111" t="s">
        <v>17</v>
      </c>
      <c r="E1618" s="172">
        <v>1.4999999999999999E-2</v>
      </c>
      <c r="F1618" s="124">
        <f t="shared" ref="F1618:F1619" si="80">F1580</f>
        <v>77.67</v>
      </c>
      <c r="G1618" s="114">
        <f t="shared" si="79"/>
        <v>1.1599999999999999</v>
      </c>
      <c r="H1618" s="569"/>
      <c r="I1618" s="182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  <c r="AZ1618" s="176"/>
      <c r="BA1618" s="176"/>
      <c r="BB1618" s="176"/>
      <c r="BC1618" s="176"/>
      <c r="BD1618" s="176"/>
      <c r="BE1618" s="176"/>
      <c r="BF1618" s="176"/>
      <c r="BG1618" s="176"/>
      <c r="BH1618" s="176"/>
      <c r="BI1618" s="176"/>
      <c r="BJ1618" s="176"/>
      <c r="BK1618" s="176"/>
      <c r="BL1618" s="176"/>
      <c r="BM1618" s="176"/>
      <c r="BN1618" s="176"/>
      <c r="BO1618" s="176"/>
      <c r="BP1618" s="176"/>
      <c r="BQ1618" s="176"/>
      <c r="BR1618" s="176"/>
      <c r="BS1618" s="176"/>
      <c r="BT1618" s="176"/>
      <c r="BU1618" s="176"/>
      <c r="BV1618" s="176"/>
      <c r="BW1618" s="176"/>
      <c r="BX1618" s="176"/>
      <c r="BY1618" s="176"/>
      <c r="BZ1618" s="176"/>
      <c r="CA1618" s="176"/>
      <c r="CB1618" s="176"/>
      <c r="CC1618" s="176"/>
      <c r="CD1618" s="176"/>
      <c r="CE1618" s="176"/>
      <c r="CF1618" s="176"/>
      <c r="CG1618" s="176"/>
      <c r="CH1618" s="176"/>
      <c r="CI1618" s="176"/>
      <c r="CJ1618" s="176"/>
      <c r="CK1618" s="176"/>
      <c r="CL1618" s="176"/>
      <c r="CM1618" s="176"/>
      <c r="CN1618" s="176"/>
      <c r="CO1618" s="176"/>
      <c r="CP1618" s="176"/>
      <c r="CQ1618" s="176"/>
      <c r="CR1618" s="176"/>
      <c r="CS1618" s="176"/>
      <c r="CT1618" s="176"/>
      <c r="CU1618" s="176"/>
      <c r="CV1618" s="176"/>
      <c r="CW1618" s="176"/>
      <c r="CX1618" s="176"/>
      <c r="CY1618" s="176"/>
      <c r="CZ1618" s="176"/>
      <c r="DA1618" s="176"/>
      <c r="DB1618" s="176"/>
      <c r="DC1618" s="176"/>
      <c r="DD1618" s="176"/>
      <c r="DE1618" s="176"/>
      <c r="DF1618" s="176"/>
      <c r="DG1618" s="176"/>
      <c r="DH1618" s="176"/>
      <c r="DI1618" s="176"/>
      <c r="DJ1618" s="176"/>
      <c r="DK1618" s="176"/>
      <c r="DL1618" s="176"/>
      <c r="DM1618" s="176"/>
      <c r="DN1618" s="176"/>
      <c r="DO1618" s="176"/>
      <c r="DP1618" s="176"/>
      <c r="DQ1618" s="176"/>
      <c r="DR1618" s="176"/>
      <c r="DS1618" s="176"/>
      <c r="DT1618" s="176"/>
      <c r="DU1618" s="176"/>
      <c r="DV1618" s="176"/>
      <c r="DW1618" s="176"/>
      <c r="DX1618" s="176"/>
      <c r="DY1618" s="176"/>
      <c r="DZ1618" s="176"/>
      <c r="EA1618" s="176"/>
      <c r="EB1618" s="176"/>
      <c r="EC1618" s="176"/>
      <c r="ED1618" s="176"/>
      <c r="EE1618" s="176"/>
      <c r="EF1618" s="176"/>
      <c r="EG1618" s="176"/>
      <c r="EH1618" s="176"/>
      <c r="EI1618" s="176"/>
      <c r="EJ1618" s="176"/>
      <c r="EK1618" s="176"/>
      <c r="EL1618" s="176"/>
      <c r="EM1618" s="176"/>
      <c r="EN1618" s="176"/>
      <c r="EO1618" s="176"/>
      <c r="EP1618" s="176"/>
      <c r="EQ1618" s="176"/>
      <c r="ER1618" s="176"/>
      <c r="ES1618" s="176"/>
      <c r="ET1618" s="176"/>
      <c r="EU1618" s="176"/>
      <c r="EV1618" s="176"/>
      <c r="EW1618" s="176"/>
      <c r="EX1618" s="176"/>
      <c r="EY1618" s="176"/>
      <c r="EZ1618" s="176"/>
      <c r="FA1618" s="176"/>
      <c r="FB1618" s="176"/>
      <c r="FC1618" s="176"/>
      <c r="FD1618" s="176"/>
      <c r="FE1618" s="176"/>
      <c r="FF1618" s="176"/>
      <c r="FG1618" s="176"/>
      <c r="FH1618" s="176"/>
      <c r="FI1618" s="176"/>
      <c r="FJ1618" s="176"/>
      <c r="FK1618" s="176"/>
      <c r="FL1618" s="176"/>
      <c r="FM1618" s="176"/>
      <c r="FN1618" s="176"/>
      <c r="FO1618" s="176"/>
      <c r="FP1618" s="176"/>
      <c r="FQ1618" s="176"/>
      <c r="FR1618" s="176"/>
      <c r="FS1618" s="176"/>
      <c r="FT1618" s="176"/>
      <c r="FU1618" s="176"/>
      <c r="FV1618" s="176"/>
      <c r="FW1618" s="176"/>
      <c r="FX1618" s="176"/>
      <c r="FY1618" s="176"/>
      <c r="FZ1618" s="176"/>
      <c r="GA1618" s="176"/>
      <c r="GB1618" s="176"/>
      <c r="GC1618" s="176"/>
      <c r="GD1618" s="176"/>
      <c r="GE1618" s="176"/>
      <c r="GF1618" s="176"/>
      <c r="GG1618" s="176"/>
      <c r="GH1618" s="176"/>
      <c r="GI1618" s="176"/>
      <c r="GJ1618" s="176"/>
      <c r="GK1618" s="176"/>
      <c r="GL1618" s="176"/>
      <c r="GM1618" s="176"/>
      <c r="GN1618" s="176"/>
      <c r="GO1618" s="176"/>
      <c r="GP1618" s="176"/>
      <c r="GQ1618" s="176"/>
      <c r="GR1618" s="176"/>
      <c r="GS1618" s="176"/>
      <c r="GT1618" s="176"/>
      <c r="GU1618" s="176"/>
      <c r="GV1618" s="176"/>
      <c r="GW1618" s="176"/>
      <c r="GX1618" s="176"/>
      <c r="GY1618" s="176"/>
      <c r="GZ1618" s="176"/>
      <c r="HA1618" s="176"/>
      <c r="HB1618" s="176"/>
      <c r="HC1618" s="176"/>
      <c r="HD1618" s="176"/>
      <c r="HE1618" s="176"/>
      <c r="HF1618" s="176"/>
      <c r="HG1618" s="176"/>
      <c r="HH1618" s="176"/>
      <c r="HI1618" s="176"/>
      <c r="HJ1618" s="176"/>
      <c r="HK1618" s="176"/>
      <c r="HL1618" s="176"/>
      <c r="HM1618" s="176"/>
      <c r="HN1618" s="176"/>
      <c r="HO1618" s="176"/>
      <c r="HP1618" s="176"/>
      <c r="HQ1618" s="176"/>
      <c r="HR1618" s="176"/>
      <c r="HS1618" s="176"/>
      <c r="HT1618" s="176"/>
      <c r="HU1618" s="176"/>
      <c r="HV1618" s="176"/>
      <c r="HW1618" s="176"/>
      <c r="HX1618" s="176"/>
      <c r="HY1618" s="176"/>
      <c r="HZ1618" s="176"/>
      <c r="IA1618" s="176"/>
      <c r="IB1618" s="176"/>
      <c r="IC1618" s="176"/>
      <c r="ID1618" s="176"/>
      <c r="IE1618" s="176"/>
      <c r="IF1618" s="176"/>
      <c r="IG1618" s="176"/>
      <c r="IH1618" s="176"/>
      <c r="II1618" s="176"/>
      <c r="IJ1618" s="176"/>
      <c r="IK1618" s="176"/>
      <c r="IL1618" s="176"/>
      <c r="IM1618" s="176"/>
      <c r="IN1618" s="176"/>
      <c r="IO1618" s="176"/>
      <c r="IP1618" s="176"/>
      <c r="IQ1618" s="176"/>
      <c r="IR1618" s="176"/>
      <c r="IS1618" s="176"/>
      <c r="IT1618" s="176"/>
      <c r="IU1618" s="176"/>
    </row>
    <row r="1619" spans="1:255" x14ac:dyDescent="0.2">
      <c r="A1619" s="132" t="s">
        <v>336</v>
      </c>
      <c r="B1619" s="77" t="s">
        <v>8</v>
      </c>
      <c r="C1619" s="110">
        <v>38383</v>
      </c>
      <c r="D1619" s="111" t="s">
        <v>17</v>
      </c>
      <c r="E1619" s="172">
        <v>7.1000000000000004E-3</v>
      </c>
      <c r="F1619" s="124">
        <f t="shared" si="80"/>
        <v>2.27</v>
      </c>
      <c r="G1619" s="114">
        <f t="shared" si="79"/>
        <v>0.01</v>
      </c>
      <c r="H1619" s="48"/>
    </row>
    <row r="1620" spans="1:255" x14ac:dyDescent="0.2">
      <c r="A1620" s="132"/>
      <c r="B1620" s="77"/>
      <c r="C1620" s="110"/>
      <c r="D1620" s="111"/>
      <c r="E1620" s="172"/>
      <c r="F1620" s="124"/>
      <c r="G1620" s="114"/>
      <c r="H1620" s="48"/>
    </row>
    <row r="1621" spans="1:255" x14ac:dyDescent="0.2">
      <c r="A1621" s="49" t="s">
        <v>230</v>
      </c>
      <c r="B1621" s="776"/>
      <c r="C1621" s="777"/>
      <c r="D1621" s="777"/>
      <c r="E1621" s="777"/>
      <c r="F1621" s="777"/>
      <c r="G1621" s="778"/>
      <c r="H1621" s="50">
        <f>SUM(G1616:G1619)</f>
        <v>5.66</v>
      </c>
    </row>
    <row r="1622" spans="1:255" x14ac:dyDescent="0.2">
      <c r="A1622" s="56"/>
      <c r="B1622" s="57"/>
      <c r="C1622" s="57"/>
      <c r="D1622" s="58"/>
      <c r="E1622" s="59"/>
      <c r="F1622" s="60"/>
      <c r="G1622" s="60"/>
      <c r="H1622" s="61"/>
    </row>
    <row r="1623" spans="1:255" x14ac:dyDescent="0.2">
      <c r="A1623" s="779" t="s">
        <v>231</v>
      </c>
      <c r="B1623" s="781" t="s">
        <v>22</v>
      </c>
      <c r="C1623" s="781" t="s">
        <v>223</v>
      </c>
      <c r="D1623" s="781" t="s">
        <v>17</v>
      </c>
      <c r="E1623" s="783" t="s">
        <v>224</v>
      </c>
      <c r="F1623" s="772" t="s">
        <v>225</v>
      </c>
      <c r="G1623" s="773"/>
      <c r="H1623" s="774" t="s">
        <v>232</v>
      </c>
    </row>
    <row r="1624" spans="1:255" x14ac:dyDescent="0.2">
      <c r="A1624" s="780"/>
      <c r="B1624" s="782"/>
      <c r="C1624" s="782"/>
      <c r="D1624" s="785"/>
      <c r="E1624" s="786"/>
      <c r="F1624" s="42" t="s">
        <v>227</v>
      </c>
      <c r="G1624" s="42" t="s">
        <v>228</v>
      </c>
      <c r="H1624" s="775"/>
    </row>
    <row r="1625" spans="1:255" x14ac:dyDescent="0.2">
      <c r="A1625" s="690"/>
      <c r="B1625" s="691"/>
      <c r="C1625" s="691"/>
      <c r="D1625" s="691"/>
      <c r="E1625" s="691"/>
      <c r="F1625" s="691"/>
      <c r="G1625" s="691"/>
      <c r="H1625" s="692"/>
    </row>
    <row r="1626" spans="1:255" x14ac:dyDescent="0.2">
      <c r="A1626" s="49" t="s">
        <v>232</v>
      </c>
      <c r="B1626" s="547"/>
      <c r="C1626" s="547"/>
      <c r="D1626" s="67"/>
      <c r="E1626" s="68"/>
      <c r="F1626" s="69"/>
      <c r="G1626" s="70"/>
      <c r="H1626" s="48">
        <f>SUM(G1625:G1626)</f>
        <v>0</v>
      </c>
    </row>
    <row r="1627" spans="1:255" x14ac:dyDescent="0.2">
      <c r="A1627" s="71"/>
      <c r="B1627" s="72"/>
      <c r="C1627" s="72"/>
      <c r="D1627" s="72"/>
      <c r="E1627" s="73"/>
      <c r="F1627" s="74"/>
      <c r="G1627" s="74"/>
      <c r="H1627" s="75"/>
    </row>
    <row r="1628" spans="1:255" x14ac:dyDescent="0.2">
      <c r="A1628" s="51"/>
      <c r="B1628" s="688"/>
      <c r="C1628" s="688"/>
      <c r="D1628" s="688"/>
      <c r="E1628" s="52"/>
      <c r="F1628" s="53"/>
      <c r="G1628" s="53"/>
      <c r="H1628" s="54"/>
    </row>
    <row r="1629" spans="1:255" ht="15.75" customHeight="1" x14ac:dyDescent="0.2">
      <c r="A1629" s="139" t="s">
        <v>237</v>
      </c>
      <c r="B1629" s="562"/>
      <c r="C1629" s="562"/>
      <c r="D1629" s="141"/>
      <c r="E1629" s="142"/>
      <c r="F1629" s="108"/>
      <c r="G1629" s="109"/>
      <c r="H1629" s="298" t="s">
        <v>210</v>
      </c>
    </row>
    <row r="1630" spans="1:255" ht="15.75" customHeight="1" x14ac:dyDescent="0.2">
      <c r="A1630" s="143" t="s">
        <v>238</v>
      </c>
      <c r="B1630" s="144"/>
      <c r="C1630" s="144"/>
      <c r="D1630" s="145"/>
      <c r="E1630" s="146"/>
      <c r="F1630" s="147">
        <f>H1612</f>
        <v>5.6</v>
      </c>
      <c r="G1630" s="148"/>
      <c r="H1630" s="149"/>
    </row>
    <row r="1631" spans="1:255" ht="15.75" customHeight="1" x14ac:dyDescent="0.2">
      <c r="A1631" s="296" t="s">
        <v>239</v>
      </c>
      <c r="B1631" s="673"/>
      <c r="C1631" s="673"/>
      <c r="D1631" s="150"/>
      <c r="E1631" s="151"/>
      <c r="F1631" s="152">
        <v>0</v>
      </c>
      <c r="G1631" s="161"/>
      <c r="H1631" s="153"/>
    </row>
    <row r="1632" spans="1:255" ht="15.75" customHeight="1" x14ac:dyDescent="0.2">
      <c r="A1632" s="154" t="s">
        <v>240</v>
      </c>
      <c r="B1632" s="155"/>
      <c r="C1632" s="155"/>
      <c r="D1632" s="156"/>
      <c r="E1632" s="157"/>
      <c r="F1632" s="158"/>
      <c r="G1632" s="297"/>
      <c r="H1632" s="159">
        <f>F1630+F1631</f>
        <v>5.6</v>
      </c>
    </row>
    <row r="1633" spans="1:12" ht="15.75" customHeight="1" x14ac:dyDescent="0.2">
      <c r="A1633" s="143" t="s">
        <v>241</v>
      </c>
      <c r="B1633" s="144"/>
      <c r="C1633" s="144"/>
      <c r="D1633" s="145"/>
      <c r="E1633" s="146"/>
      <c r="F1633" s="160">
        <f>H1621</f>
        <v>5.66</v>
      </c>
      <c r="G1633" s="161"/>
      <c r="H1633" s="162"/>
    </row>
    <row r="1634" spans="1:12" ht="15.75" customHeight="1" x14ac:dyDescent="0.2">
      <c r="A1634" s="118" t="s">
        <v>242</v>
      </c>
      <c r="B1634" s="673"/>
      <c r="C1634" s="673"/>
      <c r="D1634" s="150"/>
      <c r="E1634" s="151"/>
      <c r="F1634" s="152">
        <f>H1626</f>
        <v>0</v>
      </c>
      <c r="G1634" s="161"/>
      <c r="H1634" s="153"/>
    </row>
    <row r="1635" spans="1:12" ht="24" customHeight="1" x14ac:dyDescent="0.2">
      <c r="A1635" s="154" t="s">
        <v>243</v>
      </c>
      <c r="B1635" s="155"/>
      <c r="C1635" s="155"/>
      <c r="D1635" s="156"/>
      <c r="E1635" s="163"/>
      <c r="F1635" s="158"/>
      <c r="G1635" s="297"/>
      <c r="H1635" s="159">
        <f>F1633+F1634</f>
        <v>5.66</v>
      </c>
    </row>
    <row r="1636" spans="1:12" ht="24" customHeight="1" thickBot="1" x14ac:dyDescent="0.25">
      <c r="A1636" s="318" t="s">
        <v>244</v>
      </c>
      <c r="B1636" s="319"/>
      <c r="C1636" s="319"/>
      <c r="D1636" s="319"/>
      <c r="E1636" s="320"/>
      <c r="F1636" s="321"/>
      <c r="G1636" s="322"/>
      <c r="H1636" s="323">
        <f>H1632+H1635</f>
        <v>11.26</v>
      </c>
    </row>
    <row r="1637" spans="1:12" x14ac:dyDescent="0.2">
      <c r="A1637" s="27"/>
      <c r="B1637" s="28"/>
      <c r="C1637" s="28"/>
      <c r="D1637" s="29"/>
      <c r="E1637" s="30"/>
      <c r="F1637" s="29"/>
      <c r="G1637" s="29"/>
      <c r="H1637" s="31"/>
    </row>
    <row r="1638" spans="1:12" x14ac:dyDescent="0.2">
      <c r="A1638" s="787" t="s">
        <v>211</v>
      </c>
      <c r="B1638" s="788"/>
      <c r="C1638" s="788"/>
      <c r="D1638" s="788"/>
      <c r="E1638" s="788"/>
      <c r="F1638" s="788"/>
      <c r="G1638" s="788"/>
      <c r="H1638" s="789"/>
    </row>
    <row r="1639" spans="1:12" x14ac:dyDescent="0.2">
      <c r="A1639" s="787" t="s">
        <v>212</v>
      </c>
      <c r="B1639" s="788"/>
      <c r="C1639" s="788"/>
      <c r="D1639" s="788"/>
      <c r="E1639" s="788"/>
      <c r="F1639" s="788"/>
      <c r="G1639" s="788"/>
      <c r="H1639" s="789"/>
    </row>
    <row r="1640" spans="1:12" x14ac:dyDescent="0.2">
      <c r="A1640" s="790" t="str">
        <f>$A$4</f>
        <v>Substituição dos sistemas de climatização dos cartórios do Edifício Sede por VRF</v>
      </c>
      <c r="B1640" s="791"/>
      <c r="C1640" s="791"/>
      <c r="D1640" s="791"/>
      <c r="E1640" s="791"/>
      <c r="F1640" s="791"/>
      <c r="G1640" s="791"/>
      <c r="H1640" s="792"/>
    </row>
    <row r="1641" spans="1:12" x14ac:dyDescent="0.2">
      <c r="A1641" s="793"/>
      <c r="B1641" s="794"/>
      <c r="C1641" s="794"/>
      <c r="D1641" s="794"/>
      <c r="E1641" s="794"/>
      <c r="F1641" s="794"/>
      <c r="G1641" s="794"/>
      <c r="H1641" s="687"/>
    </row>
    <row r="1642" spans="1:12" ht="24.75" customHeight="1" x14ac:dyDescent="0.2">
      <c r="A1642" s="795" t="str">
        <f>'Anexo 2'!H59</f>
        <v>DRE-005</v>
      </c>
      <c r="B1642" s="796"/>
      <c r="C1642" s="796"/>
      <c r="D1642" s="796"/>
      <c r="E1642" s="796"/>
      <c r="F1642" s="796"/>
      <c r="G1642" s="796"/>
      <c r="H1642" s="797"/>
    </row>
    <row r="1643" spans="1:12" ht="27" customHeight="1" x14ac:dyDescent="0.2">
      <c r="A1643" s="798" t="s">
        <v>215</v>
      </c>
      <c r="B1643" s="799"/>
      <c r="C1643" s="34" t="s">
        <v>22</v>
      </c>
      <c r="D1643" s="34" t="s">
        <v>216</v>
      </c>
      <c r="E1643" s="800" t="s">
        <v>217</v>
      </c>
      <c r="F1643" s="800"/>
      <c r="G1643" s="800" t="s">
        <v>218</v>
      </c>
      <c r="H1643" s="801"/>
    </row>
    <row r="1644" spans="1:12" ht="31.5" customHeight="1" x14ac:dyDescent="0.2">
      <c r="A1644" s="802" t="str">
        <f>'Anexo 2'!B59</f>
        <v>Fornecimento e instalação de Tê 90º, em PVC 40mm para esgoto, em rede de drenagem de água de condensação, marca de referência Tigre</v>
      </c>
      <c r="B1644" s="803"/>
      <c r="C1644" s="35" t="s">
        <v>8</v>
      </c>
      <c r="D1644" s="36" t="s">
        <v>343</v>
      </c>
      <c r="E1644" s="804" t="s">
        <v>217</v>
      </c>
      <c r="F1644" s="804"/>
      <c r="G1644" s="805" t="str">
        <f>$G$8</f>
        <v>MAIO/2023</v>
      </c>
      <c r="H1644" s="806"/>
      <c r="J1644" s="37"/>
      <c r="K1644" s="37"/>
      <c r="L1644" s="38"/>
    </row>
    <row r="1645" spans="1:12" x14ac:dyDescent="0.2">
      <c r="A1645" s="39"/>
      <c r="B1645" s="689"/>
      <c r="C1645" s="689"/>
      <c r="D1645" s="689"/>
      <c r="E1645" s="40"/>
      <c r="F1645" s="41"/>
      <c r="G1645" s="86"/>
      <c r="H1645" s="87"/>
    </row>
    <row r="1646" spans="1:12" x14ac:dyDescent="0.2">
      <c r="A1646" s="779" t="s">
        <v>222</v>
      </c>
      <c r="B1646" s="781" t="s">
        <v>22</v>
      </c>
      <c r="C1646" s="781" t="s">
        <v>223</v>
      </c>
      <c r="D1646" s="781" t="s">
        <v>17</v>
      </c>
      <c r="E1646" s="783" t="s">
        <v>224</v>
      </c>
      <c r="F1646" s="772" t="s">
        <v>225</v>
      </c>
      <c r="G1646" s="773"/>
      <c r="H1646" s="774" t="s">
        <v>226</v>
      </c>
    </row>
    <row r="1647" spans="1:12" x14ac:dyDescent="0.2">
      <c r="A1647" s="807"/>
      <c r="B1647" s="782"/>
      <c r="C1647" s="782"/>
      <c r="D1647" s="785"/>
      <c r="E1647" s="786"/>
      <c r="F1647" s="42" t="s">
        <v>227</v>
      </c>
      <c r="G1647" s="42" t="s">
        <v>228</v>
      </c>
      <c r="H1647" s="775"/>
    </row>
    <row r="1648" spans="1:12" ht="27" customHeight="1" x14ac:dyDescent="0.2">
      <c r="A1648" s="76" t="s">
        <v>333</v>
      </c>
      <c r="B1648" s="77" t="s">
        <v>8</v>
      </c>
      <c r="C1648" s="78">
        <v>88267</v>
      </c>
      <c r="D1648" s="79" t="s">
        <v>249</v>
      </c>
      <c r="E1648" s="80">
        <v>0.127</v>
      </c>
      <c r="F1648" s="42">
        <v>24.55</v>
      </c>
      <c r="G1648" s="114">
        <f t="shared" ref="G1648:G1649" si="81">TRUNC(E1648*F1648,2)</f>
        <v>3.11</v>
      </c>
      <c r="H1648" s="546"/>
    </row>
    <row r="1649" spans="1:255" ht="27" customHeight="1" x14ac:dyDescent="0.2">
      <c r="A1649" s="81" t="s">
        <v>338</v>
      </c>
      <c r="B1649" s="77" t="s">
        <v>8</v>
      </c>
      <c r="C1649" s="78">
        <v>88248</v>
      </c>
      <c r="D1649" s="79" t="s">
        <v>249</v>
      </c>
      <c r="E1649" s="80">
        <v>0.127</v>
      </c>
      <c r="F1649" s="42">
        <v>19.68</v>
      </c>
      <c r="G1649" s="114">
        <f t="shared" si="81"/>
        <v>2.4900000000000002</v>
      </c>
      <c r="H1649" s="48"/>
    </row>
    <row r="1650" spans="1:255" x14ac:dyDescent="0.2">
      <c r="A1650" s="49" t="s">
        <v>226</v>
      </c>
      <c r="B1650" s="776"/>
      <c r="C1650" s="777"/>
      <c r="D1650" s="777"/>
      <c r="E1650" s="777"/>
      <c r="F1650" s="777"/>
      <c r="G1650" s="778"/>
      <c r="H1650" s="50">
        <f>SUM(G1648:G1650)</f>
        <v>5.6</v>
      </c>
    </row>
    <row r="1651" spans="1:255" x14ac:dyDescent="0.2">
      <c r="A1651" s="51"/>
      <c r="B1651" s="688"/>
      <c r="C1651" s="688"/>
      <c r="D1651" s="688"/>
      <c r="E1651" s="52"/>
      <c r="F1651" s="53"/>
      <c r="G1651" s="53"/>
      <c r="H1651" s="54"/>
    </row>
    <row r="1652" spans="1:255" ht="17.25" customHeight="1" x14ac:dyDescent="0.2">
      <c r="A1652" s="779" t="s">
        <v>229</v>
      </c>
      <c r="B1652" s="781" t="s">
        <v>22</v>
      </c>
      <c r="C1652" s="781" t="s">
        <v>223</v>
      </c>
      <c r="D1652" s="781" t="s">
        <v>17</v>
      </c>
      <c r="E1652" s="783" t="s">
        <v>224</v>
      </c>
      <c r="F1652" s="772" t="s">
        <v>225</v>
      </c>
      <c r="G1652" s="773"/>
      <c r="H1652" s="774" t="s">
        <v>230</v>
      </c>
    </row>
    <row r="1653" spans="1:255" ht="15.75" customHeight="1" x14ac:dyDescent="0.2">
      <c r="A1653" s="780"/>
      <c r="B1653" s="782"/>
      <c r="C1653" s="782"/>
      <c r="D1653" s="782"/>
      <c r="E1653" s="784"/>
      <c r="F1653" s="42" t="s">
        <v>227</v>
      </c>
      <c r="G1653" s="42" t="s">
        <v>228</v>
      </c>
      <c r="H1653" s="775"/>
    </row>
    <row r="1654" spans="1:255" s="177" customFormat="1" ht="22.5" x14ac:dyDescent="0.25">
      <c r="A1654" s="132" t="s">
        <v>344</v>
      </c>
      <c r="B1654" s="77" t="s">
        <v>8</v>
      </c>
      <c r="C1654" s="110">
        <v>7116</v>
      </c>
      <c r="D1654" s="111" t="s">
        <v>17</v>
      </c>
      <c r="E1654" s="172">
        <v>1</v>
      </c>
      <c r="F1654" s="124">
        <v>5.7</v>
      </c>
      <c r="G1654" s="114">
        <f>TRUNC(E1654*F1654,2)</f>
        <v>5.7</v>
      </c>
      <c r="H1654" s="569"/>
      <c r="I1654" s="182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  <c r="AZ1654" s="176"/>
      <c r="BA1654" s="176"/>
      <c r="BB1654" s="176"/>
      <c r="BC1654" s="176"/>
      <c r="BD1654" s="176"/>
      <c r="BE1654" s="176"/>
      <c r="BF1654" s="176"/>
      <c r="BG1654" s="176"/>
      <c r="BH1654" s="176"/>
      <c r="BI1654" s="176"/>
      <c r="BJ1654" s="176"/>
      <c r="BK1654" s="176"/>
      <c r="BL1654" s="176"/>
      <c r="BM1654" s="176"/>
      <c r="BN1654" s="176"/>
      <c r="BO1654" s="176"/>
      <c r="BP1654" s="176"/>
      <c r="BQ1654" s="176"/>
      <c r="BR1654" s="176"/>
      <c r="BS1654" s="176"/>
      <c r="BT1654" s="176"/>
      <c r="BU1654" s="176"/>
      <c r="BV1654" s="176"/>
      <c r="BW1654" s="176"/>
      <c r="BX1654" s="176"/>
      <c r="BY1654" s="176"/>
      <c r="BZ1654" s="176"/>
      <c r="CA1654" s="176"/>
      <c r="CB1654" s="176"/>
      <c r="CC1654" s="176"/>
      <c r="CD1654" s="176"/>
      <c r="CE1654" s="176"/>
      <c r="CF1654" s="176"/>
      <c r="CG1654" s="176"/>
      <c r="CH1654" s="176"/>
      <c r="CI1654" s="176"/>
      <c r="CJ1654" s="176"/>
      <c r="CK1654" s="176"/>
      <c r="CL1654" s="176"/>
      <c r="CM1654" s="176"/>
      <c r="CN1654" s="176"/>
      <c r="CO1654" s="176"/>
      <c r="CP1654" s="176"/>
      <c r="CQ1654" s="176"/>
      <c r="CR1654" s="176"/>
      <c r="CS1654" s="176"/>
      <c r="CT1654" s="176"/>
      <c r="CU1654" s="176"/>
      <c r="CV1654" s="176"/>
      <c r="CW1654" s="176"/>
      <c r="CX1654" s="176"/>
      <c r="CY1654" s="176"/>
      <c r="CZ1654" s="176"/>
      <c r="DA1654" s="176"/>
      <c r="DB1654" s="176"/>
      <c r="DC1654" s="176"/>
      <c r="DD1654" s="176"/>
      <c r="DE1654" s="176"/>
      <c r="DF1654" s="176"/>
      <c r="DG1654" s="176"/>
      <c r="DH1654" s="176"/>
      <c r="DI1654" s="176"/>
      <c r="DJ1654" s="176"/>
      <c r="DK1654" s="176"/>
      <c r="DL1654" s="176"/>
      <c r="DM1654" s="176"/>
      <c r="DN1654" s="176"/>
      <c r="DO1654" s="176"/>
      <c r="DP1654" s="176"/>
      <c r="DQ1654" s="176"/>
      <c r="DR1654" s="176"/>
      <c r="DS1654" s="176"/>
      <c r="DT1654" s="176"/>
      <c r="DU1654" s="176"/>
      <c r="DV1654" s="176"/>
      <c r="DW1654" s="176"/>
      <c r="DX1654" s="176"/>
      <c r="DY1654" s="176"/>
      <c r="DZ1654" s="176"/>
      <c r="EA1654" s="176"/>
      <c r="EB1654" s="176"/>
      <c r="EC1654" s="176"/>
      <c r="ED1654" s="176"/>
      <c r="EE1654" s="176"/>
      <c r="EF1654" s="176"/>
      <c r="EG1654" s="176"/>
      <c r="EH1654" s="176"/>
      <c r="EI1654" s="176"/>
      <c r="EJ1654" s="176"/>
      <c r="EK1654" s="176"/>
      <c r="EL1654" s="176"/>
      <c r="EM1654" s="176"/>
      <c r="EN1654" s="176"/>
      <c r="EO1654" s="176"/>
      <c r="EP1654" s="176"/>
      <c r="EQ1654" s="176"/>
      <c r="ER1654" s="176"/>
      <c r="ES1654" s="176"/>
      <c r="ET1654" s="176"/>
      <c r="EU1654" s="176"/>
      <c r="EV1654" s="176"/>
      <c r="EW1654" s="176"/>
      <c r="EX1654" s="176"/>
      <c r="EY1654" s="176"/>
      <c r="EZ1654" s="176"/>
      <c r="FA1654" s="176"/>
      <c r="FB1654" s="176"/>
      <c r="FC1654" s="176"/>
      <c r="FD1654" s="176"/>
      <c r="FE1654" s="176"/>
      <c r="FF1654" s="176"/>
      <c r="FG1654" s="176"/>
      <c r="FH1654" s="176"/>
      <c r="FI1654" s="176"/>
      <c r="FJ1654" s="176"/>
      <c r="FK1654" s="176"/>
      <c r="FL1654" s="176"/>
      <c r="FM1654" s="176"/>
      <c r="FN1654" s="176"/>
      <c r="FO1654" s="176"/>
      <c r="FP1654" s="176"/>
      <c r="FQ1654" s="176"/>
      <c r="FR1654" s="176"/>
      <c r="FS1654" s="176"/>
      <c r="FT1654" s="176"/>
      <c r="FU1654" s="176"/>
      <c r="FV1654" s="176"/>
      <c r="FW1654" s="176"/>
      <c r="FX1654" s="176"/>
      <c r="FY1654" s="176"/>
      <c r="FZ1654" s="176"/>
      <c r="GA1654" s="176"/>
      <c r="GB1654" s="176"/>
      <c r="GC1654" s="176"/>
      <c r="GD1654" s="176"/>
      <c r="GE1654" s="176"/>
      <c r="GF1654" s="176"/>
      <c r="GG1654" s="176"/>
      <c r="GH1654" s="176"/>
      <c r="GI1654" s="176"/>
      <c r="GJ1654" s="176"/>
      <c r="GK1654" s="176"/>
      <c r="GL1654" s="176"/>
      <c r="GM1654" s="176"/>
      <c r="GN1654" s="176"/>
      <c r="GO1654" s="176"/>
      <c r="GP1654" s="176"/>
      <c r="GQ1654" s="176"/>
      <c r="GR1654" s="176"/>
      <c r="GS1654" s="176"/>
      <c r="GT1654" s="176"/>
      <c r="GU1654" s="176"/>
      <c r="GV1654" s="176"/>
      <c r="GW1654" s="176"/>
      <c r="GX1654" s="176"/>
      <c r="GY1654" s="176"/>
      <c r="GZ1654" s="176"/>
      <c r="HA1654" s="176"/>
      <c r="HB1654" s="176"/>
      <c r="HC1654" s="176"/>
      <c r="HD1654" s="176"/>
      <c r="HE1654" s="176"/>
      <c r="HF1654" s="176"/>
      <c r="HG1654" s="176"/>
      <c r="HH1654" s="176"/>
      <c r="HI1654" s="176"/>
      <c r="HJ1654" s="176"/>
      <c r="HK1654" s="176"/>
      <c r="HL1654" s="176"/>
      <c r="HM1654" s="176"/>
      <c r="HN1654" s="176"/>
      <c r="HO1654" s="176"/>
      <c r="HP1654" s="176"/>
      <c r="HQ1654" s="176"/>
      <c r="HR1654" s="176"/>
      <c r="HS1654" s="176"/>
      <c r="HT1654" s="176"/>
      <c r="HU1654" s="176"/>
      <c r="HV1654" s="176"/>
      <c r="HW1654" s="176"/>
      <c r="HX1654" s="176"/>
      <c r="HY1654" s="176"/>
      <c r="HZ1654" s="176"/>
      <c r="IA1654" s="176"/>
      <c r="IB1654" s="176"/>
      <c r="IC1654" s="176"/>
      <c r="ID1654" s="176"/>
      <c r="IE1654" s="176"/>
      <c r="IF1654" s="176"/>
      <c r="IG1654" s="176"/>
      <c r="IH1654" s="176"/>
      <c r="II1654" s="176"/>
      <c r="IJ1654" s="176"/>
      <c r="IK1654" s="176"/>
      <c r="IL1654" s="176"/>
      <c r="IM1654" s="176"/>
      <c r="IN1654" s="176"/>
      <c r="IO1654" s="176"/>
      <c r="IP1654" s="176"/>
      <c r="IQ1654" s="176"/>
      <c r="IR1654" s="176"/>
      <c r="IS1654" s="176"/>
      <c r="IT1654" s="176"/>
      <c r="IU1654" s="176"/>
    </row>
    <row r="1655" spans="1:255" s="177" customFormat="1" ht="26.25" customHeight="1" x14ac:dyDescent="0.25">
      <c r="A1655" s="132" t="s">
        <v>340</v>
      </c>
      <c r="B1655" s="77" t="s">
        <v>8</v>
      </c>
      <c r="C1655" s="110">
        <v>122</v>
      </c>
      <c r="D1655" s="111" t="s">
        <v>17</v>
      </c>
      <c r="E1655" s="172">
        <v>9.9000000000000008E-3</v>
      </c>
      <c r="F1655" s="124">
        <f>F1617</f>
        <v>68.55</v>
      </c>
      <c r="G1655" s="114">
        <f t="shared" ref="G1655:G1657" si="82">TRUNC(E1655*F1655,2)</f>
        <v>0.67</v>
      </c>
      <c r="H1655" s="569"/>
      <c r="I1655" s="182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  <c r="AZ1655" s="176"/>
      <c r="BA1655" s="176"/>
      <c r="BB1655" s="176"/>
      <c r="BC1655" s="176"/>
      <c r="BD1655" s="176"/>
      <c r="BE1655" s="176"/>
      <c r="BF1655" s="176"/>
      <c r="BG1655" s="176"/>
      <c r="BH1655" s="176"/>
      <c r="BI1655" s="176"/>
      <c r="BJ1655" s="176"/>
      <c r="BK1655" s="176"/>
      <c r="BL1655" s="176"/>
      <c r="BM1655" s="176"/>
      <c r="BN1655" s="176"/>
      <c r="BO1655" s="176"/>
      <c r="BP1655" s="176"/>
      <c r="BQ1655" s="176"/>
      <c r="BR1655" s="176"/>
      <c r="BS1655" s="176"/>
      <c r="BT1655" s="176"/>
      <c r="BU1655" s="176"/>
      <c r="BV1655" s="176"/>
      <c r="BW1655" s="176"/>
      <c r="BX1655" s="176"/>
      <c r="BY1655" s="176"/>
      <c r="BZ1655" s="176"/>
      <c r="CA1655" s="176"/>
      <c r="CB1655" s="176"/>
      <c r="CC1655" s="176"/>
      <c r="CD1655" s="176"/>
      <c r="CE1655" s="176"/>
      <c r="CF1655" s="176"/>
      <c r="CG1655" s="176"/>
      <c r="CH1655" s="176"/>
      <c r="CI1655" s="176"/>
      <c r="CJ1655" s="176"/>
      <c r="CK1655" s="176"/>
      <c r="CL1655" s="176"/>
      <c r="CM1655" s="176"/>
      <c r="CN1655" s="176"/>
      <c r="CO1655" s="176"/>
      <c r="CP1655" s="176"/>
      <c r="CQ1655" s="176"/>
      <c r="CR1655" s="176"/>
      <c r="CS1655" s="176"/>
      <c r="CT1655" s="176"/>
      <c r="CU1655" s="176"/>
      <c r="CV1655" s="176"/>
      <c r="CW1655" s="176"/>
      <c r="CX1655" s="176"/>
      <c r="CY1655" s="176"/>
      <c r="CZ1655" s="176"/>
      <c r="DA1655" s="176"/>
      <c r="DB1655" s="176"/>
      <c r="DC1655" s="176"/>
      <c r="DD1655" s="176"/>
      <c r="DE1655" s="176"/>
      <c r="DF1655" s="176"/>
      <c r="DG1655" s="176"/>
      <c r="DH1655" s="176"/>
      <c r="DI1655" s="176"/>
      <c r="DJ1655" s="176"/>
      <c r="DK1655" s="176"/>
      <c r="DL1655" s="176"/>
      <c r="DM1655" s="176"/>
      <c r="DN1655" s="176"/>
      <c r="DO1655" s="176"/>
      <c r="DP1655" s="176"/>
      <c r="DQ1655" s="176"/>
      <c r="DR1655" s="176"/>
      <c r="DS1655" s="176"/>
      <c r="DT1655" s="176"/>
      <c r="DU1655" s="176"/>
      <c r="DV1655" s="176"/>
      <c r="DW1655" s="176"/>
      <c r="DX1655" s="176"/>
      <c r="DY1655" s="176"/>
      <c r="DZ1655" s="176"/>
      <c r="EA1655" s="176"/>
      <c r="EB1655" s="176"/>
      <c r="EC1655" s="176"/>
      <c r="ED1655" s="176"/>
      <c r="EE1655" s="176"/>
      <c r="EF1655" s="176"/>
      <c r="EG1655" s="176"/>
      <c r="EH1655" s="176"/>
      <c r="EI1655" s="176"/>
      <c r="EJ1655" s="176"/>
      <c r="EK1655" s="176"/>
      <c r="EL1655" s="176"/>
      <c r="EM1655" s="176"/>
      <c r="EN1655" s="176"/>
      <c r="EO1655" s="176"/>
      <c r="EP1655" s="176"/>
      <c r="EQ1655" s="176"/>
      <c r="ER1655" s="176"/>
      <c r="ES1655" s="176"/>
      <c r="ET1655" s="176"/>
      <c r="EU1655" s="176"/>
      <c r="EV1655" s="176"/>
      <c r="EW1655" s="176"/>
      <c r="EX1655" s="176"/>
      <c r="EY1655" s="176"/>
      <c r="EZ1655" s="176"/>
      <c r="FA1655" s="176"/>
      <c r="FB1655" s="176"/>
      <c r="FC1655" s="176"/>
      <c r="FD1655" s="176"/>
      <c r="FE1655" s="176"/>
      <c r="FF1655" s="176"/>
      <c r="FG1655" s="176"/>
      <c r="FH1655" s="176"/>
      <c r="FI1655" s="176"/>
      <c r="FJ1655" s="176"/>
      <c r="FK1655" s="176"/>
      <c r="FL1655" s="176"/>
      <c r="FM1655" s="176"/>
      <c r="FN1655" s="176"/>
      <c r="FO1655" s="176"/>
      <c r="FP1655" s="176"/>
      <c r="FQ1655" s="176"/>
      <c r="FR1655" s="176"/>
      <c r="FS1655" s="176"/>
      <c r="FT1655" s="176"/>
      <c r="FU1655" s="176"/>
      <c r="FV1655" s="176"/>
      <c r="FW1655" s="176"/>
      <c r="FX1655" s="176"/>
      <c r="FY1655" s="176"/>
      <c r="FZ1655" s="176"/>
      <c r="GA1655" s="176"/>
      <c r="GB1655" s="176"/>
      <c r="GC1655" s="176"/>
      <c r="GD1655" s="176"/>
      <c r="GE1655" s="176"/>
      <c r="GF1655" s="176"/>
      <c r="GG1655" s="176"/>
      <c r="GH1655" s="176"/>
      <c r="GI1655" s="176"/>
      <c r="GJ1655" s="176"/>
      <c r="GK1655" s="176"/>
      <c r="GL1655" s="176"/>
      <c r="GM1655" s="176"/>
      <c r="GN1655" s="176"/>
      <c r="GO1655" s="176"/>
      <c r="GP1655" s="176"/>
      <c r="GQ1655" s="176"/>
      <c r="GR1655" s="176"/>
      <c r="GS1655" s="176"/>
      <c r="GT1655" s="176"/>
      <c r="GU1655" s="176"/>
      <c r="GV1655" s="176"/>
      <c r="GW1655" s="176"/>
      <c r="GX1655" s="176"/>
      <c r="GY1655" s="176"/>
      <c r="GZ1655" s="176"/>
      <c r="HA1655" s="176"/>
      <c r="HB1655" s="176"/>
      <c r="HC1655" s="176"/>
      <c r="HD1655" s="176"/>
      <c r="HE1655" s="176"/>
      <c r="HF1655" s="176"/>
      <c r="HG1655" s="176"/>
      <c r="HH1655" s="176"/>
      <c r="HI1655" s="176"/>
      <c r="HJ1655" s="176"/>
      <c r="HK1655" s="176"/>
      <c r="HL1655" s="176"/>
      <c r="HM1655" s="176"/>
      <c r="HN1655" s="176"/>
      <c r="HO1655" s="176"/>
      <c r="HP1655" s="176"/>
      <c r="HQ1655" s="176"/>
      <c r="HR1655" s="176"/>
      <c r="HS1655" s="176"/>
      <c r="HT1655" s="176"/>
      <c r="HU1655" s="176"/>
      <c r="HV1655" s="176"/>
      <c r="HW1655" s="176"/>
      <c r="HX1655" s="176"/>
      <c r="HY1655" s="176"/>
      <c r="HZ1655" s="176"/>
      <c r="IA1655" s="176"/>
      <c r="IB1655" s="176"/>
      <c r="IC1655" s="176"/>
      <c r="ID1655" s="176"/>
      <c r="IE1655" s="176"/>
      <c r="IF1655" s="176"/>
      <c r="IG1655" s="176"/>
      <c r="IH1655" s="176"/>
      <c r="II1655" s="176"/>
      <c r="IJ1655" s="176"/>
      <c r="IK1655" s="176"/>
      <c r="IL1655" s="176"/>
      <c r="IM1655" s="176"/>
      <c r="IN1655" s="176"/>
      <c r="IO1655" s="176"/>
      <c r="IP1655" s="176"/>
      <c r="IQ1655" s="176"/>
      <c r="IR1655" s="176"/>
      <c r="IS1655" s="176"/>
      <c r="IT1655" s="176"/>
      <c r="IU1655" s="176"/>
    </row>
    <row r="1656" spans="1:255" s="177" customFormat="1" ht="26.25" customHeight="1" x14ac:dyDescent="0.25">
      <c r="A1656" s="132" t="s">
        <v>341</v>
      </c>
      <c r="B1656" s="77" t="s">
        <v>8</v>
      </c>
      <c r="C1656" s="110">
        <v>20083</v>
      </c>
      <c r="D1656" s="111" t="s">
        <v>17</v>
      </c>
      <c r="E1656" s="172">
        <v>1.4999999999999999E-2</v>
      </c>
      <c r="F1656" s="124">
        <f t="shared" ref="F1656:F1657" si="83">F1618</f>
        <v>77.67</v>
      </c>
      <c r="G1656" s="114">
        <f t="shared" si="82"/>
        <v>1.1599999999999999</v>
      </c>
      <c r="H1656" s="569"/>
      <c r="I1656" s="182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  <c r="AZ1656" s="176"/>
      <c r="BA1656" s="176"/>
      <c r="BB1656" s="176"/>
      <c r="BC1656" s="176"/>
      <c r="BD1656" s="176"/>
      <c r="BE1656" s="176"/>
      <c r="BF1656" s="176"/>
      <c r="BG1656" s="176"/>
      <c r="BH1656" s="176"/>
      <c r="BI1656" s="176"/>
      <c r="BJ1656" s="176"/>
      <c r="BK1656" s="176"/>
      <c r="BL1656" s="176"/>
      <c r="BM1656" s="176"/>
      <c r="BN1656" s="176"/>
      <c r="BO1656" s="176"/>
      <c r="BP1656" s="176"/>
      <c r="BQ1656" s="176"/>
      <c r="BR1656" s="176"/>
      <c r="BS1656" s="176"/>
      <c r="BT1656" s="176"/>
      <c r="BU1656" s="176"/>
      <c r="BV1656" s="176"/>
      <c r="BW1656" s="176"/>
      <c r="BX1656" s="176"/>
      <c r="BY1656" s="176"/>
      <c r="BZ1656" s="176"/>
      <c r="CA1656" s="176"/>
      <c r="CB1656" s="176"/>
      <c r="CC1656" s="176"/>
      <c r="CD1656" s="176"/>
      <c r="CE1656" s="176"/>
      <c r="CF1656" s="176"/>
      <c r="CG1656" s="176"/>
      <c r="CH1656" s="176"/>
      <c r="CI1656" s="176"/>
      <c r="CJ1656" s="176"/>
      <c r="CK1656" s="176"/>
      <c r="CL1656" s="176"/>
      <c r="CM1656" s="176"/>
      <c r="CN1656" s="176"/>
      <c r="CO1656" s="176"/>
      <c r="CP1656" s="176"/>
      <c r="CQ1656" s="176"/>
      <c r="CR1656" s="176"/>
      <c r="CS1656" s="176"/>
      <c r="CT1656" s="176"/>
      <c r="CU1656" s="176"/>
      <c r="CV1656" s="176"/>
      <c r="CW1656" s="176"/>
      <c r="CX1656" s="176"/>
      <c r="CY1656" s="176"/>
      <c r="CZ1656" s="176"/>
      <c r="DA1656" s="176"/>
      <c r="DB1656" s="176"/>
      <c r="DC1656" s="176"/>
      <c r="DD1656" s="176"/>
      <c r="DE1656" s="176"/>
      <c r="DF1656" s="176"/>
      <c r="DG1656" s="176"/>
      <c r="DH1656" s="176"/>
      <c r="DI1656" s="176"/>
      <c r="DJ1656" s="176"/>
      <c r="DK1656" s="176"/>
      <c r="DL1656" s="176"/>
      <c r="DM1656" s="176"/>
      <c r="DN1656" s="176"/>
      <c r="DO1656" s="176"/>
      <c r="DP1656" s="176"/>
      <c r="DQ1656" s="176"/>
      <c r="DR1656" s="176"/>
      <c r="DS1656" s="176"/>
      <c r="DT1656" s="176"/>
      <c r="DU1656" s="176"/>
      <c r="DV1656" s="176"/>
      <c r="DW1656" s="176"/>
      <c r="DX1656" s="176"/>
      <c r="DY1656" s="176"/>
      <c r="DZ1656" s="176"/>
      <c r="EA1656" s="176"/>
      <c r="EB1656" s="176"/>
      <c r="EC1656" s="176"/>
      <c r="ED1656" s="176"/>
      <c r="EE1656" s="176"/>
      <c r="EF1656" s="176"/>
      <c r="EG1656" s="176"/>
      <c r="EH1656" s="176"/>
      <c r="EI1656" s="176"/>
      <c r="EJ1656" s="176"/>
      <c r="EK1656" s="176"/>
      <c r="EL1656" s="176"/>
      <c r="EM1656" s="176"/>
      <c r="EN1656" s="176"/>
      <c r="EO1656" s="176"/>
      <c r="EP1656" s="176"/>
      <c r="EQ1656" s="176"/>
      <c r="ER1656" s="176"/>
      <c r="ES1656" s="176"/>
      <c r="ET1656" s="176"/>
      <c r="EU1656" s="176"/>
      <c r="EV1656" s="176"/>
      <c r="EW1656" s="176"/>
      <c r="EX1656" s="176"/>
      <c r="EY1656" s="176"/>
      <c r="EZ1656" s="176"/>
      <c r="FA1656" s="176"/>
      <c r="FB1656" s="176"/>
      <c r="FC1656" s="176"/>
      <c r="FD1656" s="176"/>
      <c r="FE1656" s="176"/>
      <c r="FF1656" s="176"/>
      <c r="FG1656" s="176"/>
      <c r="FH1656" s="176"/>
      <c r="FI1656" s="176"/>
      <c r="FJ1656" s="176"/>
      <c r="FK1656" s="176"/>
      <c r="FL1656" s="176"/>
      <c r="FM1656" s="176"/>
      <c r="FN1656" s="176"/>
      <c r="FO1656" s="176"/>
      <c r="FP1656" s="176"/>
      <c r="FQ1656" s="176"/>
      <c r="FR1656" s="176"/>
      <c r="FS1656" s="176"/>
      <c r="FT1656" s="176"/>
      <c r="FU1656" s="176"/>
      <c r="FV1656" s="176"/>
      <c r="FW1656" s="176"/>
      <c r="FX1656" s="176"/>
      <c r="FY1656" s="176"/>
      <c r="FZ1656" s="176"/>
      <c r="GA1656" s="176"/>
      <c r="GB1656" s="176"/>
      <c r="GC1656" s="176"/>
      <c r="GD1656" s="176"/>
      <c r="GE1656" s="176"/>
      <c r="GF1656" s="176"/>
      <c r="GG1656" s="176"/>
      <c r="GH1656" s="176"/>
      <c r="GI1656" s="176"/>
      <c r="GJ1656" s="176"/>
      <c r="GK1656" s="176"/>
      <c r="GL1656" s="176"/>
      <c r="GM1656" s="176"/>
      <c r="GN1656" s="176"/>
      <c r="GO1656" s="176"/>
      <c r="GP1656" s="176"/>
      <c r="GQ1656" s="176"/>
      <c r="GR1656" s="176"/>
      <c r="GS1656" s="176"/>
      <c r="GT1656" s="176"/>
      <c r="GU1656" s="176"/>
      <c r="GV1656" s="176"/>
      <c r="GW1656" s="176"/>
      <c r="GX1656" s="176"/>
      <c r="GY1656" s="176"/>
      <c r="GZ1656" s="176"/>
      <c r="HA1656" s="176"/>
      <c r="HB1656" s="176"/>
      <c r="HC1656" s="176"/>
      <c r="HD1656" s="176"/>
      <c r="HE1656" s="176"/>
      <c r="HF1656" s="176"/>
      <c r="HG1656" s="176"/>
      <c r="HH1656" s="176"/>
      <c r="HI1656" s="176"/>
      <c r="HJ1656" s="176"/>
      <c r="HK1656" s="176"/>
      <c r="HL1656" s="176"/>
      <c r="HM1656" s="176"/>
      <c r="HN1656" s="176"/>
      <c r="HO1656" s="176"/>
      <c r="HP1656" s="176"/>
      <c r="HQ1656" s="176"/>
      <c r="HR1656" s="176"/>
      <c r="HS1656" s="176"/>
      <c r="HT1656" s="176"/>
      <c r="HU1656" s="176"/>
      <c r="HV1656" s="176"/>
      <c r="HW1656" s="176"/>
      <c r="HX1656" s="176"/>
      <c r="HY1656" s="176"/>
      <c r="HZ1656" s="176"/>
      <c r="IA1656" s="176"/>
      <c r="IB1656" s="176"/>
      <c r="IC1656" s="176"/>
      <c r="ID1656" s="176"/>
      <c r="IE1656" s="176"/>
      <c r="IF1656" s="176"/>
      <c r="IG1656" s="176"/>
      <c r="IH1656" s="176"/>
      <c r="II1656" s="176"/>
      <c r="IJ1656" s="176"/>
      <c r="IK1656" s="176"/>
      <c r="IL1656" s="176"/>
      <c r="IM1656" s="176"/>
      <c r="IN1656" s="176"/>
      <c r="IO1656" s="176"/>
      <c r="IP1656" s="176"/>
      <c r="IQ1656" s="176"/>
      <c r="IR1656" s="176"/>
      <c r="IS1656" s="176"/>
      <c r="IT1656" s="176"/>
      <c r="IU1656" s="176"/>
    </row>
    <row r="1657" spans="1:255" x14ac:dyDescent="0.2">
      <c r="A1657" s="132" t="s">
        <v>336</v>
      </c>
      <c r="B1657" s="77" t="s">
        <v>8</v>
      </c>
      <c r="C1657" s="110">
        <v>38383</v>
      </c>
      <c r="D1657" s="111" t="s">
        <v>17</v>
      </c>
      <c r="E1657" s="172">
        <v>7.1000000000000004E-3</v>
      </c>
      <c r="F1657" s="124">
        <f t="shared" si="83"/>
        <v>2.27</v>
      </c>
      <c r="G1657" s="114">
        <f t="shared" si="82"/>
        <v>0.01</v>
      </c>
      <c r="H1657" s="48"/>
    </row>
    <row r="1658" spans="1:255" x14ac:dyDescent="0.2">
      <c r="A1658" s="132"/>
      <c r="B1658" s="77"/>
      <c r="C1658" s="110"/>
      <c r="D1658" s="111"/>
      <c r="E1658" s="172"/>
      <c r="F1658" s="124"/>
      <c r="G1658" s="114"/>
      <c r="H1658" s="48"/>
    </row>
    <row r="1659" spans="1:255" x14ac:dyDescent="0.2">
      <c r="A1659" s="49" t="s">
        <v>230</v>
      </c>
      <c r="B1659" s="776"/>
      <c r="C1659" s="777"/>
      <c r="D1659" s="777"/>
      <c r="E1659" s="777"/>
      <c r="F1659" s="777"/>
      <c r="G1659" s="778"/>
      <c r="H1659" s="50">
        <f>SUM(G1654:G1657)</f>
        <v>7.54</v>
      </c>
    </row>
    <row r="1660" spans="1:255" x14ac:dyDescent="0.2">
      <c r="A1660" s="56"/>
      <c r="B1660" s="57"/>
      <c r="C1660" s="57"/>
      <c r="D1660" s="58"/>
      <c r="E1660" s="59"/>
      <c r="F1660" s="60"/>
      <c r="G1660" s="60"/>
      <c r="H1660" s="61"/>
    </row>
    <row r="1661" spans="1:255" x14ac:dyDescent="0.2">
      <c r="A1661" s="779" t="s">
        <v>231</v>
      </c>
      <c r="B1661" s="781" t="s">
        <v>22</v>
      </c>
      <c r="C1661" s="781" t="s">
        <v>223</v>
      </c>
      <c r="D1661" s="781" t="s">
        <v>17</v>
      </c>
      <c r="E1661" s="783" t="s">
        <v>224</v>
      </c>
      <c r="F1661" s="772" t="s">
        <v>225</v>
      </c>
      <c r="G1661" s="773"/>
      <c r="H1661" s="774" t="s">
        <v>232</v>
      </c>
    </row>
    <row r="1662" spans="1:255" x14ac:dyDescent="0.2">
      <c r="A1662" s="780"/>
      <c r="B1662" s="782"/>
      <c r="C1662" s="782"/>
      <c r="D1662" s="785"/>
      <c r="E1662" s="786"/>
      <c r="F1662" s="42" t="s">
        <v>227</v>
      </c>
      <c r="G1662" s="42" t="s">
        <v>228</v>
      </c>
      <c r="H1662" s="775"/>
    </row>
    <row r="1663" spans="1:255" x14ac:dyDescent="0.2">
      <c r="A1663" s="690"/>
      <c r="B1663" s="691"/>
      <c r="C1663" s="691"/>
      <c r="D1663" s="691"/>
      <c r="E1663" s="691"/>
      <c r="F1663" s="691"/>
      <c r="G1663" s="691"/>
      <c r="H1663" s="692"/>
    </row>
    <row r="1664" spans="1:255" x14ac:dyDescent="0.2">
      <c r="A1664" s="49" t="s">
        <v>232</v>
      </c>
      <c r="B1664" s="547"/>
      <c r="C1664" s="547"/>
      <c r="D1664" s="67"/>
      <c r="E1664" s="68"/>
      <c r="F1664" s="69"/>
      <c r="G1664" s="70"/>
      <c r="H1664" s="48">
        <f>SUM(G1663:G1664)</f>
        <v>0</v>
      </c>
    </row>
    <row r="1665" spans="1:8" x14ac:dyDescent="0.2">
      <c r="A1665" s="71"/>
      <c r="B1665" s="72"/>
      <c r="C1665" s="72"/>
      <c r="D1665" s="72"/>
      <c r="E1665" s="73"/>
      <c r="F1665" s="74"/>
      <c r="G1665" s="74"/>
      <c r="H1665" s="75"/>
    </row>
    <row r="1666" spans="1:8" x14ac:dyDescent="0.2">
      <c r="A1666" s="51"/>
      <c r="B1666" s="688"/>
      <c r="C1666" s="688"/>
      <c r="D1666" s="688"/>
      <c r="E1666" s="52"/>
      <c r="F1666" s="53"/>
      <c r="G1666" s="53"/>
      <c r="H1666" s="54"/>
    </row>
    <row r="1667" spans="1:8" ht="15.75" customHeight="1" x14ac:dyDescent="0.2">
      <c r="A1667" s="139" t="s">
        <v>237</v>
      </c>
      <c r="B1667" s="562"/>
      <c r="C1667" s="562"/>
      <c r="D1667" s="141"/>
      <c r="E1667" s="142"/>
      <c r="F1667" s="108"/>
      <c r="G1667" s="109"/>
      <c r="H1667" s="298" t="s">
        <v>210</v>
      </c>
    </row>
    <row r="1668" spans="1:8" ht="15.75" customHeight="1" x14ac:dyDescent="0.2">
      <c r="A1668" s="143" t="s">
        <v>238</v>
      </c>
      <c r="B1668" s="144"/>
      <c r="C1668" s="144"/>
      <c r="D1668" s="145"/>
      <c r="E1668" s="146"/>
      <c r="F1668" s="147">
        <f>H1650</f>
        <v>5.6</v>
      </c>
      <c r="G1668" s="148"/>
      <c r="H1668" s="149"/>
    </row>
    <row r="1669" spans="1:8" ht="15.75" customHeight="1" x14ac:dyDescent="0.2">
      <c r="A1669" s="296" t="s">
        <v>239</v>
      </c>
      <c r="B1669" s="673"/>
      <c r="C1669" s="673"/>
      <c r="D1669" s="150"/>
      <c r="E1669" s="151"/>
      <c r="F1669" s="152">
        <v>0</v>
      </c>
      <c r="G1669" s="161"/>
      <c r="H1669" s="153"/>
    </row>
    <row r="1670" spans="1:8" ht="15.75" customHeight="1" x14ac:dyDescent="0.2">
      <c r="A1670" s="154" t="s">
        <v>240</v>
      </c>
      <c r="B1670" s="155"/>
      <c r="C1670" s="155"/>
      <c r="D1670" s="156"/>
      <c r="E1670" s="157"/>
      <c r="F1670" s="158"/>
      <c r="G1670" s="297"/>
      <c r="H1670" s="159">
        <f>F1668+F1669</f>
        <v>5.6</v>
      </c>
    </row>
    <row r="1671" spans="1:8" ht="15.75" customHeight="1" x14ac:dyDescent="0.2">
      <c r="A1671" s="143" t="s">
        <v>241</v>
      </c>
      <c r="B1671" s="144"/>
      <c r="C1671" s="144"/>
      <c r="D1671" s="145"/>
      <c r="E1671" s="146"/>
      <c r="F1671" s="160">
        <f>H1659</f>
        <v>7.54</v>
      </c>
      <c r="G1671" s="161"/>
      <c r="H1671" s="162"/>
    </row>
    <row r="1672" spans="1:8" ht="15.75" customHeight="1" x14ac:dyDescent="0.2">
      <c r="A1672" s="118" t="s">
        <v>242</v>
      </c>
      <c r="B1672" s="673"/>
      <c r="C1672" s="673"/>
      <c r="D1672" s="150"/>
      <c r="E1672" s="151"/>
      <c r="F1672" s="152">
        <f>H1664</f>
        <v>0</v>
      </c>
      <c r="G1672" s="161"/>
      <c r="H1672" s="153"/>
    </row>
    <row r="1673" spans="1:8" ht="24" customHeight="1" x14ac:dyDescent="0.2">
      <c r="A1673" s="154" t="s">
        <v>243</v>
      </c>
      <c r="B1673" s="155"/>
      <c r="C1673" s="155"/>
      <c r="D1673" s="156"/>
      <c r="E1673" s="163"/>
      <c r="F1673" s="158"/>
      <c r="G1673" s="297"/>
      <c r="H1673" s="159">
        <f>F1671+F1672</f>
        <v>7.54</v>
      </c>
    </row>
    <row r="1674" spans="1:8" ht="24" customHeight="1" thickBot="1" x14ac:dyDescent="0.25">
      <c r="A1674" s="318" t="s">
        <v>244</v>
      </c>
      <c r="B1674" s="319"/>
      <c r="C1674" s="319"/>
      <c r="D1674" s="319"/>
      <c r="E1674" s="320"/>
      <c r="F1674" s="321"/>
      <c r="G1674" s="322"/>
      <c r="H1674" s="323">
        <f>H1670+H1673</f>
        <v>13.14</v>
      </c>
    </row>
    <row r="1675" spans="1:8" x14ac:dyDescent="0.2">
      <c r="A1675" s="27"/>
      <c r="B1675" s="28"/>
      <c r="C1675" s="28"/>
      <c r="D1675" s="29"/>
      <c r="E1675" s="30"/>
      <c r="F1675" s="29"/>
      <c r="G1675" s="29"/>
      <c r="H1675" s="31"/>
    </row>
    <row r="1676" spans="1:8" x14ac:dyDescent="0.2">
      <c r="A1676" s="787" t="s">
        <v>211</v>
      </c>
      <c r="B1676" s="788"/>
      <c r="C1676" s="788"/>
      <c r="D1676" s="788"/>
      <c r="E1676" s="788"/>
      <c r="F1676" s="788"/>
      <c r="G1676" s="788"/>
      <c r="H1676" s="789"/>
    </row>
    <row r="1677" spans="1:8" x14ac:dyDescent="0.2">
      <c r="A1677" s="787" t="s">
        <v>212</v>
      </c>
      <c r="B1677" s="788"/>
      <c r="C1677" s="788"/>
      <c r="D1677" s="788"/>
      <c r="E1677" s="788"/>
      <c r="F1677" s="788"/>
      <c r="G1677" s="788"/>
      <c r="H1677" s="789"/>
    </row>
    <row r="1678" spans="1:8" x14ac:dyDescent="0.2">
      <c r="A1678" s="790" t="str">
        <f>$A$4</f>
        <v>Substituição dos sistemas de climatização dos cartórios do Edifício Sede por VRF</v>
      </c>
      <c r="B1678" s="791"/>
      <c r="C1678" s="791"/>
      <c r="D1678" s="791"/>
      <c r="E1678" s="791"/>
      <c r="F1678" s="791"/>
      <c r="G1678" s="791"/>
      <c r="H1678" s="792"/>
    </row>
    <row r="1679" spans="1:8" x14ac:dyDescent="0.2">
      <c r="A1679" s="793"/>
      <c r="B1679" s="794"/>
      <c r="C1679" s="794"/>
      <c r="D1679" s="794"/>
      <c r="E1679" s="794"/>
      <c r="F1679" s="794"/>
      <c r="G1679" s="794"/>
      <c r="H1679" s="687"/>
    </row>
    <row r="1680" spans="1:8" ht="24.75" customHeight="1" x14ac:dyDescent="0.2">
      <c r="A1680" s="795" t="str">
        <f>'Anexo 2'!H60</f>
        <v>DRE-006</v>
      </c>
      <c r="B1680" s="796"/>
      <c r="C1680" s="796"/>
      <c r="D1680" s="796"/>
      <c r="E1680" s="796"/>
      <c r="F1680" s="796"/>
      <c r="G1680" s="796"/>
      <c r="H1680" s="797"/>
    </row>
    <row r="1681" spans="1:255" ht="27" customHeight="1" x14ac:dyDescent="0.2">
      <c r="A1681" s="798" t="s">
        <v>215</v>
      </c>
      <c r="B1681" s="799"/>
      <c r="C1681" s="34" t="s">
        <v>22</v>
      </c>
      <c r="D1681" s="34" t="s">
        <v>216</v>
      </c>
      <c r="E1681" s="800" t="s">
        <v>217</v>
      </c>
      <c r="F1681" s="800"/>
      <c r="G1681" s="800" t="s">
        <v>218</v>
      </c>
      <c r="H1681" s="801"/>
    </row>
    <row r="1682" spans="1:255" ht="31.5" customHeight="1" x14ac:dyDescent="0.2">
      <c r="A1682" s="802" t="str">
        <f>'Anexo 2'!B60</f>
        <v>Fornecimento e instalação de Junção, em PVC 40x40mm para esgoto, em rede de drenagem de água de condensação, marca de referência Tigre</v>
      </c>
      <c r="B1682" s="803"/>
      <c r="C1682" s="35" t="s">
        <v>8</v>
      </c>
      <c r="D1682" s="36">
        <v>89783</v>
      </c>
      <c r="E1682" s="804" t="s">
        <v>217</v>
      </c>
      <c r="F1682" s="804"/>
      <c r="G1682" s="805" t="str">
        <f>$G$8</f>
        <v>MAIO/2023</v>
      </c>
      <c r="H1682" s="806"/>
      <c r="J1682" s="37"/>
      <c r="K1682" s="37"/>
      <c r="L1682" s="38"/>
    </row>
    <row r="1683" spans="1:255" x14ac:dyDescent="0.2">
      <c r="A1683" s="39"/>
      <c r="B1683" s="689"/>
      <c r="C1683" s="689"/>
      <c r="D1683" s="689"/>
      <c r="E1683" s="40"/>
      <c r="F1683" s="41"/>
      <c r="G1683" s="86"/>
      <c r="H1683" s="87"/>
    </row>
    <row r="1684" spans="1:255" ht="17.25" customHeight="1" x14ac:dyDescent="0.2">
      <c r="A1684" s="779" t="s">
        <v>222</v>
      </c>
      <c r="B1684" s="781" t="s">
        <v>22</v>
      </c>
      <c r="C1684" s="781" t="s">
        <v>223</v>
      </c>
      <c r="D1684" s="781" t="s">
        <v>17</v>
      </c>
      <c r="E1684" s="783" t="s">
        <v>224</v>
      </c>
      <c r="F1684" s="772" t="s">
        <v>225</v>
      </c>
      <c r="G1684" s="773"/>
      <c r="H1684" s="774" t="s">
        <v>226</v>
      </c>
    </row>
    <row r="1685" spans="1:255" x14ac:dyDescent="0.2">
      <c r="A1685" s="807"/>
      <c r="B1685" s="782"/>
      <c r="C1685" s="782"/>
      <c r="D1685" s="785"/>
      <c r="E1685" s="786"/>
      <c r="F1685" s="42" t="s">
        <v>227</v>
      </c>
      <c r="G1685" s="42" t="s">
        <v>228</v>
      </c>
      <c r="H1685" s="775"/>
    </row>
    <row r="1686" spans="1:255" ht="27" customHeight="1" x14ac:dyDescent="0.2">
      <c r="A1686" s="76" t="s">
        <v>333</v>
      </c>
      <c r="B1686" s="77" t="s">
        <v>8</v>
      </c>
      <c r="C1686" s="78">
        <v>88267</v>
      </c>
      <c r="D1686" s="79" t="s">
        <v>249</v>
      </c>
      <c r="E1686" s="80">
        <v>0.16930000000000001</v>
      </c>
      <c r="F1686" s="42">
        <v>24.55</v>
      </c>
      <c r="G1686" s="114">
        <f t="shared" ref="G1686:G1687" si="84">TRUNC(E1686*F1686,2)</f>
        <v>4.1500000000000004</v>
      </c>
      <c r="H1686" s="546"/>
    </row>
    <row r="1687" spans="1:255" ht="27" customHeight="1" x14ac:dyDescent="0.2">
      <c r="A1687" s="81" t="s">
        <v>338</v>
      </c>
      <c r="B1687" s="77" t="s">
        <v>8</v>
      </c>
      <c r="C1687" s="78">
        <v>88248</v>
      </c>
      <c r="D1687" s="79" t="s">
        <v>249</v>
      </c>
      <c r="E1687" s="80">
        <v>0.16930000000000001</v>
      </c>
      <c r="F1687" s="42">
        <v>19.68</v>
      </c>
      <c r="G1687" s="114">
        <f t="shared" si="84"/>
        <v>3.33</v>
      </c>
      <c r="H1687" s="48"/>
    </row>
    <row r="1688" spans="1:255" x14ac:dyDescent="0.2">
      <c r="A1688" s="49" t="s">
        <v>226</v>
      </c>
      <c r="B1688" s="776"/>
      <c r="C1688" s="777"/>
      <c r="D1688" s="777"/>
      <c r="E1688" s="777"/>
      <c r="F1688" s="777"/>
      <c r="G1688" s="778"/>
      <c r="H1688" s="50">
        <f>SUM(G1686:G1688)</f>
        <v>7.48</v>
      </c>
    </row>
    <row r="1689" spans="1:255" x14ac:dyDescent="0.2">
      <c r="A1689" s="51"/>
      <c r="B1689" s="688"/>
      <c r="C1689" s="688"/>
      <c r="D1689" s="688"/>
      <c r="E1689" s="52"/>
      <c r="F1689" s="53"/>
      <c r="G1689" s="53"/>
      <c r="H1689" s="54"/>
    </row>
    <row r="1690" spans="1:255" ht="17.25" customHeight="1" x14ac:dyDescent="0.2">
      <c r="A1690" s="779" t="s">
        <v>229</v>
      </c>
      <c r="B1690" s="781" t="s">
        <v>22</v>
      </c>
      <c r="C1690" s="781" t="s">
        <v>223</v>
      </c>
      <c r="D1690" s="781" t="s">
        <v>17</v>
      </c>
      <c r="E1690" s="783" t="s">
        <v>224</v>
      </c>
      <c r="F1690" s="772" t="s">
        <v>225</v>
      </c>
      <c r="G1690" s="773"/>
      <c r="H1690" s="774" t="s">
        <v>230</v>
      </c>
    </row>
    <row r="1691" spans="1:255" ht="15.75" customHeight="1" x14ac:dyDescent="0.2">
      <c r="A1691" s="780"/>
      <c r="B1691" s="782"/>
      <c r="C1691" s="782"/>
      <c r="D1691" s="782"/>
      <c r="E1691" s="784"/>
      <c r="F1691" s="42" t="s">
        <v>227</v>
      </c>
      <c r="G1691" s="42" t="s">
        <v>228</v>
      </c>
      <c r="H1691" s="775"/>
    </row>
    <row r="1692" spans="1:255" s="177" customFormat="1" ht="22.5" x14ac:dyDescent="0.25">
      <c r="A1692" s="132" t="s">
        <v>345</v>
      </c>
      <c r="B1692" s="77" t="s">
        <v>8</v>
      </c>
      <c r="C1692" s="110">
        <v>3666</v>
      </c>
      <c r="D1692" s="111" t="s">
        <v>17</v>
      </c>
      <c r="E1692" s="172">
        <v>1</v>
      </c>
      <c r="F1692" s="124">
        <v>5.86</v>
      </c>
      <c r="G1692" s="114">
        <f>TRUNC(E1692*F1692,2)</f>
        <v>5.86</v>
      </c>
      <c r="H1692" s="569"/>
      <c r="I1692" s="182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  <c r="AZ1692" s="176"/>
      <c r="BA1692" s="176"/>
      <c r="BB1692" s="176"/>
      <c r="BC1692" s="176"/>
      <c r="BD1692" s="176"/>
      <c r="BE1692" s="176"/>
      <c r="BF1692" s="176"/>
      <c r="BG1692" s="176"/>
      <c r="BH1692" s="176"/>
      <c r="BI1692" s="176"/>
      <c r="BJ1692" s="176"/>
      <c r="BK1692" s="176"/>
      <c r="BL1692" s="176"/>
      <c r="BM1692" s="176"/>
      <c r="BN1692" s="176"/>
      <c r="BO1692" s="176"/>
      <c r="BP1692" s="176"/>
      <c r="BQ1692" s="176"/>
      <c r="BR1692" s="176"/>
      <c r="BS1692" s="176"/>
      <c r="BT1692" s="176"/>
      <c r="BU1692" s="176"/>
      <c r="BV1692" s="176"/>
      <c r="BW1692" s="176"/>
      <c r="BX1692" s="176"/>
      <c r="BY1692" s="176"/>
      <c r="BZ1692" s="176"/>
      <c r="CA1692" s="176"/>
      <c r="CB1692" s="176"/>
      <c r="CC1692" s="176"/>
      <c r="CD1692" s="176"/>
      <c r="CE1692" s="176"/>
      <c r="CF1692" s="176"/>
      <c r="CG1692" s="176"/>
      <c r="CH1692" s="176"/>
      <c r="CI1692" s="176"/>
      <c r="CJ1692" s="176"/>
      <c r="CK1692" s="176"/>
      <c r="CL1692" s="176"/>
      <c r="CM1692" s="176"/>
      <c r="CN1692" s="176"/>
      <c r="CO1692" s="176"/>
      <c r="CP1692" s="176"/>
      <c r="CQ1692" s="176"/>
      <c r="CR1692" s="176"/>
      <c r="CS1692" s="176"/>
      <c r="CT1692" s="176"/>
      <c r="CU1692" s="176"/>
      <c r="CV1692" s="176"/>
      <c r="CW1692" s="176"/>
      <c r="CX1692" s="176"/>
      <c r="CY1692" s="176"/>
      <c r="CZ1692" s="176"/>
      <c r="DA1692" s="176"/>
      <c r="DB1692" s="176"/>
      <c r="DC1692" s="176"/>
      <c r="DD1692" s="176"/>
      <c r="DE1692" s="176"/>
      <c r="DF1692" s="176"/>
      <c r="DG1692" s="176"/>
      <c r="DH1692" s="176"/>
      <c r="DI1692" s="176"/>
      <c r="DJ1692" s="176"/>
      <c r="DK1692" s="176"/>
      <c r="DL1692" s="176"/>
      <c r="DM1692" s="176"/>
      <c r="DN1692" s="176"/>
      <c r="DO1692" s="176"/>
      <c r="DP1692" s="176"/>
      <c r="DQ1692" s="176"/>
      <c r="DR1692" s="176"/>
      <c r="DS1692" s="176"/>
      <c r="DT1692" s="176"/>
      <c r="DU1692" s="176"/>
      <c r="DV1692" s="176"/>
      <c r="DW1692" s="176"/>
      <c r="DX1692" s="176"/>
      <c r="DY1692" s="176"/>
      <c r="DZ1692" s="176"/>
      <c r="EA1692" s="176"/>
      <c r="EB1692" s="176"/>
      <c r="EC1692" s="176"/>
      <c r="ED1692" s="176"/>
      <c r="EE1692" s="176"/>
      <c r="EF1692" s="176"/>
      <c r="EG1692" s="176"/>
      <c r="EH1692" s="176"/>
      <c r="EI1692" s="176"/>
      <c r="EJ1692" s="176"/>
      <c r="EK1692" s="176"/>
      <c r="EL1692" s="176"/>
      <c r="EM1692" s="176"/>
      <c r="EN1692" s="176"/>
      <c r="EO1692" s="176"/>
      <c r="EP1692" s="176"/>
      <c r="EQ1692" s="176"/>
      <c r="ER1692" s="176"/>
      <c r="ES1692" s="176"/>
      <c r="ET1692" s="176"/>
      <c r="EU1692" s="176"/>
      <c r="EV1692" s="176"/>
      <c r="EW1692" s="176"/>
      <c r="EX1692" s="176"/>
      <c r="EY1692" s="176"/>
      <c r="EZ1692" s="176"/>
      <c r="FA1692" s="176"/>
      <c r="FB1692" s="176"/>
      <c r="FC1692" s="176"/>
      <c r="FD1692" s="176"/>
      <c r="FE1692" s="176"/>
      <c r="FF1692" s="176"/>
      <c r="FG1692" s="176"/>
      <c r="FH1692" s="176"/>
      <c r="FI1692" s="176"/>
      <c r="FJ1692" s="176"/>
      <c r="FK1692" s="176"/>
      <c r="FL1692" s="176"/>
      <c r="FM1692" s="176"/>
      <c r="FN1692" s="176"/>
      <c r="FO1692" s="176"/>
      <c r="FP1692" s="176"/>
      <c r="FQ1692" s="176"/>
      <c r="FR1692" s="176"/>
      <c r="FS1692" s="176"/>
      <c r="FT1692" s="176"/>
      <c r="FU1692" s="176"/>
      <c r="FV1692" s="176"/>
      <c r="FW1692" s="176"/>
      <c r="FX1692" s="176"/>
      <c r="FY1692" s="176"/>
      <c r="FZ1692" s="176"/>
      <c r="GA1692" s="176"/>
      <c r="GB1692" s="176"/>
      <c r="GC1692" s="176"/>
      <c r="GD1692" s="176"/>
      <c r="GE1692" s="176"/>
      <c r="GF1692" s="176"/>
      <c r="GG1692" s="176"/>
      <c r="GH1692" s="176"/>
      <c r="GI1692" s="176"/>
      <c r="GJ1692" s="176"/>
      <c r="GK1692" s="176"/>
      <c r="GL1692" s="176"/>
      <c r="GM1692" s="176"/>
      <c r="GN1692" s="176"/>
      <c r="GO1692" s="176"/>
      <c r="GP1692" s="176"/>
      <c r="GQ1692" s="176"/>
      <c r="GR1692" s="176"/>
      <c r="GS1692" s="176"/>
      <c r="GT1692" s="176"/>
      <c r="GU1692" s="176"/>
      <c r="GV1692" s="176"/>
      <c r="GW1692" s="176"/>
      <c r="GX1692" s="176"/>
      <c r="GY1692" s="176"/>
      <c r="GZ1692" s="176"/>
      <c r="HA1692" s="176"/>
      <c r="HB1692" s="176"/>
      <c r="HC1692" s="176"/>
      <c r="HD1692" s="176"/>
      <c r="HE1692" s="176"/>
      <c r="HF1692" s="176"/>
      <c r="HG1692" s="176"/>
      <c r="HH1692" s="176"/>
      <c r="HI1692" s="176"/>
      <c r="HJ1692" s="176"/>
      <c r="HK1692" s="176"/>
      <c r="HL1692" s="176"/>
      <c r="HM1692" s="176"/>
      <c r="HN1692" s="176"/>
      <c r="HO1692" s="176"/>
      <c r="HP1692" s="176"/>
      <c r="HQ1692" s="176"/>
      <c r="HR1692" s="176"/>
      <c r="HS1692" s="176"/>
      <c r="HT1692" s="176"/>
      <c r="HU1692" s="176"/>
      <c r="HV1692" s="176"/>
      <c r="HW1692" s="176"/>
      <c r="HX1692" s="176"/>
      <c r="HY1692" s="176"/>
      <c r="HZ1692" s="176"/>
      <c r="IA1692" s="176"/>
      <c r="IB1692" s="176"/>
      <c r="IC1692" s="176"/>
      <c r="ID1692" s="176"/>
      <c r="IE1692" s="176"/>
      <c r="IF1692" s="176"/>
      <c r="IG1692" s="176"/>
      <c r="IH1692" s="176"/>
      <c r="II1692" s="176"/>
      <c r="IJ1692" s="176"/>
      <c r="IK1692" s="176"/>
      <c r="IL1692" s="176"/>
      <c r="IM1692" s="176"/>
      <c r="IN1692" s="176"/>
      <c r="IO1692" s="176"/>
      <c r="IP1692" s="176"/>
      <c r="IQ1692" s="176"/>
      <c r="IR1692" s="176"/>
      <c r="IS1692" s="176"/>
      <c r="IT1692" s="176"/>
      <c r="IU1692" s="176"/>
    </row>
    <row r="1693" spans="1:255" s="177" customFormat="1" ht="26.25" customHeight="1" x14ac:dyDescent="0.25">
      <c r="A1693" s="132" t="s">
        <v>340</v>
      </c>
      <c r="B1693" s="77" t="s">
        <v>8</v>
      </c>
      <c r="C1693" s="110">
        <v>122</v>
      </c>
      <c r="D1693" s="111" t="s">
        <v>17</v>
      </c>
      <c r="E1693" s="172">
        <v>1.4800000000000001E-2</v>
      </c>
      <c r="F1693" s="124">
        <f>F1655</f>
        <v>68.55</v>
      </c>
      <c r="G1693" s="114">
        <f t="shared" ref="G1693:G1695" si="85">TRUNC(E1693*F1693,2)</f>
        <v>1.01</v>
      </c>
      <c r="H1693" s="569"/>
      <c r="I1693" s="182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  <c r="AZ1693" s="176"/>
      <c r="BA1693" s="176"/>
      <c r="BB1693" s="176"/>
      <c r="BC1693" s="176"/>
      <c r="BD1693" s="176"/>
      <c r="BE1693" s="176"/>
      <c r="BF1693" s="176"/>
      <c r="BG1693" s="176"/>
      <c r="BH1693" s="176"/>
      <c r="BI1693" s="176"/>
      <c r="BJ1693" s="176"/>
      <c r="BK1693" s="176"/>
      <c r="BL1693" s="176"/>
      <c r="BM1693" s="176"/>
      <c r="BN1693" s="176"/>
      <c r="BO1693" s="176"/>
      <c r="BP1693" s="176"/>
      <c r="BQ1693" s="176"/>
      <c r="BR1693" s="176"/>
      <c r="BS1693" s="176"/>
      <c r="BT1693" s="176"/>
      <c r="BU1693" s="176"/>
      <c r="BV1693" s="176"/>
      <c r="BW1693" s="176"/>
      <c r="BX1693" s="176"/>
      <c r="BY1693" s="176"/>
      <c r="BZ1693" s="176"/>
      <c r="CA1693" s="176"/>
      <c r="CB1693" s="176"/>
      <c r="CC1693" s="176"/>
      <c r="CD1693" s="176"/>
      <c r="CE1693" s="176"/>
      <c r="CF1693" s="176"/>
      <c r="CG1693" s="176"/>
      <c r="CH1693" s="176"/>
      <c r="CI1693" s="176"/>
      <c r="CJ1693" s="176"/>
      <c r="CK1693" s="176"/>
      <c r="CL1693" s="176"/>
      <c r="CM1693" s="176"/>
      <c r="CN1693" s="176"/>
      <c r="CO1693" s="176"/>
      <c r="CP1693" s="176"/>
      <c r="CQ1693" s="176"/>
      <c r="CR1693" s="176"/>
      <c r="CS1693" s="176"/>
      <c r="CT1693" s="176"/>
      <c r="CU1693" s="176"/>
      <c r="CV1693" s="176"/>
      <c r="CW1693" s="176"/>
      <c r="CX1693" s="176"/>
      <c r="CY1693" s="176"/>
      <c r="CZ1693" s="176"/>
      <c r="DA1693" s="176"/>
      <c r="DB1693" s="176"/>
      <c r="DC1693" s="176"/>
      <c r="DD1693" s="176"/>
      <c r="DE1693" s="176"/>
      <c r="DF1693" s="176"/>
      <c r="DG1693" s="176"/>
      <c r="DH1693" s="176"/>
      <c r="DI1693" s="176"/>
      <c r="DJ1693" s="176"/>
      <c r="DK1693" s="176"/>
      <c r="DL1693" s="176"/>
      <c r="DM1693" s="176"/>
      <c r="DN1693" s="176"/>
      <c r="DO1693" s="176"/>
      <c r="DP1693" s="176"/>
      <c r="DQ1693" s="176"/>
      <c r="DR1693" s="176"/>
      <c r="DS1693" s="176"/>
      <c r="DT1693" s="176"/>
      <c r="DU1693" s="176"/>
      <c r="DV1693" s="176"/>
      <c r="DW1693" s="176"/>
      <c r="DX1693" s="176"/>
      <c r="DY1693" s="176"/>
      <c r="DZ1693" s="176"/>
      <c r="EA1693" s="176"/>
      <c r="EB1693" s="176"/>
      <c r="EC1693" s="176"/>
      <c r="ED1693" s="176"/>
      <c r="EE1693" s="176"/>
      <c r="EF1693" s="176"/>
      <c r="EG1693" s="176"/>
      <c r="EH1693" s="176"/>
      <c r="EI1693" s="176"/>
      <c r="EJ1693" s="176"/>
      <c r="EK1693" s="176"/>
      <c r="EL1693" s="176"/>
      <c r="EM1693" s="176"/>
      <c r="EN1693" s="176"/>
      <c r="EO1693" s="176"/>
      <c r="EP1693" s="176"/>
      <c r="EQ1693" s="176"/>
      <c r="ER1693" s="176"/>
      <c r="ES1693" s="176"/>
      <c r="ET1693" s="176"/>
      <c r="EU1693" s="176"/>
      <c r="EV1693" s="176"/>
      <c r="EW1693" s="176"/>
      <c r="EX1693" s="176"/>
      <c r="EY1693" s="176"/>
      <c r="EZ1693" s="176"/>
      <c r="FA1693" s="176"/>
      <c r="FB1693" s="176"/>
      <c r="FC1693" s="176"/>
      <c r="FD1693" s="176"/>
      <c r="FE1693" s="176"/>
      <c r="FF1693" s="176"/>
      <c r="FG1693" s="176"/>
      <c r="FH1693" s="176"/>
      <c r="FI1693" s="176"/>
      <c r="FJ1693" s="176"/>
      <c r="FK1693" s="176"/>
      <c r="FL1693" s="176"/>
      <c r="FM1693" s="176"/>
      <c r="FN1693" s="176"/>
      <c r="FO1693" s="176"/>
      <c r="FP1693" s="176"/>
      <c r="FQ1693" s="176"/>
      <c r="FR1693" s="176"/>
      <c r="FS1693" s="176"/>
      <c r="FT1693" s="176"/>
      <c r="FU1693" s="176"/>
      <c r="FV1693" s="176"/>
      <c r="FW1693" s="176"/>
      <c r="FX1693" s="176"/>
      <c r="FY1693" s="176"/>
      <c r="FZ1693" s="176"/>
      <c r="GA1693" s="176"/>
      <c r="GB1693" s="176"/>
      <c r="GC1693" s="176"/>
      <c r="GD1693" s="176"/>
      <c r="GE1693" s="176"/>
      <c r="GF1693" s="176"/>
      <c r="GG1693" s="176"/>
      <c r="GH1693" s="176"/>
      <c r="GI1693" s="176"/>
      <c r="GJ1693" s="176"/>
      <c r="GK1693" s="176"/>
      <c r="GL1693" s="176"/>
      <c r="GM1693" s="176"/>
      <c r="GN1693" s="176"/>
      <c r="GO1693" s="176"/>
      <c r="GP1693" s="176"/>
      <c r="GQ1693" s="176"/>
      <c r="GR1693" s="176"/>
      <c r="GS1693" s="176"/>
      <c r="GT1693" s="176"/>
      <c r="GU1693" s="176"/>
      <c r="GV1693" s="176"/>
      <c r="GW1693" s="176"/>
      <c r="GX1693" s="176"/>
      <c r="GY1693" s="176"/>
      <c r="GZ1693" s="176"/>
      <c r="HA1693" s="176"/>
      <c r="HB1693" s="176"/>
      <c r="HC1693" s="176"/>
      <c r="HD1693" s="176"/>
      <c r="HE1693" s="176"/>
      <c r="HF1693" s="176"/>
      <c r="HG1693" s="176"/>
      <c r="HH1693" s="176"/>
      <c r="HI1693" s="176"/>
      <c r="HJ1693" s="176"/>
      <c r="HK1693" s="176"/>
      <c r="HL1693" s="176"/>
      <c r="HM1693" s="176"/>
      <c r="HN1693" s="176"/>
      <c r="HO1693" s="176"/>
      <c r="HP1693" s="176"/>
      <c r="HQ1693" s="176"/>
      <c r="HR1693" s="176"/>
      <c r="HS1693" s="176"/>
      <c r="HT1693" s="176"/>
      <c r="HU1693" s="176"/>
      <c r="HV1693" s="176"/>
      <c r="HW1693" s="176"/>
      <c r="HX1693" s="176"/>
      <c r="HY1693" s="176"/>
      <c r="HZ1693" s="176"/>
      <c r="IA1693" s="176"/>
      <c r="IB1693" s="176"/>
      <c r="IC1693" s="176"/>
      <c r="ID1693" s="176"/>
      <c r="IE1693" s="176"/>
      <c r="IF1693" s="176"/>
      <c r="IG1693" s="176"/>
      <c r="IH1693" s="176"/>
      <c r="II1693" s="176"/>
      <c r="IJ1693" s="176"/>
      <c r="IK1693" s="176"/>
      <c r="IL1693" s="176"/>
      <c r="IM1693" s="176"/>
      <c r="IN1693" s="176"/>
      <c r="IO1693" s="176"/>
      <c r="IP1693" s="176"/>
      <c r="IQ1693" s="176"/>
      <c r="IR1693" s="176"/>
      <c r="IS1693" s="176"/>
      <c r="IT1693" s="176"/>
      <c r="IU1693" s="176"/>
    </row>
    <row r="1694" spans="1:255" s="177" customFormat="1" ht="26.25" customHeight="1" x14ac:dyDescent="0.25">
      <c r="A1694" s="132" t="s">
        <v>341</v>
      </c>
      <c r="B1694" s="77" t="s">
        <v>8</v>
      </c>
      <c r="C1694" s="110">
        <v>20083</v>
      </c>
      <c r="D1694" s="111" t="s">
        <v>17</v>
      </c>
      <c r="E1694" s="172">
        <v>2.2499999999999999E-2</v>
      </c>
      <c r="F1694" s="124">
        <f t="shared" ref="F1694:F1695" si="86">F1656</f>
        <v>77.67</v>
      </c>
      <c r="G1694" s="114">
        <f t="shared" si="85"/>
        <v>1.74</v>
      </c>
      <c r="H1694" s="569"/>
      <c r="I1694" s="182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  <c r="AZ1694" s="176"/>
      <c r="BA1694" s="176"/>
      <c r="BB1694" s="176"/>
      <c r="BC1694" s="176"/>
      <c r="BD1694" s="176"/>
      <c r="BE1694" s="176"/>
      <c r="BF1694" s="176"/>
      <c r="BG1694" s="176"/>
      <c r="BH1694" s="176"/>
      <c r="BI1694" s="176"/>
      <c r="BJ1694" s="176"/>
      <c r="BK1694" s="176"/>
      <c r="BL1694" s="176"/>
      <c r="BM1694" s="176"/>
      <c r="BN1694" s="176"/>
      <c r="BO1694" s="176"/>
      <c r="BP1694" s="176"/>
      <c r="BQ1694" s="176"/>
      <c r="BR1694" s="176"/>
      <c r="BS1694" s="176"/>
      <c r="BT1694" s="176"/>
      <c r="BU1694" s="176"/>
      <c r="BV1694" s="176"/>
      <c r="BW1694" s="176"/>
      <c r="BX1694" s="176"/>
      <c r="BY1694" s="176"/>
      <c r="BZ1694" s="176"/>
      <c r="CA1694" s="176"/>
      <c r="CB1694" s="176"/>
      <c r="CC1694" s="176"/>
      <c r="CD1694" s="176"/>
      <c r="CE1694" s="176"/>
      <c r="CF1694" s="176"/>
      <c r="CG1694" s="176"/>
      <c r="CH1694" s="176"/>
      <c r="CI1694" s="176"/>
      <c r="CJ1694" s="176"/>
      <c r="CK1694" s="176"/>
      <c r="CL1694" s="176"/>
      <c r="CM1694" s="176"/>
      <c r="CN1694" s="176"/>
      <c r="CO1694" s="176"/>
      <c r="CP1694" s="176"/>
      <c r="CQ1694" s="176"/>
      <c r="CR1694" s="176"/>
      <c r="CS1694" s="176"/>
      <c r="CT1694" s="176"/>
      <c r="CU1694" s="176"/>
      <c r="CV1694" s="176"/>
      <c r="CW1694" s="176"/>
      <c r="CX1694" s="176"/>
      <c r="CY1694" s="176"/>
      <c r="CZ1694" s="176"/>
      <c r="DA1694" s="176"/>
      <c r="DB1694" s="176"/>
      <c r="DC1694" s="176"/>
      <c r="DD1694" s="176"/>
      <c r="DE1694" s="176"/>
      <c r="DF1694" s="176"/>
      <c r="DG1694" s="176"/>
      <c r="DH1694" s="176"/>
      <c r="DI1694" s="176"/>
      <c r="DJ1694" s="176"/>
      <c r="DK1694" s="176"/>
      <c r="DL1694" s="176"/>
      <c r="DM1694" s="176"/>
      <c r="DN1694" s="176"/>
      <c r="DO1694" s="176"/>
      <c r="DP1694" s="176"/>
      <c r="DQ1694" s="176"/>
      <c r="DR1694" s="176"/>
      <c r="DS1694" s="176"/>
      <c r="DT1694" s="176"/>
      <c r="DU1694" s="176"/>
      <c r="DV1694" s="176"/>
      <c r="DW1694" s="176"/>
      <c r="DX1694" s="176"/>
      <c r="DY1694" s="176"/>
      <c r="DZ1694" s="176"/>
      <c r="EA1694" s="176"/>
      <c r="EB1694" s="176"/>
      <c r="EC1694" s="176"/>
      <c r="ED1694" s="176"/>
      <c r="EE1694" s="176"/>
      <c r="EF1694" s="176"/>
      <c r="EG1694" s="176"/>
      <c r="EH1694" s="176"/>
      <c r="EI1694" s="176"/>
      <c r="EJ1694" s="176"/>
      <c r="EK1694" s="176"/>
      <c r="EL1694" s="176"/>
      <c r="EM1694" s="176"/>
      <c r="EN1694" s="176"/>
      <c r="EO1694" s="176"/>
      <c r="EP1694" s="176"/>
      <c r="EQ1694" s="176"/>
      <c r="ER1694" s="176"/>
      <c r="ES1694" s="176"/>
      <c r="ET1694" s="176"/>
      <c r="EU1694" s="176"/>
      <c r="EV1694" s="176"/>
      <c r="EW1694" s="176"/>
      <c r="EX1694" s="176"/>
      <c r="EY1694" s="176"/>
      <c r="EZ1694" s="176"/>
      <c r="FA1694" s="176"/>
      <c r="FB1694" s="176"/>
      <c r="FC1694" s="176"/>
      <c r="FD1694" s="176"/>
      <c r="FE1694" s="176"/>
      <c r="FF1694" s="176"/>
      <c r="FG1694" s="176"/>
      <c r="FH1694" s="176"/>
      <c r="FI1694" s="176"/>
      <c r="FJ1694" s="176"/>
      <c r="FK1694" s="176"/>
      <c r="FL1694" s="176"/>
      <c r="FM1694" s="176"/>
      <c r="FN1694" s="176"/>
      <c r="FO1694" s="176"/>
      <c r="FP1694" s="176"/>
      <c r="FQ1694" s="176"/>
      <c r="FR1694" s="176"/>
      <c r="FS1694" s="176"/>
      <c r="FT1694" s="176"/>
      <c r="FU1694" s="176"/>
      <c r="FV1694" s="176"/>
      <c r="FW1694" s="176"/>
      <c r="FX1694" s="176"/>
      <c r="FY1694" s="176"/>
      <c r="FZ1694" s="176"/>
      <c r="GA1694" s="176"/>
      <c r="GB1694" s="176"/>
      <c r="GC1694" s="176"/>
      <c r="GD1694" s="176"/>
      <c r="GE1694" s="176"/>
      <c r="GF1694" s="176"/>
      <c r="GG1694" s="176"/>
      <c r="GH1694" s="176"/>
      <c r="GI1694" s="176"/>
      <c r="GJ1694" s="176"/>
      <c r="GK1694" s="176"/>
      <c r="GL1694" s="176"/>
      <c r="GM1694" s="176"/>
      <c r="GN1694" s="176"/>
      <c r="GO1694" s="176"/>
      <c r="GP1694" s="176"/>
      <c r="GQ1694" s="176"/>
      <c r="GR1694" s="176"/>
      <c r="GS1694" s="176"/>
      <c r="GT1694" s="176"/>
      <c r="GU1694" s="176"/>
      <c r="GV1694" s="176"/>
      <c r="GW1694" s="176"/>
      <c r="GX1694" s="176"/>
      <c r="GY1694" s="176"/>
      <c r="GZ1694" s="176"/>
      <c r="HA1694" s="176"/>
      <c r="HB1694" s="176"/>
      <c r="HC1694" s="176"/>
      <c r="HD1694" s="176"/>
      <c r="HE1694" s="176"/>
      <c r="HF1694" s="176"/>
      <c r="HG1694" s="176"/>
      <c r="HH1694" s="176"/>
      <c r="HI1694" s="176"/>
      <c r="HJ1694" s="176"/>
      <c r="HK1694" s="176"/>
      <c r="HL1694" s="176"/>
      <c r="HM1694" s="176"/>
      <c r="HN1694" s="176"/>
      <c r="HO1694" s="176"/>
      <c r="HP1694" s="176"/>
      <c r="HQ1694" s="176"/>
      <c r="HR1694" s="176"/>
      <c r="HS1694" s="176"/>
      <c r="HT1694" s="176"/>
      <c r="HU1694" s="176"/>
      <c r="HV1694" s="176"/>
      <c r="HW1694" s="176"/>
      <c r="HX1694" s="176"/>
      <c r="HY1694" s="176"/>
      <c r="HZ1694" s="176"/>
      <c r="IA1694" s="176"/>
      <c r="IB1694" s="176"/>
      <c r="IC1694" s="176"/>
      <c r="ID1694" s="176"/>
      <c r="IE1694" s="176"/>
      <c r="IF1694" s="176"/>
      <c r="IG1694" s="176"/>
      <c r="IH1694" s="176"/>
      <c r="II1694" s="176"/>
      <c r="IJ1694" s="176"/>
      <c r="IK1694" s="176"/>
      <c r="IL1694" s="176"/>
      <c r="IM1694" s="176"/>
      <c r="IN1694" s="176"/>
      <c r="IO1694" s="176"/>
      <c r="IP1694" s="176"/>
      <c r="IQ1694" s="176"/>
      <c r="IR1694" s="176"/>
      <c r="IS1694" s="176"/>
      <c r="IT1694" s="176"/>
      <c r="IU1694" s="176"/>
    </row>
    <row r="1695" spans="1:255" ht="18.75" customHeight="1" x14ac:dyDescent="0.2">
      <c r="A1695" s="132" t="s">
        <v>336</v>
      </c>
      <c r="B1695" s="77" t="s">
        <v>8</v>
      </c>
      <c r="C1695" s="110">
        <v>38383</v>
      </c>
      <c r="D1695" s="111" t="s">
        <v>17</v>
      </c>
      <c r="E1695" s="172">
        <v>1.0699999999999999E-2</v>
      </c>
      <c r="F1695" s="124">
        <f t="shared" si="86"/>
        <v>2.27</v>
      </c>
      <c r="G1695" s="114">
        <f t="shared" si="85"/>
        <v>0.02</v>
      </c>
      <c r="H1695" s="48"/>
    </row>
    <row r="1696" spans="1:255" x14ac:dyDescent="0.2">
      <c r="A1696" s="132"/>
      <c r="B1696" s="77"/>
      <c r="C1696" s="110"/>
      <c r="D1696" s="111"/>
      <c r="E1696" s="172"/>
      <c r="F1696" s="124"/>
      <c r="G1696" s="114"/>
      <c r="H1696" s="48"/>
    </row>
    <row r="1697" spans="1:8" x14ac:dyDescent="0.2">
      <c r="A1697" s="49" t="s">
        <v>230</v>
      </c>
      <c r="B1697" s="776"/>
      <c r="C1697" s="777"/>
      <c r="D1697" s="777"/>
      <c r="E1697" s="777"/>
      <c r="F1697" s="777"/>
      <c r="G1697" s="778"/>
      <c r="H1697" s="50">
        <f>SUM(G1692:G1695)</f>
        <v>8.629999999999999</v>
      </c>
    </row>
    <row r="1698" spans="1:8" x14ac:dyDescent="0.2">
      <c r="A1698" s="56"/>
      <c r="B1698" s="57"/>
      <c r="C1698" s="57"/>
      <c r="D1698" s="58"/>
      <c r="E1698" s="59"/>
      <c r="F1698" s="60"/>
      <c r="G1698" s="60"/>
      <c r="H1698" s="61"/>
    </row>
    <row r="1699" spans="1:8" x14ac:dyDescent="0.2">
      <c r="A1699" s="779" t="s">
        <v>231</v>
      </c>
      <c r="B1699" s="781" t="s">
        <v>22</v>
      </c>
      <c r="C1699" s="781" t="s">
        <v>223</v>
      </c>
      <c r="D1699" s="781" t="s">
        <v>17</v>
      </c>
      <c r="E1699" s="783" t="s">
        <v>224</v>
      </c>
      <c r="F1699" s="772" t="s">
        <v>225</v>
      </c>
      <c r="G1699" s="773"/>
      <c r="H1699" s="774" t="s">
        <v>232</v>
      </c>
    </row>
    <row r="1700" spans="1:8" x14ac:dyDescent="0.2">
      <c r="A1700" s="780"/>
      <c r="B1700" s="782"/>
      <c r="C1700" s="782"/>
      <c r="D1700" s="785"/>
      <c r="E1700" s="786"/>
      <c r="F1700" s="42" t="s">
        <v>227</v>
      </c>
      <c r="G1700" s="42" t="s">
        <v>228</v>
      </c>
      <c r="H1700" s="775"/>
    </row>
    <row r="1701" spans="1:8" x14ac:dyDescent="0.2">
      <c r="A1701" s="690"/>
      <c r="B1701" s="691"/>
      <c r="C1701" s="691"/>
      <c r="D1701" s="691"/>
      <c r="E1701" s="691"/>
      <c r="F1701" s="691"/>
      <c r="G1701" s="691"/>
      <c r="H1701" s="692"/>
    </row>
    <row r="1702" spans="1:8" x14ac:dyDescent="0.2">
      <c r="A1702" s="49" t="s">
        <v>232</v>
      </c>
      <c r="B1702" s="547"/>
      <c r="C1702" s="547"/>
      <c r="D1702" s="67"/>
      <c r="E1702" s="68"/>
      <c r="F1702" s="69"/>
      <c r="G1702" s="70"/>
      <c r="H1702" s="48">
        <f>SUM(G1701:G1702)</f>
        <v>0</v>
      </c>
    </row>
    <row r="1703" spans="1:8" x14ac:dyDescent="0.2">
      <c r="A1703" s="71"/>
      <c r="B1703" s="72"/>
      <c r="C1703" s="72"/>
      <c r="D1703" s="72"/>
      <c r="E1703" s="73"/>
      <c r="F1703" s="74"/>
      <c r="G1703" s="74"/>
      <c r="H1703" s="75"/>
    </row>
    <row r="1704" spans="1:8" x14ac:dyDescent="0.2">
      <c r="A1704" s="51"/>
      <c r="B1704" s="688"/>
      <c r="C1704" s="688"/>
      <c r="D1704" s="688"/>
      <c r="E1704" s="52"/>
      <c r="F1704" s="53"/>
      <c r="G1704" s="53"/>
      <c r="H1704" s="54"/>
    </row>
    <row r="1705" spans="1:8" ht="15.75" customHeight="1" x14ac:dyDescent="0.2">
      <c r="A1705" s="139" t="s">
        <v>237</v>
      </c>
      <c r="B1705" s="562"/>
      <c r="C1705" s="562"/>
      <c r="D1705" s="141"/>
      <c r="E1705" s="142"/>
      <c r="F1705" s="108"/>
      <c r="G1705" s="109"/>
      <c r="H1705" s="298" t="s">
        <v>210</v>
      </c>
    </row>
    <row r="1706" spans="1:8" ht="15.75" customHeight="1" x14ac:dyDescent="0.2">
      <c r="A1706" s="143" t="s">
        <v>238</v>
      </c>
      <c r="B1706" s="144"/>
      <c r="C1706" s="144"/>
      <c r="D1706" s="145"/>
      <c r="E1706" s="146"/>
      <c r="F1706" s="147">
        <f>H1688</f>
        <v>7.48</v>
      </c>
      <c r="G1706" s="148"/>
      <c r="H1706" s="149"/>
    </row>
    <row r="1707" spans="1:8" ht="15.75" customHeight="1" x14ac:dyDescent="0.2">
      <c r="A1707" s="296" t="s">
        <v>239</v>
      </c>
      <c r="B1707" s="673"/>
      <c r="C1707" s="673"/>
      <c r="D1707" s="150"/>
      <c r="E1707" s="151"/>
      <c r="F1707" s="152">
        <v>0</v>
      </c>
      <c r="G1707" s="161"/>
      <c r="H1707" s="153"/>
    </row>
    <row r="1708" spans="1:8" ht="15.75" customHeight="1" x14ac:dyDescent="0.2">
      <c r="A1708" s="154" t="s">
        <v>240</v>
      </c>
      <c r="B1708" s="155"/>
      <c r="C1708" s="155"/>
      <c r="D1708" s="156"/>
      <c r="E1708" s="157"/>
      <c r="F1708" s="158"/>
      <c r="G1708" s="297"/>
      <c r="H1708" s="159">
        <f>F1706+F1707</f>
        <v>7.48</v>
      </c>
    </row>
    <row r="1709" spans="1:8" ht="15.75" customHeight="1" x14ac:dyDescent="0.2">
      <c r="A1709" s="143" t="s">
        <v>241</v>
      </c>
      <c r="B1709" s="144"/>
      <c r="C1709" s="144"/>
      <c r="D1709" s="145"/>
      <c r="E1709" s="146"/>
      <c r="F1709" s="160">
        <f>H1697</f>
        <v>8.629999999999999</v>
      </c>
      <c r="G1709" s="161"/>
      <c r="H1709" s="162"/>
    </row>
    <row r="1710" spans="1:8" ht="15.75" customHeight="1" x14ac:dyDescent="0.2">
      <c r="A1710" s="118" t="s">
        <v>242</v>
      </c>
      <c r="B1710" s="673"/>
      <c r="C1710" s="673"/>
      <c r="D1710" s="150"/>
      <c r="E1710" s="151"/>
      <c r="F1710" s="152">
        <f>H1702</f>
        <v>0</v>
      </c>
      <c r="G1710" s="161"/>
      <c r="H1710" s="153"/>
    </row>
    <row r="1711" spans="1:8" ht="24" customHeight="1" x14ac:dyDescent="0.2">
      <c r="A1711" s="154" t="s">
        <v>243</v>
      </c>
      <c r="B1711" s="155"/>
      <c r="C1711" s="155"/>
      <c r="D1711" s="156"/>
      <c r="E1711" s="163"/>
      <c r="F1711" s="158"/>
      <c r="G1711" s="297"/>
      <c r="H1711" s="159">
        <f>F1709+F1710</f>
        <v>8.629999999999999</v>
      </c>
    </row>
    <row r="1712" spans="1:8" ht="24" customHeight="1" thickBot="1" x14ac:dyDescent="0.25">
      <c r="A1712" s="318" t="s">
        <v>244</v>
      </c>
      <c r="B1712" s="319"/>
      <c r="C1712" s="319"/>
      <c r="D1712" s="319"/>
      <c r="E1712" s="320"/>
      <c r="F1712" s="321"/>
      <c r="G1712" s="322"/>
      <c r="H1712" s="323">
        <f>H1708+H1711</f>
        <v>16.11</v>
      </c>
    </row>
    <row r="1713" spans="1:12" x14ac:dyDescent="0.2">
      <c r="A1713" s="27"/>
      <c r="B1713" s="28"/>
      <c r="C1713" s="28"/>
      <c r="D1713" s="29"/>
      <c r="E1713" s="30"/>
      <c r="F1713" s="29"/>
      <c r="G1713" s="29"/>
      <c r="H1713" s="31"/>
    </row>
    <row r="1714" spans="1:12" x14ac:dyDescent="0.2">
      <c r="A1714" s="787" t="s">
        <v>211</v>
      </c>
      <c r="B1714" s="788"/>
      <c r="C1714" s="788"/>
      <c r="D1714" s="788"/>
      <c r="E1714" s="788"/>
      <c r="F1714" s="788"/>
      <c r="G1714" s="788"/>
      <c r="H1714" s="789"/>
    </row>
    <row r="1715" spans="1:12" x14ac:dyDescent="0.2">
      <c r="A1715" s="787" t="s">
        <v>212</v>
      </c>
      <c r="B1715" s="788"/>
      <c r="C1715" s="788"/>
      <c r="D1715" s="788"/>
      <c r="E1715" s="788"/>
      <c r="F1715" s="788"/>
      <c r="G1715" s="788"/>
      <c r="H1715" s="789"/>
    </row>
    <row r="1716" spans="1:12" x14ac:dyDescent="0.2">
      <c r="A1716" s="790" t="str">
        <f>$A$4</f>
        <v>Substituição dos sistemas de climatização dos cartórios do Edifício Sede por VRF</v>
      </c>
      <c r="B1716" s="791"/>
      <c r="C1716" s="791"/>
      <c r="D1716" s="791"/>
      <c r="E1716" s="791"/>
      <c r="F1716" s="791"/>
      <c r="G1716" s="791"/>
      <c r="H1716" s="792"/>
    </row>
    <row r="1717" spans="1:12" x14ac:dyDescent="0.2">
      <c r="A1717" s="793"/>
      <c r="B1717" s="794"/>
      <c r="C1717" s="794"/>
      <c r="D1717" s="794"/>
      <c r="E1717" s="794"/>
      <c r="F1717" s="794"/>
      <c r="G1717" s="794"/>
      <c r="H1717" s="687"/>
    </row>
    <row r="1718" spans="1:12" ht="24.75" customHeight="1" x14ac:dyDescent="0.2">
      <c r="A1718" s="795" t="str">
        <f>'Anexo 2'!H61</f>
        <v>DRE-007</v>
      </c>
      <c r="B1718" s="796"/>
      <c r="C1718" s="796"/>
      <c r="D1718" s="796"/>
      <c r="E1718" s="796"/>
      <c r="F1718" s="796"/>
      <c r="G1718" s="796"/>
      <c r="H1718" s="797"/>
    </row>
    <row r="1719" spans="1:12" ht="27" customHeight="1" x14ac:dyDescent="0.2">
      <c r="A1719" s="798" t="s">
        <v>215</v>
      </c>
      <c r="B1719" s="799"/>
      <c r="C1719" s="34" t="s">
        <v>22</v>
      </c>
      <c r="D1719" s="34" t="s">
        <v>216</v>
      </c>
      <c r="E1719" s="800" t="s">
        <v>217</v>
      </c>
      <c r="F1719" s="800"/>
      <c r="G1719" s="800" t="s">
        <v>218</v>
      </c>
      <c r="H1719" s="801"/>
    </row>
    <row r="1720" spans="1:12" ht="31.5" customHeight="1" x14ac:dyDescent="0.2">
      <c r="A1720" s="802" t="str">
        <f>'Anexo 2'!B61</f>
        <v xml:space="preserve">Fixação na laje, de rede de drenagem de água de condensação em tubos de PVC 40mm esgoto, utilizando abraçadeira metálica tipo D, 1 1/2" </v>
      </c>
      <c r="B1720" s="803"/>
      <c r="C1720" s="35" t="s">
        <v>8</v>
      </c>
      <c r="D1720" s="36">
        <v>91180</v>
      </c>
      <c r="E1720" s="804" t="s">
        <v>209</v>
      </c>
      <c r="F1720" s="804"/>
      <c r="G1720" s="805" t="str">
        <f>$G$8</f>
        <v>MAIO/2023</v>
      </c>
      <c r="H1720" s="806"/>
      <c r="J1720" s="37"/>
      <c r="K1720" s="37"/>
      <c r="L1720" s="38"/>
    </row>
    <row r="1721" spans="1:12" x14ac:dyDescent="0.2">
      <c r="A1721" s="39"/>
      <c r="B1721" s="689"/>
      <c r="C1721" s="689"/>
      <c r="D1721" s="689"/>
      <c r="E1721" s="40"/>
      <c r="F1721" s="41"/>
      <c r="G1721" s="86"/>
      <c r="H1721" s="87"/>
    </row>
    <row r="1722" spans="1:12" x14ac:dyDescent="0.2">
      <c r="A1722" s="779" t="s">
        <v>222</v>
      </c>
      <c r="B1722" s="781" t="s">
        <v>22</v>
      </c>
      <c r="C1722" s="781" t="s">
        <v>223</v>
      </c>
      <c r="D1722" s="781" t="s">
        <v>17</v>
      </c>
      <c r="E1722" s="783" t="s">
        <v>224</v>
      </c>
      <c r="F1722" s="772" t="s">
        <v>225</v>
      </c>
      <c r="G1722" s="773"/>
      <c r="H1722" s="774" t="s">
        <v>226</v>
      </c>
    </row>
    <row r="1723" spans="1:12" x14ac:dyDescent="0.2">
      <c r="A1723" s="807"/>
      <c r="B1723" s="782"/>
      <c r="C1723" s="782"/>
      <c r="D1723" s="785"/>
      <c r="E1723" s="786"/>
      <c r="F1723" s="42" t="s">
        <v>227</v>
      </c>
      <c r="G1723" s="42" t="s">
        <v>228</v>
      </c>
      <c r="H1723" s="775"/>
    </row>
    <row r="1724" spans="1:12" ht="27" customHeight="1" x14ac:dyDescent="0.2">
      <c r="A1724" s="76" t="s">
        <v>333</v>
      </c>
      <c r="B1724" s="77" t="s">
        <v>8</v>
      </c>
      <c r="C1724" s="78">
        <v>88267</v>
      </c>
      <c r="D1724" s="79" t="s">
        <v>249</v>
      </c>
      <c r="E1724" s="80">
        <v>0.13</v>
      </c>
      <c r="F1724" s="42">
        <v>24.55</v>
      </c>
      <c r="G1724" s="114">
        <f t="shared" ref="G1724:G1725" si="87">TRUNC(E1724*F1724,2)</f>
        <v>3.19</v>
      </c>
      <c r="H1724" s="546"/>
    </row>
    <row r="1725" spans="1:12" ht="27" customHeight="1" x14ac:dyDescent="0.2">
      <c r="A1725" s="81" t="s">
        <v>338</v>
      </c>
      <c r="B1725" s="77" t="s">
        <v>8</v>
      </c>
      <c r="C1725" s="78">
        <v>88248</v>
      </c>
      <c r="D1725" s="79" t="s">
        <v>249</v>
      </c>
      <c r="E1725" s="80">
        <v>1.7999999999999999E-2</v>
      </c>
      <c r="F1725" s="42">
        <v>19.68</v>
      </c>
      <c r="G1725" s="114">
        <f t="shared" si="87"/>
        <v>0.35</v>
      </c>
      <c r="H1725" s="48"/>
    </row>
    <row r="1726" spans="1:12" x14ac:dyDescent="0.2">
      <c r="A1726" s="49" t="s">
        <v>226</v>
      </c>
      <c r="B1726" s="776"/>
      <c r="C1726" s="777"/>
      <c r="D1726" s="777"/>
      <c r="E1726" s="777"/>
      <c r="F1726" s="777"/>
      <c r="G1726" s="778"/>
      <c r="H1726" s="50">
        <f>SUM(G1724:G1726)</f>
        <v>3.54</v>
      </c>
    </row>
    <row r="1727" spans="1:12" x14ac:dyDescent="0.2">
      <c r="A1727" s="51"/>
      <c r="B1727" s="688"/>
      <c r="C1727" s="688"/>
      <c r="D1727" s="688"/>
      <c r="E1727" s="52"/>
      <c r="F1727" s="53"/>
      <c r="G1727" s="53"/>
      <c r="H1727" s="54"/>
    </row>
    <row r="1728" spans="1:12" ht="17.25" customHeight="1" x14ac:dyDescent="0.2">
      <c r="A1728" s="779" t="s">
        <v>229</v>
      </c>
      <c r="B1728" s="781" t="s">
        <v>22</v>
      </c>
      <c r="C1728" s="781" t="s">
        <v>223</v>
      </c>
      <c r="D1728" s="781" t="s">
        <v>17</v>
      </c>
      <c r="E1728" s="783" t="s">
        <v>224</v>
      </c>
      <c r="F1728" s="772" t="s">
        <v>225</v>
      </c>
      <c r="G1728" s="773"/>
      <c r="H1728" s="774" t="s">
        <v>230</v>
      </c>
    </row>
    <row r="1729" spans="1:255" ht="15.75" customHeight="1" x14ac:dyDescent="0.2">
      <c r="A1729" s="780"/>
      <c r="B1729" s="782"/>
      <c r="C1729" s="782"/>
      <c r="D1729" s="782"/>
      <c r="E1729" s="784"/>
      <c r="F1729" s="42" t="s">
        <v>227</v>
      </c>
      <c r="G1729" s="42" t="s">
        <v>228</v>
      </c>
      <c r="H1729" s="775"/>
    </row>
    <row r="1730" spans="1:255" s="177" customFormat="1" ht="33.75" x14ac:dyDescent="0.25">
      <c r="A1730" s="132" t="s">
        <v>886</v>
      </c>
      <c r="B1730" s="77" t="s">
        <v>8</v>
      </c>
      <c r="C1730" s="110">
        <v>394</v>
      </c>
      <c r="D1730" s="111" t="s">
        <v>17</v>
      </c>
      <c r="E1730" s="172">
        <v>0.41799999999999998</v>
      </c>
      <c r="F1730" s="124">
        <v>3.75</v>
      </c>
      <c r="G1730" s="114">
        <f>TRUNC(E1730*F1730,2)</f>
        <v>1.56</v>
      </c>
      <c r="H1730" s="569"/>
      <c r="I1730" s="182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  <c r="AZ1730" s="176"/>
      <c r="BA1730" s="176"/>
      <c r="BB1730" s="176"/>
      <c r="BC1730" s="176"/>
      <c r="BD1730" s="176"/>
      <c r="BE1730" s="176"/>
      <c r="BF1730" s="176"/>
      <c r="BG1730" s="176"/>
      <c r="BH1730" s="176"/>
      <c r="BI1730" s="176"/>
      <c r="BJ1730" s="176"/>
      <c r="BK1730" s="176"/>
      <c r="BL1730" s="176"/>
      <c r="BM1730" s="176"/>
      <c r="BN1730" s="176"/>
      <c r="BO1730" s="176"/>
      <c r="BP1730" s="176"/>
      <c r="BQ1730" s="176"/>
      <c r="BR1730" s="176"/>
      <c r="BS1730" s="176"/>
      <c r="BT1730" s="176"/>
      <c r="BU1730" s="176"/>
      <c r="BV1730" s="176"/>
      <c r="BW1730" s="176"/>
      <c r="BX1730" s="176"/>
      <c r="BY1730" s="176"/>
      <c r="BZ1730" s="176"/>
      <c r="CA1730" s="176"/>
      <c r="CB1730" s="176"/>
      <c r="CC1730" s="176"/>
      <c r="CD1730" s="176"/>
      <c r="CE1730" s="176"/>
      <c r="CF1730" s="176"/>
      <c r="CG1730" s="176"/>
      <c r="CH1730" s="176"/>
      <c r="CI1730" s="176"/>
      <c r="CJ1730" s="176"/>
      <c r="CK1730" s="176"/>
      <c r="CL1730" s="176"/>
      <c r="CM1730" s="176"/>
      <c r="CN1730" s="176"/>
      <c r="CO1730" s="176"/>
      <c r="CP1730" s="176"/>
      <c r="CQ1730" s="176"/>
      <c r="CR1730" s="176"/>
      <c r="CS1730" s="176"/>
      <c r="CT1730" s="176"/>
      <c r="CU1730" s="176"/>
      <c r="CV1730" s="176"/>
      <c r="CW1730" s="176"/>
      <c r="CX1730" s="176"/>
      <c r="CY1730" s="176"/>
      <c r="CZ1730" s="176"/>
      <c r="DA1730" s="176"/>
      <c r="DB1730" s="176"/>
      <c r="DC1730" s="176"/>
      <c r="DD1730" s="176"/>
      <c r="DE1730" s="176"/>
      <c r="DF1730" s="176"/>
      <c r="DG1730" s="176"/>
      <c r="DH1730" s="176"/>
      <c r="DI1730" s="176"/>
      <c r="DJ1730" s="176"/>
      <c r="DK1730" s="176"/>
      <c r="DL1730" s="176"/>
      <c r="DM1730" s="176"/>
      <c r="DN1730" s="176"/>
      <c r="DO1730" s="176"/>
      <c r="DP1730" s="176"/>
      <c r="DQ1730" s="176"/>
      <c r="DR1730" s="176"/>
      <c r="DS1730" s="176"/>
      <c r="DT1730" s="176"/>
      <c r="DU1730" s="176"/>
      <c r="DV1730" s="176"/>
      <c r="DW1730" s="176"/>
      <c r="DX1730" s="176"/>
      <c r="DY1730" s="176"/>
      <c r="DZ1730" s="176"/>
      <c r="EA1730" s="176"/>
      <c r="EB1730" s="176"/>
      <c r="EC1730" s="176"/>
      <c r="ED1730" s="176"/>
      <c r="EE1730" s="176"/>
      <c r="EF1730" s="176"/>
      <c r="EG1730" s="176"/>
      <c r="EH1730" s="176"/>
      <c r="EI1730" s="176"/>
      <c r="EJ1730" s="176"/>
      <c r="EK1730" s="176"/>
      <c r="EL1730" s="176"/>
      <c r="EM1730" s="176"/>
      <c r="EN1730" s="176"/>
      <c r="EO1730" s="176"/>
      <c r="EP1730" s="176"/>
      <c r="EQ1730" s="176"/>
      <c r="ER1730" s="176"/>
      <c r="ES1730" s="176"/>
      <c r="ET1730" s="176"/>
      <c r="EU1730" s="176"/>
      <c r="EV1730" s="176"/>
      <c r="EW1730" s="176"/>
      <c r="EX1730" s="176"/>
      <c r="EY1730" s="176"/>
      <c r="EZ1730" s="176"/>
      <c r="FA1730" s="176"/>
      <c r="FB1730" s="176"/>
      <c r="FC1730" s="176"/>
      <c r="FD1730" s="176"/>
      <c r="FE1730" s="176"/>
      <c r="FF1730" s="176"/>
      <c r="FG1730" s="176"/>
      <c r="FH1730" s="176"/>
      <c r="FI1730" s="176"/>
      <c r="FJ1730" s="176"/>
      <c r="FK1730" s="176"/>
      <c r="FL1730" s="176"/>
      <c r="FM1730" s="176"/>
      <c r="FN1730" s="176"/>
      <c r="FO1730" s="176"/>
      <c r="FP1730" s="176"/>
      <c r="FQ1730" s="176"/>
      <c r="FR1730" s="176"/>
      <c r="FS1730" s="176"/>
      <c r="FT1730" s="176"/>
      <c r="FU1730" s="176"/>
      <c r="FV1730" s="176"/>
      <c r="FW1730" s="176"/>
      <c r="FX1730" s="176"/>
      <c r="FY1730" s="176"/>
      <c r="FZ1730" s="176"/>
      <c r="GA1730" s="176"/>
      <c r="GB1730" s="176"/>
      <c r="GC1730" s="176"/>
      <c r="GD1730" s="176"/>
      <c r="GE1730" s="176"/>
      <c r="GF1730" s="176"/>
      <c r="GG1730" s="176"/>
      <c r="GH1730" s="176"/>
      <c r="GI1730" s="176"/>
      <c r="GJ1730" s="176"/>
      <c r="GK1730" s="176"/>
      <c r="GL1730" s="176"/>
      <c r="GM1730" s="176"/>
      <c r="GN1730" s="176"/>
      <c r="GO1730" s="176"/>
      <c r="GP1730" s="176"/>
      <c r="GQ1730" s="176"/>
      <c r="GR1730" s="176"/>
      <c r="GS1730" s="176"/>
      <c r="GT1730" s="176"/>
      <c r="GU1730" s="176"/>
      <c r="GV1730" s="176"/>
      <c r="GW1730" s="176"/>
      <c r="GX1730" s="176"/>
      <c r="GY1730" s="176"/>
      <c r="GZ1730" s="176"/>
      <c r="HA1730" s="176"/>
      <c r="HB1730" s="176"/>
      <c r="HC1730" s="176"/>
      <c r="HD1730" s="176"/>
      <c r="HE1730" s="176"/>
      <c r="HF1730" s="176"/>
      <c r="HG1730" s="176"/>
      <c r="HH1730" s="176"/>
      <c r="HI1730" s="176"/>
      <c r="HJ1730" s="176"/>
      <c r="HK1730" s="176"/>
      <c r="HL1730" s="176"/>
      <c r="HM1730" s="176"/>
      <c r="HN1730" s="176"/>
      <c r="HO1730" s="176"/>
      <c r="HP1730" s="176"/>
      <c r="HQ1730" s="176"/>
      <c r="HR1730" s="176"/>
      <c r="HS1730" s="176"/>
      <c r="HT1730" s="176"/>
      <c r="HU1730" s="176"/>
      <c r="HV1730" s="176"/>
      <c r="HW1730" s="176"/>
      <c r="HX1730" s="176"/>
      <c r="HY1730" s="176"/>
      <c r="HZ1730" s="176"/>
      <c r="IA1730" s="176"/>
      <c r="IB1730" s="176"/>
      <c r="IC1730" s="176"/>
      <c r="ID1730" s="176"/>
      <c r="IE1730" s="176"/>
      <c r="IF1730" s="176"/>
      <c r="IG1730" s="176"/>
      <c r="IH1730" s="176"/>
      <c r="II1730" s="176"/>
      <c r="IJ1730" s="176"/>
      <c r="IK1730" s="176"/>
      <c r="IL1730" s="176"/>
      <c r="IM1730" s="176"/>
      <c r="IN1730" s="176"/>
      <c r="IO1730" s="176"/>
      <c r="IP1730" s="176"/>
      <c r="IQ1730" s="176"/>
      <c r="IR1730" s="176"/>
      <c r="IS1730" s="176"/>
      <c r="IT1730" s="176"/>
      <c r="IU1730" s="176"/>
    </row>
    <row r="1731" spans="1:255" s="177" customFormat="1" ht="47.25" customHeight="1" x14ac:dyDescent="0.25">
      <c r="A1731" s="132" t="s">
        <v>346</v>
      </c>
      <c r="B1731" s="77" t="s">
        <v>8</v>
      </c>
      <c r="C1731" s="110">
        <v>11267</v>
      </c>
      <c r="D1731" s="111" t="s">
        <v>17</v>
      </c>
      <c r="E1731" s="172">
        <v>0.41799999999999998</v>
      </c>
      <c r="F1731" s="124">
        <v>1.56</v>
      </c>
      <c r="G1731" s="114">
        <f>TRUNC(E1731*F1731,2)</f>
        <v>0.65</v>
      </c>
      <c r="H1731" s="569"/>
      <c r="I1731" s="182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  <c r="AZ1731" s="176"/>
      <c r="BA1731" s="176"/>
      <c r="BB1731" s="176"/>
      <c r="BC1731" s="176"/>
      <c r="BD1731" s="176"/>
      <c r="BE1731" s="176"/>
      <c r="BF1731" s="176"/>
      <c r="BG1731" s="176"/>
      <c r="BH1731" s="176"/>
      <c r="BI1731" s="176"/>
      <c r="BJ1731" s="176"/>
      <c r="BK1731" s="176"/>
      <c r="BL1731" s="176"/>
      <c r="BM1731" s="176"/>
      <c r="BN1731" s="176"/>
      <c r="BO1731" s="176"/>
      <c r="BP1731" s="176"/>
      <c r="BQ1731" s="176"/>
      <c r="BR1731" s="176"/>
      <c r="BS1731" s="176"/>
      <c r="BT1731" s="176"/>
      <c r="BU1731" s="176"/>
      <c r="BV1731" s="176"/>
      <c r="BW1731" s="176"/>
      <c r="BX1731" s="176"/>
      <c r="BY1731" s="176"/>
      <c r="BZ1731" s="176"/>
      <c r="CA1731" s="176"/>
      <c r="CB1731" s="176"/>
      <c r="CC1731" s="176"/>
      <c r="CD1731" s="176"/>
      <c r="CE1731" s="176"/>
      <c r="CF1731" s="176"/>
      <c r="CG1731" s="176"/>
      <c r="CH1731" s="176"/>
      <c r="CI1731" s="176"/>
      <c r="CJ1731" s="176"/>
      <c r="CK1731" s="176"/>
      <c r="CL1731" s="176"/>
      <c r="CM1731" s="176"/>
      <c r="CN1731" s="176"/>
      <c r="CO1731" s="176"/>
      <c r="CP1731" s="176"/>
      <c r="CQ1731" s="176"/>
      <c r="CR1731" s="176"/>
      <c r="CS1731" s="176"/>
      <c r="CT1731" s="176"/>
      <c r="CU1731" s="176"/>
      <c r="CV1731" s="176"/>
      <c r="CW1731" s="176"/>
      <c r="CX1731" s="176"/>
      <c r="CY1731" s="176"/>
      <c r="CZ1731" s="176"/>
      <c r="DA1731" s="176"/>
      <c r="DB1731" s="176"/>
      <c r="DC1731" s="176"/>
      <c r="DD1731" s="176"/>
      <c r="DE1731" s="176"/>
      <c r="DF1731" s="176"/>
      <c r="DG1731" s="176"/>
      <c r="DH1731" s="176"/>
      <c r="DI1731" s="176"/>
      <c r="DJ1731" s="176"/>
      <c r="DK1731" s="176"/>
      <c r="DL1731" s="176"/>
      <c r="DM1731" s="176"/>
      <c r="DN1731" s="176"/>
      <c r="DO1731" s="176"/>
      <c r="DP1731" s="176"/>
      <c r="DQ1731" s="176"/>
      <c r="DR1731" s="176"/>
      <c r="DS1731" s="176"/>
      <c r="DT1731" s="176"/>
      <c r="DU1731" s="176"/>
      <c r="DV1731" s="176"/>
      <c r="DW1731" s="176"/>
      <c r="DX1731" s="176"/>
      <c r="DY1731" s="176"/>
      <c r="DZ1731" s="176"/>
      <c r="EA1731" s="176"/>
      <c r="EB1731" s="176"/>
      <c r="EC1731" s="176"/>
      <c r="ED1731" s="176"/>
      <c r="EE1731" s="176"/>
      <c r="EF1731" s="176"/>
      <c r="EG1731" s="176"/>
      <c r="EH1731" s="176"/>
      <c r="EI1731" s="176"/>
      <c r="EJ1731" s="176"/>
      <c r="EK1731" s="176"/>
      <c r="EL1731" s="176"/>
      <c r="EM1731" s="176"/>
      <c r="EN1731" s="176"/>
      <c r="EO1731" s="176"/>
      <c r="EP1731" s="176"/>
      <c r="EQ1731" s="176"/>
      <c r="ER1731" s="176"/>
      <c r="ES1731" s="176"/>
      <c r="ET1731" s="176"/>
      <c r="EU1731" s="176"/>
      <c r="EV1731" s="176"/>
      <c r="EW1731" s="176"/>
      <c r="EX1731" s="176"/>
      <c r="EY1731" s="176"/>
      <c r="EZ1731" s="176"/>
      <c r="FA1731" s="176"/>
      <c r="FB1731" s="176"/>
      <c r="FC1731" s="176"/>
      <c r="FD1731" s="176"/>
      <c r="FE1731" s="176"/>
      <c r="FF1731" s="176"/>
      <c r="FG1731" s="176"/>
      <c r="FH1731" s="176"/>
      <c r="FI1731" s="176"/>
      <c r="FJ1731" s="176"/>
      <c r="FK1731" s="176"/>
      <c r="FL1731" s="176"/>
      <c r="FM1731" s="176"/>
      <c r="FN1731" s="176"/>
      <c r="FO1731" s="176"/>
      <c r="FP1731" s="176"/>
      <c r="FQ1731" s="176"/>
      <c r="FR1731" s="176"/>
      <c r="FS1731" s="176"/>
      <c r="FT1731" s="176"/>
      <c r="FU1731" s="176"/>
      <c r="FV1731" s="176"/>
      <c r="FW1731" s="176"/>
      <c r="FX1731" s="176"/>
      <c r="FY1731" s="176"/>
      <c r="FZ1731" s="176"/>
      <c r="GA1731" s="176"/>
      <c r="GB1731" s="176"/>
      <c r="GC1731" s="176"/>
      <c r="GD1731" s="176"/>
      <c r="GE1731" s="176"/>
      <c r="GF1731" s="176"/>
      <c r="GG1731" s="176"/>
      <c r="GH1731" s="176"/>
      <c r="GI1731" s="176"/>
      <c r="GJ1731" s="176"/>
      <c r="GK1731" s="176"/>
      <c r="GL1731" s="176"/>
      <c r="GM1731" s="176"/>
      <c r="GN1731" s="176"/>
      <c r="GO1731" s="176"/>
      <c r="GP1731" s="176"/>
      <c r="GQ1731" s="176"/>
      <c r="GR1731" s="176"/>
      <c r="GS1731" s="176"/>
      <c r="GT1731" s="176"/>
      <c r="GU1731" s="176"/>
      <c r="GV1731" s="176"/>
      <c r="GW1731" s="176"/>
      <c r="GX1731" s="176"/>
      <c r="GY1731" s="176"/>
      <c r="GZ1731" s="176"/>
      <c r="HA1731" s="176"/>
      <c r="HB1731" s="176"/>
      <c r="HC1731" s="176"/>
      <c r="HD1731" s="176"/>
      <c r="HE1731" s="176"/>
      <c r="HF1731" s="176"/>
      <c r="HG1731" s="176"/>
      <c r="HH1731" s="176"/>
      <c r="HI1731" s="176"/>
      <c r="HJ1731" s="176"/>
      <c r="HK1731" s="176"/>
      <c r="HL1731" s="176"/>
      <c r="HM1731" s="176"/>
      <c r="HN1731" s="176"/>
      <c r="HO1731" s="176"/>
      <c r="HP1731" s="176"/>
      <c r="HQ1731" s="176"/>
      <c r="HR1731" s="176"/>
      <c r="HS1731" s="176"/>
      <c r="HT1731" s="176"/>
      <c r="HU1731" s="176"/>
      <c r="HV1731" s="176"/>
      <c r="HW1731" s="176"/>
      <c r="HX1731" s="176"/>
      <c r="HY1731" s="176"/>
      <c r="HZ1731" s="176"/>
      <c r="IA1731" s="176"/>
      <c r="IB1731" s="176"/>
      <c r="IC1731" s="176"/>
      <c r="ID1731" s="176"/>
      <c r="IE1731" s="176"/>
      <c r="IF1731" s="176"/>
      <c r="IG1731" s="176"/>
      <c r="IH1731" s="176"/>
      <c r="II1731" s="176"/>
      <c r="IJ1731" s="176"/>
      <c r="IK1731" s="176"/>
      <c r="IL1731" s="176"/>
      <c r="IM1731" s="176"/>
      <c r="IN1731" s="176"/>
      <c r="IO1731" s="176"/>
      <c r="IP1731" s="176"/>
      <c r="IQ1731" s="176"/>
      <c r="IR1731" s="176"/>
      <c r="IS1731" s="176"/>
      <c r="IT1731" s="176"/>
      <c r="IU1731" s="176"/>
    </row>
    <row r="1732" spans="1:255" s="177" customFormat="1" ht="26.25" customHeight="1" x14ac:dyDescent="0.25">
      <c r="A1732" s="132" t="s">
        <v>347</v>
      </c>
      <c r="B1732" s="77" t="s">
        <v>8</v>
      </c>
      <c r="C1732" s="110">
        <v>11976</v>
      </c>
      <c r="D1732" s="111" t="s">
        <v>17</v>
      </c>
      <c r="E1732" s="172">
        <v>0.41799999999999998</v>
      </c>
      <c r="F1732" s="124">
        <v>1.28</v>
      </c>
      <c r="G1732" s="114">
        <f t="shared" ref="G1732:G1734" si="88">TRUNC(E1732*F1732,2)</f>
        <v>0.53</v>
      </c>
      <c r="H1732" s="569"/>
      <c r="I1732" s="182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  <c r="AZ1732" s="176"/>
      <c r="BA1732" s="176"/>
      <c r="BB1732" s="176"/>
      <c r="BC1732" s="176"/>
      <c r="BD1732" s="176"/>
      <c r="BE1732" s="176"/>
      <c r="BF1732" s="176"/>
      <c r="BG1732" s="176"/>
      <c r="BH1732" s="176"/>
      <c r="BI1732" s="176"/>
      <c r="BJ1732" s="176"/>
      <c r="BK1732" s="176"/>
      <c r="BL1732" s="176"/>
      <c r="BM1732" s="176"/>
      <c r="BN1732" s="176"/>
      <c r="BO1732" s="176"/>
      <c r="BP1732" s="176"/>
      <c r="BQ1732" s="176"/>
      <c r="BR1732" s="176"/>
      <c r="BS1732" s="176"/>
      <c r="BT1732" s="176"/>
      <c r="BU1732" s="176"/>
      <c r="BV1732" s="176"/>
      <c r="BW1732" s="176"/>
      <c r="BX1732" s="176"/>
      <c r="BY1732" s="176"/>
      <c r="BZ1732" s="176"/>
      <c r="CA1732" s="176"/>
      <c r="CB1732" s="176"/>
      <c r="CC1732" s="176"/>
      <c r="CD1732" s="176"/>
      <c r="CE1732" s="176"/>
      <c r="CF1732" s="176"/>
      <c r="CG1732" s="176"/>
      <c r="CH1732" s="176"/>
      <c r="CI1732" s="176"/>
      <c r="CJ1732" s="176"/>
      <c r="CK1732" s="176"/>
      <c r="CL1732" s="176"/>
      <c r="CM1732" s="176"/>
      <c r="CN1732" s="176"/>
      <c r="CO1732" s="176"/>
      <c r="CP1732" s="176"/>
      <c r="CQ1732" s="176"/>
      <c r="CR1732" s="176"/>
      <c r="CS1732" s="176"/>
      <c r="CT1732" s="176"/>
      <c r="CU1732" s="176"/>
      <c r="CV1732" s="176"/>
      <c r="CW1732" s="176"/>
      <c r="CX1732" s="176"/>
      <c r="CY1732" s="176"/>
      <c r="CZ1732" s="176"/>
      <c r="DA1732" s="176"/>
      <c r="DB1732" s="176"/>
      <c r="DC1732" s="176"/>
      <c r="DD1732" s="176"/>
      <c r="DE1732" s="176"/>
      <c r="DF1732" s="176"/>
      <c r="DG1732" s="176"/>
      <c r="DH1732" s="176"/>
      <c r="DI1732" s="176"/>
      <c r="DJ1732" s="176"/>
      <c r="DK1732" s="176"/>
      <c r="DL1732" s="176"/>
      <c r="DM1732" s="176"/>
      <c r="DN1732" s="176"/>
      <c r="DO1732" s="176"/>
      <c r="DP1732" s="176"/>
      <c r="DQ1732" s="176"/>
      <c r="DR1732" s="176"/>
      <c r="DS1732" s="176"/>
      <c r="DT1732" s="176"/>
      <c r="DU1732" s="176"/>
      <c r="DV1732" s="176"/>
      <c r="DW1732" s="176"/>
      <c r="DX1732" s="176"/>
      <c r="DY1732" s="176"/>
      <c r="DZ1732" s="176"/>
      <c r="EA1732" s="176"/>
      <c r="EB1732" s="176"/>
      <c r="EC1732" s="176"/>
      <c r="ED1732" s="176"/>
      <c r="EE1732" s="176"/>
      <c r="EF1732" s="176"/>
      <c r="EG1732" s="176"/>
      <c r="EH1732" s="176"/>
      <c r="EI1732" s="176"/>
      <c r="EJ1732" s="176"/>
      <c r="EK1732" s="176"/>
      <c r="EL1732" s="176"/>
      <c r="EM1732" s="176"/>
      <c r="EN1732" s="176"/>
      <c r="EO1732" s="176"/>
      <c r="EP1732" s="176"/>
      <c r="EQ1732" s="176"/>
      <c r="ER1732" s="176"/>
      <c r="ES1732" s="176"/>
      <c r="ET1732" s="176"/>
      <c r="EU1732" s="176"/>
      <c r="EV1732" s="176"/>
      <c r="EW1732" s="176"/>
      <c r="EX1732" s="176"/>
      <c r="EY1732" s="176"/>
      <c r="EZ1732" s="176"/>
      <c r="FA1732" s="176"/>
      <c r="FB1732" s="176"/>
      <c r="FC1732" s="176"/>
      <c r="FD1732" s="176"/>
      <c r="FE1732" s="176"/>
      <c r="FF1732" s="176"/>
      <c r="FG1732" s="176"/>
      <c r="FH1732" s="176"/>
      <c r="FI1732" s="176"/>
      <c r="FJ1732" s="176"/>
      <c r="FK1732" s="176"/>
      <c r="FL1732" s="176"/>
      <c r="FM1732" s="176"/>
      <c r="FN1732" s="176"/>
      <c r="FO1732" s="176"/>
      <c r="FP1732" s="176"/>
      <c r="FQ1732" s="176"/>
      <c r="FR1732" s="176"/>
      <c r="FS1732" s="176"/>
      <c r="FT1732" s="176"/>
      <c r="FU1732" s="176"/>
      <c r="FV1732" s="176"/>
      <c r="FW1732" s="176"/>
      <c r="FX1732" s="176"/>
      <c r="FY1732" s="176"/>
      <c r="FZ1732" s="176"/>
      <c r="GA1732" s="176"/>
      <c r="GB1732" s="176"/>
      <c r="GC1732" s="176"/>
      <c r="GD1732" s="176"/>
      <c r="GE1732" s="176"/>
      <c r="GF1732" s="176"/>
      <c r="GG1732" s="176"/>
      <c r="GH1732" s="176"/>
      <c r="GI1732" s="176"/>
      <c r="GJ1732" s="176"/>
      <c r="GK1732" s="176"/>
      <c r="GL1732" s="176"/>
      <c r="GM1732" s="176"/>
      <c r="GN1732" s="176"/>
      <c r="GO1732" s="176"/>
      <c r="GP1732" s="176"/>
      <c r="GQ1732" s="176"/>
      <c r="GR1732" s="176"/>
      <c r="GS1732" s="176"/>
      <c r="GT1732" s="176"/>
      <c r="GU1732" s="176"/>
      <c r="GV1732" s="176"/>
      <c r="GW1732" s="176"/>
      <c r="GX1732" s="176"/>
      <c r="GY1732" s="176"/>
      <c r="GZ1732" s="176"/>
      <c r="HA1732" s="176"/>
      <c r="HB1732" s="176"/>
      <c r="HC1732" s="176"/>
      <c r="HD1732" s="176"/>
      <c r="HE1732" s="176"/>
      <c r="HF1732" s="176"/>
      <c r="HG1732" s="176"/>
      <c r="HH1732" s="176"/>
      <c r="HI1732" s="176"/>
      <c r="HJ1732" s="176"/>
      <c r="HK1732" s="176"/>
      <c r="HL1732" s="176"/>
      <c r="HM1732" s="176"/>
      <c r="HN1732" s="176"/>
      <c r="HO1732" s="176"/>
      <c r="HP1732" s="176"/>
      <c r="HQ1732" s="176"/>
      <c r="HR1732" s="176"/>
      <c r="HS1732" s="176"/>
      <c r="HT1732" s="176"/>
      <c r="HU1732" s="176"/>
      <c r="HV1732" s="176"/>
      <c r="HW1732" s="176"/>
      <c r="HX1732" s="176"/>
      <c r="HY1732" s="176"/>
      <c r="HZ1732" s="176"/>
      <c r="IA1732" s="176"/>
      <c r="IB1732" s="176"/>
      <c r="IC1732" s="176"/>
      <c r="ID1732" s="176"/>
      <c r="IE1732" s="176"/>
      <c r="IF1732" s="176"/>
      <c r="IG1732" s="176"/>
      <c r="IH1732" s="176"/>
      <c r="II1732" s="176"/>
      <c r="IJ1732" s="176"/>
      <c r="IK1732" s="176"/>
      <c r="IL1732" s="176"/>
      <c r="IM1732" s="176"/>
      <c r="IN1732" s="176"/>
      <c r="IO1732" s="176"/>
      <c r="IP1732" s="176"/>
      <c r="IQ1732" s="176"/>
      <c r="IR1732" s="176"/>
      <c r="IS1732" s="176"/>
      <c r="IT1732" s="176"/>
      <c r="IU1732" s="176"/>
    </row>
    <row r="1733" spans="1:255" ht="18.75" customHeight="1" x14ac:dyDescent="0.2">
      <c r="A1733" s="132" t="s">
        <v>348</v>
      </c>
      <c r="B1733" s="77" t="s">
        <v>8</v>
      </c>
      <c r="C1733" s="110">
        <v>39996</v>
      </c>
      <c r="D1733" s="111" t="s">
        <v>67</v>
      </c>
      <c r="E1733" s="172">
        <v>4.2000000000000003E-2</v>
      </c>
      <c r="F1733" s="124">
        <v>3.27</v>
      </c>
      <c r="G1733" s="114">
        <f>TRUNC(E1733*F1733,2)</f>
        <v>0.13</v>
      </c>
      <c r="H1733" s="48"/>
    </row>
    <row r="1734" spans="1:255" ht="19.5" customHeight="1" x14ac:dyDescent="0.2">
      <c r="A1734" s="132" t="s">
        <v>349</v>
      </c>
      <c r="B1734" s="77" t="s">
        <v>8</v>
      </c>
      <c r="C1734" s="110">
        <v>39996</v>
      </c>
      <c r="D1734" s="111" t="s">
        <v>17</v>
      </c>
      <c r="E1734" s="172">
        <v>0.41799999999999998</v>
      </c>
      <c r="F1734" s="124">
        <v>0.32</v>
      </c>
      <c r="G1734" s="114">
        <f t="shared" si="88"/>
        <v>0.13</v>
      </c>
      <c r="H1734" s="48"/>
    </row>
    <row r="1735" spans="1:255" x14ac:dyDescent="0.2">
      <c r="A1735" s="132"/>
      <c r="B1735" s="300"/>
      <c r="C1735" s="247"/>
      <c r="D1735" s="301"/>
      <c r="E1735" s="302"/>
      <c r="F1735" s="303"/>
      <c r="G1735" s="568"/>
      <c r="H1735" s="48"/>
    </row>
    <row r="1736" spans="1:255" x14ac:dyDescent="0.2">
      <c r="A1736" s="49" t="s">
        <v>230</v>
      </c>
      <c r="B1736" s="776"/>
      <c r="C1736" s="777"/>
      <c r="D1736" s="777"/>
      <c r="E1736" s="777"/>
      <c r="F1736" s="777"/>
      <c r="G1736" s="778"/>
      <c r="H1736" s="50">
        <f>SUM(G1730:G1735)</f>
        <v>3</v>
      </c>
    </row>
    <row r="1737" spans="1:255" x14ac:dyDescent="0.2">
      <c r="A1737" s="56"/>
      <c r="B1737" s="57"/>
      <c r="C1737" s="57"/>
      <c r="D1737" s="58"/>
      <c r="E1737" s="59"/>
      <c r="F1737" s="60"/>
      <c r="G1737" s="60"/>
      <c r="H1737" s="61"/>
    </row>
    <row r="1738" spans="1:255" x14ac:dyDescent="0.2">
      <c r="A1738" s="779" t="s">
        <v>231</v>
      </c>
      <c r="B1738" s="781" t="s">
        <v>22</v>
      </c>
      <c r="C1738" s="781" t="s">
        <v>223</v>
      </c>
      <c r="D1738" s="781" t="s">
        <v>17</v>
      </c>
      <c r="E1738" s="783" t="s">
        <v>224</v>
      </c>
      <c r="F1738" s="772" t="s">
        <v>225</v>
      </c>
      <c r="G1738" s="773"/>
      <c r="H1738" s="774" t="s">
        <v>232</v>
      </c>
    </row>
    <row r="1739" spans="1:255" x14ac:dyDescent="0.2">
      <c r="A1739" s="780"/>
      <c r="B1739" s="782"/>
      <c r="C1739" s="782"/>
      <c r="D1739" s="785"/>
      <c r="E1739" s="786"/>
      <c r="F1739" s="42" t="s">
        <v>227</v>
      </c>
      <c r="G1739" s="42" t="s">
        <v>228</v>
      </c>
      <c r="H1739" s="775"/>
    </row>
    <row r="1740" spans="1:255" x14ac:dyDescent="0.2">
      <c r="A1740" s="690"/>
      <c r="B1740" s="691"/>
      <c r="C1740" s="691"/>
      <c r="D1740" s="691"/>
      <c r="E1740" s="691"/>
      <c r="F1740" s="691"/>
      <c r="G1740" s="691"/>
      <c r="H1740" s="692"/>
    </row>
    <row r="1741" spans="1:255" x14ac:dyDescent="0.2">
      <c r="A1741" s="49" t="s">
        <v>232</v>
      </c>
      <c r="B1741" s="547"/>
      <c r="C1741" s="547"/>
      <c r="D1741" s="67"/>
      <c r="E1741" s="68"/>
      <c r="F1741" s="69"/>
      <c r="G1741" s="70"/>
      <c r="H1741" s="48">
        <f>SUM(G1740:G1741)</f>
        <v>0</v>
      </c>
    </row>
    <row r="1742" spans="1:255" x14ac:dyDescent="0.2">
      <c r="A1742" s="71"/>
      <c r="B1742" s="72"/>
      <c r="C1742" s="72"/>
      <c r="D1742" s="72"/>
      <c r="E1742" s="73"/>
      <c r="F1742" s="74"/>
      <c r="G1742" s="74"/>
      <c r="H1742" s="75"/>
    </row>
    <row r="1743" spans="1:255" x14ac:dyDescent="0.2">
      <c r="A1743" s="51"/>
      <c r="B1743" s="688"/>
      <c r="C1743" s="688"/>
      <c r="D1743" s="688"/>
      <c r="E1743" s="52"/>
      <c r="F1743" s="53"/>
      <c r="G1743" s="53"/>
      <c r="H1743" s="54"/>
    </row>
    <row r="1744" spans="1:255" ht="15.75" customHeight="1" x14ac:dyDescent="0.2">
      <c r="A1744" s="139" t="s">
        <v>237</v>
      </c>
      <c r="B1744" s="562"/>
      <c r="C1744" s="562"/>
      <c r="D1744" s="141"/>
      <c r="E1744" s="142"/>
      <c r="F1744" s="108"/>
      <c r="G1744" s="109"/>
      <c r="H1744" s="298" t="s">
        <v>210</v>
      </c>
    </row>
    <row r="1745" spans="1:12" ht="15.75" customHeight="1" x14ac:dyDescent="0.2">
      <c r="A1745" s="143" t="s">
        <v>238</v>
      </c>
      <c r="B1745" s="144"/>
      <c r="C1745" s="144"/>
      <c r="D1745" s="145"/>
      <c r="E1745" s="146"/>
      <c r="F1745" s="147">
        <f>H1726</f>
        <v>3.54</v>
      </c>
      <c r="G1745" s="148"/>
      <c r="H1745" s="149"/>
    </row>
    <row r="1746" spans="1:12" ht="15.75" customHeight="1" x14ac:dyDescent="0.2">
      <c r="A1746" s="296" t="s">
        <v>239</v>
      </c>
      <c r="B1746" s="673"/>
      <c r="C1746" s="673"/>
      <c r="D1746" s="150"/>
      <c r="E1746" s="151"/>
      <c r="F1746" s="152">
        <v>0</v>
      </c>
      <c r="G1746" s="161"/>
      <c r="H1746" s="153"/>
    </row>
    <row r="1747" spans="1:12" ht="15.75" customHeight="1" x14ac:dyDescent="0.2">
      <c r="A1747" s="154" t="s">
        <v>240</v>
      </c>
      <c r="B1747" s="155"/>
      <c r="C1747" s="155"/>
      <c r="D1747" s="156"/>
      <c r="E1747" s="157"/>
      <c r="F1747" s="158"/>
      <c r="G1747" s="297"/>
      <c r="H1747" s="159">
        <f>F1745+F1746</f>
        <v>3.54</v>
      </c>
    </row>
    <row r="1748" spans="1:12" ht="15.75" customHeight="1" x14ac:dyDescent="0.2">
      <c r="A1748" s="143" t="s">
        <v>241</v>
      </c>
      <c r="B1748" s="144"/>
      <c r="C1748" s="144"/>
      <c r="D1748" s="145"/>
      <c r="E1748" s="146"/>
      <c r="F1748" s="160">
        <f>H1736</f>
        <v>3</v>
      </c>
      <c r="G1748" s="161"/>
      <c r="H1748" s="162"/>
    </row>
    <row r="1749" spans="1:12" ht="15.75" customHeight="1" x14ac:dyDescent="0.2">
      <c r="A1749" s="118" t="s">
        <v>242</v>
      </c>
      <c r="B1749" s="673"/>
      <c r="C1749" s="673"/>
      <c r="D1749" s="150"/>
      <c r="E1749" s="151"/>
      <c r="F1749" s="152">
        <f>H1741</f>
        <v>0</v>
      </c>
      <c r="G1749" s="161"/>
      <c r="H1749" s="153"/>
    </row>
    <row r="1750" spans="1:12" ht="24" customHeight="1" x14ac:dyDescent="0.2">
      <c r="A1750" s="154" t="s">
        <v>243</v>
      </c>
      <c r="B1750" s="155"/>
      <c r="C1750" s="155"/>
      <c r="D1750" s="156"/>
      <c r="E1750" s="163"/>
      <c r="F1750" s="158"/>
      <c r="G1750" s="297"/>
      <c r="H1750" s="159">
        <f>F1748+F1749</f>
        <v>3</v>
      </c>
    </row>
    <row r="1751" spans="1:12" ht="24" customHeight="1" thickBot="1" x14ac:dyDescent="0.25">
      <c r="A1751" s="318" t="s">
        <v>244</v>
      </c>
      <c r="B1751" s="319"/>
      <c r="C1751" s="319"/>
      <c r="D1751" s="319"/>
      <c r="E1751" s="320"/>
      <c r="F1751" s="321"/>
      <c r="G1751" s="322"/>
      <c r="H1751" s="323">
        <f>H1747+H1750</f>
        <v>6.54</v>
      </c>
    </row>
    <row r="1752" spans="1:12" x14ac:dyDescent="0.2">
      <c r="A1752" s="27"/>
      <c r="B1752" s="28"/>
      <c r="C1752" s="28"/>
      <c r="D1752" s="29"/>
      <c r="E1752" s="30"/>
      <c r="F1752" s="29"/>
      <c r="G1752" s="29"/>
      <c r="H1752" s="31"/>
    </row>
    <row r="1753" spans="1:12" x14ac:dyDescent="0.2">
      <c r="A1753" s="787" t="s">
        <v>211</v>
      </c>
      <c r="B1753" s="788"/>
      <c r="C1753" s="788"/>
      <c r="D1753" s="788"/>
      <c r="E1753" s="788"/>
      <c r="F1753" s="788"/>
      <c r="G1753" s="788"/>
      <c r="H1753" s="789"/>
    </row>
    <row r="1754" spans="1:12" x14ac:dyDescent="0.2">
      <c r="A1754" s="787" t="s">
        <v>212</v>
      </c>
      <c r="B1754" s="788"/>
      <c r="C1754" s="788"/>
      <c r="D1754" s="788"/>
      <c r="E1754" s="788"/>
      <c r="F1754" s="788"/>
      <c r="G1754" s="788"/>
      <c r="H1754" s="789"/>
    </row>
    <row r="1755" spans="1:12" x14ac:dyDescent="0.2">
      <c r="A1755" s="790" t="str">
        <f>$A$4</f>
        <v>Substituição dos sistemas de climatização dos cartórios do Edifício Sede por VRF</v>
      </c>
      <c r="B1755" s="791"/>
      <c r="C1755" s="791"/>
      <c r="D1755" s="791"/>
      <c r="E1755" s="791"/>
      <c r="F1755" s="791"/>
      <c r="G1755" s="791"/>
      <c r="H1755" s="792"/>
    </row>
    <row r="1756" spans="1:12" x14ac:dyDescent="0.2">
      <c r="A1756" s="793"/>
      <c r="B1756" s="794"/>
      <c r="C1756" s="794"/>
      <c r="D1756" s="794"/>
      <c r="E1756" s="794"/>
      <c r="F1756" s="794"/>
      <c r="G1756" s="794"/>
      <c r="H1756" s="687"/>
    </row>
    <row r="1757" spans="1:12" ht="24.75" customHeight="1" x14ac:dyDescent="0.2">
      <c r="A1757" s="795" t="str">
        <f>'Anexo 2'!H64</f>
        <v>SEDI-001</v>
      </c>
      <c r="B1757" s="796"/>
      <c r="C1757" s="796"/>
      <c r="D1757" s="796"/>
      <c r="E1757" s="796"/>
      <c r="F1757" s="796"/>
      <c r="G1757" s="796"/>
      <c r="H1757" s="797"/>
    </row>
    <row r="1758" spans="1:12" ht="27" customHeight="1" x14ac:dyDescent="0.2">
      <c r="A1758" s="798" t="s">
        <v>215</v>
      </c>
      <c r="B1758" s="799"/>
      <c r="C1758" s="34" t="s">
        <v>22</v>
      </c>
      <c r="D1758" s="34" t="s">
        <v>216</v>
      </c>
      <c r="E1758" s="800" t="s">
        <v>217</v>
      </c>
      <c r="F1758" s="800"/>
      <c r="G1758" s="800" t="s">
        <v>218</v>
      </c>
      <c r="H1758" s="801"/>
    </row>
    <row r="1759" spans="1:12" ht="41.25" customHeight="1" x14ac:dyDescent="0.2">
      <c r="A1759" s="802" t="str">
        <f>'Anexo 2'!B64</f>
        <v>Substituição das placas de forro mineral existente por placas novas, marca de referência Knauff, Thermatex Star Complete, borda reta, 1625x625mm, com adequação da estrutura de apoio onde necessário.</v>
      </c>
      <c r="B1759" s="803"/>
      <c r="C1759" s="383" t="s">
        <v>359</v>
      </c>
      <c r="D1759" s="36" t="s">
        <v>888</v>
      </c>
      <c r="E1759" s="838" t="str">
        <f>'Anexo 2'!C64</f>
        <v>m²</v>
      </c>
      <c r="F1759" s="838"/>
      <c r="G1759" s="805" t="str">
        <f>$G$8</f>
        <v>MAIO/2023</v>
      </c>
      <c r="H1759" s="806"/>
      <c r="J1759" s="37"/>
      <c r="K1759" s="37"/>
      <c r="L1759" s="38"/>
    </row>
    <row r="1760" spans="1:12" x14ac:dyDescent="0.2">
      <c r="A1760" s="39"/>
      <c r="B1760" s="689"/>
      <c r="C1760" s="689"/>
      <c r="D1760" s="689"/>
      <c r="E1760" s="40"/>
      <c r="F1760" s="41"/>
      <c r="G1760" s="86"/>
      <c r="H1760" s="87"/>
    </row>
    <row r="1761" spans="1:10" x14ac:dyDescent="0.2">
      <c r="A1761" s="779" t="s">
        <v>222</v>
      </c>
      <c r="B1761" s="781" t="s">
        <v>22</v>
      </c>
      <c r="C1761" s="781" t="s">
        <v>223</v>
      </c>
      <c r="D1761" s="781" t="s">
        <v>17</v>
      </c>
      <c r="E1761" s="783" t="s">
        <v>224</v>
      </c>
      <c r="F1761" s="772" t="s">
        <v>225</v>
      </c>
      <c r="G1761" s="773"/>
      <c r="H1761" s="774" t="s">
        <v>226</v>
      </c>
    </row>
    <row r="1762" spans="1:10" x14ac:dyDescent="0.2">
      <c r="A1762" s="807"/>
      <c r="B1762" s="782"/>
      <c r="C1762" s="782"/>
      <c r="D1762" s="785"/>
      <c r="E1762" s="786"/>
      <c r="F1762" s="42" t="s">
        <v>227</v>
      </c>
      <c r="G1762" s="42" t="s">
        <v>228</v>
      </c>
      <c r="H1762" s="775"/>
    </row>
    <row r="1763" spans="1:10" ht="21" customHeight="1" x14ac:dyDescent="0.2">
      <c r="A1763" s="76" t="s">
        <v>350</v>
      </c>
      <c r="B1763" s="77" t="s">
        <v>8</v>
      </c>
      <c r="C1763" s="78">
        <v>88278</v>
      </c>
      <c r="D1763" s="79" t="s">
        <v>249</v>
      </c>
      <c r="E1763" s="112">
        <f>0.4566/3</f>
        <v>0.1522</v>
      </c>
      <c r="F1763" s="42">
        <v>28.68</v>
      </c>
      <c r="G1763" s="114">
        <f t="shared" ref="G1763:G1764" si="89">TRUNC(E1763*F1763,2)</f>
        <v>4.3600000000000003</v>
      </c>
      <c r="H1763" s="546"/>
    </row>
    <row r="1764" spans="1:10" ht="21.75" customHeight="1" x14ac:dyDescent="0.2">
      <c r="A1764" s="81" t="s">
        <v>334</v>
      </c>
      <c r="B1764" s="77" t="s">
        <v>8</v>
      </c>
      <c r="C1764" s="78">
        <v>88316</v>
      </c>
      <c r="D1764" s="79" t="s">
        <v>249</v>
      </c>
      <c r="E1764" s="112">
        <f>E1763</f>
        <v>0.1522</v>
      </c>
      <c r="F1764" s="42">
        <v>20.39</v>
      </c>
      <c r="G1764" s="114">
        <f t="shared" si="89"/>
        <v>3.1</v>
      </c>
      <c r="H1764" s="546"/>
    </row>
    <row r="1765" spans="1:10" ht="18.75" customHeight="1" x14ac:dyDescent="0.2">
      <c r="A1765" s="49" t="s">
        <v>226</v>
      </c>
      <c r="B1765" s="776"/>
      <c r="C1765" s="777"/>
      <c r="D1765" s="777"/>
      <c r="E1765" s="777"/>
      <c r="F1765" s="777"/>
      <c r="G1765" s="778"/>
      <c r="H1765" s="50">
        <f>SUM(G1763:G1765)</f>
        <v>7.4600000000000009</v>
      </c>
    </row>
    <row r="1766" spans="1:10" x14ac:dyDescent="0.2">
      <c r="A1766" s="51"/>
      <c r="B1766" s="688"/>
      <c r="C1766" s="688"/>
      <c r="D1766" s="688"/>
      <c r="E1766" s="52"/>
      <c r="F1766" s="53"/>
      <c r="G1766" s="53"/>
      <c r="H1766" s="54"/>
    </row>
    <row r="1767" spans="1:10" x14ac:dyDescent="0.2">
      <c r="A1767" s="779" t="s">
        <v>229</v>
      </c>
      <c r="B1767" s="781" t="s">
        <v>22</v>
      </c>
      <c r="C1767" s="781" t="s">
        <v>223</v>
      </c>
      <c r="D1767" s="781" t="s">
        <v>17</v>
      </c>
      <c r="E1767" s="783" t="s">
        <v>224</v>
      </c>
      <c r="F1767" s="772" t="s">
        <v>225</v>
      </c>
      <c r="G1767" s="773"/>
      <c r="H1767" s="774" t="s">
        <v>230</v>
      </c>
    </row>
    <row r="1768" spans="1:10" x14ac:dyDescent="0.2">
      <c r="A1768" s="780"/>
      <c r="B1768" s="782"/>
      <c r="C1768" s="782"/>
      <c r="D1768" s="782"/>
      <c r="E1768" s="784"/>
      <c r="F1768" s="42" t="s">
        <v>227</v>
      </c>
      <c r="G1768" s="42" t="s">
        <v>228</v>
      </c>
      <c r="H1768" s="775"/>
    </row>
    <row r="1769" spans="1:10" ht="38.25" customHeight="1" x14ac:dyDescent="0.2">
      <c r="A1769" s="81" t="s">
        <v>634</v>
      </c>
      <c r="B1769" s="77" t="s">
        <v>233</v>
      </c>
      <c r="C1769" s="78" t="s">
        <v>234</v>
      </c>
      <c r="D1769" s="79" t="s">
        <v>326</v>
      </c>
      <c r="E1769" s="80">
        <f>1/(1.25*0.625)</f>
        <v>1.28</v>
      </c>
      <c r="F1769" s="42">
        <f>diversos!L5</f>
        <v>47.27</v>
      </c>
      <c r="G1769" s="114">
        <f t="shared" ref="G1769" si="90">TRUNC(E1769*F1769,2)</f>
        <v>60.5</v>
      </c>
      <c r="H1769" s="546"/>
      <c r="J1769" s="384"/>
    </row>
    <row r="1770" spans="1:10" ht="25.5" customHeight="1" x14ac:dyDescent="0.2">
      <c r="A1770" s="81" t="s">
        <v>351</v>
      </c>
      <c r="B1770" s="77" t="s">
        <v>8</v>
      </c>
      <c r="C1770" s="78">
        <v>39570</v>
      </c>
      <c r="D1770" s="79" t="s">
        <v>209</v>
      </c>
      <c r="E1770" s="80">
        <f>1/(1.25*0.625)*1.25</f>
        <v>1.6</v>
      </c>
      <c r="F1770" s="42">
        <v>4.6399999999999997</v>
      </c>
      <c r="G1770" s="114">
        <f>TRUNC(E1770*F1770,2)</f>
        <v>7.42</v>
      </c>
      <c r="H1770" s="546"/>
    </row>
    <row r="1771" spans="1:10" ht="12" customHeight="1" x14ac:dyDescent="0.2">
      <c r="A1771" s="81"/>
      <c r="B1771" s="77"/>
      <c r="C1771" s="78"/>
      <c r="D1771" s="79"/>
      <c r="E1771" s="80"/>
      <c r="F1771" s="42"/>
      <c r="G1771" s="114"/>
      <c r="H1771" s="546"/>
    </row>
    <row r="1772" spans="1:10" ht="15.75" customHeight="1" x14ac:dyDescent="0.2">
      <c r="A1772" s="49" t="s">
        <v>230</v>
      </c>
      <c r="B1772" s="776"/>
      <c r="C1772" s="777"/>
      <c r="D1772" s="777"/>
      <c r="E1772" s="777"/>
      <c r="F1772" s="777"/>
      <c r="G1772" s="778"/>
      <c r="H1772" s="50">
        <f>SUM(G1769:G1770)</f>
        <v>67.92</v>
      </c>
    </row>
    <row r="1773" spans="1:10" x14ac:dyDescent="0.2">
      <c r="A1773" s="56"/>
      <c r="B1773" s="57"/>
      <c r="C1773" s="57"/>
      <c r="D1773" s="58"/>
      <c r="E1773" s="59"/>
      <c r="F1773" s="60"/>
      <c r="G1773" s="60"/>
      <c r="H1773" s="61"/>
    </row>
    <row r="1774" spans="1:10" x14ac:dyDescent="0.2">
      <c r="A1774" s="779" t="s">
        <v>231</v>
      </c>
      <c r="B1774" s="781" t="s">
        <v>22</v>
      </c>
      <c r="C1774" s="781" t="s">
        <v>223</v>
      </c>
      <c r="D1774" s="781" t="s">
        <v>17</v>
      </c>
      <c r="E1774" s="783" t="s">
        <v>224</v>
      </c>
      <c r="F1774" s="772" t="s">
        <v>225</v>
      </c>
      <c r="G1774" s="773"/>
      <c r="H1774" s="774" t="s">
        <v>232</v>
      </c>
    </row>
    <row r="1775" spans="1:10" x14ac:dyDescent="0.2">
      <c r="A1775" s="780"/>
      <c r="B1775" s="782"/>
      <c r="C1775" s="782"/>
      <c r="D1775" s="785"/>
      <c r="E1775" s="786"/>
      <c r="F1775" s="42" t="s">
        <v>227</v>
      </c>
      <c r="G1775" s="42" t="s">
        <v>228</v>
      </c>
      <c r="H1775" s="775"/>
    </row>
    <row r="1776" spans="1:10" x14ac:dyDescent="0.2">
      <c r="A1776" s="690"/>
      <c r="B1776" s="691"/>
      <c r="C1776" s="691"/>
      <c r="D1776" s="691"/>
      <c r="E1776" s="691"/>
      <c r="F1776" s="691"/>
      <c r="G1776" s="691"/>
      <c r="H1776" s="692"/>
    </row>
    <row r="1777" spans="1:8" x14ac:dyDescent="0.2">
      <c r="A1777" s="49" t="s">
        <v>232</v>
      </c>
      <c r="B1777" s="547"/>
      <c r="C1777" s="547"/>
      <c r="D1777" s="67"/>
      <c r="E1777" s="68"/>
      <c r="F1777" s="69"/>
      <c r="G1777" s="70"/>
      <c r="H1777" s="48">
        <f>SUM(G1776:G1777)</f>
        <v>0</v>
      </c>
    </row>
    <row r="1778" spans="1:8" x14ac:dyDescent="0.2">
      <c r="A1778" s="71"/>
      <c r="B1778" s="72"/>
      <c r="C1778" s="72"/>
      <c r="D1778" s="72"/>
      <c r="E1778" s="73"/>
      <c r="F1778" s="74"/>
      <c r="G1778" s="74"/>
      <c r="H1778" s="75"/>
    </row>
    <row r="1779" spans="1:8" x14ac:dyDescent="0.2">
      <c r="A1779" s="51"/>
      <c r="B1779" s="688"/>
      <c r="C1779" s="688"/>
      <c r="D1779" s="688"/>
      <c r="E1779" s="52"/>
      <c r="F1779" s="53"/>
      <c r="G1779" s="53"/>
      <c r="H1779" s="54"/>
    </row>
    <row r="1780" spans="1:8" ht="15.75" customHeight="1" x14ac:dyDescent="0.2">
      <c r="A1780" s="139" t="s">
        <v>237</v>
      </c>
      <c r="B1780" s="562"/>
      <c r="C1780" s="562"/>
      <c r="D1780" s="141"/>
      <c r="E1780" s="142"/>
      <c r="F1780" s="108"/>
      <c r="G1780" s="109"/>
      <c r="H1780" s="298" t="s">
        <v>210</v>
      </c>
    </row>
    <row r="1781" spans="1:8" ht="15.75" customHeight="1" x14ac:dyDescent="0.2">
      <c r="A1781" s="143" t="s">
        <v>238</v>
      </c>
      <c r="B1781" s="144"/>
      <c r="C1781" s="144"/>
      <c r="D1781" s="145"/>
      <c r="E1781" s="146"/>
      <c r="F1781" s="147">
        <f>H1765</f>
        <v>7.4600000000000009</v>
      </c>
      <c r="G1781" s="148"/>
      <c r="H1781" s="149"/>
    </row>
    <row r="1782" spans="1:8" ht="15.75" customHeight="1" x14ac:dyDescent="0.2">
      <c r="A1782" s="296" t="s">
        <v>239</v>
      </c>
      <c r="B1782" s="673"/>
      <c r="C1782" s="673"/>
      <c r="D1782" s="150"/>
      <c r="E1782" s="151"/>
      <c r="F1782" s="152">
        <v>0</v>
      </c>
      <c r="G1782" s="161"/>
      <c r="H1782" s="153"/>
    </row>
    <row r="1783" spans="1:8" ht="15.75" customHeight="1" x14ac:dyDescent="0.2">
      <c r="A1783" s="154" t="s">
        <v>240</v>
      </c>
      <c r="B1783" s="155"/>
      <c r="C1783" s="155"/>
      <c r="D1783" s="156"/>
      <c r="E1783" s="157"/>
      <c r="F1783" s="158"/>
      <c r="G1783" s="297"/>
      <c r="H1783" s="159">
        <f>F1781+F1782</f>
        <v>7.4600000000000009</v>
      </c>
    </row>
    <row r="1784" spans="1:8" ht="15.75" customHeight="1" x14ac:dyDescent="0.2">
      <c r="A1784" s="143" t="s">
        <v>241</v>
      </c>
      <c r="B1784" s="144"/>
      <c r="C1784" s="144"/>
      <c r="D1784" s="145"/>
      <c r="E1784" s="146"/>
      <c r="F1784" s="160">
        <f>H1772</f>
        <v>67.92</v>
      </c>
      <c r="G1784" s="161"/>
      <c r="H1784" s="162"/>
    </row>
    <row r="1785" spans="1:8" ht="15.75" customHeight="1" x14ac:dyDescent="0.2">
      <c r="A1785" s="118" t="s">
        <v>242</v>
      </c>
      <c r="B1785" s="673"/>
      <c r="C1785" s="673"/>
      <c r="D1785" s="150"/>
      <c r="E1785" s="151"/>
      <c r="F1785" s="152">
        <f>H1777</f>
        <v>0</v>
      </c>
      <c r="G1785" s="161"/>
      <c r="H1785" s="153"/>
    </row>
    <row r="1786" spans="1:8" ht="24" customHeight="1" x14ac:dyDescent="0.2">
      <c r="A1786" s="154" t="s">
        <v>243</v>
      </c>
      <c r="B1786" s="155"/>
      <c r="C1786" s="155"/>
      <c r="D1786" s="156"/>
      <c r="E1786" s="163"/>
      <c r="F1786" s="158"/>
      <c r="G1786" s="297"/>
      <c r="H1786" s="159">
        <f>F1784+F1785</f>
        <v>67.92</v>
      </c>
    </row>
    <row r="1787" spans="1:8" ht="24" customHeight="1" thickBot="1" x14ac:dyDescent="0.25">
      <c r="A1787" s="318" t="s">
        <v>244</v>
      </c>
      <c r="B1787" s="319"/>
      <c r="C1787" s="319"/>
      <c r="D1787" s="319"/>
      <c r="E1787" s="320"/>
      <c r="F1787" s="321"/>
      <c r="G1787" s="322"/>
      <c r="H1787" s="323">
        <f>H1783+H1786</f>
        <v>75.38</v>
      </c>
    </row>
    <row r="1788" spans="1:8" x14ac:dyDescent="0.2">
      <c r="A1788" s="27"/>
      <c r="B1788" s="28"/>
      <c r="C1788" s="28"/>
      <c r="D1788" s="29"/>
      <c r="E1788" s="30"/>
      <c r="F1788" s="29"/>
      <c r="G1788" s="29"/>
      <c r="H1788" s="31"/>
    </row>
    <row r="1789" spans="1:8" x14ac:dyDescent="0.2">
      <c r="A1789" s="787" t="s">
        <v>211</v>
      </c>
      <c r="B1789" s="788"/>
      <c r="C1789" s="788"/>
      <c r="D1789" s="788"/>
      <c r="E1789" s="788"/>
      <c r="F1789" s="788"/>
      <c r="G1789" s="788"/>
      <c r="H1789" s="789"/>
    </row>
    <row r="1790" spans="1:8" x14ac:dyDescent="0.2">
      <c r="A1790" s="787" t="s">
        <v>212</v>
      </c>
      <c r="B1790" s="788"/>
      <c r="C1790" s="788"/>
      <c r="D1790" s="788"/>
      <c r="E1790" s="788"/>
      <c r="F1790" s="788"/>
      <c r="G1790" s="788"/>
      <c r="H1790" s="789"/>
    </row>
    <row r="1791" spans="1:8" x14ac:dyDescent="0.2">
      <c r="A1791" s="790" t="str">
        <f>$A$4</f>
        <v>Substituição dos sistemas de climatização dos cartórios do Edifício Sede por VRF</v>
      </c>
      <c r="B1791" s="791"/>
      <c r="C1791" s="791"/>
      <c r="D1791" s="791"/>
      <c r="E1791" s="791"/>
      <c r="F1791" s="791"/>
      <c r="G1791" s="791"/>
      <c r="H1791" s="792"/>
    </row>
    <row r="1792" spans="1:8" x14ac:dyDescent="0.2">
      <c r="A1792" s="793"/>
      <c r="B1792" s="794"/>
      <c r="C1792" s="794"/>
      <c r="D1792" s="794"/>
      <c r="E1792" s="794"/>
      <c r="F1792" s="794"/>
      <c r="G1792" s="794"/>
      <c r="H1792" s="687"/>
    </row>
    <row r="1793" spans="1:12" ht="24.75" customHeight="1" x14ac:dyDescent="0.2">
      <c r="A1793" s="795" t="str">
        <f>'Anexo 2'!H65</f>
        <v>SEDI-002</v>
      </c>
      <c r="B1793" s="796"/>
      <c r="C1793" s="796"/>
      <c r="D1793" s="796"/>
      <c r="E1793" s="796"/>
      <c r="F1793" s="796"/>
      <c r="G1793" s="796"/>
      <c r="H1793" s="797"/>
    </row>
    <row r="1794" spans="1:12" ht="27" customHeight="1" x14ac:dyDescent="0.2">
      <c r="A1794" s="798" t="s">
        <v>215</v>
      </c>
      <c r="B1794" s="799"/>
      <c r="C1794" s="34" t="s">
        <v>22</v>
      </c>
      <c r="D1794" s="34" t="s">
        <v>216</v>
      </c>
      <c r="E1794" s="800" t="s">
        <v>217</v>
      </c>
      <c r="F1794" s="800"/>
      <c r="G1794" s="800" t="s">
        <v>218</v>
      </c>
      <c r="H1794" s="801"/>
    </row>
    <row r="1795" spans="1:12" ht="31.5" customHeight="1" x14ac:dyDescent="0.2">
      <c r="A1795" s="802" t="str">
        <f>'Anexo 2'!B65</f>
        <v>Limpeza de placas de forro mineral existente removido, visando reaproveitamento</v>
      </c>
      <c r="B1795" s="803"/>
      <c r="C1795" s="383" t="s">
        <v>8</v>
      </c>
      <c r="D1795" s="36">
        <v>99826</v>
      </c>
      <c r="E1795" s="838" t="s">
        <v>118</v>
      </c>
      <c r="F1795" s="838"/>
      <c r="G1795" s="805" t="str">
        <f>$G$8</f>
        <v>MAIO/2023</v>
      </c>
      <c r="H1795" s="806"/>
      <c r="J1795" s="37"/>
      <c r="K1795" s="37"/>
      <c r="L1795" s="38"/>
    </row>
    <row r="1796" spans="1:12" x14ac:dyDescent="0.2">
      <c r="A1796" s="39"/>
      <c r="B1796" s="689"/>
      <c r="C1796" s="689"/>
      <c r="D1796" s="689"/>
      <c r="E1796" s="40"/>
      <c r="F1796" s="41"/>
      <c r="G1796" s="86"/>
      <c r="H1796" s="87"/>
    </row>
    <row r="1797" spans="1:12" x14ac:dyDescent="0.2">
      <c r="A1797" s="779" t="s">
        <v>222</v>
      </c>
      <c r="B1797" s="781" t="s">
        <v>22</v>
      </c>
      <c r="C1797" s="781" t="s">
        <v>223</v>
      </c>
      <c r="D1797" s="781" t="s">
        <v>17</v>
      </c>
      <c r="E1797" s="783" t="s">
        <v>224</v>
      </c>
      <c r="F1797" s="772" t="s">
        <v>225</v>
      </c>
      <c r="G1797" s="773"/>
      <c r="H1797" s="774" t="s">
        <v>226</v>
      </c>
    </row>
    <row r="1798" spans="1:12" x14ac:dyDescent="0.2">
      <c r="A1798" s="807"/>
      <c r="B1798" s="782"/>
      <c r="C1798" s="782"/>
      <c r="D1798" s="785"/>
      <c r="E1798" s="786"/>
      <c r="F1798" s="42" t="s">
        <v>227</v>
      </c>
      <c r="G1798" s="42" t="s">
        <v>228</v>
      </c>
      <c r="H1798" s="775"/>
    </row>
    <row r="1799" spans="1:12" ht="18.75" customHeight="1" x14ac:dyDescent="0.2">
      <c r="A1799" s="81" t="s">
        <v>334</v>
      </c>
      <c r="B1799" s="77" t="s">
        <v>8</v>
      </c>
      <c r="C1799" s="78">
        <v>88316</v>
      </c>
      <c r="D1799" s="79" t="s">
        <v>249</v>
      </c>
      <c r="E1799" s="80">
        <v>7.1999999999999995E-2</v>
      </c>
      <c r="F1799" s="42">
        <v>20.39</v>
      </c>
      <c r="G1799" s="114">
        <f>TRUNC(E1799*F1799,2)</f>
        <v>1.46</v>
      </c>
      <c r="H1799" s="546"/>
    </row>
    <row r="1800" spans="1:12" ht="18.75" customHeight="1" x14ac:dyDescent="0.2">
      <c r="A1800" s="81"/>
      <c r="B1800" s="77"/>
      <c r="C1800" s="78"/>
      <c r="D1800" s="79"/>
      <c r="E1800" s="80"/>
      <c r="F1800" s="42"/>
      <c r="G1800" s="114"/>
      <c r="H1800" s="546"/>
    </row>
    <row r="1801" spans="1:12" x14ac:dyDescent="0.2">
      <c r="A1801" s="49" t="s">
        <v>226</v>
      </c>
      <c r="B1801" s="776"/>
      <c r="C1801" s="777"/>
      <c r="D1801" s="777"/>
      <c r="E1801" s="777"/>
      <c r="F1801" s="777"/>
      <c r="G1801" s="778"/>
      <c r="H1801" s="50">
        <f>SUM(G1799:G1801)</f>
        <v>1.46</v>
      </c>
    </row>
    <row r="1802" spans="1:12" x14ac:dyDescent="0.2">
      <c r="A1802" s="51"/>
      <c r="B1802" s="688"/>
      <c r="C1802" s="688"/>
      <c r="D1802" s="688"/>
      <c r="E1802" s="52"/>
      <c r="F1802" s="53"/>
      <c r="G1802" s="53"/>
      <c r="H1802" s="54"/>
    </row>
    <row r="1803" spans="1:12" x14ac:dyDescent="0.2">
      <c r="A1803" s="779" t="s">
        <v>229</v>
      </c>
      <c r="B1803" s="781" t="s">
        <v>22</v>
      </c>
      <c r="C1803" s="781" t="s">
        <v>223</v>
      </c>
      <c r="D1803" s="781" t="s">
        <v>17</v>
      </c>
      <c r="E1803" s="783" t="s">
        <v>224</v>
      </c>
      <c r="F1803" s="772" t="s">
        <v>225</v>
      </c>
      <c r="G1803" s="773"/>
      <c r="H1803" s="774" t="s">
        <v>230</v>
      </c>
    </row>
    <row r="1804" spans="1:12" x14ac:dyDescent="0.2">
      <c r="A1804" s="780"/>
      <c r="B1804" s="782"/>
      <c r="C1804" s="782"/>
      <c r="D1804" s="782"/>
      <c r="E1804" s="784"/>
      <c r="F1804" s="42" t="s">
        <v>227</v>
      </c>
      <c r="G1804" s="42" t="s">
        <v>228</v>
      </c>
      <c r="H1804" s="775"/>
    </row>
    <row r="1805" spans="1:12" ht="16.5" customHeight="1" x14ac:dyDescent="0.2">
      <c r="A1805" s="76"/>
      <c r="B1805" s="77"/>
      <c r="C1805" s="78"/>
      <c r="D1805" s="79"/>
      <c r="E1805" s="80"/>
      <c r="F1805" s="42"/>
      <c r="G1805" s="114"/>
      <c r="H1805" s="546"/>
    </row>
    <row r="1806" spans="1:12" ht="15" customHeight="1" x14ac:dyDescent="0.2">
      <c r="A1806" s="81"/>
      <c r="B1806" s="77"/>
      <c r="C1806" s="78"/>
      <c r="D1806" s="79"/>
      <c r="E1806" s="80"/>
      <c r="F1806" s="42"/>
      <c r="G1806" s="114"/>
      <c r="H1806" s="546"/>
    </row>
    <row r="1807" spans="1:12" x14ac:dyDescent="0.2">
      <c r="A1807" s="49" t="s">
        <v>230</v>
      </c>
      <c r="B1807" s="776"/>
      <c r="C1807" s="777"/>
      <c r="D1807" s="777"/>
      <c r="E1807" s="777"/>
      <c r="F1807" s="777"/>
      <c r="G1807" s="778"/>
      <c r="H1807" s="50">
        <f>SUM(G1805:G1806)</f>
        <v>0</v>
      </c>
    </row>
    <row r="1808" spans="1:12" x14ac:dyDescent="0.2">
      <c r="A1808" s="56"/>
      <c r="B1808" s="57"/>
      <c r="C1808" s="57"/>
      <c r="D1808" s="58"/>
      <c r="E1808" s="59"/>
      <c r="F1808" s="60"/>
      <c r="G1808" s="60"/>
      <c r="H1808" s="61"/>
    </row>
    <row r="1809" spans="1:8" x14ac:dyDescent="0.2">
      <c r="A1809" s="779" t="s">
        <v>231</v>
      </c>
      <c r="B1809" s="781" t="s">
        <v>22</v>
      </c>
      <c r="C1809" s="781" t="s">
        <v>223</v>
      </c>
      <c r="D1809" s="781" t="s">
        <v>17</v>
      </c>
      <c r="E1809" s="783" t="s">
        <v>224</v>
      </c>
      <c r="F1809" s="772" t="s">
        <v>225</v>
      </c>
      <c r="G1809" s="773"/>
      <c r="H1809" s="774" t="s">
        <v>232</v>
      </c>
    </row>
    <row r="1810" spans="1:8" x14ac:dyDescent="0.2">
      <c r="A1810" s="780"/>
      <c r="B1810" s="782"/>
      <c r="C1810" s="782"/>
      <c r="D1810" s="785"/>
      <c r="E1810" s="786"/>
      <c r="F1810" s="42" t="s">
        <v>227</v>
      </c>
      <c r="G1810" s="42" t="s">
        <v>228</v>
      </c>
      <c r="H1810" s="775"/>
    </row>
    <row r="1811" spans="1:8" x14ac:dyDescent="0.2">
      <c r="A1811" s="690"/>
      <c r="B1811" s="691"/>
      <c r="C1811" s="691"/>
      <c r="D1811" s="691"/>
      <c r="E1811" s="691"/>
      <c r="F1811" s="691"/>
      <c r="G1811" s="691"/>
      <c r="H1811" s="692"/>
    </row>
    <row r="1812" spans="1:8" x14ac:dyDescent="0.2">
      <c r="A1812" s="49" t="s">
        <v>232</v>
      </c>
      <c r="B1812" s="547"/>
      <c r="C1812" s="547"/>
      <c r="D1812" s="67"/>
      <c r="E1812" s="68"/>
      <c r="F1812" s="69"/>
      <c r="G1812" s="70"/>
      <c r="H1812" s="48">
        <f>SUM(G1811:G1812)</f>
        <v>0</v>
      </c>
    </row>
    <row r="1813" spans="1:8" x14ac:dyDescent="0.2">
      <c r="A1813" s="71"/>
      <c r="B1813" s="72"/>
      <c r="C1813" s="72"/>
      <c r="D1813" s="72"/>
      <c r="E1813" s="73"/>
      <c r="F1813" s="74"/>
      <c r="G1813" s="74"/>
      <c r="H1813" s="75"/>
    </row>
    <row r="1814" spans="1:8" x14ac:dyDescent="0.2">
      <c r="A1814" s="51"/>
      <c r="B1814" s="688"/>
      <c r="C1814" s="688"/>
      <c r="D1814" s="688"/>
      <c r="E1814" s="52"/>
      <c r="F1814" s="53"/>
      <c r="G1814" s="53"/>
      <c r="H1814" s="54"/>
    </row>
    <row r="1815" spans="1:8" ht="15.75" customHeight="1" x14ac:dyDescent="0.2">
      <c r="A1815" s="139" t="s">
        <v>237</v>
      </c>
      <c r="B1815" s="562"/>
      <c r="C1815" s="562"/>
      <c r="D1815" s="141"/>
      <c r="E1815" s="142"/>
      <c r="F1815" s="108"/>
      <c r="G1815" s="109"/>
      <c r="H1815" s="298" t="s">
        <v>210</v>
      </c>
    </row>
    <row r="1816" spans="1:8" ht="15.75" customHeight="1" x14ac:dyDescent="0.2">
      <c r="A1816" s="143" t="s">
        <v>238</v>
      </c>
      <c r="B1816" s="144"/>
      <c r="C1816" s="144"/>
      <c r="D1816" s="145"/>
      <c r="E1816" s="146"/>
      <c r="F1816" s="147">
        <f>H1801</f>
        <v>1.46</v>
      </c>
      <c r="G1816" s="148"/>
      <c r="H1816" s="149"/>
    </row>
    <row r="1817" spans="1:8" ht="15.75" customHeight="1" x14ac:dyDescent="0.2">
      <c r="A1817" s="296" t="s">
        <v>239</v>
      </c>
      <c r="B1817" s="673"/>
      <c r="C1817" s="673"/>
      <c r="D1817" s="150"/>
      <c r="E1817" s="151"/>
      <c r="F1817" s="152">
        <v>0</v>
      </c>
      <c r="G1817" s="161"/>
      <c r="H1817" s="153"/>
    </row>
    <row r="1818" spans="1:8" ht="15.75" customHeight="1" x14ac:dyDescent="0.2">
      <c r="A1818" s="154" t="s">
        <v>240</v>
      </c>
      <c r="B1818" s="155"/>
      <c r="C1818" s="155"/>
      <c r="D1818" s="156"/>
      <c r="E1818" s="157"/>
      <c r="F1818" s="158"/>
      <c r="G1818" s="297"/>
      <c r="H1818" s="159">
        <f>F1816+F1817</f>
        <v>1.46</v>
      </c>
    </row>
    <row r="1819" spans="1:8" ht="15.75" customHeight="1" x14ac:dyDescent="0.2">
      <c r="A1819" s="143" t="s">
        <v>241</v>
      </c>
      <c r="B1819" s="144"/>
      <c r="C1819" s="144"/>
      <c r="D1819" s="145"/>
      <c r="E1819" s="146"/>
      <c r="F1819" s="160">
        <f>H1807</f>
        <v>0</v>
      </c>
      <c r="G1819" s="161"/>
      <c r="H1819" s="162"/>
    </row>
    <row r="1820" spans="1:8" ht="15.75" customHeight="1" x14ac:dyDescent="0.2">
      <c r="A1820" s="118" t="s">
        <v>242</v>
      </c>
      <c r="B1820" s="673"/>
      <c r="C1820" s="673"/>
      <c r="D1820" s="150"/>
      <c r="E1820" s="151"/>
      <c r="F1820" s="152">
        <f>H1812</f>
        <v>0</v>
      </c>
      <c r="G1820" s="161"/>
      <c r="H1820" s="153"/>
    </row>
    <row r="1821" spans="1:8" ht="24" customHeight="1" x14ac:dyDescent="0.2">
      <c r="A1821" s="154" t="s">
        <v>243</v>
      </c>
      <c r="B1821" s="155"/>
      <c r="C1821" s="155"/>
      <c r="D1821" s="156"/>
      <c r="E1821" s="163"/>
      <c r="F1821" s="158"/>
      <c r="G1821" s="297"/>
      <c r="H1821" s="159">
        <f>F1819+F1820</f>
        <v>0</v>
      </c>
    </row>
    <row r="1822" spans="1:8" ht="24" customHeight="1" thickBot="1" x14ac:dyDescent="0.25">
      <c r="A1822" s="318" t="s">
        <v>244</v>
      </c>
      <c r="B1822" s="319"/>
      <c r="C1822" s="319"/>
      <c r="D1822" s="319"/>
      <c r="E1822" s="320"/>
      <c r="F1822" s="321"/>
      <c r="G1822" s="322"/>
      <c r="H1822" s="323">
        <f>H1818+H1821</f>
        <v>1.46</v>
      </c>
    </row>
    <row r="1823" spans="1:8" x14ac:dyDescent="0.2">
      <c r="A1823" s="27"/>
      <c r="B1823" s="28"/>
      <c r="C1823" s="28"/>
      <c r="D1823" s="29"/>
      <c r="E1823" s="30"/>
      <c r="F1823" s="29"/>
      <c r="G1823" s="29"/>
      <c r="H1823" s="31"/>
    </row>
    <row r="1824" spans="1:8" x14ac:dyDescent="0.2">
      <c r="A1824" s="787" t="s">
        <v>211</v>
      </c>
      <c r="B1824" s="788"/>
      <c r="C1824" s="788"/>
      <c r="D1824" s="788"/>
      <c r="E1824" s="788"/>
      <c r="F1824" s="788"/>
      <c r="G1824" s="788"/>
      <c r="H1824" s="789"/>
    </row>
    <row r="1825" spans="1:12" x14ac:dyDescent="0.2">
      <c r="A1825" s="787" t="s">
        <v>212</v>
      </c>
      <c r="B1825" s="788"/>
      <c r="C1825" s="788"/>
      <c r="D1825" s="788"/>
      <c r="E1825" s="788"/>
      <c r="F1825" s="788"/>
      <c r="G1825" s="788"/>
      <c r="H1825" s="789"/>
    </row>
    <row r="1826" spans="1:12" x14ac:dyDescent="0.2">
      <c r="A1826" s="790" t="str">
        <f>$A$4</f>
        <v>Substituição dos sistemas de climatização dos cartórios do Edifício Sede por VRF</v>
      </c>
      <c r="B1826" s="791"/>
      <c r="C1826" s="791"/>
      <c r="D1826" s="791"/>
      <c r="E1826" s="791"/>
      <c r="F1826" s="791"/>
      <c r="G1826" s="791"/>
      <c r="H1826" s="792"/>
    </row>
    <row r="1827" spans="1:12" x14ac:dyDescent="0.2">
      <c r="A1827" s="793"/>
      <c r="B1827" s="794"/>
      <c r="C1827" s="794"/>
      <c r="D1827" s="794"/>
      <c r="E1827" s="794"/>
      <c r="F1827" s="794"/>
      <c r="G1827" s="794"/>
      <c r="H1827" s="687"/>
    </row>
    <row r="1828" spans="1:12" ht="24.75" customHeight="1" x14ac:dyDescent="0.2">
      <c r="A1828" s="795" t="str">
        <f>'Anexo 2'!H66</f>
        <v>SEDI-003</v>
      </c>
      <c r="B1828" s="796"/>
      <c r="C1828" s="796"/>
      <c r="D1828" s="796"/>
      <c r="E1828" s="796"/>
      <c r="F1828" s="796"/>
      <c r="G1828" s="796"/>
      <c r="H1828" s="797"/>
    </row>
    <row r="1829" spans="1:12" ht="27" customHeight="1" x14ac:dyDescent="0.2">
      <c r="A1829" s="798" t="s">
        <v>215</v>
      </c>
      <c r="B1829" s="799"/>
      <c r="C1829" s="34" t="s">
        <v>22</v>
      </c>
      <c r="D1829" s="34" t="s">
        <v>216</v>
      </c>
      <c r="E1829" s="800" t="s">
        <v>217</v>
      </c>
      <c r="F1829" s="800"/>
      <c r="G1829" s="800" t="s">
        <v>218</v>
      </c>
      <c r="H1829" s="801"/>
    </row>
    <row r="1830" spans="1:12" ht="31.5" customHeight="1" x14ac:dyDescent="0.2">
      <c r="A1830" s="802" t="str">
        <f>'Anexo 2'!B66</f>
        <v>Instalação de placas de forro mineral removido com adequação da estrutura de apoio onde necessário</v>
      </c>
      <c r="B1830" s="803"/>
      <c r="C1830" s="383" t="s">
        <v>359</v>
      </c>
      <c r="D1830" s="36" t="s">
        <v>888</v>
      </c>
      <c r="E1830" s="804" t="s">
        <v>118</v>
      </c>
      <c r="F1830" s="804"/>
      <c r="G1830" s="805" t="str">
        <f>$G$8</f>
        <v>MAIO/2023</v>
      </c>
      <c r="H1830" s="806"/>
      <c r="J1830" s="37"/>
      <c r="K1830" s="37"/>
      <c r="L1830" s="38"/>
    </row>
    <row r="1831" spans="1:12" x14ac:dyDescent="0.2">
      <c r="A1831" s="39"/>
      <c r="B1831" s="689"/>
      <c r="C1831" s="689"/>
      <c r="D1831" s="689"/>
      <c r="E1831" s="40"/>
      <c r="F1831" s="41"/>
      <c r="G1831" s="86"/>
      <c r="H1831" s="87"/>
    </row>
    <row r="1832" spans="1:12" x14ac:dyDescent="0.2">
      <c r="A1832" s="779" t="s">
        <v>222</v>
      </c>
      <c r="B1832" s="781" t="s">
        <v>22</v>
      </c>
      <c r="C1832" s="781" t="s">
        <v>223</v>
      </c>
      <c r="D1832" s="781" t="s">
        <v>17</v>
      </c>
      <c r="E1832" s="783" t="s">
        <v>224</v>
      </c>
      <c r="F1832" s="772" t="s">
        <v>225</v>
      </c>
      <c r="G1832" s="773"/>
      <c r="H1832" s="774" t="s">
        <v>226</v>
      </c>
    </row>
    <row r="1833" spans="1:12" x14ac:dyDescent="0.2">
      <c r="A1833" s="807"/>
      <c r="B1833" s="782"/>
      <c r="C1833" s="782"/>
      <c r="D1833" s="785"/>
      <c r="E1833" s="786"/>
      <c r="F1833" s="42" t="s">
        <v>227</v>
      </c>
      <c r="G1833" s="42" t="s">
        <v>228</v>
      </c>
      <c r="H1833" s="775"/>
    </row>
    <row r="1834" spans="1:12" ht="23.25" customHeight="1" x14ac:dyDescent="0.2">
      <c r="A1834" s="76" t="s">
        <v>350</v>
      </c>
      <c r="B1834" s="77" t="s">
        <v>8</v>
      </c>
      <c r="C1834" s="78">
        <v>88278</v>
      </c>
      <c r="D1834" s="79" t="s">
        <v>249</v>
      </c>
      <c r="E1834" s="112">
        <f>0.4566/3</f>
        <v>0.1522</v>
      </c>
      <c r="F1834" s="42">
        <v>28.68</v>
      </c>
      <c r="G1834" s="114">
        <f t="shared" ref="G1834:G1835" si="91">TRUNC(E1834*F1834,2)</f>
        <v>4.3600000000000003</v>
      </c>
      <c r="H1834" s="546"/>
    </row>
    <row r="1835" spans="1:12" ht="22.5" customHeight="1" x14ac:dyDescent="0.2">
      <c r="A1835" s="81" t="s">
        <v>334</v>
      </c>
      <c r="B1835" s="77" t="s">
        <v>8</v>
      </c>
      <c r="C1835" s="78">
        <v>88316</v>
      </c>
      <c r="D1835" s="79" t="s">
        <v>249</v>
      </c>
      <c r="E1835" s="112">
        <f>E1834</f>
        <v>0.1522</v>
      </c>
      <c r="F1835" s="42">
        <v>20.39</v>
      </c>
      <c r="G1835" s="114">
        <f t="shared" si="91"/>
        <v>3.1</v>
      </c>
      <c r="H1835" s="546"/>
    </row>
    <row r="1836" spans="1:12" ht="18.75" customHeight="1" x14ac:dyDescent="0.2">
      <c r="A1836" s="49" t="s">
        <v>226</v>
      </c>
      <c r="B1836" s="776"/>
      <c r="C1836" s="777"/>
      <c r="D1836" s="777"/>
      <c r="E1836" s="777"/>
      <c r="F1836" s="777"/>
      <c r="G1836" s="778"/>
      <c r="H1836" s="50">
        <f>SUM(G1834:G1836)</f>
        <v>7.4600000000000009</v>
      </c>
    </row>
    <row r="1837" spans="1:12" x14ac:dyDescent="0.2">
      <c r="A1837" s="51"/>
      <c r="B1837" s="688"/>
      <c r="C1837" s="688"/>
      <c r="D1837" s="688"/>
      <c r="E1837" s="52"/>
      <c r="F1837" s="53"/>
      <c r="G1837" s="53"/>
      <c r="H1837" s="54"/>
    </row>
    <row r="1838" spans="1:12" x14ac:dyDescent="0.2">
      <c r="A1838" s="779" t="s">
        <v>229</v>
      </c>
      <c r="B1838" s="781" t="s">
        <v>22</v>
      </c>
      <c r="C1838" s="781" t="s">
        <v>223</v>
      </c>
      <c r="D1838" s="781" t="s">
        <v>17</v>
      </c>
      <c r="E1838" s="783" t="s">
        <v>224</v>
      </c>
      <c r="F1838" s="772" t="s">
        <v>225</v>
      </c>
      <c r="G1838" s="773"/>
      <c r="H1838" s="774" t="s">
        <v>230</v>
      </c>
    </row>
    <row r="1839" spans="1:12" x14ac:dyDescent="0.2">
      <c r="A1839" s="780"/>
      <c r="B1839" s="782"/>
      <c r="C1839" s="782"/>
      <c r="D1839" s="782"/>
      <c r="E1839" s="784"/>
      <c r="F1839" s="42" t="s">
        <v>227</v>
      </c>
      <c r="G1839" s="42" t="s">
        <v>228</v>
      </c>
      <c r="H1839" s="775"/>
    </row>
    <row r="1840" spans="1:12" ht="38.25" customHeight="1" x14ac:dyDescent="0.2">
      <c r="A1840" s="81" t="s">
        <v>351</v>
      </c>
      <c r="B1840" s="77" t="s">
        <v>8</v>
      </c>
      <c r="C1840" s="78">
        <v>39570</v>
      </c>
      <c r="D1840" s="79" t="s">
        <v>209</v>
      </c>
      <c r="E1840" s="80">
        <f>1/(1.25*0.625)*1.25</f>
        <v>1.6</v>
      </c>
      <c r="F1840" s="42">
        <v>4.6399999999999997</v>
      </c>
      <c r="G1840" s="114">
        <f>TRUNC(E1840*F1840,2)</f>
        <v>7.42</v>
      </c>
      <c r="H1840" s="546"/>
    </row>
    <row r="1841" spans="1:8" ht="25.5" customHeight="1" x14ac:dyDescent="0.2">
      <c r="A1841" s="81"/>
      <c r="B1841" s="77"/>
      <c r="C1841" s="78"/>
      <c r="D1841" s="79"/>
      <c r="E1841" s="80"/>
      <c r="F1841" s="42"/>
      <c r="G1841" s="114"/>
      <c r="H1841" s="546"/>
    </row>
    <row r="1842" spans="1:8" x14ac:dyDescent="0.2">
      <c r="A1842" s="49" t="s">
        <v>230</v>
      </c>
      <c r="B1842" s="776"/>
      <c r="C1842" s="777"/>
      <c r="D1842" s="777"/>
      <c r="E1842" s="777"/>
      <c r="F1842" s="777"/>
      <c r="G1842" s="778"/>
      <c r="H1842" s="50">
        <f>SUM(G1840:G1840)</f>
        <v>7.42</v>
      </c>
    </row>
    <row r="1843" spans="1:8" x14ac:dyDescent="0.2">
      <c r="A1843" s="56"/>
      <c r="B1843" s="57"/>
      <c r="C1843" s="57"/>
      <c r="D1843" s="58"/>
      <c r="E1843" s="59"/>
      <c r="F1843" s="60"/>
      <c r="G1843" s="60"/>
      <c r="H1843" s="61"/>
    </row>
    <row r="1844" spans="1:8" x14ac:dyDescent="0.2">
      <c r="A1844" s="779" t="s">
        <v>231</v>
      </c>
      <c r="B1844" s="781" t="s">
        <v>22</v>
      </c>
      <c r="C1844" s="781" t="s">
        <v>223</v>
      </c>
      <c r="D1844" s="781" t="s">
        <v>17</v>
      </c>
      <c r="E1844" s="783" t="s">
        <v>224</v>
      </c>
      <c r="F1844" s="772" t="s">
        <v>225</v>
      </c>
      <c r="G1844" s="773"/>
      <c r="H1844" s="774" t="s">
        <v>232</v>
      </c>
    </row>
    <row r="1845" spans="1:8" x14ac:dyDescent="0.2">
      <c r="A1845" s="780"/>
      <c r="B1845" s="782"/>
      <c r="C1845" s="782"/>
      <c r="D1845" s="785"/>
      <c r="E1845" s="786"/>
      <c r="F1845" s="42" t="s">
        <v>227</v>
      </c>
      <c r="G1845" s="42" t="s">
        <v>228</v>
      </c>
      <c r="H1845" s="775"/>
    </row>
    <row r="1846" spans="1:8" x14ac:dyDescent="0.2">
      <c r="A1846" s="690"/>
      <c r="B1846" s="691"/>
      <c r="C1846" s="691"/>
      <c r="D1846" s="691"/>
      <c r="E1846" s="691"/>
      <c r="F1846" s="691"/>
      <c r="G1846" s="691"/>
      <c r="H1846" s="692"/>
    </row>
    <row r="1847" spans="1:8" x14ac:dyDescent="0.2">
      <c r="A1847" s="49" t="s">
        <v>232</v>
      </c>
      <c r="B1847" s="547"/>
      <c r="C1847" s="547"/>
      <c r="D1847" s="67"/>
      <c r="E1847" s="68"/>
      <c r="F1847" s="69"/>
      <c r="G1847" s="70"/>
      <c r="H1847" s="48">
        <f>SUM(G1846:G1847)</f>
        <v>0</v>
      </c>
    </row>
    <row r="1848" spans="1:8" x14ac:dyDescent="0.2">
      <c r="A1848" s="71"/>
      <c r="B1848" s="72"/>
      <c r="C1848" s="72"/>
      <c r="D1848" s="72"/>
      <c r="E1848" s="73"/>
      <c r="F1848" s="74"/>
      <c r="G1848" s="74"/>
      <c r="H1848" s="75"/>
    </row>
    <row r="1849" spans="1:8" x14ac:dyDescent="0.2">
      <c r="A1849" s="51"/>
      <c r="B1849" s="688"/>
      <c r="C1849" s="688"/>
      <c r="D1849" s="688"/>
      <c r="E1849" s="52"/>
      <c r="F1849" s="53"/>
      <c r="G1849" s="53"/>
      <c r="H1849" s="54"/>
    </row>
    <row r="1850" spans="1:8" ht="15.75" customHeight="1" x14ac:dyDescent="0.2">
      <c r="A1850" s="139" t="s">
        <v>237</v>
      </c>
      <c r="B1850" s="562"/>
      <c r="C1850" s="562"/>
      <c r="D1850" s="141"/>
      <c r="E1850" s="142"/>
      <c r="F1850" s="108"/>
      <c r="G1850" s="109"/>
      <c r="H1850" s="298" t="s">
        <v>210</v>
      </c>
    </row>
    <row r="1851" spans="1:8" ht="15.75" customHeight="1" x14ac:dyDescent="0.2">
      <c r="A1851" s="143" t="s">
        <v>238</v>
      </c>
      <c r="B1851" s="144"/>
      <c r="C1851" s="144"/>
      <c r="D1851" s="145"/>
      <c r="E1851" s="146"/>
      <c r="F1851" s="147">
        <f>H1836</f>
        <v>7.4600000000000009</v>
      </c>
      <c r="G1851" s="148"/>
      <c r="H1851" s="149"/>
    </row>
    <row r="1852" spans="1:8" ht="15.75" customHeight="1" x14ac:dyDescent="0.2">
      <c r="A1852" s="296" t="s">
        <v>239</v>
      </c>
      <c r="B1852" s="673"/>
      <c r="C1852" s="673"/>
      <c r="D1852" s="150"/>
      <c r="E1852" s="151"/>
      <c r="F1852" s="152">
        <v>0</v>
      </c>
      <c r="G1852" s="161"/>
      <c r="H1852" s="153"/>
    </row>
    <row r="1853" spans="1:8" ht="15.75" customHeight="1" x14ac:dyDescent="0.2">
      <c r="A1853" s="154" t="s">
        <v>240</v>
      </c>
      <c r="B1853" s="155"/>
      <c r="C1853" s="155"/>
      <c r="D1853" s="156"/>
      <c r="E1853" s="157"/>
      <c r="F1853" s="158"/>
      <c r="G1853" s="297"/>
      <c r="H1853" s="159">
        <f>F1851+F1852</f>
        <v>7.4600000000000009</v>
      </c>
    </row>
    <row r="1854" spans="1:8" ht="15.75" customHeight="1" x14ac:dyDescent="0.2">
      <c r="A1854" s="143" t="s">
        <v>241</v>
      </c>
      <c r="B1854" s="144"/>
      <c r="C1854" s="144"/>
      <c r="D1854" s="145"/>
      <c r="E1854" s="146"/>
      <c r="F1854" s="160">
        <f>H1842</f>
        <v>7.42</v>
      </c>
      <c r="G1854" s="161"/>
      <c r="H1854" s="162"/>
    </row>
    <row r="1855" spans="1:8" ht="15.75" customHeight="1" x14ac:dyDescent="0.2">
      <c r="A1855" s="118" t="s">
        <v>242</v>
      </c>
      <c r="B1855" s="673"/>
      <c r="C1855" s="673"/>
      <c r="D1855" s="150"/>
      <c r="E1855" s="151"/>
      <c r="F1855" s="152">
        <f>H1847</f>
        <v>0</v>
      </c>
      <c r="G1855" s="161"/>
      <c r="H1855" s="153"/>
    </row>
    <row r="1856" spans="1:8" ht="24" customHeight="1" x14ac:dyDescent="0.2">
      <c r="A1856" s="154" t="s">
        <v>243</v>
      </c>
      <c r="B1856" s="155"/>
      <c r="C1856" s="155"/>
      <c r="D1856" s="156"/>
      <c r="E1856" s="163"/>
      <c r="F1856" s="158"/>
      <c r="G1856" s="297"/>
      <c r="H1856" s="159">
        <f>F1854+F1855</f>
        <v>7.42</v>
      </c>
    </row>
    <row r="1857" spans="1:12" ht="24" customHeight="1" thickBot="1" x14ac:dyDescent="0.25">
      <c r="A1857" s="318" t="s">
        <v>244</v>
      </c>
      <c r="B1857" s="319"/>
      <c r="C1857" s="319"/>
      <c r="D1857" s="319"/>
      <c r="E1857" s="320"/>
      <c r="F1857" s="321"/>
      <c r="G1857" s="322"/>
      <c r="H1857" s="323">
        <f>H1853+H1856</f>
        <v>14.88</v>
      </c>
    </row>
    <row r="1858" spans="1:12" x14ac:dyDescent="0.2">
      <c r="A1858" s="27"/>
      <c r="B1858" s="28"/>
      <c r="C1858" s="28"/>
      <c r="D1858" s="29"/>
      <c r="E1858" s="30"/>
      <c r="F1858" s="29"/>
      <c r="G1858" s="29"/>
      <c r="H1858" s="31"/>
    </row>
    <row r="1859" spans="1:12" x14ac:dyDescent="0.2">
      <c r="A1859" s="787" t="s">
        <v>211</v>
      </c>
      <c r="B1859" s="788"/>
      <c r="C1859" s="788"/>
      <c r="D1859" s="788"/>
      <c r="E1859" s="788"/>
      <c r="F1859" s="788"/>
      <c r="G1859" s="788"/>
      <c r="H1859" s="789"/>
    </row>
    <row r="1860" spans="1:12" x14ac:dyDescent="0.2">
      <c r="A1860" s="787" t="s">
        <v>212</v>
      </c>
      <c r="B1860" s="788"/>
      <c r="C1860" s="788"/>
      <c r="D1860" s="788"/>
      <c r="E1860" s="788"/>
      <c r="F1860" s="788"/>
      <c r="G1860" s="788"/>
      <c r="H1860" s="789"/>
    </row>
    <row r="1861" spans="1:12" x14ac:dyDescent="0.2">
      <c r="A1861" s="790" t="str">
        <f>$A$4</f>
        <v>Substituição dos sistemas de climatização dos cartórios do Edifício Sede por VRF</v>
      </c>
      <c r="B1861" s="791"/>
      <c r="C1861" s="791"/>
      <c r="D1861" s="791"/>
      <c r="E1861" s="791"/>
      <c r="F1861" s="791"/>
      <c r="G1861" s="791"/>
      <c r="H1861" s="792"/>
    </row>
    <row r="1862" spans="1:12" x14ac:dyDescent="0.2">
      <c r="A1862" s="793"/>
      <c r="B1862" s="794"/>
      <c r="C1862" s="794"/>
      <c r="D1862" s="794"/>
      <c r="E1862" s="794"/>
      <c r="F1862" s="794"/>
      <c r="G1862" s="794"/>
      <c r="H1862" s="687"/>
    </row>
    <row r="1863" spans="1:12" ht="24.75" customHeight="1" x14ac:dyDescent="0.2">
      <c r="A1863" s="795" t="str">
        <f>'Anexo 2'!H67</f>
        <v>SEDI-004</v>
      </c>
      <c r="B1863" s="796"/>
      <c r="C1863" s="796"/>
      <c r="D1863" s="796"/>
      <c r="E1863" s="796"/>
      <c r="F1863" s="796"/>
      <c r="G1863" s="796"/>
      <c r="H1863" s="797"/>
    </row>
    <row r="1864" spans="1:12" ht="27" customHeight="1" x14ac:dyDescent="0.2">
      <c r="A1864" s="798" t="s">
        <v>215</v>
      </c>
      <c r="B1864" s="799"/>
      <c r="C1864" s="34" t="s">
        <v>22</v>
      </c>
      <c r="D1864" s="34" t="s">
        <v>216</v>
      </c>
      <c r="E1864" s="800" t="s">
        <v>217</v>
      </c>
      <c r="F1864" s="800"/>
      <c r="G1864" s="800" t="s">
        <v>218</v>
      </c>
      <c r="H1864" s="801"/>
    </row>
    <row r="1865" spans="1:12" ht="31.5" customHeight="1" x14ac:dyDescent="0.2">
      <c r="A1865" s="802" t="str">
        <f>'Anexo 2'!B67</f>
        <v>Remoção de forro de gesso, de forma manual, sem reaproveitamento</v>
      </c>
      <c r="B1865" s="803"/>
      <c r="C1865" s="383" t="s">
        <v>8</v>
      </c>
      <c r="D1865" s="36">
        <v>97641</v>
      </c>
      <c r="E1865" s="804" t="s">
        <v>118</v>
      </c>
      <c r="F1865" s="804"/>
      <c r="G1865" s="805" t="str">
        <f>$G$8</f>
        <v>MAIO/2023</v>
      </c>
      <c r="H1865" s="806"/>
      <c r="J1865" s="37"/>
      <c r="K1865" s="37"/>
      <c r="L1865" s="38"/>
    </row>
    <row r="1866" spans="1:12" x14ac:dyDescent="0.2">
      <c r="A1866" s="39"/>
      <c r="B1866" s="689"/>
      <c r="C1866" s="689"/>
      <c r="D1866" s="689"/>
      <c r="E1866" s="40"/>
      <c r="F1866" s="41"/>
      <c r="G1866" s="86"/>
      <c r="H1866" s="87"/>
    </row>
    <row r="1867" spans="1:12" x14ac:dyDescent="0.2">
      <c r="A1867" s="779" t="s">
        <v>222</v>
      </c>
      <c r="B1867" s="781" t="s">
        <v>22</v>
      </c>
      <c r="C1867" s="781" t="s">
        <v>223</v>
      </c>
      <c r="D1867" s="781" t="s">
        <v>17</v>
      </c>
      <c r="E1867" s="783" t="s">
        <v>224</v>
      </c>
      <c r="F1867" s="772" t="s">
        <v>225</v>
      </c>
      <c r="G1867" s="773"/>
      <c r="H1867" s="774" t="s">
        <v>226</v>
      </c>
    </row>
    <row r="1868" spans="1:12" x14ac:dyDescent="0.2">
      <c r="A1868" s="807"/>
      <c r="B1868" s="782"/>
      <c r="C1868" s="782"/>
      <c r="D1868" s="785"/>
      <c r="E1868" s="786"/>
      <c r="F1868" s="42" t="s">
        <v>227</v>
      </c>
      <c r="G1868" s="42" t="s">
        <v>228</v>
      </c>
      <c r="H1868" s="775"/>
    </row>
    <row r="1869" spans="1:12" ht="23.25" customHeight="1" x14ac:dyDescent="0.2">
      <c r="A1869" s="76" t="s">
        <v>736</v>
      </c>
      <c r="B1869" s="77" t="s">
        <v>8</v>
      </c>
      <c r="C1869" s="78">
        <v>88269</v>
      </c>
      <c r="D1869" s="79" t="s">
        <v>249</v>
      </c>
      <c r="E1869" s="112" t="s">
        <v>737</v>
      </c>
      <c r="F1869" s="42">
        <v>21.14</v>
      </c>
      <c r="G1869" s="114">
        <f t="shared" ref="G1869:G1870" si="92">TRUNC(E1869*F1869,2)</f>
        <v>1.5</v>
      </c>
      <c r="H1869" s="546"/>
    </row>
    <row r="1870" spans="1:12" ht="22.5" customHeight="1" x14ac:dyDescent="0.2">
      <c r="A1870" s="81" t="s">
        <v>334</v>
      </c>
      <c r="B1870" s="77" t="s">
        <v>8</v>
      </c>
      <c r="C1870" s="78">
        <v>88316</v>
      </c>
      <c r="D1870" s="79" t="s">
        <v>249</v>
      </c>
      <c r="E1870" s="112" t="s">
        <v>738</v>
      </c>
      <c r="F1870" s="42">
        <v>20.39</v>
      </c>
      <c r="G1870" s="114">
        <f t="shared" si="92"/>
        <v>2.85</v>
      </c>
      <c r="H1870" s="546"/>
    </row>
    <row r="1871" spans="1:12" ht="18.75" customHeight="1" x14ac:dyDescent="0.2">
      <c r="A1871" s="49" t="s">
        <v>226</v>
      </c>
      <c r="B1871" s="776"/>
      <c r="C1871" s="777"/>
      <c r="D1871" s="777"/>
      <c r="E1871" s="777"/>
      <c r="F1871" s="777"/>
      <c r="G1871" s="778"/>
      <c r="H1871" s="50">
        <f>SUM(G1869:G1871)</f>
        <v>4.3499999999999996</v>
      </c>
    </row>
    <row r="1872" spans="1:12" x14ac:dyDescent="0.2">
      <c r="A1872" s="51"/>
      <c r="B1872" s="688"/>
      <c r="C1872" s="688"/>
      <c r="D1872" s="688"/>
      <c r="E1872" s="52"/>
      <c r="F1872" s="53"/>
      <c r="G1872" s="53"/>
      <c r="H1872" s="54"/>
    </row>
    <row r="1873" spans="1:8" x14ac:dyDescent="0.2">
      <c r="A1873" s="779" t="s">
        <v>229</v>
      </c>
      <c r="B1873" s="781" t="s">
        <v>22</v>
      </c>
      <c r="C1873" s="781" t="s">
        <v>223</v>
      </c>
      <c r="D1873" s="781" t="s">
        <v>17</v>
      </c>
      <c r="E1873" s="783" t="s">
        <v>224</v>
      </c>
      <c r="F1873" s="772" t="s">
        <v>225</v>
      </c>
      <c r="G1873" s="773"/>
      <c r="H1873" s="774" t="s">
        <v>230</v>
      </c>
    </row>
    <row r="1874" spans="1:8" x14ac:dyDescent="0.2">
      <c r="A1874" s="780"/>
      <c r="B1874" s="782"/>
      <c r="C1874" s="782"/>
      <c r="D1874" s="782"/>
      <c r="E1874" s="784"/>
      <c r="F1874" s="42" t="s">
        <v>227</v>
      </c>
      <c r="G1874" s="42" t="s">
        <v>228</v>
      </c>
      <c r="H1874" s="775"/>
    </row>
    <row r="1875" spans="1:8" ht="38.25" customHeight="1" x14ac:dyDescent="0.2">
      <c r="A1875" s="81"/>
      <c r="B1875" s="77"/>
      <c r="C1875" s="78"/>
      <c r="D1875" s="79"/>
      <c r="E1875" s="80"/>
      <c r="F1875" s="42"/>
      <c r="G1875" s="114"/>
      <c r="H1875" s="546"/>
    </row>
    <row r="1876" spans="1:8" ht="25.5" customHeight="1" x14ac:dyDescent="0.2">
      <c r="A1876" s="81"/>
      <c r="B1876" s="77"/>
      <c r="C1876" s="78"/>
      <c r="D1876" s="79"/>
      <c r="E1876" s="80"/>
      <c r="F1876" s="42"/>
      <c r="G1876" s="114"/>
      <c r="H1876" s="546"/>
    </row>
    <row r="1877" spans="1:8" x14ac:dyDescent="0.2">
      <c r="A1877" s="49" t="s">
        <v>230</v>
      </c>
      <c r="B1877" s="776"/>
      <c r="C1877" s="777"/>
      <c r="D1877" s="777"/>
      <c r="E1877" s="777"/>
      <c r="F1877" s="777"/>
      <c r="G1877" s="778"/>
      <c r="H1877" s="50">
        <f>SUM(G1875:G1875)</f>
        <v>0</v>
      </c>
    </row>
    <row r="1878" spans="1:8" x14ac:dyDescent="0.2">
      <c r="A1878" s="56"/>
      <c r="B1878" s="57"/>
      <c r="C1878" s="57"/>
      <c r="D1878" s="58"/>
      <c r="E1878" s="59"/>
      <c r="F1878" s="60"/>
      <c r="G1878" s="60"/>
      <c r="H1878" s="61"/>
    </row>
    <row r="1879" spans="1:8" x14ac:dyDescent="0.2">
      <c r="A1879" s="779" t="s">
        <v>231</v>
      </c>
      <c r="B1879" s="781" t="s">
        <v>22</v>
      </c>
      <c r="C1879" s="781" t="s">
        <v>223</v>
      </c>
      <c r="D1879" s="781" t="s">
        <v>17</v>
      </c>
      <c r="E1879" s="783" t="s">
        <v>224</v>
      </c>
      <c r="F1879" s="772" t="s">
        <v>225</v>
      </c>
      <c r="G1879" s="773"/>
      <c r="H1879" s="774" t="s">
        <v>232</v>
      </c>
    </row>
    <row r="1880" spans="1:8" x14ac:dyDescent="0.2">
      <c r="A1880" s="780"/>
      <c r="B1880" s="782"/>
      <c r="C1880" s="782"/>
      <c r="D1880" s="785"/>
      <c r="E1880" s="786"/>
      <c r="F1880" s="42" t="s">
        <v>227</v>
      </c>
      <c r="G1880" s="42" t="s">
        <v>228</v>
      </c>
      <c r="H1880" s="775"/>
    </row>
    <row r="1881" spans="1:8" x14ac:dyDescent="0.2">
      <c r="A1881" s="690"/>
      <c r="B1881" s="691"/>
      <c r="C1881" s="691"/>
      <c r="D1881" s="691"/>
      <c r="E1881" s="691"/>
      <c r="F1881" s="691"/>
      <c r="G1881" s="691"/>
      <c r="H1881" s="692"/>
    </row>
    <row r="1882" spans="1:8" x14ac:dyDescent="0.2">
      <c r="A1882" s="49" t="s">
        <v>232</v>
      </c>
      <c r="B1882" s="547"/>
      <c r="C1882" s="547"/>
      <c r="D1882" s="67"/>
      <c r="E1882" s="68"/>
      <c r="F1882" s="69"/>
      <c r="G1882" s="70"/>
      <c r="H1882" s="48">
        <f>SUM(G1881:G1882)</f>
        <v>0</v>
      </c>
    </row>
    <row r="1883" spans="1:8" x14ac:dyDescent="0.2">
      <c r="A1883" s="71"/>
      <c r="B1883" s="72"/>
      <c r="C1883" s="72"/>
      <c r="D1883" s="72"/>
      <c r="E1883" s="73"/>
      <c r="F1883" s="74"/>
      <c r="G1883" s="74"/>
      <c r="H1883" s="75"/>
    </row>
    <row r="1884" spans="1:8" x14ac:dyDescent="0.2">
      <c r="A1884" s="51"/>
      <c r="B1884" s="688"/>
      <c r="C1884" s="688"/>
      <c r="D1884" s="688"/>
      <c r="E1884" s="52"/>
      <c r="F1884" s="53"/>
      <c r="G1884" s="53"/>
      <c r="H1884" s="54"/>
    </row>
    <row r="1885" spans="1:8" ht="15.75" customHeight="1" x14ac:dyDescent="0.2">
      <c r="A1885" s="139" t="s">
        <v>237</v>
      </c>
      <c r="B1885" s="562"/>
      <c r="C1885" s="562"/>
      <c r="D1885" s="141"/>
      <c r="E1885" s="142"/>
      <c r="F1885" s="108"/>
      <c r="G1885" s="109"/>
      <c r="H1885" s="298" t="s">
        <v>210</v>
      </c>
    </row>
    <row r="1886" spans="1:8" ht="15.75" customHeight="1" x14ac:dyDescent="0.2">
      <c r="A1886" s="143" t="s">
        <v>238</v>
      </c>
      <c r="B1886" s="144"/>
      <c r="C1886" s="144"/>
      <c r="D1886" s="145"/>
      <c r="E1886" s="146"/>
      <c r="F1886" s="147">
        <f>H1871</f>
        <v>4.3499999999999996</v>
      </c>
      <c r="G1886" s="148"/>
      <c r="H1886" s="149"/>
    </row>
    <row r="1887" spans="1:8" ht="15.75" customHeight="1" x14ac:dyDescent="0.2">
      <c r="A1887" s="296" t="s">
        <v>239</v>
      </c>
      <c r="B1887" s="673"/>
      <c r="C1887" s="673"/>
      <c r="D1887" s="150"/>
      <c r="E1887" s="151"/>
      <c r="F1887" s="152">
        <v>0</v>
      </c>
      <c r="G1887" s="161"/>
      <c r="H1887" s="153"/>
    </row>
    <row r="1888" spans="1:8" ht="15.75" customHeight="1" x14ac:dyDescent="0.2">
      <c r="A1888" s="154" t="s">
        <v>240</v>
      </c>
      <c r="B1888" s="155"/>
      <c r="C1888" s="155"/>
      <c r="D1888" s="156"/>
      <c r="E1888" s="157"/>
      <c r="F1888" s="158"/>
      <c r="G1888" s="297"/>
      <c r="H1888" s="159">
        <f>F1886+F1887</f>
        <v>4.3499999999999996</v>
      </c>
    </row>
    <row r="1889" spans="1:12" ht="15.75" customHeight="1" x14ac:dyDescent="0.2">
      <c r="A1889" s="143" t="s">
        <v>241</v>
      </c>
      <c r="B1889" s="144"/>
      <c r="C1889" s="144"/>
      <c r="D1889" s="145"/>
      <c r="E1889" s="146"/>
      <c r="F1889" s="160">
        <f>H1877</f>
        <v>0</v>
      </c>
      <c r="G1889" s="161"/>
      <c r="H1889" s="162"/>
    </row>
    <row r="1890" spans="1:12" ht="15.75" customHeight="1" x14ac:dyDescent="0.2">
      <c r="A1890" s="118" t="s">
        <v>242</v>
      </c>
      <c r="B1890" s="673"/>
      <c r="C1890" s="673"/>
      <c r="D1890" s="150"/>
      <c r="E1890" s="151"/>
      <c r="F1890" s="152">
        <f>H1882</f>
        <v>0</v>
      </c>
      <c r="G1890" s="161"/>
      <c r="H1890" s="153"/>
    </row>
    <row r="1891" spans="1:12" ht="24" customHeight="1" x14ac:dyDescent="0.2">
      <c r="A1891" s="154" t="s">
        <v>243</v>
      </c>
      <c r="B1891" s="155"/>
      <c r="C1891" s="155"/>
      <c r="D1891" s="156"/>
      <c r="E1891" s="163"/>
      <c r="F1891" s="158"/>
      <c r="G1891" s="297"/>
      <c r="H1891" s="159">
        <f>F1889+F1890</f>
        <v>0</v>
      </c>
    </row>
    <row r="1892" spans="1:12" ht="24" customHeight="1" thickBot="1" x14ac:dyDescent="0.25">
      <c r="A1892" s="318" t="s">
        <v>244</v>
      </c>
      <c r="B1892" s="319"/>
      <c r="C1892" s="319"/>
      <c r="D1892" s="319"/>
      <c r="E1892" s="320"/>
      <c r="F1892" s="321"/>
      <c r="G1892" s="322"/>
      <c r="H1892" s="323">
        <f>H1888+H1891</f>
        <v>4.3499999999999996</v>
      </c>
    </row>
    <row r="1893" spans="1:12" x14ac:dyDescent="0.2">
      <c r="A1893" s="27"/>
      <c r="B1893" s="28"/>
      <c r="C1893" s="28"/>
      <c r="D1893" s="29"/>
      <c r="E1893" s="30"/>
      <c r="F1893" s="29"/>
      <c r="G1893" s="29"/>
      <c r="H1893" s="31"/>
    </row>
    <row r="1894" spans="1:12" x14ac:dyDescent="0.2">
      <c r="A1894" s="787" t="s">
        <v>211</v>
      </c>
      <c r="B1894" s="788"/>
      <c r="C1894" s="788"/>
      <c r="D1894" s="788"/>
      <c r="E1894" s="788"/>
      <c r="F1894" s="788"/>
      <c r="G1894" s="788"/>
      <c r="H1894" s="789"/>
    </row>
    <row r="1895" spans="1:12" x14ac:dyDescent="0.2">
      <c r="A1895" s="787" t="s">
        <v>212</v>
      </c>
      <c r="B1895" s="788"/>
      <c r="C1895" s="788"/>
      <c r="D1895" s="788"/>
      <c r="E1895" s="788"/>
      <c r="F1895" s="788"/>
      <c r="G1895" s="788"/>
      <c r="H1895" s="789"/>
    </row>
    <row r="1896" spans="1:12" x14ac:dyDescent="0.2">
      <c r="A1896" s="790" t="str">
        <f>$A$4</f>
        <v>Substituição dos sistemas de climatização dos cartórios do Edifício Sede por VRF</v>
      </c>
      <c r="B1896" s="791"/>
      <c r="C1896" s="791"/>
      <c r="D1896" s="791"/>
      <c r="E1896" s="791"/>
      <c r="F1896" s="791"/>
      <c r="G1896" s="791"/>
      <c r="H1896" s="792"/>
    </row>
    <row r="1897" spans="1:12" x14ac:dyDescent="0.2">
      <c r="A1897" s="793"/>
      <c r="B1897" s="794"/>
      <c r="C1897" s="794"/>
      <c r="D1897" s="794"/>
      <c r="E1897" s="794"/>
      <c r="F1897" s="794"/>
      <c r="G1897" s="794"/>
      <c r="H1897" s="687"/>
    </row>
    <row r="1898" spans="1:12" ht="24.75" customHeight="1" x14ac:dyDescent="0.2">
      <c r="A1898" s="795" t="str">
        <f>'Anexo 2'!H68</f>
        <v>SEDI-005</v>
      </c>
      <c r="B1898" s="796"/>
      <c r="C1898" s="796"/>
      <c r="D1898" s="796"/>
      <c r="E1898" s="796"/>
      <c r="F1898" s="796"/>
      <c r="G1898" s="796"/>
      <c r="H1898" s="797"/>
    </row>
    <row r="1899" spans="1:12" ht="27" customHeight="1" x14ac:dyDescent="0.2">
      <c r="A1899" s="798" t="s">
        <v>215</v>
      </c>
      <c r="B1899" s="799"/>
      <c r="C1899" s="34" t="s">
        <v>22</v>
      </c>
      <c r="D1899" s="34" t="s">
        <v>216</v>
      </c>
      <c r="E1899" s="800" t="s">
        <v>217</v>
      </c>
      <c r="F1899" s="800"/>
      <c r="G1899" s="800" t="s">
        <v>218</v>
      </c>
      <c r="H1899" s="801"/>
    </row>
    <row r="1900" spans="1:12" ht="31.5" customHeight="1" x14ac:dyDescent="0.2">
      <c r="A1900" s="802" t="str">
        <f>'Anexo 2'!B68</f>
        <v>Recomposição de gesso em placas 60x60cm, exclusive pintura</v>
      </c>
      <c r="B1900" s="803"/>
      <c r="C1900" s="383" t="s">
        <v>8</v>
      </c>
      <c r="D1900" s="36">
        <v>96113</v>
      </c>
      <c r="E1900" s="804" t="s">
        <v>118</v>
      </c>
      <c r="F1900" s="804"/>
      <c r="G1900" s="805" t="str">
        <f>$G$8</f>
        <v>MAIO/2023</v>
      </c>
      <c r="H1900" s="806"/>
      <c r="J1900" s="37"/>
      <c r="K1900" s="37"/>
      <c r="L1900" s="38"/>
    </row>
    <row r="1901" spans="1:12" x14ac:dyDescent="0.2">
      <c r="A1901" s="39"/>
      <c r="B1901" s="689"/>
      <c r="C1901" s="689"/>
      <c r="D1901" s="689"/>
      <c r="E1901" s="40"/>
      <c r="F1901" s="41"/>
      <c r="G1901" s="86"/>
      <c r="H1901" s="87"/>
    </row>
    <row r="1902" spans="1:12" x14ac:dyDescent="0.2">
      <c r="A1902" s="779" t="s">
        <v>222</v>
      </c>
      <c r="B1902" s="781" t="s">
        <v>22</v>
      </c>
      <c r="C1902" s="781" t="s">
        <v>223</v>
      </c>
      <c r="D1902" s="781" t="s">
        <v>17</v>
      </c>
      <c r="E1902" s="783" t="s">
        <v>224</v>
      </c>
      <c r="F1902" s="772" t="s">
        <v>225</v>
      </c>
      <c r="G1902" s="773"/>
      <c r="H1902" s="774" t="s">
        <v>226</v>
      </c>
    </row>
    <row r="1903" spans="1:12" x14ac:dyDescent="0.2">
      <c r="A1903" s="807"/>
      <c r="B1903" s="782"/>
      <c r="C1903" s="782"/>
      <c r="D1903" s="785"/>
      <c r="E1903" s="786"/>
      <c r="F1903" s="42" t="s">
        <v>227</v>
      </c>
      <c r="G1903" s="42" t="s">
        <v>228</v>
      </c>
      <c r="H1903" s="775"/>
    </row>
    <row r="1904" spans="1:12" ht="23.25" customHeight="1" x14ac:dyDescent="0.2">
      <c r="A1904" s="76" t="s">
        <v>736</v>
      </c>
      <c r="B1904" s="77" t="s">
        <v>8</v>
      </c>
      <c r="C1904" s="78">
        <v>88269</v>
      </c>
      <c r="D1904" s="79" t="s">
        <v>249</v>
      </c>
      <c r="E1904" s="112" t="s">
        <v>739</v>
      </c>
      <c r="F1904" s="42">
        <v>21.14</v>
      </c>
      <c r="G1904" s="114">
        <f t="shared" ref="G1904:G1905" si="93">TRUNC(E1904*F1904,2)</f>
        <v>13.34</v>
      </c>
      <c r="H1904" s="546"/>
    </row>
    <row r="1905" spans="1:8" ht="22.5" customHeight="1" x14ac:dyDescent="0.2">
      <c r="A1905" s="81" t="s">
        <v>334</v>
      </c>
      <c r="B1905" s="77" t="s">
        <v>8</v>
      </c>
      <c r="C1905" s="78">
        <v>88316</v>
      </c>
      <c r="D1905" s="79" t="s">
        <v>249</v>
      </c>
      <c r="E1905" s="112" t="s">
        <v>740</v>
      </c>
      <c r="F1905" s="42">
        <v>20.39</v>
      </c>
      <c r="G1905" s="114">
        <f t="shared" si="93"/>
        <v>6.43</v>
      </c>
      <c r="H1905" s="546"/>
    </row>
    <row r="1906" spans="1:8" ht="18.75" customHeight="1" x14ac:dyDescent="0.2">
      <c r="A1906" s="49" t="s">
        <v>226</v>
      </c>
      <c r="B1906" s="776"/>
      <c r="C1906" s="777"/>
      <c r="D1906" s="777"/>
      <c r="E1906" s="777"/>
      <c r="F1906" s="777"/>
      <c r="G1906" s="778"/>
      <c r="H1906" s="50">
        <f>SUM(G1904:G1906)</f>
        <v>19.77</v>
      </c>
    </row>
    <row r="1907" spans="1:8" x14ac:dyDescent="0.2">
      <c r="A1907" s="51"/>
      <c r="B1907" s="688"/>
      <c r="C1907" s="688"/>
      <c r="D1907" s="688"/>
      <c r="E1907" s="52"/>
      <c r="F1907" s="53"/>
      <c r="G1907" s="53"/>
      <c r="H1907" s="54"/>
    </row>
    <row r="1908" spans="1:8" x14ac:dyDescent="0.2">
      <c r="A1908" s="779" t="s">
        <v>229</v>
      </c>
      <c r="B1908" s="781" t="s">
        <v>22</v>
      </c>
      <c r="C1908" s="781" t="s">
        <v>223</v>
      </c>
      <c r="D1908" s="781" t="s">
        <v>17</v>
      </c>
      <c r="E1908" s="783" t="s">
        <v>224</v>
      </c>
      <c r="F1908" s="772" t="s">
        <v>225</v>
      </c>
      <c r="G1908" s="773"/>
      <c r="H1908" s="774" t="s">
        <v>230</v>
      </c>
    </row>
    <row r="1909" spans="1:8" x14ac:dyDescent="0.2">
      <c r="A1909" s="780"/>
      <c r="B1909" s="782"/>
      <c r="C1909" s="782"/>
      <c r="D1909" s="782"/>
      <c r="E1909" s="784"/>
      <c r="F1909" s="42" t="s">
        <v>227</v>
      </c>
      <c r="G1909" s="42" t="s">
        <v>228</v>
      </c>
      <c r="H1909" s="775"/>
    </row>
    <row r="1910" spans="1:8" ht="22.5" x14ac:dyDescent="0.2">
      <c r="A1910" s="76" t="s">
        <v>741</v>
      </c>
      <c r="B1910" s="77" t="s">
        <v>8</v>
      </c>
      <c r="C1910" s="78" t="s">
        <v>746</v>
      </c>
      <c r="D1910" s="79" t="s">
        <v>269</v>
      </c>
      <c r="E1910" s="112" t="s">
        <v>752</v>
      </c>
      <c r="F1910" s="42" t="s">
        <v>757</v>
      </c>
      <c r="G1910" s="114">
        <f>TRUNC(E1910*F1910,2)</f>
        <v>1.1100000000000001</v>
      </c>
      <c r="H1910" s="546"/>
    </row>
    <row r="1911" spans="1:8" ht="22.5" x14ac:dyDescent="0.2">
      <c r="A1911" s="76" t="s">
        <v>742</v>
      </c>
      <c r="B1911" s="77" t="s">
        <v>8</v>
      </c>
      <c r="C1911" s="78" t="s">
        <v>747</v>
      </c>
      <c r="D1911" s="79" t="s">
        <v>269</v>
      </c>
      <c r="E1911" s="112" t="s">
        <v>753</v>
      </c>
      <c r="F1911" s="42" t="s">
        <v>758</v>
      </c>
      <c r="G1911" s="114">
        <f t="shared" ref="G1911:G1914" si="94">TRUNC(E1911*F1911,2)</f>
        <v>0.82</v>
      </c>
      <c r="H1911" s="546"/>
    </row>
    <row r="1912" spans="1:8" ht="22.5" x14ac:dyDescent="0.2">
      <c r="A1912" s="76" t="s">
        <v>743</v>
      </c>
      <c r="B1912" s="77" t="s">
        <v>8</v>
      </c>
      <c r="C1912" s="78" t="s">
        <v>748</v>
      </c>
      <c r="D1912" s="79" t="s">
        <v>118</v>
      </c>
      <c r="E1912" s="112" t="s">
        <v>754</v>
      </c>
      <c r="F1912" s="42" t="s">
        <v>759</v>
      </c>
      <c r="G1912" s="114">
        <f t="shared" si="94"/>
        <v>12.44</v>
      </c>
      <c r="H1912" s="546"/>
    </row>
    <row r="1913" spans="1:8" ht="20.25" customHeight="1" x14ac:dyDescent="0.2">
      <c r="A1913" s="76" t="s">
        <v>744</v>
      </c>
      <c r="B1913" s="77" t="s">
        <v>8</v>
      </c>
      <c r="C1913" s="78" t="s">
        <v>749</v>
      </c>
      <c r="D1913" s="79" t="s">
        <v>269</v>
      </c>
      <c r="E1913" s="112" t="s">
        <v>755</v>
      </c>
      <c r="F1913" s="42" t="s">
        <v>760</v>
      </c>
      <c r="G1913" s="114">
        <f t="shared" si="94"/>
        <v>0.2</v>
      </c>
      <c r="H1913" s="546"/>
    </row>
    <row r="1914" spans="1:8" ht="28.5" customHeight="1" x14ac:dyDescent="0.2">
      <c r="A1914" s="76" t="s">
        <v>745</v>
      </c>
      <c r="B1914" s="77" t="s">
        <v>8</v>
      </c>
      <c r="C1914" s="78" t="s">
        <v>750</v>
      </c>
      <c r="D1914" s="79" t="s">
        <v>751</v>
      </c>
      <c r="E1914" s="112" t="s">
        <v>756</v>
      </c>
      <c r="F1914" s="42" t="s">
        <v>761</v>
      </c>
      <c r="G1914" s="114">
        <f t="shared" si="94"/>
        <v>0.89</v>
      </c>
      <c r="H1914" s="546"/>
    </row>
    <row r="1915" spans="1:8" ht="25.5" customHeight="1" x14ac:dyDescent="0.2">
      <c r="A1915" s="81"/>
      <c r="B1915" s="77"/>
      <c r="C1915" s="78"/>
      <c r="D1915" s="79"/>
      <c r="E1915" s="80"/>
      <c r="F1915" s="42"/>
      <c r="G1915" s="114"/>
      <c r="H1915" s="546"/>
    </row>
    <row r="1916" spans="1:8" x14ac:dyDescent="0.2">
      <c r="A1916" s="49" t="s">
        <v>230</v>
      </c>
      <c r="B1916" s="776"/>
      <c r="C1916" s="777"/>
      <c r="D1916" s="777"/>
      <c r="E1916" s="777"/>
      <c r="F1916" s="777"/>
      <c r="G1916" s="778"/>
      <c r="H1916" s="50">
        <f>SUM(G1910:G1914)</f>
        <v>15.459999999999999</v>
      </c>
    </row>
    <row r="1917" spans="1:8" x14ac:dyDescent="0.2">
      <c r="A1917" s="56"/>
      <c r="B1917" s="57"/>
      <c r="C1917" s="57"/>
      <c r="D1917" s="58"/>
      <c r="E1917" s="59"/>
      <c r="F1917" s="60"/>
      <c r="G1917" s="60"/>
      <c r="H1917" s="61"/>
    </row>
    <row r="1918" spans="1:8" x14ac:dyDescent="0.2">
      <c r="A1918" s="779" t="s">
        <v>231</v>
      </c>
      <c r="B1918" s="781" t="s">
        <v>22</v>
      </c>
      <c r="C1918" s="781" t="s">
        <v>223</v>
      </c>
      <c r="D1918" s="781" t="s">
        <v>17</v>
      </c>
      <c r="E1918" s="783" t="s">
        <v>224</v>
      </c>
      <c r="F1918" s="772" t="s">
        <v>225</v>
      </c>
      <c r="G1918" s="773"/>
      <c r="H1918" s="774" t="s">
        <v>232</v>
      </c>
    </row>
    <row r="1919" spans="1:8" x14ac:dyDescent="0.2">
      <c r="A1919" s="780"/>
      <c r="B1919" s="782"/>
      <c r="C1919" s="782"/>
      <c r="D1919" s="785"/>
      <c r="E1919" s="786"/>
      <c r="F1919" s="42" t="s">
        <v>227</v>
      </c>
      <c r="G1919" s="42" t="s">
        <v>228</v>
      </c>
      <c r="H1919" s="775"/>
    </row>
    <row r="1920" spans="1:8" x14ac:dyDescent="0.2">
      <c r="A1920" s="690"/>
      <c r="B1920" s="691"/>
      <c r="C1920" s="691"/>
      <c r="D1920" s="691"/>
      <c r="E1920" s="691"/>
      <c r="F1920" s="691"/>
      <c r="G1920" s="691"/>
      <c r="H1920" s="692"/>
    </row>
    <row r="1921" spans="1:8" x14ac:dyDescent="0.2">
      <c r="A1921" s="49" t="s">
        <v>232</v>
      </c>
      <c r="B1921" s="547"/>
      <c r="C1921" s="547"/>
      <c r="D1921" s="67"/>
      <c r="E1921" s="68"/>
      <c r="F1921" s="69"/>
      <c r="G1921" s="70"/>
      <c r="H1921" s="48">
        <f>SUM(G1920:G1921)</f>
        <v>0</v>
      </c>
    </row>
    <row r="1922" spans="1:8" x14ac:dyDescent="0.2">
      <c r="A1922" s="71"/>
      <c r="B1922" s="72"/>
      <c r="C1922" s="72"/>
      <c r="D1922" s="72"/>
      <c r="E1922" s="73"/>
      <c r="F1922" s="74"/>
      <c r="G1922" s="74"/>
      <c r="H1922" s="75"/>
    </row>
    <row r="1923" spans="1:8" x14ac:dyDescent="0.2">
      <c r="A1923" s="51"/>
      <c r="B1923" s="688"/>
      <c r="C1923" s="688"/>
      <c r="D1923" s="688"/>
      <c r="E1923" s="52"/>
      <c r="F1923" s="53"/>
      <c r="G1923" s="53"/>
      <c r="H1923" s="54"/>
    </row>
    <row r="1924" spans="1:8" ht="15.75" customHeight="1" x14ac:dyDescent="0.2">
      <c r="A1924" s="139" t="s">
        <v>237</v>
      </c>
      <c r="B1924" s="562"/>
      <c r="C1924" s="562"/>
      <c r="D1924" s="141"/>
      <c r="E1924" s="142"/>
      <c r="F1924" s="108"/>
      <c r="G1924" s="109"/>
      <c r="H1924" s="298" t="s">
        <v>210</v>
      </c>
    </row>
    <row r="1925" spans="1:8" ht="15.75" customHeight="1" x14ac:dyDescent="0.2">
      <c r="A1925" s="143" t="s">
        <v>238</v>
      </c>
      <c r="B1925" s="144"/>
      <c r="C1925" s="144"/>
      <c r="D1925" s="145"/>
      <c r="E1925" s="146"/>
      <c r="F1925" s="147">
        <f>H1906</f>
        <v>19.77</v>
      </c>
      <c r="G1925" s="148"/>
      <c r="H1925" s="149"/>
    </row>
    <row r="1926" spans="1:8" ht="15.75" customHeight="1" x14ac:dyDescent="0.2">
      <c r="A1926" s="296" t="s">
        <v>239</v>
      </c>
      <c r="B1926" s="673"/>
      <c r="C1926" s="673"/>
      <c r="D1926" s="150"/>
      <c r="E1926" s="151"/>
      <c r="F1926" s="152">
        <v>0</v>
      </c>
      <c r="G1926" s="161"/>
      <c r="H1926" s="153"/>
    </row>
    <row r="1927" spans="1:8" ht="15.75" customHeight="1" x14ac:dyDescent="0.2">
      <c r="A1927" s="154" t="s">
        <v>240</v>
      </c>
      <c r="B1927" s="155"/>
      <c r="C1927" s="155"/>
      <c r="D1927" s="156"/>
      <c r="E1927" s="157"/>
      <c r="F1927" s="158"/>
      <c r="G1927" s="297"/>
      <c r="H1927" s="159">
        <f>F1925+F1926</f>
        <v>19.77</v>
      </c>
    </row>
    <row r="1928" spans="1:8" ht="15.75" customHeight="1" x14ac:dyDescent="0.2">
      <c r="A1928" s="143" t="s">
        <v>241</v>
      </c>
      <c r="B1928" s="144"/>
      <c r="C1928" s="144"/>
      <c r="D1928" s="145"/>
      <c r="E1928" s="146"/>
      <c r="F1928" s="160">
        <f>H1916</f>
        <v>15.459999999999999</v>
      </c>
      <c r="G1928" s="161"/>
      <c r="H1928" s="162"/>
    </row>
    <row r="1929" spans="1:8" ht="15.75" customHeight="1" x14ac:dyDescent="0.2">
      <c r="A1929" s="118" t="s">
        <v>242</v>
      </c>
      <c r="B1929" s="673"/>
      <c r="C1929" s="673"/>
      <c r="D1929" s="150"/>
      <c r="E1929" s="151"/>
      <c r="F1929" s="152">
        <f>H1921</f>
        <v>0</v>
      </c>
      <c r="G1929" s="161"/>
      <c r="H1929" s="153"/>
    </row>
    <row r="1930" spans="1:8" ht="24" customHeight="1" x14ac:dyDescent="0.2">
      <c r="A1930" s="154" t="s">
        <v>243</v>
      </c>
      <c r="B1930" s="155"/>
      <c r="C1930" s="155"/>
      <c r="D1930" s="156"/>
      <c r="E1930" s="163"/>
      <c r="F1930" s="158"/>
      <c r="G1930" s="297"/>
      <c r="H1930" s="159">
        <f>F1928+F1929</f>
        <v>15.459999999999999</v>
      </c>
    </row>
    <row r="1931" spans="1:8" ht="24" customHeight="1" thickBot="1" x14ac:dyDescent="0.25">
      <c r="A1931" s="318" t="s">
        <v>244</v>
      </c>
      <c r="B1931" s="319"/>
      <c r="C1931" s="319"/>
      <c r="D1931" s="319"/>
      <c r="E1931" s="320"/>
      <c r="F1931" s="321"/>
      <c r="G1931" s="322"/>
      <c r="H1931" s="323">
        <f>H1927+H1930</f>
        <v>35.229999999999997</v>
      </c>
    </row>
    <row r="1932" spans="1:8" x14ac:dyDescent="0.2">
      <c r="A1932" s="27"/>
      <c r="B1932" s="28"/>
      <c r="C1932" s="28"/>
      <c r="D1932" s="29"/>
      <c r="E1932" s="30"/>
      <c r="F1932" s="29"/>
      <c r="G1932" s="29"/>
      <c r="H1932" s="31"/>
    </row>
    <row r="1933" spans="1:8" x14ac:dyDescent="0.2">
      <c r="A1933" s="787" t="s">
        <v>211</v>
      </c>
      <c r="B1933" s="788"/>
      <c r="C1933" s="788"/>
      <c r="D1933" s="788"/>
      <c r="E1933" s="788"/>
      <c r="F1933" s="788"/>
      <c r="G1933" s="788"/>
      <c r="H1933" s="789"/>
    </row>
    <row r="1934" spans="1:8" x14ac:dyDescent="0.2">
      <c r="A1934" s="787" t="s">
        <v>212</v>
      </c>
      <c r="B1934" s="788"/>
      <c r="C1934" s="788"/>
      <c r="D1934" s="788"/>
      <c r="E1934" s="788"/>
      <c r="F1934" s="788"/>
      <c r="G1934" s="788"/>
      <c r="H1934" s="789"/>
    </row>
    <row r="1935" spans="1:8" x14ac:dyDescent="0.2">
      <c r="A1935" s="790" t="str">
        <f>$A$4</f>
        <v>Substituição dos sistemas de climatização dos cartórios do Edifício Sede por VRF</v>
      </c>
      <c r="B1935" s="791"/>
      <c r="C1935" s="791"/>
      <c r="D1935" s="791"/>
      <c r="E1935" s="791"/>
      <c r="F1935" s="791"/>
      <c r="G1935" s="791"/>
      <c r="H1935" s="792"/>
    </row>
    <row r="1936" spans="1:8" x14ac:dyDescent="0.2">
      <c r="A1936" s="793"/>
      <c r="B1936" s="794"/>
      <c r="C1936" s="794"/>
      <c r="D1936" s="794"/>
      <c r="E1936" s="794"/>
      <c r="F1936" s="794"/>
      <c r="G1936" s="794"/>
      <c r="H1936" s="687"/>
    </row>
    <row r="1937" spans="1:12" ht="24.75" customHeight="1" x14ac:dyDescent="0.2">
      <c r="A1937" s="795" t="str">
        <f>'Anexo 2'!H71</f>
        <v>SEDI-006</v>
      </c>
      <c r="B1937" s="796"/>
      <c r="C1937" s="796"/>
      <c r="D1937" s="796"/>
      <c r="E1937" s="796"/>
      <c r="F1937" s="796"/>
      <c r="G1937" s="796"/>
      <c r="H1937" s="797"/>
    </row>
    <row r="1938" spans="1:12" ht="27" customHeight="1" x14ac:dyDescent="0.2">
      <c r="A1938" s="798" t="s">
        <v>215</v>
      </c>
      <c r="B1938" s="799"/>
      <c r="C1938" s="34" t="s">
        <v>22</v>
      </c>
      <c r="D1938" s="34" t="s">
        <v>216</v>
      </c>
      <c r="E1938" s="800" t="s">
        <v>217</v>
      </c>
      <c r="F1938" s="800"/>
      <c r="G1938" s="800" t="s">
        <v>218</v>
      </c>
      <c r="H1938" s="801"/>
    </row>
    <row r="1939" spans="1:12" ht="31.5" customHeight="1" x14ac:dyDescent="0.2">
      <c r="A1939" s="802" t="str">
        <f>'Anexo 2'!B71</f>
        <v>Confecção de bases para condensadoras, em bloco de concreto 14x19x39 cheios com concreto simples fck 15 MPA</v>
      </c>
      <c r="B1939" s="803"/>
      <c r="C1939" s="383" t="s">
        <v>14</v>
      </c>
      <c r="D1939" s="36" t="s">
        <v>633</v>
      </c>
      <c r="E1939" s="838" t="s">
        <v>316</v>
      </c>
      <c r="F1939" s="838"/>
      <c r="G1939" s="805" t="str">
        <f>$G$8</f>
        <v>MAIO/2023</v>
      </c>
      <c r="H1939" s="806"/>
      <c r="J1939" s="37"/>
      <c r="K1939" s="37"/>
      <c r="L1939" s="38"/>
    </row>
    <row r="1940" spans="1:12" x14ac:dyDescent="0.2">
      <c r="A1940" s="39"/>
      <c r="B1940" s="689"/>
      <c r="C1940" s="689"/>
      <c r="D1940" s="689"/>
      <c r="E1940" s="40"/>
      <c r="F1940" s="41"/>
      <c r="G1940" s="86"/>
      <c r="H1940" s="87"/>
    </row>
    <row r="1941" spans="1:12" x14ac:dyDescent="0.2">
      <c r="A1941" s="779" t="s">
        <v>222</v>
      </c>
      <c r="B1941" s="781" t="s">
        <v>22</v>
      </c>
      <c r="C1941" s="781" t="s">
        <v>223</v>
      </c>
      <c r="D1941" s="781" t="s">
        <v>17</v>
      </c>
      <c r="E1941" s="783" t="s">
        <v>224</v>
      </c>
      <c r="F1941" s="772" t="s">
        <v>225</v>
      </c>
      <c r="G1941" s="773"/>
      <c r="H1941" s="774" t="s">
        <v>226</v>
      </c>
    </row>
    <row r="1942" spans="1:12" x14ac:dyDescent="0.2">
      <c r="A1942" s="807"/>
      <c r="B1942" s="782"/>
      <c r="C1942" s="782"/>
      <c r="D1942" s="785"/>
      <c r="E1942" s="786"/>
      <c r="F1942" s="42" t="s">
        <v>227</v>
      </c>
      <c r="G1942" s="42" t="s">
        <v>228</v>
      </c>
      <c r="H1942" s="775"/>
    </row>
    <row r="1943" spans="1:12" ht="18.75" customHeight="1" x14ac:dyDescent="0.2">
      <c r="A1943" s="76" t="s">
        <v>352</v>
      </c>
      <c r="B1943" s="77" t="s">
        <v>8</v>
      </c>
      <c r="C1943" s="78">
        <v>88309</v>
      </c>
      <c r="D1943" s="79" t="s">
        <v>249</v>
      </c>
      <c r="E1943" s="80">
        <v>0.874</v>
      </c>
      <c r="F1943" s="42">
        <v>26.97</v>
      </c>
      <c r="G1943" s="114">
        <f t="shared" ref="G1943:G1944" si="95">TRUNC(E1943*F1943,2)</f>
        <v>23.57</v>
      </c>
      <c r="H1943" s="546"/>
    </row>
    <row r="1944" spans="1:12" ht="21.75" customHeight="1" x14ac:dyDescent="0.2">
      <c r="A1944" s="81" t="s">
        <v>334</v>
      </c>
      <c r="B1944" s="77" t="s">
        <v>8</v>
      </c>
      <c r="C1944" s="78">
        <v>88316</v>
      </c>
      <c r="D1944" s="79" t="s">
        <v>249</v>
      </c>
      <c r="E1944" s="80">
        <v>1.601</v>
      </c>
      <c r="F1944" s="42">
        <v>20.39</v>
      </c>
      <c r="G1944" s="114">
        <f t="shared" si="95"/>
        <v>32.64</v>
      </c>
      <c r="H1944" s="546"/>
    </row>
    <row r="1945" spans="1:12" ht="17.25" customHeight="1" x14ac:dyDescent="0.2">
      <c r="A1945" s="49" t="s">
        <v>226</v>
      </c>
      <c r="B1945" s="776"/>
      <c r="C1945" s="777"/>
      <c r="D1945" s="777"/>
      <c r="E1945" s="777"/>
      <c r="F1945" s="777"/>
      <c r="G1945" s="778"/>
      <c r="H1945" s="50">
        <f>SUM(G1943:G1945)</f>
        <v>56.21</v>
      </c>
    </row>
    <row r="1946" spans="1:12" x14ac:dyDescent="0.2">
      <c r="A1946" s="51"/>
      <c r="B1946" s="688"/>
      <c r="C1946" s="688"/>
      <c r="D1946" s="688"/>
      <c r="E1946" s="52"/>
      <c r="F1946" s="53"/>
      <c r="G1946" s="53"/>
      <c r="H1946" s="54"/>
    </row>
    <row r="1947" spans="1:12" x14ac:dyDescent="0.2">
      <c r="A1947" s="779" t="s">
        <v>229</v>
      </c>
      <c r="B1947" s="781" t="s">
        <v>22</v>
      </c>
      <c r="C1947" s="781" t="s">
        <v>223</v>
      </c>
      <c r="D1947" s="781" t="s">
        <v>17</v>
      </c>
      <c r="E1947" s="783" t="s">
        <v>224</v>
      </c>
      <c r="F1947" s="772" t="s">
        <v>225</v>
      </c>
      <c r="G1947" s="773"/>
      <c r="H1947" s="774" t="s">
        <v>230</v>
      </c>
    </row>
    <row r="1948" spans="1:12" x14ac:dyDescent="0.2">
      <c r="A1948" s="780"/>
      <c r="B1948" s="782"/>
      <c r="C1948" s="782"/>
      <c r="D1948" s="782"/>
      <c r="E1948" s="784"/>
      <c r="F1948" s="42" t="s">
        <v>227</v>
      </c>
      <c r="G1948" s="42" t="s">
        <v>228</v>
      </c>
      <c r="H1948" s="775"/>
    </row>
    <row r="1949" spans="1:12" ht="27" customHeight="1" x14ac:dyDescent="0.2">
      <c r="A1949" s="76" t="s">
        <v>353</v>
      </c>
      <c r="B1949" s="77" t="s">
        <v>8</v>
      </c>
      <c r="C1949" s="78" t="s">
        <v>354</v>
      </c>
      <c r="D1949" s="79" t="s">
        <v>17</v>
      </c>
      <c r="E1949" s="80">
        <v>12.5</v>
      </c>
      <c r="F1949" s="42">
        <v>3.98</v>
      </c>
      <c r="G1949" s="114">
        <f t="shared" ref="G1949:G1954" si="96">TRUNC(E1949*F1949,2)</f>
        <v>49.75</v>
      </c>
      <c r="H1949" s="546"/>
    </row>
    <row r="1950" spans="1:12" ht="27" customHeight="1" x14ac:dyDescent="0.2">
      <c r="A1950" s="76" t="s">
        <v>632</v>
      </c>
      <c r="B1950" s="77" t="s">
        <v>8</v>
      </c>
      <c r="C1950" s="78">
        <v>370</v>
      </c>
      <c r="D1950" s="79" t="s">
        <v>355</v>
      </c>
      <c r="E1950" s="80">
        <v>5.1587000000000001E-2</v>
      </c>
      <c r="F1950" s="42">
        <v>75.84</v>
      </c>
      <c r="G1950" s="114">
        <f t="shared" si="96"/>
        <v>3.91</v>
      </c>
      <c r="H1950" s="546"/>
    </row>
    <row r="1951" spans="1:12" ht="27" customHeight="1" x14ac:dyDescent="0.2">
      <c r="A1951" s="76" t="s">
        <v>356</v>
      </c>
      <c r="B1951" s="77" t="s">
        <v>8</v>
      </c>
      <c r="C1951" s="78">
        <v>13284</v>
      </c>
      <c r="D1951" s="79" t="s">
        <v>269</v>
      </c>
      <c r="E1951" s="80">
        <v>24.997900000000001</v>
      </c>
      <c r="F1951" s="42">
        <v>0.73</v>
      </c>
      <c r="G1951" s="114">
        <f t="shared" si="96"/>
        <v>18.239999999999998</v>
      </c>
      <c r="H1951" s="546"/>
    </row>
    <row r="1952" spans="1:12" ht="27" customHeight="1" x14ac:dyDescent="0.2">
      <c r="A1952" s="76" t="s">
        <v>357</v>
      </c>
      <c r="B1952" s="77" t="s">
        <v>8</v>
      </c>
      <c r="C1952" s="78">
        <v>4721</v>
      </c>
      <c r="D1952" s="79" t="s">
        <v>355</v>
      </c>
      <c r="E1952" s="80">
        <v>1.6306000000000001E-2</v>
      </c>
      <c r="F1952" s="42">
        <v>137.27000000000001</v>
      </c>
      <c r="G1952" s="114">
        <f t="shared" si="96"/>
        <v>2.23</v>
      </c>
      <c r="H1952" s="546"/>
    </row>
    <row r="1953" spans="1:8" ht="27" customHeight="1" x14ac:dyDescent="0.2">
      <c r="A1953" s="76" t="s">
        <v>358</v>
      </c>
      <c r="B1953" s="77" t="s">
        <v>8</v>
      </c>
      <c r="C1953" s="78">
        <v>4718</v>
      </c>
      <c r="D1953" s="79" t="s">
        <v>355</v>
      </c>
      <c r="E1953" s="80">
        <v>3.8129999999999997E-2</v>
      </c>
      <c r="F1953" s="42">
        <v>138</v>
      </c>
      <c r="G1953" s="114">
        <f t="shared" si="96"/>
        <v>5.26</v>
      </c>
      <c r="H1953" s="546"/>
    </row>
    <row r="1954" spans="1:8" ht="25.5" customHeight="1" x14ac:dyDescent="0.2">
      <c r="A1954" s="81"/>
      <c r="B1954" s="77"/>
      <c r="C1954" s="78"/>
      <c r="D1954" s="79"/>
      <c r="E1954" s="80"/>
      <c r="F1954" s="42"/>
      <c r="G1954" s="114">
        <f t="shared" si="96"/>
        <v>0</v>
      </c>
      <c r="H1954" s="546"/>
    </row>
    <row r="1955" spans="1:8" x14ac:dyDescent="0.2">
      <c r="A1955" s="49" t="s">
        <v>230</v>
      </c>
      <c r="B1955" s="776"/>
      <c r="C1955" s="777"/>
      <c r="D1955" s="777"/>
      <c r="E1955" s="777"/>
      <c r="F1955" s="777"/>
      <c r="G1955" s="778"/>
      <c r="H1955" s="50">
        <f>SUM(G1949:G1954)</f>
        <v>79.39</v>
      </c>
    </row>
    <row r="1956" spans="1:8" x14ac:dyDescent="0.2">
      <c r="A1956" s="56"/>
      <c r="B1956" s="57"/>
      <c r="C1956" s="57"/>
      <c r="D1956" s="58"/>
      <c r="E1956" s="59"/>
      <c r="F1956" s="60"/>
      <c r="G1956" s="60"/>
      <c r="H1956" s="61"/>
    </row>
    <row r="1957" spans="1:8" x14ac:dyDescent="0.2">
      <c r="A1957" s="779" t="s">
        <v>231</v>
      </c>
      <c r="B1957" s="781" t="s">
        <v>22</v>
      </c>
      <c r="C1957" s="781" t="s">
        <v>223</v>
      </c>
      <c r="D1957" s="781" t="s">
        <v>17</v>
      </c>
      <c r="E1957" s="783" t="s">
        <v>224</v>
      </c>
      <c r="F1957" s="772" t="s">
        <v>225</v>
      </c>
      <c r="G1957" s="773"/>
      <c r="H1957" s="774" t="s">
        <v>232</v>
      </c>
    </row>
    <row r="1958" spans="1:8" x14ac:dyDescent="0.2">
      <c r="A1958" s="780"/>
      <c r="B1958" s="782"/>
      <c r="C1958" s="782"/>
      <c r="D1958" s="785"/>
      <c r="E1958" s="786"/>
      <c r="F1958" s="42" t="s">
        <v>227</v>
      </c>
      <c r="G1958" s="42" t="s">
        <v>228</v>
      </c>
      <c r="H1958" s="775"/>
    </row>
    <row r="1959" spans="1:8" ht="27" customHeight="1" x14ac:dyDescent="0.2">
      <c r="A1959" s="76"/>
      <c r="B1959" s="77"/>
      <c r="C1959" s="78"/>
      <c r="D1959" s="79"/>
      <c r="E1959" s="80"/>
      <c r="F1959" s="42"/>
      <c r="G1959" s="114"/>
      <c r="H1959" s="546"/>
    </row>
    <row r="1960" spans="1:8" x14ac:dyDescent="0.2">
      <c r="A1960" s="49" t="s">
        <v>232</v>
      </c>
      <c r="B1960" s="547"/>
      <c r="C1960" s="547"/>
      <c r="D1960" s="67"/>
      <c r="E1960" s="68"/>
      <c r="F1960" s="69"/>
      <c r="G1960" s="70"/>
      <c r="H1960" s="48">
        <f>SUM(G1959:G1960)</f>
        <v>0</v>
      </c>
    </row>
    <row r="1961" spans="1:8" x14ac:dyDescent="0.2">
      <c r="A1961" s="71"/>
      <c r="B1961" s="72"/>
      <c r="C1961" s="72"/>
      <c r="D1961" s="72"/>
      <c r="E1961" s="73"/>
      <c r="F1961" s="74"/>
      <c r="G1961" s="74"/>
      <c r="H1961" s="75"/>
    </row>
    <row r="1962" spans="1:8" x14ac:dyDescent="0.2">
      <c r="A1962" s="51"/>
      <c r="B1962" s="688"/>
      <c r="C1962" s="688"/>
      <c r="D1962" s="688"/>
      <c r="E1962" s="52"/>
      <c r="F1962" s="53"/>
      <c r="G1962" s="53"/>
      <c r="H1962" s="54"/>
    </row>
    <row r="1963" spans="1:8" ht="15.75" customHeight="1" x14ac:dyDescent="0.2">
      <c r="A1963" s="139" t="s">
        <v>237</v>
      </c>
      <c r="B1963" s="562"/>
      <c r="C1963" s="562"/>
      <c r="D1963" s="141"/>
      <c r="E1963" s="142"/>
      <c r="F1963" s="108"/>
      <c r="G1963" s="109"/>
      <c r="H1963" s="298" t="s">
        <v>210</v>
      </c>
    </row>
    <row r="1964" spans="1:8" ht="15.75" customHeight="1" x14ac:dyDescent="0.2">
      <c r="A1964" s="143" t="s">
        <v>238</v>
      </c>
      <c r="B1964" s="144"/>
      <c r="C1964" s="144"/>
      <c r="D1964" s="145"/>
      <c r="E1964" s="146"/>
      <c r="F1964" s="147">
        <f>H1945</f>
        <v>56.21</v>
      </c>
      <c r="G1964" s="148"/>
      <c r="H1964" s="149"/>
    </row>
    <row r="1965" spans="1:8" ht="15.75" customHeight="1" x14ac:dyDescent="0.2">
      <c r="A1965" s="296" t="s">
        <v>239</v>
      </c>
      <c r="B1965" s="673"/>
      <c r="C1965" s="673"/>
      <c r="D1965" s="150"/>
      <c r="E1965" s="151"/>
      <c r="F1965" s="152">
        <v>0</v>
      </c>
      <c r="G1965" s="161"/>
      <c r="H1965" s="153"/>
    </row>
    <row r="1966" spans="1:8" ht="15.75" customHeight="1" x14ac:dyDescent="0.2">
      <c r="A1966" s="154" t="s">
        <v>240</v>
      </c>
      <c r="B1966" s="155"/>
      <c r="C1966" s="155"/>
      <c r="D1966" s="156"/>
      <c r="E1966" s="157"/>
      <c r="F1966" s="158"/>
      <c r="G1966" s="297"/>
      <c r="H1966" s="159">
        <f>F1964+F1965</f>
        <v>56.21</v>
      </c>
    </row>
    <row r="1967" spans="1:8" ht="15.75" customHeight="1" x14ac:dyDescent="0.2">
      <c r="A1967" s="143" t="s">
        <v>241</v>
      </c>
      <c r="B1967" s="144"/>
      <c r="C1967" s="144"/>
      <c r="D1967" s="145"/>
      <c r="E1967" s="146"/>
      <c r="F1967" s="160">
        <f>H1955</f>
        <v>79.39</v>
      </c>
      <c r="G1967" s="161"/>
      <c r="H1967" s="162"/>
    </row>
    <row r="1968" spans="1:8" ht="15.75" customHeight="1" x14ac:dyDescent="0.2">
      <c r="A1968" s="118" t="s">
        <v>242</v>
      </c>
      <c r="B1968" s="673"/>
      <c r="C1968" s="673"/>
      <c r="D1968" s="150"/>
      <c r="E1968" s="151"/>
      <c r="F1968" s="152">
        <f>H1960</f>
        <v>0</v>
      </c>
      <c r="G1968" s="161"/>
      <c r="H1968" s="153"/>
    </row>
    <row r="1969" spans="1:12" ht="24" customHeight="1" x14ac:dyDescent="0.2">
      <c r="A1969" s="154" t="s">
        <v>243</v>
      </c>
      <c r="B1969" s="155"/>
      <c r="C1969" s="155"/>
      <c r="D1969" s="156"/>
      <c r="E1969" s="163"/>
      <c r="F1969" s="158"/>
      <c r="G1969" s="297"/>
      <c r="H1969" s="159">
        <f>F1967+F1968</f>
        <v>79.39</v>
      </c>
    </row>
    <row r="1970" spans="1:12" ht="24" customHeight="1" thickBot="1" x14ac:dyDescent="0.25">
      <c r="A1970" s="318" t="s">
        <v>244</v>
      </c>
      <c r="B1970" s="319"/>
      <c r="C1970" s="319"/>
      <c r="D1970" s="319"/>
      <c r="E1970" s="320"/>
      <c r="F1970" s="321"/>
      <c r="G1970" s="322"/>
      <c r="H1970" s="323">
        <f>H1966+H1969</f>
        <v>135.6</v>
      </c>
    </row>
    <row r="1971" spans="1:12" x14ac:dyDescent="0.2">
      <c r="A1971" s="27"/>
      <c r="B1971" s="28"/>
      <c r="C1971" s="28"/>
      <c r="D1971" s="29"/>
      <c r="E1971" s="30"/>
      <c r="F1971" s="29"/>
      <c r="G1971" s="29"/>
      <c r="H1971" s="31"/>
    </row>
    <row r="1972" spans="1:12" x14ac:dyDescent="0.2">
      <c r="A1972" s="787" t="s">
        <v>211</v>
      </c>
      <c r="B1972" s="788"/>
      <c r="C1972" s="788"/>
      <c r="D1972" s="788"/>
      <c r="E1972" s="788"/>
      <c r="F1972" s="788"/>
      <c r="G1972" s="788"/>
      <c r="H1972" s="789"/>
    </row>
    <row r="1973" spans="1:12" x14ac:dyDescent="0.2">
      <c r="A1973" s="787" t="s">
        <v>212</v>
      </c>
      <c r="B1973" s="788"/>
      <c r="C1973" s="788"/>
      <c r="D1973" s="788"/>
      <c r="E1973" s="788"/>
      <c r="F1973" s="788"/>
      <c r="G1973" s="788"/>
      <c r="H1973" s="789"/>
    </row>
    <row r="1974" spans="1:12" x14ac:dyDescent="0.2">
      <c r="A1974" s="790" t="str">
        <f>$A$4</f>
        <v>Substituição dos sistemas de climatização dos cartórios do Edifício Sede por VRF</v>
      </c>
      <c r="B1974" s="791"/>
      <c r="C1974" s="791"/>
      <c r="D1974" s="791"/>
      <c r="E1974" s="791"/>
      <c r="F1974" s="791"/>
      <c r="G1974" s="791"/>
      <c r="H1974" s="792"/>
    </row>
    <row r="1975" spans="1:12" x14ac:dyDescent="0.2">
      <c r="A1975" s="793"/>
      <c r="B1975" s="794"/>
      <c r="C1975" s="794"/>
      <c r="D1975" s="794"/>
      <c r="E1975" s="794"/>
      <c r="F1975" s="794"/>
      <c r="G1975" s="794"/>
      <c r="H1975" s="687"/>
    </row>
    <row r="1976" spans="1:12" ht="24.75" customHeight="1" x14ac:dyDescent="0.2">
      <c r="A1976" s="795" t="str">
        <f>'Anexo 2'!H72</f>
        <v>SEDI-007</v>
      </c>
      <c r="B1976" s="796"/>
      <c r="C1976" s="796"/>
      <c r="D1976" s="796"/>
      <c r="E1976" s="796"/>
      <c r="F1976" s="796"/>
      <c r="G1976" s="796"/>
      <c r="H1976" s="797"/>
    </row>
    <row r="1977" spans="1:12" ht="27" customHeight="1" x14ac:dyDescent="0.2">
      <c r="A1977" s="798" t="s">
        <v>215</v>
      </c>
      <c r="B1977" s="799"/>
      <c r="C1977" s="34" t="s">
        <v>22</v>
      </c>
      <c r="D1977" s="34" t="s">
        <v>216</v>
      </c>
      <c r="E1977" s="800" t="s">
        <v>217</v>
      </c>
      <c r="F1977" s="800"/>
      <c r="G1977" s="800" t="s">
        <v>218</v>
      </c>
      <c r="H1977" s="801"/>
    </row>
    <row r="1978" spans="1:12" ht="31.5" customHeight="1" x14ac:dyDescent="0.2">
      <c r="A1978" s="802" t="str">
        <f>'Anexo 2'!B72</f>
        <v>Demolição manual de bases das condensadoras existentes nos locais de instalação das condensadoras VRF</v>
      </c>
      <c r="B1978" s="803"/>
      <c r="C1978" s="383" t="s">
        <v>359</v>
      </c>
      <c r="D1978" s="36" t="s">
        <v>360</v>
      </c>
      <c r="E1978" s="838" t="s">
        <v>355</v>
      </c>
      <c r="F1978" s="838"/>
      <c r="G1978" s="805" t="str">
        <f>$G$8</f>
        <v>MAIO/2023</v>
      </c>
      <c r="H1978" s="806"/>
      <c r="J1978" s="37"/>
      <c r="K1978" s="37"/>
      <c r="L1978" s="38"/>
    </row>
    <row r="1979" spans="1:12" x14ac:dyDescent="0.2">
      <c r="A1979" s="39"/>
      <c r="B1979" s="689"/>
      <c r="C1979" s="689"/>
      <c r="D1979" s="689"/>
      <c r="E1979" s="40"/>
      <c r="F1979" s="41"/>
      <c r="G1979" s="86"/>
      <c r="H1979" s="87"/>
    </row>
    <row r="1980" spans="1:12" x14ac:dyDescent="0.2">
      <c r="A1980" s="779" t="s">
        <v>222</v>
      </c>
      <c r="B1980" s="781" t="s">
        <v>22</v>
      </c>
      <c r="C1980" s="781" t="s">
        <v>223</v>
      </c>
      <c r="D1980" s="781" t="s">
        <v>17</v>
      </c>
      <c r="E1980" s="783" t="s">
        <v>224</v>
      </c>
      <c r="F1980" s="772" t="s">
        <v>225</v>
      </c>
      <c r="G1980" s="773"/>
      <c r="H1980" s="774" t="s">
        <v>226</v>
      </c>
    </row>
    <row r="1981" spans="1:12" x14ac:dyDescent="0.2">
      <c r="A1981" s="807"/>
      <c r="B1981" s="782"/>
      <c r="C1981" s="782"/>
      <c r="D1981" s="785"/>
      <c r="E1981" s="786"/>
      <c r="F1981" s="42" t="s">
        <v>227</v>
      </c>
      <c r="G1981" s="42" t="s">
        <v>228</v>
      </c>
      <c r="H1981" s="775"/>
    </row>
    <row r="1982" spans="1:12" ht="18.75" customHeight="1" x14ac:dyDescent="0.2">
      <c r="A1982" s="76"/>
      <c r="B1982" s="77"/>
      <c r="C1982" s="78"/>
      <c r="D1982" s="79"/>
      <c r="E1982" s="80"/>
      <c r="F1982" s="42"/>
      <c r="G1982" s="114"/>
      <c r="H1982" s="546"/>
    </row>
    <row r="1983" spans="1:12" ht="21.75" customHeight="1" x14ac:dyDescent="0.2">
      <c r="A1983" s="81" t="s">
        <v>334</v>
      </c>
      <c r="B1983" s="77" t="s">
        <v>8</v>
      </c>
      <c r="C1983" s="78">
        <v>88316</v>
      </c>
      <c r="D1983" s="79" t="s">
        <v>249</v>
      </c>
      <c r="E1983" s="80">
        <v>16</v>
      </c>
      <c r="F1983" s="42">
        <v>20.39</v>
      </c>
      <c r="G1983" s="114">
        <f t="shared" ref="G1983" si="97">TRUNC(E1983*F1983,2)</f>
        <v>326.24</v>
      </c>
      <c r="H1983" s="546"/>
    </row>
    <row r="1984" spans="1:12" ht="17.25" customHeight="1" x14ac:dyDescent="0.2">
      <c r="A1984" s="49" t="s">
        <v>226</v>
      </c>
      <c r="B1984" s="776"/>
      <c r="C1984" s="777"/>
      <c r="D1984" s="777"/>
      <c r="E1984" s="777"/>
      <c r="F1984" s="777"/>
      <c r="G1984" s="778"/>
      <c r="H1984" s="50">
        <f>SUM(G1982:G1984)</f>
        <v>326.24</v>
      </c>
    </row>
    <row r="1985" spans="1:8" x14ac:dyDescent="0.2">
      <c r="A1985" s="51"/>
      <c r="B1985" s="688"/>
      <c r="C1985" s="688"/>
      <c r="D1985" s="688"/>
      <c r="E1985" s="52"/>
      <c r="F1985" s="53"/>
      <c r="G1985" s="53"/>
      <c r="H1985" s="54"/>
    </row>
    <row r="1986" spans="1:8" x14ac:dyDescent="0.2">
      <c r="A1986" s="779" t="s">
        <v>229</v>
      </c>
      <c r="B1986" s="781" t="s">
        <v>22</v>
      </c>
      <c r="C1986" s="781" t="s">
        <v>223</v>
      </c>
      <c r="D1986" s="781" t="s">
        <v>17</v>
      </c>
      <c r="E1986" s="783" t="s">
        <v>224</v>
      </c>
      <c r="F1986" s="772" t="s">
        <v>225</v>
      </c>
      <c r="G1986" s="773"/>
      <c r="H1986" s="774" t="s">
        <v>230</v>
      </c>
    </row>
    <row r="1987" spans="1:8" x14ac:dyDescent="0.2">
      <c r="A1987" s="780"/>
      <c r="B1987" s="782"/>
      <c r="C1987" s="782"/>
      <c r="D1987" s="782"/>
      <c r="E1987" s="784"/>
      <c r="F1987" s="42" t="s">
        <v>227</v>
      </c>
      <c r="G1987" s="42" t="s">
        <v>228</v>
      </c>
      <c r="H1987" s="775"/>
    </row>
    <row r="1988" spans="1:8" ht="17.25" customHeight="1" x14ac:dyDescent="0.2">
      <c r="A1988" s="76"/>
      <c r="B1988" s="77"/>
      <c r="C1988" s="78"/>
      <c r="D1988" s="79"/>
      <c r="E1988" s="80"/>
      <c r="F1988" s="42"/>
      <c r="G1988" s="114"/>
      <c r="H1988" s="546"/>
    </row>
    <row r="1989" spans="1:8" ht="17.25" customHeight="1" x14ac:dyDescent="0.2">
      <c r="A1989" s="76"/>
      <c r="B1989" s="77"/>
      <c r="C1989" s="78"/>
      <c r="D1989" s="79"/>
      <c r="E1989" s="80"/>
      <c r="F1989" s="42"/>
      <c r="G1989" s="114"/>
      <c r="H1989" s="546"/>
    </row>
    <row r="1990" spans="1:8" ht="17.25" customHeight="1" x14ac:dyDescent="0.2">
      <c r="A1990" s="76"/>
      <c r="B1990" s="77"/>
      <c r="C1990" s="78"/>
      <c r="D1990" s="79"/>
      <c r="E1990" s="80"/>
      <c r="F1990" s="42"/>
      <c r="G1990" s="114"/>
      <c r="H1990" s="546"/>
    </row>
    <row r="1991" spans="1:8" ht="15" customHeight="1" x14ac:dyDescent="0.2">
      <c r="A1991" s="81"/>
      <c r="B1991" s="77"/>
      <c r="C1991" s="78"/>
      <c r="D1991" s="79"/>
      <c r="E1991" s="80"/>
      <c r="F1991" s="42"/>
      <c r="G1991" s="114">
        <f t="shared" ref="G1991" si="98">TRUNC(E1991*F1991,2)</f>
        <v>0</v>
      </c>
      <c r="H1991" s="546"/>
    </row>
    <row r="1992" spans="1:8" x14ac:dyDescent="0.2">
      <c r="A1992" s="49" t="s">
        <v>230</v>
      </c>
      <c r="B1992" s="776"/>
      <c r="C1992" s="777"/>
      <c r="D1992" s="777"/>
      <c r="E1992" s="777"/>
      <c r="F1992" s="777"/>
      <c r="G1992" s="778"/>
      <c r="H1992" s="50">
        <f>SUM(G1988:G1991)</f>
        <v>0</v>
      </c>
    </row>
    <row r="1993" spans="1:8" x14ac:dyDescent="0.2">
      <c r="A1993" s="56"/>
      <c r="B1993" s="57"/>
      <c r="C1993" s="57"/>
      <c r="D1993" s="58"/>
      <c r="E1993" s="59"/>
      <c r="F1993" s="60"/>
      <c r="G1993" s="60"/>
      <c r="H1993" s="61"/>
    </row>
    <row r="1994" spans="1:8" x14ac:dyDescent="0.2">
      <c r="A1994" s="779" t="s">
        <v>231</v>
      </c>
      <c r="B1994" s="781" t="s">
        <v>22</v>
      </c>
      <c r="C1994" s="781" t="s">
        <v>223</v>
      </c>
      <c r="D1994" s="781" t="s">
        <v>17</v>
      </c>
      <c r="E1994" s="783" t="s">
        <v>224</v>
      </c>
      <c r="F1994" s="772" t="s">
        <v>225</v>
      </c>
      <c r="G1994" s="773"/>
      <c r="H1994" s="774" t="s">
        <v>232</v>
      </c>
    </row>
    <row r="1995" spans="1:8" x14ac:dyDescent="0.2">
      <c r="A1995" s="780"/>
      <c r="B1995" s="782"/>
      <c r="C1995" s="782"/>
      <c r="D1995" s="785"/>
      <c r="E1995" s="786"/>
      <c r="F1995" s="42" t="s">
        <v>227</v>
      </c>
      <c r="G1995" s="42" t="s">
        <v>228</v>
      </c>
      <c r="H1995" s="775"/>
    </row>
    <row r="1996" spans="1:8" ht="27" customHeight="1" x14ac:dyDescent="0.2">
      <c r="A1996" s="76"/>
      <c r="B1996" s="77"/>
      <c r="C1996" s="78"/>
      <c r="D1996" s="79"/>
      <c r="E1996" s="80"/>
      <c r="F1996" s="42"/>
      <c r="G1996" s="114"/>
      <c r="H1996" s="546"/>
    </row>
    <row r="1997" spans="1:8" x14ac:dyDescent="0.2">
      <c r="A1997" s="49" t="s">
        <v>232</v>
      </c>
      <c r="B1997" s="547"/>
      <c r="C1997" s="547"/>
      <c r="D1997" s="67"/>
      <c r="E1997" s="68"/>
      <c r="F1997" s="69"/>
      <c r="G1997" s="70"/>
      <c r="H1997" s="48">
        <f>SUM(G1996:G1997)</f>
        <v>0</v>
      </c>
    </row>
    <row r="1998" spans="1:8" x14ac:dyDescent="0.2">
      <c r="A1998" s="71"/>
      <c r="B1998" s="72"/>
      <c r="C1998" s="72"/>
      <c r="D1998" s="72"/>
      <c r="E1998" s="73"/>
      <c r="F1998" s="74"/>
      <c r="G1998" s="74"/>
      <c r="H1998" s="75"/>
    </row>
    <row r="1999" spans="1:8" x14ac:dyDescent="0.2">
      <c r="A1999" s="51"/>
      <c r="B1999" s="688"/>
      <c r="C1999" s="688"/>
      <c r="D1999" s="688"/>
      <c r="E1999" s="52"/>
      <c r="F1999" s="53"/>
      <c r="G1999" s="53"/>
      <c r="H1999" s="54"/>
    </row>
    <row r="2000" spans="1:8" ht="15.75" customHeight="1" x14ac:dyDescent="0.2">
      <c r="A2000" s="139" t="s">
        <v>237</v>
      </c>
      <c r="B2000" s="562"/>
      <c r="C2000" s="562"/>
      <c r="D2000" s="141"/>
      <c r="E2000" s="142"/>
      <c r="F2000" s="108"/>
      <c r="G2000" s="109"/>
      <c r="H2000" s="298" t="s">
        <v>210</v>
      </c>
    </row>
    <row r="2001" spans="1:12" ht="15.75" customHeight="1" x14ac:dyDescent="0.2">
      <c r="A2001" s="143" t="s">
        <v>238</v>
      </c>
      <c r="B2001" s="144"/>
      <c r="C2001" s="144"/>
      <c r="D2001" s="145"/>
      <c r="E2001" s="146"/>
      <c r="F2001" s="147">
        <f>H1984</f>
        <v>326.24</v>
      </c>
      <c r="G2001" s="148"/>
      <c r="H2001" s="149"/>
    </row>
    <row r="2002" spans="1:12" ht="15.75" customHeight="1" x14ac:dyDescent="0.2">
      <c r="A2002" s="296" t="s">
        <v>239</v>
      </c>
      <c r="B2002" s="673"/>
      <c r="C2002" s="673"/>
      <c r="D2002" s="150"/>
      <c r="E2002" s="151"/>
      <c r="F2002" s="152">
        <v>0</v>
      </c>
      <c r="G2002" s="161"/>
      <c r="H2002" s="153"/>
    </row>
    <row r="2003" spans="1:12" ht="15.75" customHeight="1" x14ac:dyDescent="0.2">
      <c r="A2003" s="154" t="s">
        <v>240</v>
      </c>
      <c r="B2003" s="155"/>
      <c r="C2003" s="155"/>
      <c r="D2003" s="156"/>
      <c r="E2003" s="157"/>
      <c r="F2003" s="158"/>
      <c r="G2003" s="297"/>
      <c r="H2003" s="159">
        <f>F2001+F2002</f>
        <v>326.24</v>
      </c>
    </row>
    <row r="2004" spans="1:12" ht="15.75" customHeight="1" x14ac:dyDescent="0.2">
      <c r="A2004" s="143" t="s">
        <v>241</v>
      </c>
      <c r="B2004" s="144"/>
      <c r="C2004" s="144"/>
      <c r="D2004" s="145"/>
      <c r="E2004" s="146"/>
      <c r="F2004" s="160">
        <f>H1992</f>
        <v>0</v>
      </c>
      <c r="G2004" s="161"/>
      <c r="H2004" s="162"/>
    </row>
    <row r="2005" spans="1:12" ht="15.75" customHeight="1" x14ac:dyDescent="0.2">
      <c r="A2005" s="118" t="s">
        <v>242</v>
      </c>
      <c r="B2005" s="673"/>
      <c r="C2005" s="673"/>
      <c r="D2005" s="150"/>
      <c r="E2005" s="151"/>
      <c r="F2005" s="152">
        <f>H1997</f>
        <v>0</v>
      </c>
      <c r="G2005" s="161"/>
      <c r="H2005" s="153"/>
    </row>
    <row r="2006" spans="1:12" ht="24" customHeight="1" x14ac:dyDescent="0.2">
      <c r="A2006" s="154" t="s">
        <v>243</v>
      </c>
      <c r="B2006" s="155"/>
      <c r="C2006" s="155"/>
      <c r="D2006" s="156"/>
      <c r="E2006" s="163"/>
      <c r="F2006" s="158"/>
      <c r="G2006" s="297"/>
      <c r="H2006" s="159">
        <f>F2004+F2005</f>
        <v>0</v>
      </c>
    </row>
    <row r="2007" spans="1:12" ht="24" customHeight="1" thickBot="1" x14ac:dyDescent="0.25">
      <c r="A2007" s="318" t="s">
        <v>244</v>
      </c>
      <c r="B2007" s="319"/>
      <c r="C2007" s="319"/>
      <c r="D2007" s="319"/>
      <c r="E2007" s="320"/>
      <c r="F2007" s="321"/>
      <c r="G2007" s="322"/>
      <c r="H2007" s="323">
        <f>H2003+H2006</f>
        <v>326.24</v>
      </c>
    </row>
    <row r="2008" spans="1:12" x14ac:dyDescent="0.2">
      <c r="A2008" s="27"/>
      <c r="B2008" s="28"/>
      <c r="C2008" s="28"/>
      <c r="D2008" s="29"/>
      <c r="E2008" s="30"/>
      <c r="F2008" s="29"/>
      <c r="G2008" s="29"/>
      <c r="H2008" s="31"/>
    </row>
    <row r="2009" spans="1:12" x14ac:dyDescent="0.2">
      <c r="A2009" s="787" t="s">
        <v>211</v>
      </c>
      <c r="B2009" s="788"/>
      <c r="C2009" s="788"/>
      <c r="D2009" s="788"/>
      <c r="E2009" s="788"/>
      <c r="F2009" s="788"/>
      <c r="G2009" s="788"/>
      <c r="H2009" s="789"/>
    </row>
    <row r="2010" spans="1:12" x14ac:dyDescent="0.2">
      <c r="A2010" s="787" t="s">
        <v>212</v>
      </c>
      <c r="B2010" s="788"/>
      <c r="C2010" s="788"/>
      <c r="D2010" s="788"/>
      <c r="E2010" s="788"/>
      <c r="F2010" s="788"/>
      <c r="G2010" s="788"/>
      <c r="H2010" s="789"/>
    </row>
    <row r="2011" spans="1:12" x14ac:dyDescent="0.2">
      <c r="A2011" s="790" t="str">
        <f>$A$4</f>
        <v>Substituição dos sistemas de climatização dos cartórios do Edifício Sede por VRF</v>
      </c>
      <c r="B2011" s="791"/>
      <c r="C2011" s="791"/>
      <c r="D2011" s="791"/>
      <c r="E2011" s="791"/>
      <c r="F2011" s="791"/>
      <c r="G2011" s="791"/>
      <c r="H2011" s="792"/>
    </row>
    <row r="2012" spans="1:12" x14ac:dyDescent="0.2">
      <c r="A2012" s="793"/>
      <c r="B2012" s="794"/>
      <c r="C2012" s="794"/>
      <c r="D2012" s="794"/>
      <c r="E2012" s="794"/>
      <c r="F2012" s="794"/>
      <c r="G2012" s="794"/>
      <c r="H2012" s="687"/>
    </row>
    <row r="2013" spans="1:12" ht="24.75" customHeight="1" x14ac:dyDescent="0.2">
      <c r="A2013" s="795" t="str">
        <f>'Anexo 2'!H78</f>
        <v>REM-001</v>
      </c>
      <c r="B2013" s="796"/>
      <c r="C2013" s="796"/>
      <c r="D2013" s="796"/>
      <c r="E2013" s="796"/>
      <c r="F2013" s="796"/>
      <c r="G2013" s="796"/>
      <c r="H2013" s="797"/>
    </row>
    <row r="2014" spans="1:12" ht="27" customHeight="1" x14ac:dyDescent="0.2">
      <c r="A2014" s="798" t="s">
        <v>215</v>
      </c>
      <c r="B2014" s="799"/>
      <c r="C2014" s="34" t="s">
        <v>22</v>
      </c>
      <c r="D2014" s="34" t="s">
        <v>216</v>
      </c>
      <c r="E2014" s="800" t="s">
        <v>217</v>
      </c>
      <c r="F2014" s="800"/>
      <c r="G2014" s="800" t="s">
        <v>218</v>
      </c>
      <c r="H2014" s="801"/>
    </row>
    <row r="2015" spans="1:12" ht="31.5" customHeight="1" x14ac:dyDescent="0.2">
      <c r="A2015" s="802" t="str">
        <f>'Anexo 2'!B78</f>
        <v>Desinstalação de condensadoras existentes, inclusive limpeza, embalagem e transporte até local indicado pela ficalização no próprio prédio</v>
      </c>
      <c r="B2015" s="803"/>
      <c r="C2015" s="35"/>
      <c r="D2015" s="36"/>
      <c r="E2015" s="862" t="str">
        <f>'Anexo 2'!C78</f>
        <v>unidade</v>
      </c>
      <c r="F2015" s="862"/>
      <c r="G2015" s="805" t="str">
        <f>$G$8</f>
        <v>MAIO/2023</v>
      </c>
      <c r="H2015" s="806"/>
      <c r="J2015" s="37"/>
      <c r="K2015" s="37"/>
      <c r="L2015" s="38"/>
    </row>
    <row r="2016" spans="1:12" x14ac:dyDescent="0.2">
      <c r="A2016" s="39"/>
      <c r="B2016" s="689"/>
      <c r="C2016" s="689"/>
      <c r="D2016" s="689"/>
      <c r="E2016" s="531"/>
      <c r="F2016" s="532"/>
      <c r="G2016" s="533"/>
      <c r="H2016" s="534"/>
    </row>
    <row r="2017" spans="1:8" x14ac:dyDescent="0.2">
      <c r="A2017" s="779" t="s">
        <v>222</v>
      </c>
      <c r="B2017" s="781" t="s">
        <v>22</v>
      </c>
      <c r="C2017" s="781" t="s">
        <v>223</v>
      </c>
      <c r="D2017" s="781" t="s">
        <v>17</v>
      </c>
      <c r="E2017" s="839" t="s">
        <v>224</v>
      </c>
      <c r="F2017" s="840" t="s">
        <v>225</v>
      </c>
      <c r="G2017" s="841"/>
      <c r="H2017" s="842" t="s">
        <v>226</v>
      </c>
    </row>
    <row r="2018" spans="1:8" x14ac:dyDescent="0.2">
      <c r="A2018" s="807"/>
      <c r="B2018" s="782"/>
      <c r="C2018" s="782"/>
      <c r="D2018" s="785"/>
      <c r="E2018" s="865"/>
      <c r="F2018" s="380" t="s">
        <v>227</v>
      </c>
      <c r="G2018" s="380" t="s">
        <v>228</v>
      </c>
      <c r="H2018" s="843"/>
    </row>
    <row r="2019" spans="1:8" ht="22.5" x14ac:dyDescent="0.2">
      <c r="A2019" s="76" t="s">
        <v>248</v>
      </c>
      <c r="B2019" s="77" t="s">
        <v>8</v>
      </c>
      <c r="C2019" s="78">
        <v>88250</v>
      </c>
      <c r="D2019" s="79" t="s">
        <v>249</v>
      </c>
      <c r="E2019" s="112">
        <v>2</v>
      </c>
      <c r="F2019" s="380">
        <f>F361</f>
        <v>23.01</v>
      </c>
      <c r="G2019" s="114">
        <f t="shared" ref="G2019:G2020" si="99">TRUNC(E2019*F2019,2)</f>
        <v>46.02</v>
      </c>
      <c r="H2019" s="561"/>
    </row>
    <row r="2020" spans="1:8" ht="22.5" x14ac:dyDescent="0.2">
      <c r="A2020" s="76" t="s">
        <v>250</v>
      </c>
      <c r="B2020" s="77" t="s">
        <v>8</v>
      </c>
      <c r="C2020" s="78">
        <v>100308</v>
      </c>
      <c r="D2020" s="79" t="s">
        <v>249</v>
      </c>
      <c r="E2020" s="112">
        <v>2</v>
      </c>
      <c r="F2020" s="380">
        <f>F362</f>
        <v>25.98</v>
      </c>
      <c r="G2020" s="114">
        <f t="shared" si="99"/>
        <v>51.96</v>
      </c>
      <c r="H2020" s="561"/>
    </row>
    <row r="2021" spans="1:8" ht="18.75" customHeight="1" x14ac:dyDescent="0.2">
      <c r="A2021" s="49" t="s">
        <v>226</v>
      </c>
      <c r="B2021" s="776"/>
      <c r="C2021" s="777"/>
      <c r="D2021" s="777"/>
      <c r="E2021" s="777"/>
      <c r="F2021" s="777"/>
      <c r="G2021" s="778"/>
      <c r="H2021" s="50">
        <f>SUM(G2019:G2021)</f>
        <v>97.98</v>
      </c>
    </row>
    <row r="2022" spans="1:8" x14ac:dyDescent="0.2">
      <c r="A2022" s="51"/>
      <c r="B2022" s="688"/>
      <c r="C2022" s="688"/>
      <c r="D2022" s="688"/>
      <c r="E2022" s="52"/>
      <c r="F2022" s="53"/>
      <c r="G2022" s="53"/>
      <c r="H2022" s="54"/>
    </row>
    <row r="2023" spans="1:8" x14ac:dyDescent="0.2">
      <c r="A2023" s="779" t="s">
        <v>229</v>
      </c>
      <c r="B2023" s="781" t="s">
        <v>22</v>
      </c>
      <c r="C2023" s="781" t="s">
        <v>223</v>
      </c>
      <c r="D2023" s="781" t="s">
        <v>17</v>
      </c>
      <c r="E2023" s="783" t="s">
        <v>224</v>
      </c>
      <c r="F2023" s="772" t="s">
        <v>225</v>
      </c>
      <c r="G2023" s="773"/>
      <c r="H2023" s="774" t="s">
        <v>230</v>
      </c>
    </row>
    <row r="2024" spans="1:8" x14ac:dyDescent="0.2">
      <c r="A2024" s="780"/>
      <c r="B2024" s="782"/>
      <c r="C2024" s="782"/>
      <c r="D2024" s="782"/>
      <c r="E2024" s="784"/>
      <c r="F2024" s="42" t="s">
        <v>227</v>
      </c>
      <c r="G2024" s="42" t="s">
        <v>228</v>
      </c>
      <c r="H2024" s="775"/>
    </row>
    <row r="2025" spans="1:8" s="248" customFormat="1" ht="18.75" customHeight="1" x14ac:dyDescent="0.2">
      <c r="A2025" s="315" t="s">
        <v>361</v>
      </c>
      <c r="B2025" s="44" t="s">
        <v>8</v>
      </c>
      <c r="C2025" s="316">
        <v>3777</v>
      </c>
      <c r="D2025" s="311" t="s">
        <v>316</v>
      </c>
      <c r="E2025" s="311">
        <f>1.4*2</f>
        <v>2.8</v>
      </c>
      <c r="F2025" s="312">
        <v>1.1499999999999999</v>
      </c>
      <c r="G2025" s="114">
        <f t="shared" ref="G2025" si="100">TRUNC(E2025*F2025,2)</f>
        <v>3.22</v>
      </c>
      <c r="H2025" s="313"/>
    </row>
    <row r="2026" spans="1:8" s="248" customFormat="1" ht="18.75" customHeight="1" x14ac:dyDescent="0.2">
      <c r="A2026" s="315"/>
      <c r="B2026" s="44"/>
      <c r="C2026" s="316"/>
      <c r="D2026" s="311"/>
      <c r="E2026" s="311"/>
      <c r="F2026" s="312"/>
      <c r="G2026" s="314"/>
      <c r="H2026" s="313"/>
    </row>
    <row r="2027" spans="1:8" x14ac:dyDescent="0.2">
      <c r="A2027" s="43"/>
      <c r="B2027" s="44"/>
      <c r="C2027" s="45"/>
      <c r="D2027" s="46"/>
      <c r="E2027" s="46"/>
      <c r="F2027" s="55"/>
      <c r="G2027" s="47"/>
      <c r="H2027" s="48"/>
    </row>
    <row r="2028" spans="1:8" x14ac:dyDescent="0.2">
      <c r="A2028" s="49" t="s">
        <v>230</v>
      </c>
      <c r="B2028" s="776"/>
      <c r="C2028" s="777"/>
      <c r="D2028" s="777"/>
      <c r="E2028" s="777"/>
      <c r="F2028" s="777"/>
      <c r="G2028" s="778"/>
      <c r="H2028" s="50">
        <f>SUM(G2025:G2027)</f>
        <v>3.22</v>
      </c>
    </row>
    <row r="2029" spans="1:8" x14ac:dyDescent="0.2">
      <c r="A2029" s="56"/>
      <c r="B2029" s="57"/>
      <c r="C2029" s="57"/>
      <c r="D2029" s="58"/>
      <c r="E2029" s="59"/>
      <c r="F2029" s="60"/>
      <c r="G2029" s="60"/>
      <c r="H2029" s="61"/>
    </row>
    <row r="2030" spans="1:8" x14ac:dyDescent="0.2">
      <c r="A2030" s="779" t="s">
        <v>231</v>
      </c>
      <c r="B2030" s="781" t="s">
        <v>22</v>
      </c>
      <c r="C2030" s="781" t="s">
        <v>223</v>
      </c>
      <c r="D2030" s="781" t="s">
        <v>17</v>
      </c>
      <c r="E2030" s="783" t="s">
        <v>224</v>
      </c>
      <c r="F2030" s="772" t="s">
        <v>225</v>
      </c>
      <c r="G2030" s="773"/>
      <c r="H2030" s="774" t="s">
        <v>232</v>
      </c>
    </row>
    <row r="2031" spans="1:8" x14ac:dyDescent="0.2">
      <c r="A2031" s="780"/>
      <c r="B2031" s="782"/>
      <c r="C2031" s="782"/>
      <c r="D2031" s="785"/>
      <c r="E2031" s="786"/>
      <c r="F2031" s="42" t="s">
        <v>227</v>
      </c>
      <c r="G2031" s="42" t="s">
        <v>228</v>
      </c>
      <c r="H2031" s="775"/>
    </row>
    <row r="2032" spans="1:8" x14ac:dyDescent="0.2">
      <c r="A2032" s="690"/>
      <c r="B2032" s="691"/>
      <c r="C2032" s="691"/>
      <c r="D2032" s="691"/>
      <c r="E2032" s="691"/>
      <c r="F2032" s="691"/>
      <c r="G2032" s="691"/>
      <c r="H2032" s="692"/>
    </row>
    <row r="2033" spans="1:8" x14ac:dyDescent="0.2">
      <c r="A2033" s="49" t="s">
        <v>232</v>
      </c>
      <c r="B2033" s="547"/>
      <c r="C2033" s="547"/>
      <c r="D2033" s="67"/>
      <c r="E2033" s="68"/>
      <c r="F2033" s="69"/>
      <c r="G2033" s="70"/>
      <c r="H2033" s="48">
        <f>SUM(G2032:G2033)</f>
        <v>0</v>
      </c>
    </row>
    <row r="2034" spans="1:8" x14ac:dyDescent="0.2">
      <c r="A2034" s="71"/>
      <c r="B2034" s="72"/>
      <c r="C2034" s="72"/>
      <c r="D2034" s="72"/>
      <c r="E2034" s="73"/>
      <c r="F2034" s="74"/>
      <c r="G2034" s="74"/>
      <c r="H2034" s="75"/>
    </row>
    <row r="2035" spans="1:8" x14ac:dyDescent="0.2">
      <c r="A2035" s="51"/>
      <c r="B2035" s="688"/>
      <c r="C2035" s="688"/>
      <c r="D2035" s="688"/>
      <c r="E2035" s="52"/>
      <c r="F2035" s="53"/>
      <c r="G2035" s="53"/>
      <c r="H2035" s="54"/>
    </row>
    <row r="2036" spans="1:8" ht="15.75" customHeight="1" x14ac:dyDescent="0.2">
      <c r="A2036" s="139" t="s">
        <v>237</v>
      </c>
      <c r="B2036" s="562"/>
      <c r="C2036" s="562"/>
      <c r="D2036" s="141"/>
      <c r="E2036" s="142"/>
      <c r="F2036" s="108"/>
      <c r="G2036" s="109"/>
      <c r="H2036" s="298" t="s">
        <v>210</v>
      </c>
    </row>
    <row r="2037" spans="1:8" ht="15.75" customHeight="1" x14ac:dyDescent="0.2">
      <c r="A2037" s="143" t="s">
        <v>238</v>
      </c>
      <c r="B2037" s="144"/>
      <c r="C2037" s="144"/>
      <c r="D2037" s="145"/>
      <c r="E2037" s="146"/>
      <c r="F2037" s="147">
        <f>H2021</f>
        <v>97.98</v>
      </c>
      <c r="G2037" s="148"/>
      <c r="H2037" s="149"/>
    </row>
    <row r="2038" spans="1:8" ht="15.75" customHeight="1" x14ac:dyDescent="0.2">
      <c r="A2038" s="296" t="s">
        <v>239</v>
      </c>
      <c r="B2038" s="673"/>
      <c r="C2038" s="673"/>
      <c r="D2038" s="150"/>
      <c r="E2038" s="151"/>
      <c r="F2038" s="152">
        <v>0</v>
      </c>
      <c r="G2038" s="161"/>
      <c r="H2038" s="153"/>
    </row>
    <row r="2039" spans="1:8" ht="15.75" customHeight="1" x14ac:dyDescent="0.2">
      <c r="A2039" s="154" t="s">
        <v>240</v>
      </c>
      <c r="B2039" s="155"/>
      <c r="C2039" s="155"/>
      <c r="D2039" s="156"/>
      <c r="E2039" s="157"/>
      <c r="F2039" s="158"/>
      <c r="G2039" s="297"/>
      <c r="H2039" s="159">
        <f>F2037+F2038</f>
        <v>97.98</v>
      </c>
    </row>
    <row r="2040" spans="1:8" ht="15.75" customHeight="1" x14ac:dyDescent="0.2">
      <c r="A2040" s="143" t="s">
        <v>241</v>
      </c>
      <c r="B2040" s="144"/>
      <c r="C2040" s="144"/>
      <c r="D2040" s="145"/>
      <c r="E2040" s="146"/>
      <c r="F2040" s="160">
        <f>H2028</f>
        <v>3.22</v>
      </c>
      <c r="G2040" s="161"/>
      <c r="H2040" s="162"/>
    </row>
    <row r="2041" spans="1:8" ht="15.75" customHeight="1" x14ac:dyDescent="0.2">
      <c r="A2041" s="118" t="s">
        <v>242</v>
      </c>
      <c r="B2041" s="673"/>
      <c r="C2041" s="673"/>
      <c r="D2041" s="150"/>
      <c r="E2041" s="151"/>
      <c r="F2041" s="152">
        <f>H2033</f>
        <v>0</v>
      </c>
      <c r="G2041" s="161"/>
      <c r="H2041" s="153"/>
    </row>
    <row r="2042" spans="1:8" ht="24" customHeight="1" x14ac:dyDescent="0.2">
      <c r="A2042" s="154" t="s">
        <v>243</v>
      </c>
      <c r="B2042" s="155"/>
      <c r="C2042" s="155"/>
      <c r="D2042" s="156"/>
      <c r="E2042" s="163"/>
      <c r="F2042" s="158"/>
      <c r="G2042" s="297"/>
      <c r="H2042" s="159">
        <f>F2040+F2041</f>
        <v>3.22</v>
      </c>
    </row>
    <row r="2043" spans="1:8" ht="24" customHeight="1" thickBot="1" x14ac:dyDescent="0.25">
      <c r="A2043" s="318" t="s">
        <v>244</v>
      </c>
      <c r="B2043" s="319"/>
      <c r="C2043" s="319"/>
      <c r="D2043" s="319"/>
      <c r="E2043" s="320"/>
      <c r="F2043" s="321"/>
      <c r="G2043" s="322"/>
      <c r="H2043" s="323">
        <f>H2039+H2042</f>
        <v>101.2</v>
      </c>
    </row>
    <row r="2044" spans="1:8" s="98" customFormat="1" x14ac:dyDescent="0.25">
      <c r="A2044" s="93"/>
      <c r="B2044" s="94"/>
      <c r="C2044" s="94"/>
      <c r="D2044" s="94"/>
      <c r="E2044" s="95"/>
      <c r="F2044" s="96"/>
      <c r="G2044" s="97"/>
      <c r="H2044" s="164"/>
    </row>
    <row r="2045" spans="1:8" s="98" customFormat="1" x14ac:dyDescent="0.25">
      <c r="A2045" s="822" t="s">
        <v>211</v>
      </c>
      <c r="B2045" s="823"/>
      <c r="C2045" s="823"/>
      <c r="D2045" s="823"/>
      <c r="E2045" s="823"/>
      <c r="F2045" s="823"/>
      <c r="G2045" s="823"/>
      <c r="H2045" s="824"/>
    </row>
    <row r="2046" spans="1:8" s="98" customFormat="1" x14ac:dyDescent="0.25">
      <c r="A2046" s="822" t="s">
        <v>212</v>
      </c>
      <c r="B2046" s="823"/>
      <c r="C2046" s="823"/>
      <c r="D2046" s="823"/>
      <c r="E2046" s="823"/>
      <c r="F2046" s="823"/>
      <c r="G2046" s="823"/>
      <c r="H2046" s="824"/>
    </row>
    <row r="2047" spans="1:8" s="98" customFormat="1" ht="12.75" customHeight="1" x14ac:dyDescent="0.25">
      <c r="A2047" s="852" t="str">
        <f>A4</f>
        <v>Substituição dos sistemas de climatização dos cartórios do Edifício Sede por VRF</v>
      </c>
      <c r="B2047" s="853"/>
      <c r="C2047" s="853"/>
      <c r="D2047" s="853"/>
      <c r="E2047" s="853"/>
      <c r="F2047" s="853"/>
      <c r="G2047" s="853"/>
      <c r="H2047" s="854"/>
    </row>
    <row r="2048" spans="1:8" s="98" customFormat="1" ht="18" customHeight="1" x14ac:dyDescent="0.25">
      <c r="A2048" s="847"/>
      <c r="B2048" s="848"/>
      <c r="C2048" s="848"/>
      <c r="D2048" s="848"/>
      <c r="E2048" s="848"/>
      <c r="F2048" s="848"/>
      <c r="G2048" s="848"/>
      <c r="H2048" s="849"/>
    </row>
    <row r="2049" spans="1:255" s="177" customFormat="1" ht="19.5" customHeight="1" x14ac:dyDescent="0.25">
      <c r="A2049" s="829" t="str">
        <f>'Anexo 2'!H79</f>
        <v>REM-002</v>
      </c>
      <c r="B2049" s="830"/>
      <c r="C2049" s="830"/>
      <c r="D2049" s="830"/>
      <c r="E2049" s="830"/>
      <c r="F2049" s="830"/>
      <c r="G2049" s="830"/>
      <c r="H2049" s="831"/>
      <c r="I2049" s="175"/>
      <c r="J2049" s="175"/>
      <c r="K2049" s="175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  <c r="AZ2049" s="176"/>
      <c r="BA2049" s="176"/>
      <c r="BB2049" s="176"/>
      <c r="BC2049" s="176"/>
      <c r="BD2049" s="176"/>
      <c r="BE2049" s="176"/>
      <c r="BF2049" s="176"/>
      <c r="BG2049" s="176"/>
      <c r="BH2049" s="176"/>
      <c r="BI2049" s="176"/>
      <c r="BJ2049" s="176"/>
      <c r="BK2049" s="176"/>
      <c r="BL2049" s="176"/>
      <c r="BM2049" s="176"/>
      <c r="BN2049" s="176"/>
      <c r="BO2049" s="176"/>
      <c r="BP2049" s="176"/>
      <c r="BQ2049" s="176"/>
      <c r="BR2049" s="176"/>
      <c r="BS2049" s="176"/>
      <c r="BT2049" s="176"/>
      <c r="BU2049" s="176"/>
      <c r="BV2049" s="176"/>
      <c r="BW2049" s="176"/>
      <c r="BX2049" s="176"/>
      <c r="BY2049" s="176"/>
      <c r="BZ2049" s="176"/>
      <c r="CA2049" s="176"/>
      <c r="CB2049" s="176"/>
      <c r="CC2049" s="176"/>
      <c r="CD2049" s="176"/>
      <c r="CE2049" s="176"/>
      <c r="CF2049" s="176"/>
      <c r="CG2049" s="176"/>
      <c r="CH2049" s="176"/>
      <c r="CI2049" s="176"/>
      <c r="CJ2049" s="176"/>
      <c r="CK2049" s="176"/>
      <c r="CL2049" s="176"/>
      <c r="CM2049" s="176"/>
      <c r="CN2049" s="176"/>
      <c r="CO2049" s="176"/>
      <c r="CP2049" s="176"/>
      <c r="CQ2049" s="176"/>
      <c r="CR2049" s="176"/>
      <c r="CS2049" s="176"/>
      <c r="CT2049" s="176"/>
      <c r="CU2049" s="176"/>
      <c r="CV2049" s="176"/>
      <c r="CW2049" s="176"/>
      <c r="CX2049" s="176"/>
      <c r="CY2049" s="176"/>
      <c r="CZ2049" s="176"/>
      <c r="DA2049" s="176"/>
      <c r="DB2049" s="176"/>
      <c r="DC2049" s="176"/>
      <c r="DD2049" s="176"/>
      <c r="DE2049" s="176"/>
      <c r="DF2049" s="176"/>
      <c r="DG2049" s="176"/>
      <c r="DH2049" s="176"/>
      <c r="DI2049" s="176"/>
      <c r="DJ2049" s="176"/>
      <c r="DK2049" s="176"/>
      <c r="DL2049" s="176"/>
      <c r="DM2049" s="176"/>
      <c r="DN2049" s="176"/>
      <c r="DO2049" s="176"/>
      <c r="DP2049" s="176"/>
      <c r="DQ2049" s="176"/>
      <c r="DR2049" s="176"/>
      <c r="DS2049" s="176"/>
      <c r="DT2049" s="176"/>
      <c r="DU2049" s="176"/>
      <c r="DV2049" s="176"/>
      <c r="DW2049" s="176"/>
      <c r="DX2049" s="176"/>
      <c r="DY2049" s="176"/>
      <c r="DZ2049" s="176"/>
      <c r="EA2049" s="176"/>
      <c r="EB2049" s="176"/>
      <c r="EC2049" s="176"/>
      <c r="ED2049" s="176"/>
      <c r="EE2049" s="176"/>
      <c r="EF2049" s="176"/>
      <c r="EG2049" s="176"/>
      <c r="EH2049" s="176"/>
      <c r="EI2049" s="176"/>
      <c r="EJ2049" s="176"/>
      <c r="EK2049" s="176"/>
      <c r="EL2049" s="176"/>
      <c r="EM2049" s="176"/>
      <c r="EN2049" s="176"/>
      <c r="EO2049" s="176"/>
      <c r="EP2049" s="176"/>
      <c r="EQ2049" s="176"/>
      <c r="ER2049" s="176"/>
      <c r="ES2049" s="176"/>
      <c r="ET2049" s="176"/>
      <c r="EU2049" s="176"/>
      <c r="EV2049" s="176"/>
      <c r="EW2049" s="176"/>
      <c r="EX2049" s="176"/>
      <c r="EY2049" s="176"/>
      <c r="EZ2049" s="176"/>
      <c r="FA2049" s="176"/>
      <c r="FB2049" s="176"/>
      <c r="FC2049" s="176"/>
      <c r="FD2049" s="176"/>
      <c r="FE2049" s="176"/>
      <c r="FF2049" s="176"/>
      <c r="FG2049" s="176"/>
      <c r="FH2049" s="176"/>
      <c r="FI2049" s="176"/>
      <c r="FJ2049" s="176"/>
      <c r="FK2049" s="176"/>
      <c r="FL2049" s="176"/>
      <c r="FM2049" s="176"/>
      <c r="FN2049" s="176"/>
      <c r="FO2049" s="176"/>
      <c r="FP2049" s="176"/>
      <c r="FQ2049" s="176"/>
      <c r="FR2049" s="176"/>
      <c r="FS2049" s="176"/>
      <c r="FT2049" s="176"/>
      <c r="FU2049" s="176"/>
      <c r="FV2049" s="176"/>
      <c r="FW2049" s="176"/>
      <c r="FX2049" s="176"/>
      <c r="FY2049" s="176"/>
      <c r="FZ2049" s="176"/>
      <c r="GA2049" s="176"/>
      <c r="GB2049" s="176"/>
      <c r="GC2049" s="176"/>
      <c r="GD2049" s="176"/>
      <c r="GE2049" s="176"/>
      <c r="GF2049" s="176"/>
      <c r="GG2049" s="176"/>
      <c r="GH2049" s="176"/>
      <c r="GI2049" s="176"/>
      <c r="GJ2049" s="176"/>
      <c r="GK2049" s="176"/>
      <c r="GL2049" s="176"/>
      <c r="GM2049" s="176"/>
      <c r="GN2049" s="176"/>
      <c r="GO2049" s="176"/>
      <c r="GP2049" s="176"/>
      <c r="GQ2049" s="176"/>
      <c r="GR2049" s="176"/>
      <c r="GS2049" s="176"/>
      <c r="GT2049" s="176"/>
      <c r="GU2049" s="176"/>
      <c r="GV2049" s="176"/>
      <c r="GW2049" s="176"/>
      <c r="GX2049" s="176"/>
      <c r="GY2049" s="176"/>
      <c r="GZ2049" s="176"/>
      <c r="HA2049" s="176"/>
      <c r="HB2049" s="176"/>
      <c r="HC2049" s="176"/>
      <c r="HD2049" s="176"/>
      <c r="HE2049" s="176"/>
      <c r="HF2049" s="176"/>
      <c r="HG2049" s="176"/>
      <c r="HH2049" s="176"/>
      <c r="HI2049" s="176"/>
      <c r="HJ2049" s="176"/>
      <c r="HK2049" s="176"/>
      <c r="HL2049" s="176"/>
      <c r="HM2049" s="176"/>
      <c r="HN2049" s="176"/>
      <c r="HO2049" s="176"/>
      <c r="HP2049" s="176"/>
      <c r="HQ2049" s="176"/>
      <c r="HR2049" s="176"/>
      <c r="HS2049" s="176"/>
      <c r="HT2049" s="176"/>
      <c r="HU2049" s="176"/>
      <c r="HV2049" s="176"/>
      <c r="HW2049" s="176"/>
      <c r="HX2049" s="176"/>
      <c r="HY2049" s="176"/>
      <c r="HZ2049" s="176"/>
      <c r="IA2049" s="176"/>
      <c r="IB2049" s="176"/>
      <c r="IC2049" s="176"/>
      <c r="ID2049" s="176"/>
      <c r="IE2049" s="176"/>
      <c r="IF2049" s="176"/>
      <c r="IG2049" s="176"/>
      <c r="IH2049" s="176"/>
      <c r="II2049" s="176"/>
      <c r="IJ2049" s="176"/>
      <c r="IK2049" s="176"/>
      <c r="IL2049" s="176"/>
      <c r="IM2049" s="176"/>
      <c r="IN2049" s="176"/>
      <c r="IO2049" s="176"/>
      <c r="IP2049" s="176"/>
      <c r="IQ2049" s="176"/>
      <c r="IR2049" s="176"/>
      <c r="IS2049" s="176"/>
      <c r="IT2049" s="176"/>
      <c r="IU2049" s="176"/>
    </row>
    <row r="2050" spans="1:255" s="177" customFormat="1" ht="19.5" customHeight="1" x14ac:dyDescent="0.25">
      <c r="A2050" s="844" t="s">
        <v>215</v>
      </c>
      <c r="B2050" s="830"/>
      <c r="C2050" s="183" t="s">
        <v>22</v>
      </c>
      <c r="D2050" s="183" t="s">
        <v>216</v>
      </c>
      <c r="E2050" s="845" t="s">
        <v>217</v>
      </c>
      <c r="F2050" s="845"/>
      <c r="G2050" s="845" t="s">
        <v>218</v>
      </c>
      <c r="H2050" s="846"/>
      <c r="I2050" s="175"/>
      <c r="J2050" s="175"/>
      <c r="K2050" s="175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  <c r="AZ2050" s="176"/>
      <c r="BA2050" s="176"/>
      <c r="BB2050" s="176"/>
      <c r="BC2050" s="176"/>
      <c r="BD2050" s="176"/>
      <c r="BE2050" s="176"/>
      <c r="BF2050" s="176"/>
      <c r="BG2050" s="176"/>
      <c r="BH2050" s="176"/>
      <c r="BI2050" s="176"/>
      <c r="BJ2050" s="176"/>
      <c r="BK2050" s="176"/>
      <c r="BL2050" s="176"/>
      <c r="BM2050" s="176"/>
      <c r="BN2050" s="176"/>
      <c r="BO2050" s="176"/>
      <c r="BP2050" s="176"/>
      <c r="BQ2050" s="176"/>
      <c r="BR2050" s="176"/>
      <c r="BS2050" s="176"/>
      <c r="BT2050" s="176"/>
      <c r="BU2050" s="176"/>
      <c r="BV2050" s="176"/>
      <c r="BW2050" s="176"/>
      <c r="BX2050" s="176"/>
      <c r="BY2050" s="176"/>
      <c r="BZ2050" s="176"/>
      <c r="CA2050" s="176"/>
      <c r="CB2050" s="176"/>
      <c r="CC2050" s="176"/>
      <c r="CD2050" s="176"/>
      <c r="CE2050" s="176"/>
      <c r="CF2050" s="176"/>
      <c r="CG2050" s="176"/>
      <c r="CH2050" s="176"/>
      <c r="CI2050" s="176"/>
      <c r="CJ2050" s="176"/>
      <c r="CK2050" s="176"/>
      <c r="CL2050" s="176"/>
      <c r="CM2050" s="176"/>
      <c r="CN2050" s="176"/>
      <c r="CO2050" s="176"/>
      <c r="CP2050" s="176"/>
      <c r="CQ2050" s="176"/>
      <c r="CR2050" s="176"/>
      <c r="CS2050" s="176"/>
      <c r="CT2050" s="176"/>
      <c r="CU2050" s="176"/>
      <c r="CV2050" s="176"/>
      <c r="CW2050" s="176"/>
      <c r="CX2050" s="176"/>
      <c r="CY2050" s="176"/>
      <c r="CZ2050" s="176"/>
      <c r="DA2050" s="176"/>
      <c r="DB2050" s="176"/>
      <c r="DC2050" s="176"/>
      <c r="DD2050" s="176"/>
      <c r="DE2050" s="176"/>
      <c r="DF2050" s="176"/>
      <c r="DG2050" s="176"/>
      <c r="DH2050" s="176"/>
      <c r="DI2050" s="176"/>
      <c r="DJ2050" s="176"/>
      <c r="DK2050" s="176"/>
      <c r="DL2050" s="176"/>
      <c r="DM2050" s="176"/>
      <c r="DN2050" s="176"/>
      <c r="DO2050" s="176"/>
      <c r="DP2050" s="176"/>
      <c r="DQ2050" s="176"/>
      <c r="DR2050" s="176"/>
      <c r="DS2050" s="176"/>
      <c r="DT2050" s="176"/>
      <c r="DU2050" s="176"/>
      <c r="DV2050" s="176"/>
      <c r="DW2050" s="176"/>
      <c r="DX2050" s="176"/>
      <c r="DY2050" s="176"/>
      <c r="DZ2050" s="176"/>
      <c r="EA2050" s="176"/>
      <c r="EB2050" s="176"/>
      <c r="EC2050" s="176"/>
      <c r="ED2050" s="176"/>
      <c r="EE2050" s="176"/>
      <c r="EF2050" s="176"/>
      <c r="EG2050" s="176"/>
      <c r="EH2050" s="176"/>
      <c r="EI2050" s="176"/>
      <c r="EJ2050" s="176"/>
      <c r="EK2050" s="176"/>
      <c r="EL2050" s="176"/>
      <c r="EM2050" s="176"/>
      <c r="EN2050" s="176"/>
      <c r="EO2050" s="176"/>
      <c r="EP2050" s="176"/>
      <c r="EQ2050" s="176"/>
      <c r="ER2050" s="176"/>
      <c r="ES2050" s="176"/>
      <c r="ET2050" s="176"/>
      <c r="EU2050" s="176"/>
      <c r="EV2050" s="176"/>
      <c r="EW2050" s="176"/>
      <c r="EX2050" s="176"/>
      <c r="EY2050" s="176"/>
      <c r="EZ2050" s="176"/>
      <c r="FA2050" s="176"/>
      <c r="FB2050" s="176"/>
      <c r="FC2050" s="176"/>
      <c r="FD2050" s="176"/>
      <c r="FE2050" s="176"/>
      <c r="FF2050" s="176"/>
      <c r="FG2050" s="176"/>
      <c r="FH2050" s="176"/>
      <c r="FI2050" s="176"/>
      <c r="FJ2050" s="176"/>
      <c r="FK2050" s="176"/>
      <c r="FL2050" s="176"/>
      <c r="FM2050" s="176"/>
      <c r="FN2050" s="176"/>
      <c r="FO2050" s="176"/>
      <c r="FP2050" s="176"/>
      <c r="FQ2050" s="176"/>
      <c r="FR2050" s="176"/>
      <c r="FS2050" s="176"/>
      <c r="FT2050" s="176"/>
      <c r="FU2050" s="176"/>
      <c r="FV2050" s="176"/>
      <c r="FW2050" s="176"/>
      <c r="FX2050" s="176"/>
      <c r="FY2050" s="176"/>
      <c r="FZ2050" s="176"/>
      <c r="GA2050" s="176"/>
      <c r="GB2050" s="176"/>
      <c r="GC2050" s="176"/>
      <c r="GD2050" s="176"/>
      <c r="GE2050" s="176"/>
      <c r="GF2050" s="176"/>
      <c r="GG2050" s="176"/>
      <c r="GH2050" s="176"/>
      <c r="GI2050" s="176"/>
      <c r="GJ2050" s="176"/>
      <c r="GK2050" s="176"/>
      <c r="GL2050" s="176"/>
      <c r="GM2050" s="176"/>
      <c r="GN2050" s="176"/>
      <c r="GO2050" s="176"/>
      <c r="GP2050" s="176"/>
      <c r="GQ2050" s="176"/>
      <c r="GR2050" s="176"/>
      <c r="GS2050" s="176"/>
      <c r="GT2050" s="176"/>
      <c r="GU2050" s="176"/>
      <c r="GV2050" s="176"/>
      <c r="GW2050" s="176"/>
      <c r="GX2050" s="176"/>
      <c r="GY2050" s="176"/>
      <c r="GZ2050" s="176"/>
      <c r="HA2050" s="176"/>
      <c r="HB2050" s="176"/>
      <c r="HC2050" s="176"/>
      <c r="HD2050" s="176"/>
      <c r="HE2050" s="176"/>
      <c r="HF2050" s="176"/>
      <c r="HG2050" s="176"/>
      <c r="HH2050" s="176"/>
      <c r="HI2050" s="176"/>
      <c r="HJ2050" s="176"/>
      <c r="HK2050" s="176"/>
      <c r="HL2050" s="176"/>
      <c r="HM2050" s="176"/>
      <c r="HN2050" s="176"/>
      <c r="HO2050" s="176"/>
      <c r="HP2050" s="176"/>
      <c r="HQ2050" s="176"/>
      <c r="HR2050" s="176"/>
      <c r="HS2050" s="176"/>
      <c r="HT2050" s="176"/>
      <c r="HU2050" s="176"/>
      <c r="HV2050" s="176"/>
      <c r="HW2050" s="176"/>
      <c r="HX2050" s="176"/>
      <c r="HY2050" s="176"/>
      <c r="HZ2050" s="176"/>
      <c r="IA2050" s="176"/>
      <c r="IB2050" s="176"/>
      <c r="IC2050" s="176"/>
      <c r="ID2050" s="176"/>
      <c r="IE2050" s="176"/>
      <c r="IF2050" s="176"/>
      <c r="IG2050" s="176"/>
      <c r="IH2050" s="176"/>
      <c r="II2050" s="176"/>
      <c r="IJ2050" s="176"/>
      <c r="IK2050" s="176"/>
      <c r="IL2050" s="176"/>
      <c r="IM2050" s="176"/>
      <c r="IN2050" s="176"/>
      <c r="IO2050" s="176"/>
      <c r="IP2050" s="176"/>
      <c r="IQ2050" s="176"/>
      <c r="IR2050" s="176"/>
      <c r="IS2050" s="176"/>
      <c r="IT2050" s="176"/>
      <c r="IU2050" s="176"/>
    </row>
    <row r="2051" spans="1:255" s="177" customFormat="1" ht="33" customHeight="1" x14ac:dyDescent="0.25">
      <c r="A2051" s="825" t="str">
        <f>'Anexo 2'!B79</f>
        <v>Desinstalação e remoção de evaporadoras tipo splitão existentes, inclusive limpeza, embalagem e transporte até local indicado pela fiscalização no próprio prédio</v>
      </c>
      <c r="B2051" s="826"/>
      <c r="C2051" s="560" t="s">
        <v>233</v>
      </c>
      <c r="D2051" s="493" t="s">
        <v>220</v>
      </c>
      <c r="E2051" s="859" t="s">
        <v>362</v>
      </c>
      <c r="F2051" s="860"/>
      <c r="G2051" s="805" t="str">
        <f>$G$8</f>
        <v>MAIO/2023</v>
      </c>
      <c r="H2051" s="806"/>
      <c r="I2051" s="178"/>
      <c r="J2051" s="175"/>
      <c r="K2051" s="175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  <c r="AZ2051" s="176"/>
      <c r="BA2051" s="176"/>
      <c r="BB2051" s="176"/>
      <c r="BC2051" s="176"/>
      <c r="BD2051" s="176"/>
      <c r="BE2051" s="176"/>
      <c r="BF2051" s="176"/>
      <c r="BG2051" s="176"/>
      <c r="BH2051" s="176"/>
      <c r="BI2051" s="176"/>
      <c r="BJ2051" s="176"/>
      <c r="BK2051" s="176"/>
      <c r="BL2051" s="176"/>
      <c r="BM2051" s="176"/>
      <c r="BN2051" s="176"/>
      <c r="BO2051" s="176"/>
      <c r="BP2051" s="176"/>
      <c r="BQ2051" s="176"/>
      <c r="BR2051" s="176"/>
      <c r="BS2051" s="176"/>
      <c r="BT2051" s="176"/>
      <c r="BU2051" s="176"/>
      <c r="BV2051" s="176"/>
      <c r="BW2051" s="176"/>
      <c r="BX2051" s="176"/>
      <c r="BY2051" s="176"/>
      <c r="BZ2051" s="176"/>
      <c r="CA2051" s="176"/>
      <c r="CB2051" s="176"/>
      <c r="CC2051" s="176"/>
      <c r="CD2051" s="176"/>
      <c r="CE2051" s="176"/>
      <c r="CF2051" s="176"/>
      <c r="CG2051" s="176"/>
      <c r="CH2051" s="176"/>
      <c r="CI2051" s="176"/>
      <c r="CJ2051" s="176"/>
      <c r="CK2051" s="176"/>
      <c r="CL2051" s="176"/>
      <c r="CM2051" s="176"/>
      <c r="CN2051" s="176"/>
      <c r="CO2051" s="176"/>
      <c r="CP2051" s="176"/>
      <c r="CQ2051" s="176"/>
      <c r="CR2051" s="176"/>
      <c r="CS2051" s="176"/>
      <c r="CT2051" s="176"/>
      <c r="CU2051" s="176"/>
      <c r="CV2051" s="176"/>
      <c r="CW2051" s="176"/>
      <c r="CX2051" s="176"/>
      <c r="CY2051" s="176"/>
      <c r="CZ2051" s="176"/>
      <c r="DA2051" s="176"/>
      <c r="DB2051" s="176"/>
      <c r="DC2051" s="176"/>
      <c r="DD2051" s="176"/>
      <c r="DE2051" s="176"/>
      <c r="DF2051" s="176"/>
      <c r="DG2051" s="176"/>
      <c r="DH2051" s="176"/>
      <c r="DI2051" s="176"/>
      <c r="DJ2051" s="176"/>
      <c r="DK2051" s="176"/>
      <c r="DL2051" s="176"/>
      <c r="DM2051" s="176"/>
      <c r="DN2051" s="176"/>
      <c r="DO2051" s="176"/>
      <c r="DP2051" s="176"/>
      <c r="DQ2051" s="176"/>
      <c r="DR2051" s="176"/>
      <c r="DS2051" s="176"/>
      <c r="DT2051" s="176"/>
      <c r="DU2051" s="176"/>
      <c r="DV2051" s="176"/>
      <c r="DW2051" s="176"/>
      <c r="DX2051" s="176"/>
      <c r="DY2051" s="176"/>
      <c r="DZ2051" s="176"/>
      <c r="EA2051" s="176"/>
      <c r="EB2051" s="176"/>
      <c r="EC2051" s="176"/>
      <c r="ED2051" s="176"/>
      <c r="EE2051" s="176"/>
      <c r="EF2051" s="176"/>
      <c r="EG2051" s="176"/>
      <c r="EH2051" s="176"/>
      <c r="EI2051" s="176"/>
      <c r="EJ2051" s="176"/>
      <c r="EK2051" s="176"/>
      <c r="EL2051" s="176"/>
      <c r="EM2051" s="176"/>
      <c r="EN2051" s="176"/>
      <c r="EO2051" s="176"/>
      <c r="EP2051" s="176"/>
      <c r="EQ2051" s="176"/>
      <c r="ER2051" s="176"/>
      <c r="ES2051" s="176"/>
      <c r="ET2051" s="176"/>
      <c r="EU2051" s="176"/>
      <c r="EV2051" s="176"/>
      <c r="EW2051" s="176"/>
      <c r="EX2051" s="176"/>
      <c r="EY2051" s="176"/>
      <c r="EZ2051" s="176"/>
      <c r="FA2051" s="176"/>
      <c r="FB2051" s="176"/>
      <c r="FC2051" s="176"/>
      <c r="FD2051" s="176"/>
      <c r="FE2051" s="176"/>
      <c r="FF2051" s="176"/>
      <c r="FG2051" s="176"/>
      <c r="FH2051" s="176"/>
      <c r="FI2051" s="176"/>
      <c r="FJ2051" s="176"/>
      <c r="FK2051" s="176"/>
      <c r="FL2051" s="176"/>
      <c r="FM2051" s="176"/>
      <c r="FN2051" s="176"/>
      <c r="FO2051" s="176"/>
      <c r="FP2051" s="176"/>
      <c r="FQ2051" s="176"/>
      <c r="FR2051" s="176"/>
      <c r="FS2051" s="176"/>
      <c r="FT2051" s="176"/>
      <c r="FU2051" s="176"/>
      <c r="FV2051" s="176"/>
      <c r="FW2051" s="176"/>
      <c r="FX2051" s="176"/>
      <c r="FY2051" s="176"/>
      <c r="FZ2051" s="176"/>
      <c r="GA2051" s="176"/>
      <c r="GB2051" s="176"/>
      <c r="GC2051" s="176"/>
      <c r="GD2051" s="176"/>
      <c r="GE2051" s="176"/>
      <c r="GF2051" s="176"/>
      <c r="GG2051" s="176"/>
      <c r="GH2051" s="176"/>
      <c r="GI2051" s="176"/>
      <c r="GJ2051" s="176"/>
      <c r="GK2051" s="176"/>
      <c r="GL2051" s="176"/>
      <c r="GM2051" s="176"/>
      <c r="GN2051" s="176"/>
      <c r="GO2051" s="176"/>
      <c r="GP2051" s="176"/>
      <c r="GQ2051" s="176"/>
      <c r="GR2051" s="176"/>
      <c r="GS2051" s="176"/>
      <c r="GT2051" s="176"/>
      <c r="GU2051" s="176"/>
      <c r="GV2051" s="176"/>
      <c r="GW2051" s="176"/>
      <c r="GX2051" s="176"/>
      <c r="GY2051" s="176"/>
      <c r="GZ2051" s="176"/>
      <c r="HA2051" s="176"/>
      <c r="HB2051" s="176"/>
      <c r="HC2051" s="176"/>
      <c r="HD2051" s="176"/>
      <c r="HE2051" s="176"/>
      <c r="HF2051" s="176"/>
      <c r="HG2051" s="176"/>
      <c r="HH2051" s="176"/>
      <c r="HI2051" s="176"/>
      <c r="HJ2051" s="176"/>
      <c r="HK2051" s="176"/>
      <c r="HL2051" s="176"/>
      <c r="HM2051" s="176"/>
      <c r="HN2051" s="176"/>
      <c r="HO2051" s="176"/>
      <c r="HP2051" s="176"/>
      <c r="HQ2051" s="176"/>
      <c r="HR2051" s="176"/>
      <c r="HS2051" s="176"/>
      <c r="HT2051" s="176"/>
      <c r="HU2051" s="176"/>
      <c r="HV2051" s="176"/>
      <c r="HW2051" s="176"/>
      <c r="HX2051" s="176"/>
      <c r="HY2051" s="176"/>
      <c r="HZ2051" s="176"/>
      <c r="IA2051" s="176"/>
      <c r="IB2051" s="176"/>
      <c r="IC2051" s="176"/>
      <c r="ID2051" s="176"/>
      <c r="IE2051" s="176"/>
      <c r="IF2051" s="176"/>
      <c r="IG2051" s="176"/>
      <c r="IH2051" s="176"/>
      <c r="II2051" s="176"/>
      <c r="IJ2051" s="176"/>
      <c r="IK2051" s="176"/>
      <c r="IL2051" s="176"/>
      <c r="IM2051" s="176"/>
      <c r="IN2051" s="176"/>
      <c r="IO2051" s="176"/>
      <c r="IP2051" s="176"/>
      <c r="IQ2051" s="176"/>
      <c r="IR2051" s="176"/>
      <c r="IS2051" s="176"/>
      <c r="IT2051" s="176"/>
      <c r="IU2051" s="176"/>
    </row>
    <row r="2052" spans="1:255" s="177" customFormat="1" x14ac:dyDescent="0.25">
      <c r="A2052" s="102"/>
      <c r="B2052" s="672"/>
      <c r="C2052" s="672"/>
      <c r="D2052" s="697"/>
      <c r="E2052" s="376"/>
      <c r="F2052" s="377"/>
      <c r="G2052" s="378"/>
      <c r="H2052" s="379"/>
      <c r="I2052" s="179"/>
      <c r="J2052" s="175"/>
      <c r="K2052" s="175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  <c r="AZ2052" s="176"/>
      <c r="BA2052" s="176"/>
      <c r="BB2052" s="176"/>
      <c r="BC2052" s="176"/>
      <c r="BD2052" s="176"/>
      <c r="BE2052" s="176"/>
      <c r="BF2052" s="176"/>
      <c r="BG2052" s="176"/>
      <c r="BH2052" s="176"/>
      <c r="BI2052" s="176"/>
      <c r="BJ2052" s="176"/>
      <c r="BK2052" s="176"/>
      <c r="BL2052" s="176"/>
      <c r="BM2052" s="176"/>
      <c r="BN2052" s="176"/>
      <c r="BO2052" s="176"/>
      <c r="BP2052" s="176"/>
      <c r="BQ2052" s="176"/>
      <c r="BR2052" s="176"/>
      <c r="BS2052" s="176"/>
      <c r="BT2052" s="176"/>
      <c r="BU2052" s="176"/>
      <c r="BV2052" s="176"/>
      <c r="BW2052" s="176"/>
      <c r="BX2052" s="176"/>
      <c r="BY2052" s="176"/>
      <c r="BZ2052" s="176"/>
      <c r="CA2052" s="176"/>
      <c r="CB2052" s="176"/>
      <c r="CC2052" s="176"/>
      <c r="CD2052" s="176"/>
      <c r="CE2052" s="176"/>
      <c r="CF2052" s="176"/>
      <c r="CG2052" s="176"/>
      <c r="CH2052" s="176"/>
      <c r="CI2052" s="176"/>
      <c r="CJ2052" s="176"/>
      <c r="CK2052" s="176"/>
      <c r="CL2052" s="176"/>
      <c r="CM2052" s="176"/>
      <c r="CN2052" s="176"/>
      <c r="CO2052" s="176"/>
      <c r="CP2052" s="176"/>
      <c r="CQ2052" s="176"/>
      <c r="CR2052" s="176"/>
      <c r="CS2052" s="176"/>
      <c r="CT2052" s="176"/>
      <c r="CU2052" s="176"/>
      <c r="CV2052" s="176"/>
      <c r="CW2052" s="176"/>
      <c r="CX2052" s="176"/>
      <c r="CY2052" s="176"/>
      <c r="CZ2052" s="176"/>
      <c r="DA2052" s="176"/>
      <c r="DB2052" s="176"/>
      <c r="DC2052" s="176"/>
      <c r="DD2052" s="176"/>
      <c r="DE2052" s="176"/>
      <c r="DF2052" s="176"/>
      <c r="DG2052" s="176"/>
      <c r="DH2052" s="176"/>
      <c r="DI2052" s="176"/>
      <c r="DJ2052" s="176"/>
      <c r="DK2052" s="176"/>
      <c r="DL2052" s="176"/>
      <c r="DM2052" s="176"/>
      <c r="DN2052" s="176"/>
      <c r="DO2052" s="176"/>
      <c r="DP2052" s="176"/>
      <c r="DQ2052" s="176"/>
      <c r="DR2052" s="176"/>
      <c r="DS2052" s="176"/>
      <c r="DT2052" s="176"/>
      <c r="DU2052" s="176"/>
      <c r="DV2052" s="176"/>
      <c r="DW2052" s="176"/>
      <c r="DX2052" s="176"/>
      <c r="DY2052" s="176"/>
      <c r="DZ2052" s="176"/>
      <c r="EA2052" s="176"/>
      <c r="EB2052" s="176"/>
      <c r="EC2052" s="176"/>
      <c r="ED2052" s="176"/>
      <c r="EE2052" s="176"/>
      <c r="EF2052" s="176"/>
      <c r="EG2052" s="176"/>
      <c r="EH2052" s="176"/>
      <c r="EI2052" s="176"/>
      <c r="EJ2052" s="176"/>
      <c r="EK2052" s="176"/>
      <c r="EL2052" s="176"/>
      <c r="EM2052" s="176"/>
      <c r="EN2052" s="176"/>
      <c r="EO2052" s="176"/>
      <c r="EP2052" s="176"/>
      <c r="EQ2052" s="176"/>
      <c r="ER2052" s="176"/>
      <c r="ES2052" s="176"/>
      <c r="ET2052" s="176"/>
      <c r="EU2052" s="176"/>
      <c r="EV2052" s="176"/>
      <c r="EW2052" s="176"/>
      <c r="EX2052" s="176"/>
      <c r="EY2052" s="176"/>
      <c r="EZ2052" s="176"/>
      <c r="FA2052" s="176"/>
      <c r="FB2052" s="176"/>
      <c r="FC2052" s="176"/>
      <c r="FD2052" s="176"/>
      <c r="FE2052" s="176"/>
      <c r="FF2052" s="176"/>
      <c r="FG2052" s="176"/>
      <c r="FH2052" s="176"/>
      <c r="FI2052" s="176"/>
      <c r="FJ2052" s="176"/>
      <c r="FK2052" s="176"/>
      <c r="FL2052" s="176"/>
      <c r="FM2052" s="176"/>
      <c r="FN2052" s="176"/>
      <c r="FO2052" s="176"/>
      <c r="FP2052" s="176"/>
      <c r="FQ2052" s="176"/>
      <c r="FR2052" s="176"/>
      <c r="FS2052" s="176"/>
      <c r="FT2052" s="176"/>
      <c r="FU2052" s="176"/>
      <c r="FV2052" s="176"/>
      <c r="FW2052" s="176"/>
      <c r="FX2052" s="176"/>
      <c r="FY2052" s="176"/>
      <c r="FZ2052" s="176"/>
      <c r="GA2052" s="176"/>
      <c r="GB2052" s="176"/>
      <c r="GC2052" s="176"/>
      <c r="GD2052" s="176"/>
      <c r="GE2052" s="176"/>
      <c r="GF2052" s="176"/>
      <c r="GG2052" s="176"/>
      <c r="GH2052" s="176"/>
      <c r="GI2052" s="176"/>
      <c r="GJ2052" s="176"/>
      <c r="GK2052" s="176"/>
      <c r="GL2052" s="176"/>
      <c r="GM2052" s="176"/>
      <c r="GN2052" s="176"/>
      <c r="GO2052" s="176"/>
      <c r="GP2052" s="176"/>
      <c r="GQ2052" s="176"/>
      <c r="GR2052" s="176"/>
      <c r="GS2052" s="176"/>
      <c r="GT2052" s="176"/>
      <c r="GU2052" s="176"/>
      <c r="GV2052" s="176"/>
      <c r="GW2052" s="176"/>
      <c r="GX2052" s="176"/>
      <c r="GY2052" s="176"/>
      <c r="GZ2052" s="176"/>
      <c r="HA2052" s="176"/>
      <c r="HB2052" s="176"/>
      <c r="HC2052" s="176"/>
      <c r="HD2052" s="176"/>
      <c r="HE2052" s="176"/>
      <c r="HF2052" s="176"/>
      <c r="HG2052" s="176"/>
      <c r="HH2052" s="176"/>
      <c r="HI2052" s="176"/>
      <c r="HJ2052" s="176"/>
      <c r="HK2052" s="176"/>
      <c r="HL2052" s="176"/>
      <c r="HM2052" s="176"/>
      <c r="HN2052" s="176"/>
      <c r="HO2052" s="176"/>
      <c r="HP2052" s="176"/>
      <c r="HQ2052" s="176"/>
      <c r="HR2052" s="176"/>
      <c r="HS2052" s="176"/>
      <c r="HT2052" s="176"/>
      <c r="HU2052" s="176"/>
      <c r="HV2052" s="176"/>
      <c r="HW2052" s="176"/>
      <c r="HX2052" s="176"/>
      <c r="HY2052" s="176"/>
      <c r="HZ2052" s="176"/>
      <c r="IA2052" s="176"/>
      <c r="IB2052" s="176"/>
      <c r="IC2052" s="176"/>
      <c r="ID2052" s="176"/>
      <c r="IE2052" s="176"/>
      <c r="IF2052" s="176"/>
      <c r="IG2052" s="176"/>
      <c r="IH2052" s="176"/>
      <c r="II2052" s="176"/>
      <c r="IJ2052" s="176"/>
      <c r="IK2052" s="176"/>
      <c r="IL2052" s="176"/>
      <c r="IM2052" s="176"/>
      <c r="IN2052" s="176"/>
      <c r="IO2052" s="176"/>
      <c r="IP2052" s="176"/>
      <c r="IQ2052" s="176"/>
      <c r="IR2052" s="176"/>
      <c r="IS2052" s="176"/>
      <c r="IT2052" s="176"/>
      <c r="IU2052" s="176"/>
    </row>
    <row r="2053" spans="1:255" s="177" customFormat="1" x14ac:dyDescent="0.25">
      <c r="A2053" s="866" t="s">
        <v>222</v>
      </c>
      <c r="B2053" s="813" t="s">
        <v>22</v>
      </c>
      <c r="C2053" s="813" t="s">
        <v>223</v>
      </c>
      <c r="D2053" s="874" t="s">
        <v>17</v>
      </c>
      <c r="E2053" s="876" t="s">
        <v>224</v>
      </c>
      <c r="F2053" s="878" t="s">
        <v>225</v>
      </c>
      <c r="G2053" s="879"/>
      <c r="H2053" s="880" t="s">
        <v>226</v>
      </c>
      <c r="I2053" s="179"/>
      <c r="J2053" s="175"/>
      <c r="K2053" s="175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  <c r="AZ2053" s="176"/>
      <c r="BA2053" s="176"/>
      <c r="BB2053" s="176"/>
      <c r="BC2053" s="176"/>
      <c r="BD2053" s="176"/>
      <c r="BE2053" s="176"/>
      <c r="BF2053" s="176"/>
      <c r="BG2053" s="176"/>
      <c r="BH2053" s="176"/>
      <c r="BI2053" s="176"/>
      <c r="BJ2053" s="176"/>
      <c r="BK2053" s="176"/>
      <c r="BL2053" s="176"/>
      <c r="BM2053" s="176"/>
      <c r="BN2053" s="176"/>
      <c r="BO2053" s="176"/>
      <c r="BP2053" s="176"/>
      <c r="BQ2053" s="176"/>
      <c r="BR2053" s="176"/>
      <c r="BS2053" s="176"/>
      <c r="BT2053" s="176"/>
      <c r="BU2053" s="176"/>
      <c r="BV2053" s="176"/>
      <c r="BW2053" s="176"/>
      <c r="BX2053" s="176"/>
      <c r="BY2053" s="176"/>
      <c r="BZ2053" s="176"/>
      <c r="CA2053" s="176"/>
      <c r="CB2053" s="176"/>
      <c r="CC2053" s="176"/>
      <c r="CD2053" s="176"/>
      <c r="CE2053" s="176"/>
      <c r="CF2053" s="176"/>
      <c r="CG2053" s="176"/>
      <c r="CH2053" s="176"/>
      <c r="CI2053" s="176"/>
      <c r="CJ2053" s="176"/>
      <c r="CK2053" s="176"/>
      <c r="CL2053" s="176"/>
      <c r="CM2053" s="176"/>
      <c r="CN2053" s="176"/>
      <c r="CO2053" s="176"/>
      <c r="CP2053" s="176"/>
      <c r="CQ2053" s="176"/>
      <c r="CR2053" s="176"/>
      <c r="CS2053" s="176"/>
      <c r="CT2053" s="176"/>
      <c r="CU2053" s="176"/>
      <c r="CV2053" s="176"/>
      <c r="CW2053" s="176"/>
      <c r="CX2053" s="176"/>
      <c r="CY2053" s="176"/>
      <c r="CZ2053" s="176"/>
      <c r="DA2053" s="176"/>
      <c r="DB2053" s="176"/>
      <c r="DC2053" s="176"/>
      <c r="DD2053" s="176"/>
      <c r="DE2053" s="176"/>
      <c r="DF2053" s="176"/>
      <c r="DG2053" s="176"/>
      <c r="DH2053" s="176"/>
      <c r="DI2053" s="176"/>
      <c r="DJ2053" s="176"/>
      <c r="DK2053" s="176"/>
      <c r="DL2053" s="176"/>
      <c r="DM2053" s="176"/>
      <c r="DN2053" s="176"/>
      <c r="DO2053" s="176"/>
      <c r="DP2053" s="176"/>
      <c r="DQ2053" s="176"/>
      <c r="DR2053" s="176"/>
      <c r="DS2053" s="176"/>
      <c r="DT2053" s="176"/>
      <c r="DU2053" s="176"/>
      <c r="DV2053" s="176"/>
      <c r="DW2053" s="176"/>
      <c r="DX2053" s="176"/>
      <c r="DY2053" s="176"/>
      <c r="DZ2053" s="176"/>
      <c r="EA2053" s="176"/>
      <c r="EB2053" s="176"/>
      <c r="EC2053" s="176"/>
      <c r="ED2053" s="176"/>
      <c r="EE2053" s="176"/>
      <c r="EF2053" s="176"/>
      <c r="EG2053" s="176"/>
      <c r="EH2053" s="176"/>
      <c r="EI2053" s="176"/>
      <c r="EJ2053" s="176"/>
      <c r="EK2053" s="176"/>
      <c r="EL2053" s="176"/>
      <c r="EM2053" s="176"/>
      <c r="EN2053" s="176"/>
      <c r="EO2053" s="176"/>
      <c r="EP2053" s="176"/>
      <c r="EQ2053" s="176"/>
      <c r="ER2053" s="176"/>
      <c r="ES2053" s="176"/>
      <c r="ET2053" s="176"/>
      <c r="EU2053" s="176"/>
      <c r="EV2053" s="176"/>
      <c r="EW2053" s="176"/>
      <c r="EX2053" s="176"/>
      <c r="EY2053" s="176"/>
      <c r="EZ2053" s="176"/>
      <c r="FA2053" s="176"/>
      <c r="FB2053" s="176"/>
      <c r="FC2053" s="176"/>
      <c r="FD2053" s="176"/>
      <c r="FE2053" s="176"/>
      <c r="FF2053" s="176"/>
      <c r="FG2053" s="176"/>
      <c r="FH2053" s="176"/>
      <c r="FI2053" s="176"/>
      <c r="FJ2053" s="176"/>
      <c r="FK2053" s="176"/>
      <c r="FL2053" s="176"/>
      <c r="FM2053" s="176"/>
      <c r="FN2053" s="176"/>
      <c r="FO2053" s="176"/>
      <c r="FP2053" s="176"/>
      <c r="FQ2053" s="176"/>
      <c r="FR2053" s="176"/>
      <c r="FS2053" s="176"/>
      <c r="FT2053" s="176"/>
      <c r="FU2053" s="176"/>
      <c r="FV2053" s="176"/>
      <c r="FW2053" s="176"/>
      <c r="FX2053" s="176"/>
      <c r="FY2053" s="176"/>
      <c r="FZ2053" s="176"/>
      <c r="GA2053" s="176"/>
      <c r="GB2053" s="176"/>
      <c r="GC2053" s="176"/>
      <c r="GD2053" s="176"/>
      <c r="GE2053" s="176"/>
      <c r="GF2053" s="176"/>
      <c r="GG2053" s="176"/>
      <c r="GH2053" s="176"/>
      <c r="GI2053" s="176"/>
      <c r="GJ2053" s="176"/>
      <c r="GK2053" s="176"/>
      <c r="GL2053" s="176"/>
      <c r="GM2053" s="176"/>
      <c r="GN2053" s="176"/>
      <c r="GO2053" s="176"/>
      <c r="GP2053" s="176"/>
      <c r="GQ2053" s="176"/>
      <c r="GR2053" s="176"/>
      <c r="GS2053" s="176"/>
      <c r="GT2053" s="176"/>
      <c r="GU2053" s="176"/>
      <c r="GV2053" s="176"/>
      <c r="GW2053" s="176"/>
      <c r="GX2053" s="176"/>
      <c r="GY2053" s="176"/>
      <c r="GZ2053" s="176"/>
      <c r="HA2053" s="176"/>
      <c r="HB2053" s="176"/>
      <c r="HC2053" s="176"/>
      <c r="HD2053" s="176"/>
      <c r="HE2053" s="176"/>
      <c r="HF2053" s="176"/>
      <c r="HG2053" s="176"/>
      <c r="HH2053" s="176"/>
      <c r="HI2053" s="176"/>
      <c r="HJ2053" s="176"/>
      <c r="HK2053" s="176"/>
      <c r="HL2053" s="176"/>
      <c r="HM2053" s="176"/>
      <c r="HN2053" s="176"/>
      <c r="HO2053" s="176"/>
      <c r="HP2053" s="176"/>
      <c r="HQ2053" s="176"/>
      <c r="HR2053" s="176"/>
      <c r="HS2053" s="176"/>
      <c r="HT2053" s="176"/>
      <c r="HU2053" s="176"/>
      <c r="HV2053" s="176"/>
      <c r="HW2053" s="176"/>
      <c r="HX2053" s="176"/>
      <c r="HY2053" s="176"/>
      <c r="HZ2053" s="176"/>
      <c r="IA2053" s="176"/>
      <c r="IB2053" s="176"/>
      <c r="IC2053" s="176"/>
      <c r="ID2053" s="176"/>
      <c r="IE2053" s="176"/>
      <c r="IF2053" s="176"/>
      <c r="IG2053" s="176"/>
      <c r="IH2053" s="176"/>
      <c r="II2053" s="176"/>
      <c r="IJ2053" s="176"/>
      <c r="IK2053" s="176"/>
      <c r="IL2053" s="176"/>
      <c r="IM2053" s="176"/>
      <c r="IN2053" s="176"/>
      <c r="IO2053" s="176"/>
      <c r="IP2053" s="176"/>
      <c r="IQ2053" s="176"/>
      <c r="IR2053" s="176"/>
      <c r="IS2053" s="176"/>
      <c r="IT2053" s="176"/>
      <c r="IU2053" s="176"/>
    </row>
    <row r="2054" spans="1:255" s="177" customFormat="1" x14ac:dyDescent="0.25">
      <c r="A2054" s="867"/>
      <c r="B2054" s="814"/>
      <c r="C2054" s="814"/>
      <c r="D2054" s="875"/>
      <c r="E2054" s="877"/>
      <c r="F2054" s="124" t="s">
        <v>227</v>
      </c>
      <c r="G2054" s="125" t="s">
        <v>228</v>
      </c>
      <c r="H2054" s="881"/>
      <c r="I2054" s="179"/>
      <c r="J2054" s="175"/>
      <c r="K2054" s="175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  <c r="AZ2054" s="176"/>
      <c r="BA2054" s="176"/>
      <c r="BB2054" s="176"/>
      <c r="BC2054" s="176"/>
      <c r="BD2054" s="176"/>
      <c r="BE2054" s="176"/>
      <c r="BF2054" s="176"/>
      <c r="BG2054" s="176"/>
      <c r="BH2054" s="176"/>
      <c r="BI2054" s="176"/>
      <c r="BJ2054" s="176"/>
      <c r="BK2054" s="176"/>
      <c r="BL2054" s="176"/>
      <c r="BM2054" s="176"/>
      <c r="BN2054" s="176"/>
      <c r="BO2054" s="176"/>
      <c r="BP2054" s="176"/>
      <c r="BQ2054" s="176"/>
      <c r="BR2054" s="176"/>
      <c r="BS2054" s="176"/>
      <c r="BT2054" s="176"/>
      <c r="BU2054" s="176"/>
      <c r="BV2054" s="176"/>
      <c r="BW2054" s="176"/>
      <c r="BX2054" s="176"/>
      <c r="BY2054" s="176"/>
      <c r="BZ2054" s="176"/>
      <c r="CA2054" s="176"/>
      <c r="CB2054" s="176"/>
      <c r="CC2054" s="176"/>
      <c r="CD2054" s="176"/>
      <c r="CE2054" s="176"/>
      <c r="CF2054" s="176"/>
      <c r="CG2054" s="176"/>
      <c r="CH2054" s="176"/>
      <c r="CI2054" s="176"/>
      <c r="CJ2054" s="176"/>
      <c r="CK2054" s="176"/>
      <c r="CL2054" s="176"/>
      <c r="CM2054" s="176"/>
      <c r="CN2054" s="176"/>
      <c r="CO2054" s="176"/>
      <c r="CP2054" s="176"/>
      <c r="CQ2054" s="176"/>
      <c r="CR2054" s="176"/>
      <c r="CS2054" s="176"/>
      <c r="CT2054" s="176"/>
      <c r="CU2054" s="176"/>
      <c r="CV2054" s="176"/>
      <c r="CW2054" s="176"/>
      <c r="CX2054" s="176"/>
      <c r="CY2054" s="176"/>
      <c r="CZ2054" s="176"/>
      <c r="DA2054" s="176"/>
      <c r="DB2054" s="176"/>
      <c r="DC2054" s="176"/>
      <c r="DD2054" s="176"/>
      <c r="DE2054" s="176"/>
      <c r="DF2054" s="176"/>
      <c r="DG2054" s="176"/>
      <c r="DH2054" s="176"/>
      <c r="DI2054" s="176"/>
      <c r="DJ2054" s="176"/>
      <c r="DK2054" s="176"/>
      <c r="DL2054" s="176"/>
      <c r="DM2054" s="176"/>
      <c r="DN2054" s="176"/>
      <c r="DO2054" s="176"/>
      <c r="DP2054" s="176"/>
      <c r="DQ2054" s="176"/>
      <c r="DR2054" s="176"/>
      <c r="DS2054" s="176"/>
      <c r="DT2054" s="176"/>
      <c r="DU2054" s="176"/>
      <c r="DV2054" s="176"/>
      <c r="DW2054" s="176"/>
      <c r="DX2054" s="176"/>
      <c r="DY2054" s="176"/>
      <c r="DZ2054" s="176"/>
      <c r="EA2054" s="176"/>
      <c r="EB2054" s="176"/>
      <c r="EC2054" s="176"/>
      <c r="ED2054" s="176"/>
      <c r="EE2054" s="176"/>
      <c r="EF2054" s="176"/>
      <c r="EG2054" s="176"/>
      <c r="EH2054" s="176"/>
      <c r="EI2054" s="176"/>
      <c r="EJ2054" s="176"/>
      <c r="EK2054" s="176"/>
      <c r="EL2054" s="176"/>
      <c r="EM2054" s="176"/>
      <c r="EN2054" s="176"/>
      <c r="EO2054" s="176"/>
      <c r="EP2054" s="176"/>
      <c r="EQ2054" s="176"/>
      <c r="ER2054" s="176"/>
      <c r="ES2054" s="176"/>
      <c r="ET2054" s="176"/>
      <c r="EU2054" s="176"/>
      <c r="EV2054" s="176"/>
      <c r="EW2054" s="176"/>
      <c r="EX2054" s="176"/>
      <c r="EY2054" s="176"/>
      <c r="EZ2054" s="176"/>
      <c r="FA2054" s="176"/>
      <c r="FB2054" s="176"/>
      <c r="FC2054" s="176"/>
      <c r="FD2054" s="176"/>
      <c r="FE2054" s="176"/>
      <c r="FF2054" s="176"/>
      <c r="FG2054" s="176"/>
      <c r="FH2054" s="176"/>
      <c r="FI2054" s="176"/>
      <c r="FJ2054" s="176"/>
      <c r="FK2054" s="176"/>
      <c r="FL2054" s="176"/>
      <c r="FM2054" s="176"/>
      <c r="FN2054" s="176"/>
      <c r="FO2054" s="176"/>
      <c r="FP2054" s="176"/>
      <c r="FQ2054" s="176"/>
      <c r="FR2054" s="176"/>
      <c r="FS2054" s="176"/>
      <c r="FT2054" s="176"/>
      <c r="FU2054" s="176"/>
      <c r="FV2054" s="176"/>
      <c r="FW2054" s="176"/>
      <c r="FX2054" s="176"/>
      <c r="FY2054" s="176"/>
      <c r="FZ2054" s="176"/>
      <c r="GA2054" s="176"/>
      <c r="GB2054" s="176"/>
      <c r="GC2054" s="176"/>
      <c r="GD2054" s="176"/>
      <c r="GE2054" s="176"/>
      <c r="GF2054" s="176"/>
      <c r="GG2054" s="176"/>
      <c r="GH2054" s="176"/>
      <c r="GI2054" s="176"/>
      <c r="GJ2054" s="176"/>
      <c r="GK2054" s="176"/>
      <c r="GL2054" s="176"/>
      <c r="GM2054" s="176"/>
      <c r="GN2054" s="176"/>
      <c r="GO2054" s="176"/>
      <c r="GP2054" s="176"/>
      <c r="GQ2054" s="176"/>
      <c r="GR2054" s="176"/>
      <c r="GS2054" s="176"/>
      <c r="GT2054" s="176"/>
      <c r="GU2054" s="176"/>
      <c r="GV2054" s="176"/>
      <c r="GW2054" s="176"/>
      <c r="GX2054" s="176"/>
      <c r="GY2054" s="176"/>
      <c r="GZ2054" s="176"/>
      <c r="HA2054" s="176"/>
      <c r="HB2054" s="176"/>
      <c r="HC2054" s="176"/>
      <c r="HD2054" s="176"/>
      <c r="HE2054" s="176"/>
      <c r="HF2054" s="176"/>
      <c r="HG2054" s="176"/>
      <c r="HH2054" s="176"/>
      <c r="HI2054" s="176"/>
      <c r="HJ2054" s="176"/>
      <c r="HK2054" s="176"/>
      <c r="HL2054" s="176"/>
      <c r="HM2054" s="176"/>
      <c r="HN2054" s="176"/>
      <c r="HO2054" s="176"/>
      <c r="HP2054" s="176"/>
      <c r="HQ2054" s="176"/>
      <c r="HR2054" s="176"/>
      <c r="HS2054" s="176"/>
      <c r="HT2054" s="176"/>
      <c r="HU2054" s="176"/>
      <c r="HV2054" s="176"/>
      <c r="HW2054" s="176"/>
      <c r="HX2054" s="176"/>
      <c r="HY2054" s="176"/>
      <c r="HZ2054" s="176"/>
      <c r="IA2054" s="176"/>
      <c r="IB2054" s="176"/>
      <c r="IC2054" s="176"/>
      <c r="ID2054" s="176"/>
      <c r="IE2054" s="176"/>
      <c r="IF2054" s="176"/>
      <c r="IG2054" s="176"/>
      <c r="IH2054" s="176"/>
      <c r="II2054" s="176"/>
      <c r="IJ2054" s="176"/>
      <c r="IK2054" s="176"/>
      <c r="IL2054" s="176"/>
      <c r="IM2054" s="176"/>
      <c r="IN2054" s="176"/>
      <c r="IO2054" s="176"/>
      <c r="IP2054" s="176"/>
      <c r="IQ2054" s="176"/>
      <c r="IR2054" s="176"/>
      <c r="IS2054" s="176"/>
      <c r="IT2054" s="176"/>
      <c r="IU2054" s="176"/>
    </row>
    <row r="2055" spans="1:255" s="177" customFormat="1" ht="27" customHeight="1" x14ac:dyDescent="0.25">
      <c r="A2055" s="76" t="s">
        <v>248</v>
      </c>
      <c r="B2055" s="77" t="s">
        <v>8</v>
      </c>
      <c r="C2055" s="78">
        <v>88250</v>
      </c>
      <c r="D2055" s="501" t="s">
        <v>249</v>
      </c>
      <c r="E2055" s="112">
        <v>4</v>
      </c>
      <c r="F2055" s="381">
        <f>F361</f>
        <v>23.01</v>
      </c>
      <c r="G2055" s="114">
        <f>TRUNC(E2055*F2055,2)</f>
        <v>92.04</v>
      </c>
      <c r="H2055" s="159"/>
      <c r="I2055" s="179"/>
      <c r="J2055" s="175"/>
      <c r="K2055" s="175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  <c r="AZ2055" s="176"/>
      <c r="BA2055" s="176"/>
      <c r="BB2055" s="176"/>
      <c r="BC2055" s="176"/>
      <c r="BD2055" s="176"/>
      <c r="BE2055" s="176"/>
      <c r="BF2055" s="176"/>
      <c r="BG2055" s="176"/>
      <c r="BH2055" s="176"/>
      <c r="BI2055" s="176"/>
      <c r="BJ2055" s="176"/>
      <c r="BK2055" s="176"/>
      <c r="BL2055" s="176"/>
      <c r="BM2055" s="176"/>
      <c r="BN2055" s="176"/>
      <c r="BO2055" s="176"/>
      <c r="BP2055" s="176"/>
      <c r="BQ2055" s="176"/>
      <c r="BR2055" s="176"/>
      <c r="BS2055" s="176"/>
      <c r="BT2055" s="176"/>
      <c r="BU2055" s="176"/>
      <c r="BV2055" s="176"/>
      <c r="BW2055" s="176"/>
      <c r="BX2055" s="176"/>
      <c r="BY2055" s="176"/>
      <c r="BZ2055" s="176"/>
      <c r="CA2055" s="176"/>
      <c r="CB2055" s="176"/>
      <c r="CC2055" s="176"/>
      <c r="CD2055" s="176"/>
      <c r="CE2055" s="176"/>
      <c r="CF2055" s="176"/>
      <c r="CG2055" s="176"/>
      <c r="CH2055" s="176"/>
      <c r="CI2055" s="176"/>
      <c r="CJ2055" s="176"/>
      <c r="CK2055" s="176"/>
      <c r="CL2055" s="176"/>
      <c r="CM2055" s="176"/>
      <c r="CN2055" s="176"/>
      <c r="CO2055" s="176"/>
      <c r="CP2055" s="176"/>
      <c r="CQ2055" s="176"/>
      <c r="CR2055" s="176"/>
      <c r="CS2055" s="176"/>
      <c r="CT2055" s="176"/>
      <c r="CU2055" s="176"/>
      <c r="CV2055" s="176"/>
      <c r="CW2055" s="176"/>
      <c r="CX2055" s="176"/>
      <c r="CY2055" s="176"/>
      <c r="CZ2055" s="176"/>
      <c r="DA2055" s="176"/>
      <c r="DB2055" s="176"/>
      <c r="DC2055" s="176"/>
      <c r="DD2055" s="176"/>
      <c r="DE2055" s="176"/>
      <c r="DF2055" s="176"/>
      <c r="DG2055" s="176"/>
      <c r="DH2055" s="176"/>
      <c r="DI2055" s="176"/>
      <c r="DJ2055" s="176"/>
      <c r="DK2055" s="176"/>
      <c r="DL2055" s="176"/>
      <c r="DM2055" s="176"/>
      <c r="DN2055" s="176"/>
      <c r="DO2055" s="176"/>
      <c r="DP2055" s="176"/>
      <c r="DQ2055" s="176"/>
      <c r="DR2055" s="176"/>
      <c r="DS2055" s="176"/>
      <c r="DT2055" s="176"/>
      <c r="DU2055" s="176"/>
      <c r="DV2055" s="176"/>
      <c r="DW2055" s="176"/>
      <c r="DX2055" s="176"/>
      <c r="DY2055" s="176"/>
      <c r="DZ2055" s="176"/>
      <c r="EA2055" s="176"/>
      <c r="EB2055" s="176"/>
      <c r="EC2055" s="176"/>
      <c r="ED2055" s="176"/>
      <c r="EE2055" s="176"/>
      <c r="EF2055" s="176"/>
      <c r="EG2055" s="176"/>
      <c r="EH2055" s="176"/>
      <c r="EI2055" s="176"/>
      <c r="EJ2055" s="176"/>
      <c r="EK2055" s="176"/>
      <c r="EL2055" s="176"/>
      <c r="EM2055" s="176"/>
      <c r="EN2055" s="176"/>
      <c r="EO2055" s="176"/>
      <c r="EP2055" s="176"/>
      <c r="EQ2055" s="176"/>
      <c r="ER2055" s="176"/>
      <c r="ES2055" s="176"/>
      <c r="ET2055" s="176"/>
      <c r="EU2055" s="176"/>
      <c r="EV2055" s="176"/>
      <c r="EW2055" s="176"/>
      <c r="EX2055" s="176"/>
      <c r="EY2055" s="176"/>
      <c r="EZ2055" s="176"/>
      <c r="FA2055" s="176"/>
      <c r="FB2055" s="176"/>
      <c r="FC2055" s="176"/>
      <c r="FD2055" s="176"/>
      <c r="FE2055" s="176"/>
      <c r="FF2055" s="176"/>
      <c r="FG2055" s="176"/>
      <c r="FH2055" s="176"/>
      <c r="FI2055" s="176"/>
      <c r="FJ2055" s="176"/>
      <c r="FK2055" s="176"/>
      <c r="FL2055" s="176"/>
      <c r="FM2055" s="176"/>
      <c r="FN2055" s="176"/>
      <c r="FO2055" s="176"/>
      <c r="FP2055" s="176"/>
      <c r="FQ2055" s="176"/>
      <c r="FR2055" s="176"/>
      <c r="FS2055" s="176"/>
      <c r="FT2055" s="176"/>
      <c r="FU2055" s="176"/>
      <c r="FV2055" s="176"/>
      <c r="FW2055" s="176"/>
      <c r="FX2055" s="176"/>
      <c r="FY2055" s="176"/>
      <c r="FZ2055" s="176"/>
      <c r="GA2055" s="176"/>
      <c r="GB2055" s="176"/>
      <c r="GC2055" s="176"/>
      <c r="GD2055" s="176"/>
      <c r="GE2055" s="176"/>
      <c r="GF2055" s="176"/>
      <c r="GG2055" s="176"/>
      <c r="GH2055" s="176"/>
      <c r="GI2055" s="176"/>
      <c r="GJ2055" s="176"/>
      <c r="GK2055" s="176"/>
      <c r="GL2055" s="176"/>
      <c r="GM2055" s="176"/>
      <c r="GN2055" s="176"/>
      <c r="GO2055" s="176"/>
      <c r="GP2055" s="176"/>
      <c r="GQ2055" s="176"/>
      <c r="GR2055" s="176"/>
      <c r="GS2055" s="176"/>
      <c r="GT2055" s="176"/>
      <c r="GU2055" s="176"/>
      <c r="GV2055" s="176"/>
      <c r="GW2055" s="176"/>
      <c r="GX2055" s="176"/>
      <c r="GY2055" s="176"/>
      <c r="GZ2055" s="176"/>
      <c r="HA2055" s="176"/>
      <c r="HB2055" s="176"/>
      <c r="HC2055" s="176"/>
      <c r="HD2055" s="176"/>
      <c r="HE2055" s="176"/>
      <c r="HF2055" s="176"/>
      <c r="HG2055" s="176"/>
      <c r="HH2055" s="176"/>
      <c r="HI2055" s="176"/>
      <c r="HJ2055" s="176"/>
      <c r="HK2055" s="176"/>
      <c r="HL2055" s="176"/>
      <c r="HM2055" s="176"/>
      <c r="HN2055" s="176"/>
      <c r="HO2055" s="176"/>
      <c r="HP2055" s="176"/>
      <c r="HQ2055" s="176"/>
      <c r="HR2055" s="176"/>
      <c r="HS2055" s="176"/>
      <c r="HT2055" s="176"/>
      <c r="HU2055" s="176"/>
      <c r="HV2055" s="176"/>
      <c r="HW2055" s="176"/>
      <c r="HX2055" s="176"/>
      <c r="HY2055" s="176"/>
      <c r="HZ2055" s="176"/>
      <c r="IA2055" s="176"/>
      <c r="IB2055" s="176"/>
      <c r="IC2055" s="176"/>
      <c r="ID2055" s="176"/>
      <c r="IE2055" s="176"/>
      <c r="IF2055" s="176"/>
      <c r="IG2055" s="176"/>
      <c r="IH2055" s="176"/>
      <c r="II2055" s="176"/>
      <c r="IJ2055" s="176"/>
      <c r="IK2055" s="176"/>
      <c r="IL2055" s="176"/>
      <c r="IM2055" s="176"/>
      <c r="IN2055" s="176"/>
      <c r="IO2055" s="176"/>
      <c r="IP2055" s="176"/>
      <c r="IQ2055" s="176"/>
      <c r="IR2055" s="176"/>
      <c r="IS2055" s="176"/>
      <c r="IT2055" s="176"/>
      <c r="IU2055" s="176"/>
    </row>
    <row r="2056" spans="1:255" s="177" customFormat="1" ht="27" customHeight="1" x14ac:dyDescent="0.25">
      <c r="A2056" s="76" t="s">
        <v>250</v>
      </c>
      <c r="B2056" s="77" t="s">
        <v>8</v>
      </c>
      <c r="C2056" s="78">
        <v>100308</v>
      </c>
      <c r="D2056" s="501" t="s">
        <v>249</v>
      </c>
      <c r="E2056" s="112">
        <v>4</v>
      </c>
      <c r="F2056" s="381">
        <f>F362</f>
        <v>25.98</v>
      </c>
      <c r="G2056" s="114">
        <f>TRUNC(E2056*F2056,2)</f>
        <v>103.92</v>
      </c>
      <c r="H2056" s="159"/>
      <c r="I2056" s="179"/>
      <c r="J2056" s="175"/>
      <c r="K2056" s="175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  <c r="AZ2056" s="176"/>
      <c r="BA2056" s="176"/>
      <c r="BB2056" s="176"/>
      <c r="BC2056" s="176"/>
      <c r="BD2056" s="176"/>
      <c r="BE2056" s="176"/>
      <c r="BF2056" s="176"/>
      <c r="BG2056" s="176"/>
      <c r="BH2056" s="176"/>
      <c r="BI2056" s="176"/>
      <c r="BJ2056" s="176"/>
      <c r="BK2056" s="176"/>
      <c r="BL2056" s="176"/>
      <c r="BM2056" s="176"/>
      <c r="BN2056" s="176"/>
      <c r="BO2056" s="176"/>
      <c r="BP2056" s="176"/>
      <c r="BQ2056" s="176"/>
      <c r="BR2056" s="176"/>
      <c r="BS2056" s="176"/>
      <c r="BT2056" s="176"/>
      <c r="BU2056" s="176"/>
      <c r="BV2056" s="176"/>
      <c r="BW2056" s="176"/>
      <c r="BX2056" s="176"/>
      <c r="BY2056" s="176"/>
      <c r="BZ2056" s="176"/>
      <c r="CA2056" s="176"/>
      <c r="CB2056" s="176"/>
      <c r="CC2056" s="176"/>
      <c r="CD2056" s="176"/>
      <c r="CE2056" s="176"/>
      <c r="CF2056" s="176"/>
      <c r="CG2056" s="176"/>
      <c r="CH2056" s="176"/>
      <c r="CI2056" s="176"/>
      <c r="CJ2056" s="176"/>
      <c r="CK2056" s="176"/>
      <c r="CL2056" s="176"/>
      <c r="CM2056" s="176"/>
      <c r="CN2056" s="176"/>
      <c r="CO2056" s="176"/>
      <c r="CP2056" s="176"/>
      <c r="CQ2056" s="176"/>
      <c r="CR2056" s="176"/>
      <c r="CS2056" s="176"/>
      <c r="CT2056" s="176"/>
      <c r="CU2056" s="176"/>
      <c r="CV2056" s="176"/>
      <c r="CW2056" s="176"/>
      <c r="CX2056" s="176"/>
      <c r="CY2056" s="176"/>
      <c r="CZ2056" s="176"/>
      <c r="DA2056" s="176"/>
      <c r="DB2056" s="176"/>
      <c r="DC2056" s="176"/>
      <c r="DD2056" s="176"/>
      <c r="DE2056" s="176"/>
      <c r="DF2056" s="176"/>
      <c r="DG2056" s="176"/>
      <c r="DH2056" s="176"/>
      <c r="DI2056" s="176"/>
      <c r="DJ2056" s="176"/>
      <c r="DK2056" s="176"/>
      <c r="DL2056" s="176"/>
      <c r="DM2056" s="176"/>
      <c r="DN2056" s="176"/>
      <c r="DO2056" s="176"/>
      <c r="DP2056" s="176"/>
      <c r="DQ2056" s="176"/>
      <c r="DR2056" s="176"/>
      <c r="DS2056" s="176"/>
      <c r="DT2056" s="176"/>
      <c r="DU2056" s="176"/>
      <c r="DV2056" s="176"/>
      <c r="DW2056" s="176"/>
      <c r="DX2056" s="176"/>
      <c r="DY2056" s="176"/>
      <c r="DZ2056" s="176"/>
      <c r="EA2056" s="176"/>
      <c r="EB2056" s="176"/>
      <c r="EC2056" s="176"/>
      <c r="ED2056" s="176"/>
      <c r="EE2056" s="176"/>
      <c r="EF2056" s="176"/>
      <c r="EG2056" s="176"/>
      <c r="EH2056" s="176"/>
      <c r="EI2056" s="176"/>
      <c r="EJ2056" s="176"/>
      <c r="EK2056" s="176"/>
      <c r="EL2056" s="176"/>
      <c r="EM2056" s="176"/>
      <c r="EN2056" s="176"/>
      <c r="EO2056" s="176"/>
      <c r="EP2056" s="176"/>
      <c r="EQ2056" s="176"/>
      <c r="ER2056" s="176"/>
      <c r="ES2056" s="176"/>
      <c r="ET2056" s="176"/>
      <c r="EU2056" s="176"/>
      <c r="EV2056" s="176"/>
      <c r="EW2056" s="176"/>
      <c r="EX2056" s="176"/>
      <c r="EY2056" s="176"/>
      <c r="EZ2056" s="176"/>
      <c r="FA2056" s="176"/>
      <c r="FB2056" s="176"/>
      <c r="FC2056" s="176"/>
      <c r="FD2056" s="176"/>
      <c r="FE2056" s="176"/>
      <c r="FF2056" s="176"/>
      <c r="FG2056" s="176"/>
      <c r="FH2056" s="176"/>
      <c r="FI2056" s="176"/>
      <c r="FJ2056" s="176"/>
      <c r="FK2056" s="176"/>
      <c r="FL2056" s="176"/>
      <c r="FM2056" s="176"/>
      <c r="FN2056" s="176"/>
      <c r="FO2056" s="176"/>
      <c r="FP2056" s="176"/>
      <c r="FQ2056" s="176"/>
      <c r="FR2056" s="176"/>
      <c r="FS2056" s="176"/>
      <c r="FT2056" s="176"/>
      <c r="FU2056" s="176"/>
      <c r="FV2056" s="176"/>
      <c r="FW2056" s="176"/>
      <c r="FX2056" s="176"/>
      <c r="FY2056" s="176"/>
      <c r="FZ2056" s="176"/>
      <c r="GA2056" s="176"/>
      <c r="GB2056" s="176"/>
      <c r="GC2056" s="176"/>
      <c r="GD2056" s="176"/>
      <c r="GE2056" s="176"/>
      <c r="GF2056" s="176"/>
      <c r="GG2056" s="176"/>
      <c r="GH2056" s="176"/>
      <c r="GI2056" s="176"/>
      <c r="GJ2056" s="176"/>
      <c r="GK2056" s="176"/>
      <c r="GL2056" s="176"/>
      <c r="GM2056" s="176"/>
      <c r="GN2056" s="176"/>
      <c r="GO2056" s="176"/>
      <c r="GP2056" s="176"/>
      <c r="GQ2056" s="176"/>
      <c r="GR2056" s="176"/>
      <c r="GS2056" s="176"/>
      <c r="GT2056" s="176"/>
      <c r="GU2056" s="176"/>
      <c r="GV2056" s="176"/>
      <c r="GW2056" s="176"/>
      <c r="GX2056" s="176"/>
      <c r="GY2056" s="176"/>
      <c r="GZ2056" s="176"/>
      <c r="HA2056" s="176"/>
      <c r="HB2056" s="176"/>
      <c r="HC2056" s="176"/>
      <c r="HD2056" s="176"/>
      <c r="HE2056" s="176"/>
      <c r="HF2056" s="176"/>
      <c r="HG2056" s="176"/>
      <c r="HH2056" s="176"/>
      <c r="HI2056" s="176"/>
      <c r="HJ2056" s="176"/>
      <c r="HK2056" s="176"/>
      <c r="HL2056" s="176"/>
      <c r="HM2056" s="176"/>
      <c r="HN2056" s="176"/>
      <c r="HO2056" s="176"/>
      <c r="HP2056" s="176"/>
      <c r="HQ2056" s="176"/>
      <c r="HR2056" s="176"/>
      <c r="HS2056" s="176"/>
      <c r="HT2056" s="176"/>
      <c r="HU2056" s="176"/>
      <c r="HV2056" s="176"/>
      <c r="HW2056" s="176"/>
      <c r="HX2056" s="176"/>
      <c r="HY2056" s="176"/>
      <c r="HZ2056" s="176"/>
      <c r="IA2056" s="176"/>
      <c r="IB2056" s="176"/>
      <c r="IC2056" s="176"/>
      <c r="ID2056" s="176"/>
      <c r="IE2056" s="176"/>
      <c r="IF2056" s="176"/>
      <c r="IG2056" s="176"/>
      <c r="IH2056" s="176"/>
      <c r="II2056" s="176"/>
      <c r="IJ2056" s="176"/>
      <c r="IK2056" s="176"/>
      <c r="IL2056" s="176"/>
      <c r="IM2056" s="176"/>
      <c r="IN2056" s="176"/>
      <c r="IO2056" s="176"/>
      <c r="IP2056" s="176"/>
      <c r="IQ2056" s="176"/>
      <c r="IR2056" s="176"/>
      <c r="IS2056" s="176"/>
      <c r="IT2056" s="176"/>
      <c r="IU2056" s="176"/>
    </row>
    <row r="2057" spans="1:255" s="177" customFormat="1" ht="15.75" customHeight="1" x14ac:dyDescent="0.25">
      <c r="A2057" s="170" t="s">
        <v>226</v>
      </c>
      <c r="B2057" s="808"/>
      <c r="C2057" s="809"/>
      <c r="D2057" s="809"/>
      <c r="E2057" s="809"/>
      <c r="F2057" s="809"/>
      <c r="G2057" s="810"/>
      <c r="H2057" s="171">
        <f>SUM(G2055:G2056)</f>
        <v>195.96</v>
      </c>
      <c r="I2057" s="179"/>
      <c r="J2057" s="175"/>
      <c r="K2057" s="175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  <c r="AZ2057" s="176"/>
      <c r="BA2057" s="176"/>
      <c r="BB2057" s="176"/>
      <c r="BC2057" s="176"/>
      <c r="BD2057" s="176"/>
      <c r="BE2057" s="176"/>
      <c r="BF2057" s="176"/>
      <c r="BG2057" s="176"/>
      <c r="BH2057" s="176"/>
      <c r="BI2057" s="176"/>
      <c r="BJ2057" s="176"/>
      <c r="BK2057" s="176"/>
      <c r="BL2057" s="176"/>
      <c r="BM2057" s="176"/>
      <c r="BN2057" s="176"/>
      <c r="BO2057" s="176"/>
      <c r="BP2057" s="176"/>
      <c r="BQ2057" s="176"/>
      <c r="BR2057" s="176"/>
      <c r="BS2057" s="176"/>
      <c r="BT2057" s="176"/>
      <c r="BU2057" s="176"/>
      <c r="BV2057" s="176"/>
      <c r="BW2057" s="176"/>
      <c r="BX2057" s="176"/>
      <c r="BY2057" s="176"/>
      <c r="BZ2057" s="176"/>
      <c r="CA2057" s="176"/>
      <c r="CB2057" s="176"/>
      <c r="CC2057" s="176"/>
      <c r="CD2057" s="176"/>
      <c r="CE2057" s="176"/>
      <c r="CF2057" s="176"/>
      <c r="CG2057" s="176"/>
      <c r="CH2057" s="176"/>
      <c r="CI2057" s="176"/>
      <c r="CJ2057" s="176"/>
      <c r="CK2057" s="176"/>
      <c r="CL2057" s="176"/>
      <c r="CM2057" s="176"/>
      <c r="CN2057" s="176"/>
      <c r="CO2057" s="176"/>
      <c r="CP2057" s="176"/>
      <c r="CQ2057" s="176"/>
      <c r="CR2057" s="176"/>
      <c r="CS2057" s="176"/>
      <c r="CT2057" s="176"/>
      <c r="CU2057" s="176"/>
      <c r="CV2057" s="176"/>
      <c r="CW2057" s="176"/>
      <c r="CX2057" s="176"/>
      <c r="CY2057" s="176"/>
      <c r="CZ2057" s="176"/>
      <c r="DA2057" s="176"/>
      <c r="DB2057" s="176"/>
      <c r="DC2057" s="176"/>
      <c r="DD2057" s="176"/>
      <c r="DE2057" s="176"/>
      <c r="DF2057" s="176"/>
      <c r="DG2057" s="176"/>
      <c r="DH2057" s="176"/>
      <c r="DI2057" s="176"/>
      <c r="DJ2057" s="176"/>
      <c r="DK2057" s="176"/>
      <c r="DL2057" s="176"/>
      <c r="DM2057" s="176"/>
      <c r="DN2057" s="176"/>
      <c r="DO2057" s="176"/>
      <c r="DP2057" s="176"/>
      <c r="DQ2057" s="176"/>
      <c r="DR2057" s="176"/>
      <c r="DS2057" s="176"/>
      <c r="DT2057" s="176"/>
      <c r="DU2057" s="176"/>
      <c r="DV2057" s="176"/>
      <c r="DW2057" s="176"/>
      <c r="DX2057" s="176"/>
      <c r="DY2057" s="176"/>
      <c r="DZ2057" s="176"/>
      <c r="EA2057" s="176"/>
      <c r="EB2057" s="176"/>
      <c r="EC2057" s="176"/>
      <c r="ED2057" s="176"/>
      <c r="EE2057" s="176"/>
      <c r="EF2057" s="176"/>
      <c r="EG2057" s="176"/>
      <c r="EH2057" s="176"/>
      <c r="EI2057" s="176"/>
      <c r="EJ2057" s="176"/>
      <c r="EK2057" s="176"/>
      <c r="EL2057" s="176"/>
      <c r="EM2057" s="176"/>
      <c r="EN2057" s="176"/>
      <c r="EO2057" s="176"/>
      <c r="EP2057" s="176"/>
      <c r="EQ2057" s="176"/>
      <c r="ER2057" s="176"/>
      <c r="ES2057" s="176"/>
      <c r="ET2057" s="176"/>
      <c r="EU2057" s="176"/>
      <c r="EV2057" s="176"/>
      <c r="EW2057" s="176"/>
      <c r="EX2057" s="176"/>
      <c r="EY2057" s="176"/>
      <c r="EZ2057" s="176"/>
      <c r="FA2057" s="176"/>
      <c r="FB2057" s="176"/>
      <c r="FC2057" s="176"/>
      <c r="FD2057" s="176"/>
      <c r="FE2057" s="176"/>
      <c r="FF2057" s="176"/>
      <c r="FG2057" s="176"/>
      <c r="FH2057" s="176"/>
      <c r="FI2057" s="176"/>
      <c r="FJ2057" s="176"/>
      <c r="FK2057" s="176"/>
      <c r="FL2057" s="176"/>
      <c r="FM2057" s="176"/>
      <c r="FN2057" s="176"/>
      <c r="FO2057" s="176"/>
      <c r="FP2057" s="176"/>
      <c r="FQ2057" s="176"/>
      <c r="FR2057" s="176"/>
      <c r="FS2057" s="176"/>
      <c r="FT2057" s="176"/>
      <c r="FU2057" s="176"/>
      <c r="FV2057" s="176"/>
      <c r="FW2057" s="176"/>
      <c r="FX2057" s="176"/>
      <c r="FY2057" s="176"/>
      <c r="FZ2057" s="176"/>
      <c r="GA2057" s="176"/>
      <c r="GB2057" s="176"/>
      <c r="GC2057" s="176"/>
      <c r="GD2057" s="176"/>
      <c r="GE2057" s="176"/>
      <c r="GF2057" s="176"/>
      <c r="GG2057" s="176"/>
      <c r="GH2057" s="176"/>
      <c r="GI2057" s="176"/>
      <c r="GJ2057" s="176"/>
      <c r="GK2057" s="176"/>
      <c r="GL2057" s="176"/>
      <c r="GM2057" s="176"/>
      <c r="GN2057" s="176"/>
      <c r="GO2057" s="176"/>
      <c r="GP2057" s="176"/>
      <c r="GQ2057" s="176"/>
      <c r="GR2057" s="176"/>
      <c r="GS2057" s="176"/>
      <c r="GT2057" s="176"/>
      <c r="GU2057" s="176"/>
      <c r="GV2057" s="176"/>
      <c r="GW2057" s="176"/>
      <c r="GX2057" s="176"/>
      <c r="GY2057" s="176"/>
      <c r="GZ2057" s="176"/>
      <c r="HA2057" s="176"/>
      <c r="HB2057" s="176"/>
      <c r="HC2057" s="176"/>
      <c r="HD2057" s="176"/>
      <c r="HE2057" s="176"/>
      <c r="HF2057" s="176"/>
      <c r="HG2057" s="176"/>
      <c r="HH2057" s="176"/>
      <c r="HI2057" s="176"/>
      <c r="HJ2057" s="176"/>
      <c r="HK2057" s="176"/>
      <c r="HL2057" s="176"/>
      <c r="HM2057" s="176"/>
      <c r="HN2057" s="176"/>
      <c r="HO2057" s="176"/>
      <c r="HP2057" s="176"/>
      <c r="HQ2057" s="176"/>
      <c r="HR2057" s="176"/>
      <c r="HS2057" s="176"/>
      <c r="HT2057" s="176"/>
      <c r="HU2057" s="176"/>
      <c r="HV2057" s="176"/>
      <c r="HW2057" s="176"/>
      <c r="HX2057" s="176"/>
      <c r="HY2057" s="176"/>
      <c r="HZ2057" s="176"/>
      <c r="IA2057" s="176"/>
      <c r="IB2057" s="176"/>
      <c r="IC2057" s="176"/>
      <c r="ID2057" s="176"/>
      <c r="IE2057" s="176"/>
      <c r="IF2057" s="176"/>
      <c r="IG2057" s="176"/>
      <c r="IH2057" s="176"/>
      <c r="II2057" s="176"/>
      <c r="IJ2057" s="176"/>
      <c r="IK2057" s="176"/>
      <c r="IL2057" s="176"/>
      <c r="IM2057" s="176"/>
      <c r="IN2057" s="176"/>
      <c r="IO2057" s="176"/>
      <c r="IP2057" s="176"/>
      <c r="IQ2057" s="176"/>
      <c r="IR2057" s="176"/>
      <c r="IS2057" s="176"/>
      <c r="IT2057" s="176"/>
      <c r="IU2057" s="176"/>
    </row>
    <row r="2058" spans="1:255" s="177" customFormat="1" x14ac:dyDescent="0.25">
      <c r="A2058" s="102"/>
      <c r="B2058" s="672"/>
      <c r="C2058" s="672"/>
      <c r="D2058" s="672"/>
      <c r="E2058" s="104"/>
      <c r="F2058" s="105"/>
      <c r="G2058" s="106"/>
      <c r="H2058" s="107"/>
      <c r="I2058" s="179"/>
      <c r="J2058" s="175"/>
      <c r="K2058" s="175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  <c r="AZ2058" s="176"/>
      <c r="BA2058" s="176"/>
      <c r="BB2058" s="176"/>
      <c r="BC2058" s="176"/>
      <c r="BD2058" s="176"/>
      <c r="BE2058" s="176"/>
      <c r="BF2058" s="176"/>
      <c r="BG2058" s="176"/>
      <c r="BH2058" s="176"/>
      <c r="BI2058" s="176"/>
      <c r="BJ2058" s="176"/>
      <c r="BK2058" s="176"/>
      <c r="BL2058" s="176"/>
      <c r="BM2058" s="176"/>
      <c r="BN2058" s="176"/>
      <c r="BO2058" s="176"/>
      <c r="BP2058" s="176"/>
      <c r="BQ2058" s="176"/>
      <c r="BR2058" s="176"/>
      <c r="BS2058" s="176"/>
      <c r="BT2058" s="176"/>
      <c r="BU2058" s="176"/>
      <c r="BV2058" s="176"/>
      <c r="BW2058" s="176"/>
      <c r="BX2058" s="176"/>
      <c r="BY2058" s="176"/>
      <c r="BZ2058" s="176"/>
      <c r="CA2058" s="176"/>
      <c r="CB2058" s="176"/>
      <c r="CC2058" s="176"/>
      <c r="CD2058" s="176"/>
      <c r="CE2058" s="176"/>
      <c r="CF2058" s="176"/>
      <c r="CG2058" s="176"/>
      <c r="CH2058" s="176"/>
      <c r="CI2058" s="176"/>
      <c r="CJ2058" s="176"/>
      <c r="CK2058" s="176"/>
      <c r="CL2058" s="176"/>
      <c r="CM2058" s="176"/>
      <c r="CN2058" s="176"/>
      <c r="CO2058" s="176"/>
      <c r="CP2058" s="176"/>
      <c r="CQ2058" s="176"/>
      <c r="CR2058" s="176"/>
      <c r="CS2058" s="176"/>
      <c r="CT2058" s="176"/>
      <c r="CU2058" s="176"/>
      <c r="CV2058" s="176"/>
      <c r="CW2058" s="176"/>
      <c r="CX2058" s="176"/>
      <c r="CY2058" s="176"/>
      <c r="CZ2058" s="176"/>
      <c r="DA2058" s="176"/>
      <c r="DB2058" s="176"/>
      <c r="DC2058" s="176"/>
      <c r="DD2058" s="176"/>
      <c r="DE2058" s="176"/>
      <c r="DF2058" s="176"/>
      <c r="DG2058" s="176"/>
      <c r="DH2058" s="176"/>
      <c r="DI2058" s="176"/>
      <c r="DJ2058" s="176"/>
      <c r="DK2058" s="176"/>
      <c r="DL2058" s="176"/>
      <c r="DM2058" s="176"/>
      <c r="DN2058" s="176"/>
      <c r="DO2058" s="176"/>
      <c r="DP2058" s="176"/>
      <c r="DQ2058" s="176"/>
      <c r="DR2058" s="176"/>
      <c r="DS2058" s="176"/>
      <c r="DT2058" s="176"/>
      <c r="DU2058" s="176"/>
      <c r="DV2058" s="176"/>
      <c r="DW2058" s="176"/>
      <c r="DX2058" s="176"/>
      <c r="DY2058" s="176"/>
      <c r="DZ2058" s="176"/>
      <c r="EA2058" s="176"/>
      <c r="EB2058" s="176"/>
      <c r="EC2058" s="176"/>
      <c r="ED2058" s="176"/>
      <c r="EE2058" s="176"/>
      <c r="EF2058" s="176"/>
      <c r="EG2058" s="176"/>
      <c r="EH2058" s="176"/>
      <c r="EI2058" s="176"/>
      <c r="EJ2058" s="176"/>
      <c r="EK2058" s="176"/>
      <c r="EL2058" s="176"/>
      <c r="EM2058" s="176"/>
      <c r="EN2058" s="176"/>
      <c r="EO2058" s="176"/>
      <c r="EP2058" s="176"/>
      <c r="EQ2058" s="176"/>
      <c r="ER2058" s="176"/>
      <c r="ES2058" s="176"/>
      <c r="ET2058" s="176"/>
      <c r="EU2058" s="176"/>
      <c r="EV2058" s="176"/>
      <c r="EW2058" s="176"/>
      <c r="EX2058" s="176"/>
      <c r="EY2058" s="176"/>
      <c r="EZ2058" s="176"/>
      <c r="FA2058" s="176"/>
      <c r="FB2058" s="176"/>
      <c r="FC2058" s="176"/>
      <c r="FD2058" s="176"/>
      <c r="FE2058" s="176"/>
      <c r="FF2058" s="176"/>
      <c r="FG2058" s="176"/>
      <c r="FH2058" s="176"/>
      <c r="FI2058" s="176"/>
      <c r="FJ2058" s="176"/>
      <c r="FK2058" s="176"/>
      <c r="FL2058" s="176"/>
      <c r="FM2058" s="176"/>
      <c r="FN2058" s="176"/>
      <c r="FO2058" s="176"/>
      <c r="FP2058" s="176"/>
      <c r="FQ2058" s="176"/>
      <c r="FR2058" s="176"/>
      <c r="FS2058" s="176"/>
      <c r="FT2058" s="176"/>
      <c r="FU2058" s="176"/>
      <c r="FV2058" s="176"/>
      <c r="FW2058" s="176"/>
      <c r="FX2058" s="176"/>
      <c r="FY2058" s="176"/>
      <c r="FZ2058" s="176"/>
      <c r="GA2058" s="176"/>
      <c r="GB2058" s="176"/>
      <c r="GC2058" s="176"/>
      <c r="GD2058" s="176"/>
      <c r="GE2058" s="176"/>
      <c r="GF2058" s="176"/>
      <c r="GG2058" s="176"/>
      <c r="GH2058" s="176"/>
      <c r="GI2058" s="176"/>
      <c r="GJ2058" s="176"/>
      <c r="GK2058" s="176"/>
      <c r="GL2058" s="176"/>
      <c r="GM2058" s="176"/>
      <c r="GN2058" s="176"/>
      <c r="GO2058" s="176"/>
      <c r="GP2058" s="176"/>
      <c r="GQ2058" s="176"/>
      <c r="GR2058" s="176"/>
      <c r="GS2058" s="176"/>
      <c r="GT2058" s="176"/>
      <c r="GU2058" s="176"/>
      <c r="GV2058" s="176"/>
      <c r="GW2058" s="176"/>
      <c r="GX2058" s="176"/>
      <c r="GY2058" s="176"/>
      <c r="GZ2058" s="176"/>
      <c r="HA2058" s="176"/>
      <c r="HB2058" s="176"/>
      <c r="HC2058" s="176"/>
      <c r="HD2058" s="176"/>
      <c r="HE2058" s="176"/>
      <c r="HF2058" s="176"/>
      <c r="HG2058" s="176"/>
      <c r="HH2058" s="176"/>
      <c r="HI2058" s="176"/>
      <c r="HJ2058" s="176"/>
      <c r="HK2058" s="176"/>
      <c r="HL2058" s="176"/>
      <c r="HM2058" s="176"/>
      <c r="HN2058" s="176"/>
      <c r="HO2058" s="176"/>
      <c r="HP2058" s="176"/>
      <c r="HQ2058" s="176"/>
      <c r="HR2058" s="176"/>
      <c r="HS2058" s="176"/>
      <c r="HT2058" s="176"/>
      <c r="HU2058" s="176"/>
      <c r="HV2058" s="176"/>
      <c r="HW2058" s="176"/>
      <c r="HX2058" s="176"/>
      <c r="HY2058" s="176"/>
      <c r="HZ2058" s="176"/>
      <c r="IA2058" s="176"/>
      <c r="IB2058" s="176"/>
      <c r="IC2058" s="176"/>
      <c r="ID2058" s="176"/>
      <c r="IE2058" s="176"/>
      <c r="IF2058" s="176"/>
      <c r="IG2058" s="176"/>
      <c r="IH2058" s="176"/>
      <c r="II2058" s="176"/>
      <c r="IJ2058" s="176"/>
      <c r="IK2058" s="176"/>
      <c r="IL2058" s="176"/>
      <c r="IM2058" s="176"/>
      <c r="IN2058" s="176"/>
      <c r="IO2058" s="176"/>
      <c r="IP2058" s="176"/>
      <c r="IQ2058" s="176"/>
      <c r="IR2058" s="176"/>
      <c r="IS2058" s="176"/>
      <c r="IT2058" s="176"/>
      <c r="IU2058" s="176"/>
    </row>
    <row r="2059" spans="1:255" s="177" customFormat="1" x14ac:dyDescent="0.25">
      <c r="A2059" s="866" t="s">
        <v>229</v>
      </c>
      <c r="B2059" s="813" t="s">
        <v>22</v>
      </c>
      <c r="C2059" s="813" t="s">
        <v>223</v>
      </c>
      <c r="D2059" s="813" t="s">
        <v>17</v>
      </c>
      <c r="E2059" s="816" t="s">
        <v>224</v>
      </c>
      <c r="F2059" s="818" t="s">
        <v>225</v>
      </c>
      <c r="G2059" s="819"/>
      <c r="H2059" s="820" t="s">
        <v>230</v>
      </c>
      <c r="I2059" s="179"/>
      <c r="J2059" s="175"/>
      <c r="K2059" s="181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  <c r="AZ2059" s="176"/>
      <c r="BA2059" s="176"/>
      <c r="BB2059" s="176"/>
      <c r="BC2059" s="176"/>
      <c r="BD2059" s="176"/>
      <c r="BE2059" s="176"/>
      <c r="BF2059" s="176"/>
      <c r="BG2059" s="176"/>
      <c r="BH2059" s="176"/>
      <c r="BI2059" s="176"/>
      <c r="BJ2059" s="176"/>
      <c r="BK2059" s="176"/>
      <c r="BL2059" s="176"/>
      <c r="BM2059" s="176"/>
      <c r="BN2059" s="176"/>
      <c r="BO2059" s="176"/>
      <c r="BP2059" s="176"/>
      <c r="BQ2059" s="176"/>
      <c r="BR2059" s="176"/>
      <c r="BS2059" s="176"/>
      <c r="BT2059" s="176"/>
      <c r="BU2059" s="176"/>
      <c r="BV2059" s="176"/>
      <c r="BW2059" s="176"/>
      <c r="BX2059" s="176"/>
      <c r="BY2059" s="176"/>
      <c r="BZ2059" s="176"/>
      <c r="CA2059" s="176"/>
      <c r="CB2059" s="176"/>
      <c r="CC2059" s="176"/>
      <c r="CD2059" s="176"/>
      <c r="CE2059" s="176"/>
      <c r="CF2059" s="176"/>
      <c r="CG2059" s="176"/>
      <c r="CH2059" s="176"/>
      <c r="CI2059" s="176"/>
      <c r="CJ2059" s="176"/>
      <c r="CK2059" s="176"/>
      <c r="CL2059" s="176"/>
      <c r="CM2059" s="176"/>
      <c r="CN2059" s="176"/>
      <c r="CO2059" s="176"/>
      <c r="CP2059" s="176"/>
      <c r="CQ2059" s="176"/>
      <c r="CR2059" s="176"/>
      <c r="CS2059" s="176"/>
      <c r="CT2059" s="176"/>
      <c r="CU2059" s="176"/>
      <c r="CV2059" s="176"/>
      <c r="CW2059" s="176"/>
      <c r="CX2059" s="176"/>
      <c r="CY2059" s="176"/>
      <c r="CZ2059" s="176"/>
      <c r="DA2059" s="176"/>
      <c r="DB2059" s="176"/>
      <c r="DC2059" s="176"/>
      <c r="DD2059" s="176"/>
      <c r="DE2059" s="176"/>
      <c r="DF2059" s="176"/>
      <c r="DG2059" s="176"/>
      <c r="DH2059" s="176"/>
      <c r="DI2059" s="176"/>
      <c r="DJ2059" s="176"/>
      <c r="DK2059" s="176"/>
      <c r="DL2059" s="176"/>
      <c r="DM2059" s="176"/>
      <c r="DN2059" s="176"/>
      <c r="DO2059" s="176"/>
      <c r="DP2059" s="176"/>
      <c r="DQ2059" s="176"/>
      <c r="DR2059" s="176"/>
      <c r="DS2059" s="176"/>
      <c r="DT2059" s="176"/>
      <c r="DU2059" s="176"/>
      <c r="DV2059" s="176"/>
      <c r="DW2059" s="176"/>
      <c r="DX2059" s="176"/>
      <c r="DY2059" s="176"/>
      <c r="DZ2059" s="176"/>
      <c r="EA2059" s="176"/>
      <c r="EB2059" s="176"/>
      <c r="EC2059" s="176"/>
      <c r="ED2059" s="176"/>
      <c r="EE2059" s="176"/>
      <c r="EF2059" s="176"/>
      <c r="EG2059" s="176"/>
      <c r="EH2059" s="176"/>
      <c r="EI2059" s="176"/>
      <c r="EJ2059" s="176"/>
      <c r="EK2059" s="176"/>
      <c r="EL2059" s="176"/>
      <c r="EM2059" s="176"/>
      <c r="EN2059" s="176"/>
      <c r="EO2059" s="176"/>
      <c r="EP2059" s="176"/>
      <c r="EQ2059" s="176"/>
      <c r="ER2059" s="176"/>
      <c r="ES2059" s="176"/>
      <c r="ET2059" s="176"/>
      <c r="EU2059" s="176"/>
      <c r="EV2059" s="176"/>
      <c r="EW2059" s="176"/>
      <c r="EX2059" s="176"/>
      <c r="EY2059" s="176"/>
      <c r="EZ2059" s="176"/>
      <c r="FA2059" s="176"/>
      <c r="FB2059" s="176"/>
      <c r="FC2059" s="176"/>
      <c r="FD2059" s="176"/>
      <c r="FE2059" s="176"/>
      <c r="FF2059" s="176"/>
      <c r="FG2059" s="176"/>
      <c r="FH2059" s="176"/>
      <c r="FI2059" s="176"/>
      <c r="FJ2059" s="176"/>
      <c r="FK2059" s="176"/>
      <c r="FL2059" s="176"/>
      <c r="FM2059" s="176"/>
      <c r="FN2059" s="176"/>
      <c r="FO2059" s="176"/>
      <c r="FP2059" s="176"/>
      <c r="FQ2059" s="176"/>
      <c r="FR2059" s="176"/>
      <c r="FS2059" s="176"/>
      <c r="FT2059" s="176"/>
      <c r="FU2059" s="176"/>
      <c r="FV2059" s="176"/>
      <c r="FW2059" s="176"/>
      <c r="FX2059" s="176"/>
      <c r="FY2059" s="176"/>
      <c r="FZ2059" s="176"/>
      <c r="GA2059" s="176"/>
      <c r="GB2059" s="176"/>
      <c r="GC2059" s="176"/>
      <c r="GD2059" s="176"/>
      <c r="GE2059" s="176"/>
      <c r="GF2059" s="176"/>
      <c r="GG2059" s="176"/>
      <c r="GH2059" s="176"/>
      <c r="GI2059" s="176"/>
      <c r="GJ2059" s="176"/>
      <c r="GK2059" s="176"/>
      <c r="GL2059" s="176"/>
      <c r="GM2059" s="176"/>
      <c r="GN2059" s="176"/>
      <c r="GO2059" s="176"/>
      <c r="GP2059" s="176"/>
      <c r="GQ2059" s="176"/>
      <c r="GR2059" s="176"/>
      <c r="GS2059" s="176"/>
      <c r="GT2059" s="176"/>
      <c r="GU2059" s="176"/>
      <c r="GV2059" s="176"/>
      <c r="GW2059" s="176"/>
      <c r="GX2059" s="176"/>
      <c r="GY2059" s="176"/>
      <c r="GZ2059" s="176"/>
      <c r="HA2059" s="176"/>
      <c r="HB2059" s="176"/>
      <c r="HC2059" s="176"/>
      <c r="HD2059" s="176"/>
      <c r="HE2059" s="176"/>
      <c r="HF2059" s="176"/>
      <c r="HG2059" s="176"/>
      <c r="HH2059" s="176"/>
      <c r="HI2059" s="176"/>
      <c r="HJ2059" s="176"/>
      <c r="HK2059" s="176"/>
      <c r="HL2059" s="176"/>
      <c r="HM2059" s="176"/>
      <c r="HN2059" s="176"/>
      <c r="HO2059" s="176"/>
      <c r="HP2059" s="176"/>
      <c r="HQ2059" s="176"/>
      <c r="HR2059" s="176"/>
      <c r="HS2059" s="176"/>
      <c r="HT2059" s="176"/>
      <c r="HU2059" s="176"/>
      <c r="HV2059" s="176"/>
      <c r="HW2059" s="176"/>
      <c r="HX2059" s="176"/>
      <c r="HY2059" s="176"/>
      <c r="HZ2059" s="176"/>
      <c r="IA2059" s="176"/>
      <c r="IB2059" s="176"/>
      <c r="IC2059" s="176"/>
      <c r="ID2059" s="176"/>
      <c r="IE2059" s="176"/>
      <c r="IF2059" s="176"/>
      <c r="IG2059" s="176"/>
      <c r="IH2059" s="176"/>
      <c r="II2059" s="176"/>
      <c r="IJ2059" s="176"/>
      <c r="IK2059" s="176"/>
      <c r="IL2059" s="176"/>
      <c r="IM2059" s="176"/>
      <c r="IN2059" s="176"/>
      <c r="IO2059" s="176"/>
      <c r="IP2059" s="176"/>
      <c r="IQ2059" s="176"/>
      <c r="IR2059" s="176"/>
      <c r="IS2059" s="176"/>
      <c r="IT2059" s="176"/>
      <c r="IU2059" s="176"/>
    </row>
    <row r="2060" spans="1:255" s="177" customFormat="1" x14ac:dyDescent="0.25">
      <c r="A2060" s="868"/>
      <c r="B2060" s="814"/>
      <c r="C2060" s="814"/>
      <c r="D2060" s="814"/>
      <c r="E2060" s="869"/>
      <c r="F2060" s="165" t="s">
        <v>227</v>
      </c>
      <c r="G2060" s="166" t="s">
        <v>228</v>
      </c>
      <c r="H2060" s="821"/>
      <c r="I2060" s="182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  <c r="AZ2060" s="176"/>
      <c r="BA2060" s="176"/>
      <c r="BB2060" s="176"/>
      <c r="BC2060" s="176"/>
      <c r="BD2060" s="176"/>
      <c r="BE2060" s="176"/>
      <c r="BF2060" s="176"/>
      <c r="BG2060" s="176"/>
      <c r="BH2060" s="176"/>
      <c r="BI2060" s="176"/>
      <c r="BJ2060" s="176"/>
      <c r="BK2060" s="176"/>
      <c r="BL2060" s="176"/>
      <c r="BM2060" s="176"/>
      <c r="BN2060" s="176"/>
      <c r="BO2060" s="176"/>
      <c r="BP2060" s="176"/>
      <c r="BQ2060" s="176"/>
      <c r="BR2060" s="176"/>
      <c r="BS2060" s="176"/>
      <c r="BT2060" s="176"/>
      <c r="BU2060" s="176"/>
      <c r="BV2060" s="176"/>
      <c r="BW2060" s="176"/>
      <c r="BX2060" s="176"/>
      <c r="BY2060" s="176"/>
      <c r="BZ2060" s="176"/>
      <c r="CA2060" s="176"/>
      <c r="CB2060" s="176"/>
      <c r="CC2060" s="176"/>
      <c r="CD2060" s="176"/>
      <c r="CE2060" s="176"/>
      <c r="CF2060" s="176"/>
      <c r="CG2060" s="176"/>
      <c r="CH2060" s="176"/>
      <c r="CI2060" s="176"/>
      <c r="CJ2060" s="176"/>
      <c r="CK2060" s="176"/>
      <c r="CL2060" s="176"/>
      <c r="CM2060" s="176"/>
      <c r="CN2060" s="176"/>
      <c r="CO2060" s="176"/>
      <c r="CP2060" s="176"/>
      <c r="CQ2060" s="176"/>
      <c r="CR2060" s="176"/>
      <c r="CS2060" s="176"/>
      <c r="CT2060" s="176"/>
      <c r="CU2060" s="176"/>
      <c r="CV2060" s="176"/>
      <c r="CW2060" s="176"/>
      <c r="CX2060" s="176"/>
      <c r="CY2060" s="176"/>
      <c r="CZ2060" s="176"/>
      <c r="DA2060" s="176"/>
      <c r="DB2060" s="176"/>
      <c r="DC2060" s="176"/>
      <c r="DD2060" s="176"/>
      <c r="DE2060" s="176"/>
      <c r="DF2060" s="176"/>
      <c r="DG2060" s="176"/>
      <c r="DH2060" s="176"/>
      <c r="DI2060" s="176"/>
      <c r="DJ2060" s="176"/>
      <c r="DK2060" s="176"/>
      <c r="DL2060" s="176"/>
      <c r="DM2060" s="176"/>
      <c r="DN2060" s="176"/>
      <c r="DO2060" s="176"/>
      <c r="DP2060" s="176"/>
      <c r="DQ2060" s="176"/>
      <c r="DR2060" s="176"/>
      <c r="DS2060" s="176"/>
      <c r="DT2060" s="176"/>
      <c r="DU2060" s="176"/>
      <c r="DV2060" s="176"/>
      <c r="DW2060" s="176"/>
      <c r="DX2060" s="176"/>
      <c r="DY2060" s="176"/>
      <c r="DZ2060" s="176"/>
      <c r="EA2060" s="176"/>
      <c r="EB2060" s="176"/>
      <c r="EC2060" s="176"/>
      <c r="ED2060" s="176"/>
      <c r="EE2060" s="176"/>
      <c r="EF2060" s="176"/>
      <c r="EG2060" s="176"/>
      <c r="EH2060" s="176"/>
      <c r="EI2060" s="176"/>
      <c r="EJ2060" s="176"/>
      <c r="EK2060" s="176"/>
      <c r="EL2060" s="176"/>
      <c r="EM2060" s="176"/>
      <c r="EN2060" s="176"/>
      <c r="EO2060" s="176"/>
      <c r="EP2060" s="176"/>
      <c r="EQ2060" s="176"/>
      <c r="ER2060" s="176"/>
      <c r="ES2060" s="176"/>
      <c r="ET2060" s="176"/>
      <c r="EU2060" s="176"/>
      <c r="EV2060" s="176"/>
      <c r="EW2060" s="176"/>
      <c r="EX2060" s="176"/>
      <c r="EY2060" s="176"/>
      <c r="EZ2060" s="176"/>
      <c r="FA2060" s="176"/>
      <c r="FB2060" s="176"/>
      <c r="FC2060" s="176"/>
      <c r="FD2060" s="176"/>
      <c r="FE2060" s="176"/>
      <c r="FF2060" s="176"/>
      <c r="FG2060" s="176"/>
      <c r="FH2060" s="176"/>
      <c r="FI2060" s="176"/>
      <c r="FJ2060" s="176"/>
      <c r="FK2060" s="176"/>
      <c r="FL2060" s="176"/>
      <c r="FM2060" s="176"/>
      <c r="FN2060" s="176"/>
      <c r="FO2060" s="176"/>
      <c r="FP2060" s="176"/>
      <c r="FQ2060" s="176"/>
      <c r="FR2060" s="176"/>
      <c r="FS2060" s="176"/>
      <c r="FT2060" s="176"/>
      <c r="FU2060" s="176"/>
      <c r="FV2060" s="176"/>
      <c r="FW2060" s="176"/>
      <c r="FX2060" s="176"/>
      <c r="FY2060" s="176"/>
      <c r="FZ2060" s="176"/>
      <c r="GA2060" s="176"/>
      <c r="GB2060" s="176"/>
      <c r="GC2060" s="176"/>
      <c r="GD2060" s="176"/>
      <c r="GE2060" s="176"/>
      <c r="GF2060" s="176"/>
      <c r="GG2060" s="176"/>
      <c r="GH2060" s="176"/>
      <c r="GI2060" s="176"/>
      <c r="GJ2060" s="176"/>
      <c r="GK2060" s="176"/>
      <c r="GL2060" s="176"/>
      <c r="GM2060" s="176"/>
      <c r="GN2060" s="176"/>
      <c r="GO2060" s="176"/>
      <c r="GP2060" s="176"/>
      <c r="GQ2060" s="176"/>
      <c r="GR2060" s="176"/>
      <c r="GS2060" s="176"/>
      <c r="GT2060" s="176"/>
      <c r="GU2060" s="176"/>
      <c r="GV2060" s="176"/>
      <c r="GW2060" s="176"/>
      <c r="GX2060" s="176"/>
      <c r="GY2060" s="176"/>
      <c r="GZ2060" s="176"/>
      <c r="HA2060" s="176"/>
      <c r="HB2060" s="176"/>
      <c r="HC2060" s="176"/>
      <c r="HD2060" s="176"/>
      <c r="HE2060" s="176"/>
      <c r="HF2060" s="176"/>
      <c r="HG2060" s="176"/>
      <c r="HH2060" s="176"/>
      <c r="HI2060" s="176"/>
      <c r="HJ2060" s="176"/>
      <c r="HK2060" s="176"/>
      <c r="HL2060" s="176"/>
      <c r="HM2060" s="176"/>
      <c r="HN2060" s="176"/>
      <c r="HO2060" s="176"/>
      <c r="HP2060" s="176"/>
      <c r="HQ2060" s="176"/>
      <c r="HR2060" s="176"/>
      <c r="HS2060" s="176"/>
      <c r="HT2060" s="176"/>
      <c r="HU2060" s="176"/>
      <c r="HV2060" s="176"/>
      <c r="HW2060" s="176"/>
      <c r="HX2060" s="176"/>
      <c r="HY2060" s="176"/>
      <c r="HZ2060" s="176"/>
      <c r="IA2060" s="176"/>
      <c r="IB2060" s="176"/>
      <c r="IC2060" s="176"/>
      <c r="ID2060" s="176"/>
      <c r="IE2060" s="176"/>
      <c r="IF2060" s="176"/>
      <c r="IG2060" s="176"/>
      <c r="IH2060" s="176"/>
      <c r="II2060" s="176"/>
      <c r="IJ2060" s="176"/>
      <c r="IK2060" s="176"/>
      <c r="IL2060" s="176"/>
      <c r="IM2060" s="176"/>
      <c r="IN2060" s="176"/>
      <c r="IO2060" s="176"/>
      <c r="IP2060" s="176"/>
      <c r="IQ2060" s="176"/>
      <c r="IR2060" s="176"/>
      <c r="IS2060" s="176"/>
      <c r="IT2060" s="176"/>
      <c r="IU2060" s="176"/>
    </row>
    <row r="2061" spans="1:255" s="177" customFormat="1" ht="23.25" customHeight="1" x14ac:dyDescent="0.25">
      <c r="A2061" s="315" t="s">
        <v>361</v>
      </c>
      <c r="B2061" s="44" t="s">
        <v>8</v>
      </c>
      <c r="C2061" s="316">
        <v>3777</v>
      </c>
      <c r="D2061" s="311" t="s">
        <v>316</v>
      </c>
      <c r="E2061" s="311">
        <f>1.4*2.8</f>
        <v>3.9199999999999995</v>
      </c>
      <c r="F2061" s="312">
        <v>1.1499999999999999</v>
      </c>
      <c r="G2061" s="114">
        <f>TRUNC(E2061*F2061,2)</f>
        <v>4.5</v>
      </c>
      <c r="H2061" s="569"/>
      <c r="I2061" s="182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  <c r="AZ2061" s="176"/>
      <c r="BA2061" s="176"/>
      <c r="BB2061" s="176"/>
      <c r="BC2061" s="176"/>
      <c r="BD2061" s="176"/>
      <c r="BE2061" s="176"/>
      <c r="BF2061" s="176"/>
      <c r="BG2061" s="176"/>
      <c r="BH2061" s="176"/>
      <c r="BI2061" s="176"/>
      <c r="BJ2061" s="176"/>
      <c r="BK2061" s="176"/>
      <c r="BL2061" s="176"/>
      <c r="BM2061" s="176"/>
      <c r="BN2061" s="176"/>
      <c r="BO2061" s="176"/>
      <c r="BP2061" s="176"/>
      <c r="BQ2061" s="176"/>
      <c r="BR2061" s="176"/>
      <c r="BS2061" s="176"/>
      <c r="BT2061" s="176"/>
      <c r="BU2061" s="176"/>
      <c r="BV2061" s="176"/>
      <c r="BW2061" s="176"/>
      <c r="BX2061" s="176"/>
      <c r="BY2061" s="176"/>
      <c r="BZ2061" s="176"/>
      <c r="CA2061" s="176"/>
      <c r="CB2061" s="176"/>
      <c r="CC2061" s="176"/>
      <c r="CD2061" s="176"/>
      <c r="CE2061" s="176"/>
      <c r="CF2061" s="176"/>
      <c r="CG2061" s="176"/>
      <c r="CH2061" s="176"/>
      <c r="CI2061" s="176"/>
      <c r="CJ2061" s="176"/>
      <c r="CK2061" s="176"/>
      <c r="CL2061" s="176"/>
      <c r="CM2061" s="176"/>
      <c r="CN2061" s="176"/>
      <c r="CO2061" s="176"/>
      <c r="CP2061" s="176"/>
      <c r="CQ2061" s="176"/>
      <c r="CR2061" s="176"/>
      <c r="CS2061" s="176"/>
      <c r="CT2061" s="176"/>
      <c r="CU2061" s="176"/>
      <c r="CV2061" s="176"/>
      <c r="CW2061" s="176"/>
      <c r="CX2061" s="176"/>
      <c r="CY2061" s="176"/>
      <c r="CZ2061" s="176"/>
      <c r="DA2061" s="176"/>
      <c r="DB2061" s="176"/>
      <c r="DC2061" s="176"/>
      <c r="DD2061" s="176"/>
      <c r="DE2061" s="176"/>
      <c r="DF2061" s="176"/>
      <c r="DG2061" s="176"/>
      <c r="DH2061" s="176"/>
      <c r="DI2061" s="176"/>
      <c r="DJ2061" s="176"/>
      <c r="DK2061" s="176"/>
      <c r="DL2061" s="176"/>
      <c r="DM2061" s="176"/>
      <c r="DN2061" s="176"/>
      <c r="DO2061" s="176"/>
      <c r="DP2061" s="176"/>
      <c r="DQ2061" s="176"/>
      <c r="DR2061" s="176"/>
      <c r="DS2061" s="176"/>
      <c r="DT2061" s="176"/>
      <c r="DU2061" s="176"/>
      <c r="DV2061" s="176"/>
      <c r="DW2061" s="176"/>
      <c r="DX2061" s="176"/>
      <c r="DY2061" s="176"/>
      <c r="DZ2061" s="176"/>
      <c r="EA2061" s="176"/>
      <c r="EB2061" s="176"/>
      <c r="EC2061" s="176"/>
      <c r="ED2061" s="176"/>
      <c r="EE2061" s="176"/>
      <c r="EF2061" s="176"/>
      <c r="EG2061" s="176"/>
      <c r="EH2061" s="176"/>
      <c r="EI2061" s="176"/>
      <c r="EJ2061" s="176"/>
      <c r="EK2061" s="176"/>
      <c r="EL2061" s="176"/>
      <c r="EM2061" s="176"/>
      <c r="EN2061" s="176"/>
      <c r="EO2061" s="176"/>
      <c r="EP2061" s="176"/>
      <c r="EQ2061" s="176"/>
      <c r="ER2061" s="176"/>
      <c r="ES2061" s="176"/>
      <c r="ET2061" s="176"/>
      <c r="EU2061" s="176"/>
      <c r="EV2061" s="176"/>
      <c r="EW2061" s="176"/>
      <c r="EX2061" s="176"/>
      <c r="EY2061" s="176"/>
      <c r="EZ2061" s="176"/>
      <c r="FA2061" s="176"/>
      <c r="FB2061" s="176"/>
      <c r="FC2061" s="176"/>
      <c r="FD2061" s="176"/>
      <c r="FE2061" s="176"/>
      <c r="FF2061" s="176"/>
      <c r="FG2061" s="176"/>
      <c r="FH2061" s="176"/>
      <c r="FI2061" s="176"/>
      <c r="FJ2061" s="176"/>
      <c r="FK2061" s="176"/>
      <c r="FL2061" s="176"/>
      <c r="FM2061" s="176"/>
      <c r="FN2061" s="176"/>
      <c r="FO2061" s="176"/>
      <c r="FP2061" s="176"/>
      <c r="FQ2061" s="176"/>
      <c r="FR2061" s="176"/>
      <c r="FS2061" s="176"/>
      <c r="FT2061" s="176"/>
      <c r="FU2061" s="176"/>
      <c r="FV2061" s="176"/>
      <c r="FW2061" s="176"/>
      <c r="FX2061" s="176"/>
      <c r="FY2061" s="176"/>
      <c r="FZ2061" s="176"/>
      <c r="GA2061" s="176"/>
      <c r="GB2061" s="176"/>
      <c r="GC2061" s="176"/>
      <c r="GD2061" s="176"/>
      <c r="GE2061" s="176"/>
      <c r="GF2061" s="176"/>
      <c r="GG2061" s="176"/>
      <c r="GH2061" s="176"/>
      <c r="GI2061" s="176"/>
      <c r="GJ2061" s="176"/>
      <c r="GK2061" s="176"/>
      <c r="GL2061" s="176"/>
      <c r="GM2061" s="176"/>
      <c r="GN2061" s="176"/>
      <c r="GO2061" s="176"/>
      <c r="GP2061" s="176"/>
      <c r="GQ2061" s="176"/>
      <c r="GR2061" s="176"/>
      <c r="GS2061" s="176"/>
      <c r="GT2061" s="176"/>
      <c r="GU2061" s="176"/>
      <c r="GV2061" s="176"/>
      <c r="GW2061" s="176"/>
      <c r="GX2061" s="176"/>
      <c r="GY2061" s="176"/>
      <c r="GZ2061" s="176"/>
      <c r="HA2061" s="176"/>
      <c r="HB2061" s="176"/>
      <c r="HC2061" s="176"/>
      <c r="HD2061" s="176"/>
      <c r="HE2061" s="176"/>
      <c r="HF2061" s="176"/>
      <c r="HG2061" s="176"/>
      <c r="HH2061" s="176"/>
      <c r="HI2061" s="176"/>
      <c r="HJ2061" s="176"/>
      <c r="HK2061" s="176"/>
      <c r="HL2061" s="176"/>
      <c r="HM2061" s="176"/>
      <c r="HN2061" s="176"/>
      <c r="HO2061" s="176"/>
      <c r="HP2061" s="176"/>
      <c r="HQ2061" s="176"/>
      <c r="HR2061" s="176"/>
      <c r="HS2061" s="176"/>
      <c r="HT2061" s="176"/>
      <c r="HU2061" s="176"/>
      <c r="HV2061" s="176"/>
      <c r="HW2061" s="176"/>
      <c r="HX2061" s="176"/>
      <c r="HY2061" s="176"/>
      <c r="HZ2061" s="176"/>
      <c r="IA2061" s="176"/>
      <c r="IB2061" s="176"/>
      <c r="IC2061" s="176"/>
      <c r="ID2061" s="176"/>
      <c r="IE2061" s="176"/>
      <c r="IF2061" s="176"/>
      <c r="IG2061" s="176"/>
      <c r="IH2061" s="176"/>
      <c r="II2061" s="176"/>
      <c r="IJ2061" s="176"/>
      <c r="IK2061" s="176"/>
      <c r="IL2061" s="176"/>
      <c r="IM2061" s="176"/>
      <c r="IN2061" s="176"/>
      <c r="IO2061" s="176"/>
      <c r="IP2061" s="176"/>
      <c r="IQ2061" s="176"/>
      <c r="IR2061" s="176"/>
      <c r="IS2061" s="176"/>
      <c r="IT2061" s="176"/>
      <c r="IU2061" s="176"/>
    </row>
    <row r="2062" spans="1:255" s="177" customFormat="1" ht="23.25" customHeight="1" x14ac:dyDescent="0.25">
      <c r="A2062" s="180"/>
      <c r="B2062" s="110"/>
      <c r="C2062" s="110"/>
      <c r="D2062" s="111"/>
      <c r="E2062" s="172"/>
      <c r="F2062" s="124"/>
      <c r="G2062" s="114"/>
      <c r="H2062" s="569"/>
      <c r="I2062" s="182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  <c r="AZ2062" s="176"/>
      <c r="BA2062" s="176"/>
      <c r="BB2062" s="176"/>
      <c r="BC2062" s="176"/>
      <c r="BD2062" s="176"/>
      <c r="BE2062" s="176"/>
      <c r="BF2062" s="176"/>
      <c r="BG2062" s="176"/>
      <c r="BH2062" s="176"/>
      <c r="BI2062" s="176"/>
      <c r="BJ2062" s="176"/>
      <c r="BK2062" s="176"/>
      <c r="BL2062" s="176"/>
      <c r="BM2062" s="176"/>
      <c r="BN2062" s="176"/>
      <c r="BO2062" s="176"/>
      <c r="BP2062" s="176"/>
      <c r="BQ2062" s="176"/>
      <c r="BR2062" s="176"/>
      <c r="BS2062" s="176"/>
      <c r="BT2062" s="176"/>
      <c r="BU2062" s="176"/>
      <c r="BV2062" s="176"/>
      <c r="BW2062" s="176"/>
      <c r="BX2062" s="176"/>
      <c r="BY2062" s="176"/>
      <c r="BZ2062" s="176"/>
      <c r="CA2062" s="176"/>
      <c r="CB2062" s="176"/>
      <c r="CC2062" s="176"/>
      <c r="CD2062" s="176"/>
      <c r="CE2062" s="176"/>
      <c r="CF2062" s="176"/>
      <c r="CG2062" s="176"/>
      <c r="CH2062" s="176"/>
      <c r="CI2062" s="176"/>
      <c r="CJ2062" s="176"/>
      <c r="CK2062" s="176"/>
      <c r="CL2062" s="176"/>
      <c r="CM2062" s="176"/>
      <c r="CN2062" s="176"/>
      <c r="CO2062" s="176"/>
      <c r="CP2062" s="176"/>
      <c r="CQ2062" s="176"/>
      <c r="CR2062" s="176"/>
      <c r="CS2062" s="176"/>
      <c r="CT2062" s="176"/>
      <c r="CU2062" s="176"/>
      <c r="CV2062" s="176"/>
      <c r="CW2062" s="176"/>
      <c r="CX2062" s="176"/>
      <c r="CY2062" s="176"/>
      <c r="CZ2062" s="176"/>
      <c r="DA2062" s="176"/>
      <c r="DB2062" s="176"/>
      <c r="DC2062" s="176"/>
      <c r="DD2062" s="176"/>
      <c r="DE2062" s="176"/>
      <c r="DF2062" s="176"/>
      <c r="DG2062" s="176"/>
      <c r="DH2062" s="176"/>
      <c r="DI2062" s="176"/>
      <c r="DJ2062" s="176"/>
      <c r="DK2062" s="176"/>
      <c r="DL2062" s="176"/>
      <c r="DM2062" s="176"/>
      <c r="DN2062" s="176"/>
      <c r="DO2062" s="176"/>
      <c r="DP2062" s="176"/>
      <c r="DQ2062" s="176"/>
      <c r="DR2062" s="176"/>
      <c r="DS2062" s="176"/>
      <c r="DT2062" s="176"/>
      <c r="DU2062" s="176"/>
      <c r="DV2062" s="176"/>
      <c r="DW2062" s="176"/>
      <c r="DX2062" s="176"/>
      <c r="DY2062" s="176"/>
      <c r="DZ2062" s="176"/>
      <c r="EA2062" s="176"/>
      <c r="EB2062" s="176"/>
      <c r="EC2062" s="176"/>
      <c r="ED2062" s="176"/>
      <c r="EE2062" s="176"/>
      <c r="EF2062" s="176"/>
      <c r="EG2062" s="176"/>
      <c r="EH2062" s="176"/>
      <c r="EI2062" s="176"/>
      <c r="EJ2062" s="176"/>
      <c r="EK2062" s="176"/>
      <c r="EL2062" s="176"/>
      <c r="EM2062" s="176"/>
      <c r="EN2062" s="176"/>
      <c r="EO2062" s="176"/>
      <c r="EP2062" s="176"/>
      <c r="EQ2062" s="176"/>
      <c r="ER2062" s="176"/>
      <c r="ES2062" s="176"/>
      <c r="ET2062" s="176"/>
      <c r="EU2062" s="176"/>
      <c r="EV2062" s="176"/>
      <c r="EW2062" s="176"/>
      <c r="EX2062" s="176"/>
      <c r="EY2062" s="176"/>
      <c r="EZ2062" s="176"/>
      <c r="FA2062" s="176"/>
      <c r="FB2062" s="176"/>
      <c r="FC2062" s="176"/>
      <c r="FD2062" s="176"/>
      <c r="FE2062" s="176"/>
      <c r="FF2062" s="176"/>
      <c r="FG2062" s="176"/>
      <c r="FH2062" s="176"/>
      <c r="FI2062" s="176"/>
      <c r="FJ2062" s="176"/>
      <c r="FK2062" s="176"/>
      <c r="FL2062" s="176"/>
      <c r="FM2062" s="176"/>
      <c r="FN2062" s="176"/>
      <c r="FO2062" s="176"/>
      <c r="FP2062" s="176"/>
      <c r="FQ2062" s="176"/>
      <c r="FR2062" s="176"/>
      <c r="FS2062" s="176"/>
      <c r="FT2062" s="176"/>
      <c r="FU2062" s="176"/>
      <c r="FV2062" s="176"/>
      <c r="FW2062" s="176"/>
      <c r="FX2062" s="176"/>
      <c r="FY2062" s="176"/>
      <c r="FZ2062" s="176"/>
      <c r="GA2062" s="176"/>
      <c r="GB2062" s="176"/>
      <c r="GC2062" s="176"/>
      <c r="GD2062" s="176"/>
      <c r="GE2062" s="176"/>
      <c r="GF2062" s="176"/>
      <c r="GG2062" s="176"/>
      <c r="GH2062" s="176"/>
      <c r="GI2062" s="176"/>
      <c r="GJ2062" s="176"/>
      <c r="GK2062" s="176"/>
      <c r="GL2062" s="176"/>
      <c r="GM2062" s="176"/>
      <c r="GN2062" s="176"/>
      <c r="GO2062" s="176"/>
      <c r="GP2062" s="176"/>
      <c r="GQ2062" s="176"/>
      <c r="GR2062" s="176"/>
      <c r="GS2062" s="176"/>
      <c r="GT2062" s="176"/>
      <c r="GU2062" s="176"/>
      <c r="GV2062" s="176"/>
      <c r="GW2062" s="176"/>
      <c r="GX2062" s="176"/>
      <c r="GY2062" s="176"/>
      <c r="GZ2062" s="176"/>
      <c r="HA2062" s="176"/>
      <c r="HB2062" s="176"/>
      <c r="HC2062" s="176"/>
      <c r="HD2062" s="176"/>
      <c r="HE2062" s="176"/>
      <c r="HF2062" s="176"/>
      <c r="HG2062" s="176"/>
      <c r="HH2062" s="176"/>
      <c r="HI2062" s="176"/>
      <c r="HJ2062" s="176"/>
      <c r="HK2062" s="176"/>
      <c r="HL2062" s="176"/>
      <c r="HM2062" s="176"/>
      <c r="HN2062" s="176"/>
      <c r="HO2062" s="176"/>
      <c r="HP2062" s="176"/>
      <c r="HQ2062" s="176"/>
      <c r="HR2062" s="176"/>
      <c r="HS2062" s="176"/>
      <c r="HT2062" s="176"/>
      <c r="HU2062" s="176"/>
      <c r="HV2062" s="176"/>
      <c r="HW2062" s="176"/>
      <c r="HX2062" s="176"/>
      <c r="HY2062" s="176"/>
      <c r="HZ2062" s="176"/>
      <c r="IA2062" s="176"/>
      <c r="IB2062" s="176"/>
      <c r="IC2062" s="176"/>
      <c r="ID2062" s="176"/>
      <c r="IE2062" s="176"/>
      <c r="IF2062" s="176"/>
      <c r="IG2062" s="176"/>
      <c r="IH2062" s="176"/>
      <c r="II2062" s="176"/>
      <c r="IJ2062" s="176"/>
      <c r="IK2062" s="176"/>
      <c r="IL2062" s="176"/>
      <c r="IM2062" s="176"/>
      <c r="IN2062" s="176"/>
      <c r="IO2062" s="176"/>
      <c r="IP2062" s="176"/>
      <c r="IQ2062" s="176"/>
      <c r="IR2062" s="176"/>
      <c r="IS2062" s="176"/>
      <c r="IT2062" s="176"/>
      <c r="IU2062" s="176"/>
    </row>
    <row r="2063" spans="1:255" s="177" customFormat="1" ht="23.25" customHeight="1" x14ac:dyDescent="0.25">
      <c r="A2063" s="180"/>
      <c r="B2063" s="110"/>
      <c r="C2063" s="110"/>
      <c r="D2063" s="111"/>
      <c r="E2063" s="172"/>
      <c r="F2063" s="124"/>
      <c r="G2063" s="114"/>
      <c r="H2063" s="569"/>
      <c r="I2063" s="182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  <c r="AZ2063" s="176"/>
      <c r="BA2063" s="176"/>
      <c r="BB2063" s="176"/>
      <c r="BC2063" s="176"/>
      <c r="BD2063" s="176"/>
      <c r="BE2063" s="176"/>
      <c r="BF2063" s="176"/>
      <c r="BG2063" s="176"/>
      <c r="BH2063" s="176"/>
      <c r="BI2063" s="176"/>
      <c r="BJ2063" s="176"/>
      <c r="BK2063" s="176"/>
      <c r="BL2063" s="176"/>
      <c r="BM2063" s="176"/>
      <c r="BN2063" s="176"/>
      <c r="BO2063" s="176"/>
      <c r="BP2063" s="176"/>
      <c r="BQ2063" s="176"/>
      <c r="BR2063" s="176"/>
      <c r="BS2063" s="176"/>
      <c r="BT2063" s="176"/>
      <c r="BU2063" s="176"/>
      <c r="BV2063" s="176"/>
      <c r="BW2063" s="176"/>
      <c r="BX2063" s="176"/>
      <c r="BY2063" s="176"/>
      <c r="BZ2063" s="176"/>
      <c r="CA2063" s="176"/>
      <c r="CB2063" s="176"/>
      <c r="CC2063" s="176"/>
      <c r="CD2063" s="176"/>
      <c r="CE2063" s="176"/>
      <c r="CF2063" s="176"/>
      <c r="CG2063" s="176"/>
      <c r="CH2063" s="176"/>
      <c r="CI2063" s="176"/>
      <c r="CJ2063" s="176"/>
      <c r="CK2063" s="176"/>
      <c r="CL2063" s="176"/>
      <c r="CM2063" s="176"/>
      <c r="CN2063" s="176"/>
      <c r="CO2063" s="176"/>
      <c r="CP2063" s="176"/>
      <c r="CQ2063" s="176"/>
      <c r="CR2063" s="176"/>
      <c r="CS2063" s="176"/>
      <c r="CT2063" s="176"/>
      <c r="CU2063" s="176"/>
      <c r="CV2063" s="176"/>
      <c r="CW2063" s="176"/>
      <c r="CX2063" s="176"/>
      <c r="CY2063" s="176"/>
      <c r="CZ2063" s="176"/>
      <c r="DA2063" s="176"/>
      <c r="DB2063" s="176"/>
      <c r="DC2063" s="176"/>
      <c r="DD2063" s="176"/>
      <c r="DE2063" s="176"/>
      <c r="DF2063" s="176"/>
      <c r="DG2063" s="176"/>
      <c r="DH2063" s="176"/>
      <c r="DI2063" s="176"/>
      <c r="DJ2063" s="176"/>
      <c r="DK2063" s="176"/>
      <c r="DL2063" s="176"/>
      <c r="DM2063" s="176"/>
      <c r="DN2063" s="176"/>
      <c r="DO2063" s="176"/>
      <c r="DP2063" s="176"/>
      <c r="DQ2063" s="176"/>
      <c r="DR2063" s="176"/>
      <c r="DS2063" s="176"/>
      <c r="DT2063" s="176"/>
      <c r="DU2063" s="176"/>
      <c r="DV2063" s="176"/>
      <c r="DW2063" s="176"/>
      <c r="DX2063" s="176"/>
      <c r="DY2063" s="176"/>
      <c r="DZ2063" s="176"/>
      <c r="EA2063" s="176"/>
      <c r="EB2063" s="176"/>
      <c r="EC2063" s="176"/>
      <c r="ED2063" s="176"/>
      <c r="EE2063" s="176"/>
      <c r="EF2063" s="176"/>
      <c r="EG2063" s="176"/>
      <c r="EH2063" s="176"/>
      <c r="EI2063" s="176"/>
      <c r="EJ2063" s="176"/>
      <c r="EK2063" s="176"/>
      <c r="EL2063" s="176"/>
      <c r="EM2063" s="176"/>
      <c r="EN2063" s="176"/>
      <c r="EO2063" s="176"/>
      <c r="EP2063" s="176"/>
      <c r="EQ2063" s="176"/>
      <c r="ER2063" s="176"/>
      <c r="ES2063" s="176"/>
      <c r="ET2063" s="176"/>
      <c r="EU2063" s="176"/>
      <c r="EV2063" s="176"/>
      <c r="EW2063" s="176"/>
      <c r="EX2063" s="176"/>
      <c r="EY2063" s="176"/>
      <c r="EZ2063" s="176"/>
      <c r="FA2063" s="176"/>
      <c r="FB2063" s="176"/>
      <c r="FC2063" s="176"/>
      <c r="FD2063" s="176"/>
      <c r="FE2063" s="176"/>
      <c r="FF2063" s="176"/>
      <c r="FG2063" s="176"/>
      <c r="FH2063" s="176"/>
      <c r="FI2063" s="176"/>
      <c r="FJ2063" s="176"/>
      <c r="FK2063" s="176"/>
      <c r="FL2063" s="176"/>
      <c r="FM2063" s="176"/>
      <c r="FN2063" s="176"/>
      <c r="FO2063" s="176"/>
      <c r="FP2063" s="176"/>
      <c r="FQ2063" s="176"/>
      <c r="FR2063" s="176"/>
      <c r="FS2063" s="176"/>
      <c r="FT2063" s="176"/>
      <c r="FU2063" s="176"/>
      <c r="FV2063" s="176"/>
      <c r="FW2063" s="176"/>
      <c r="FX2063" s="176"/>
      <c r="FY2063" s="176"/>
      <c r="FZ2063" s="176"/>
      <c r="GA2063" s="176"/>
      <c r="GB2063" s="176"/>
      <c r="GC2063" s="176"/>
      <c r="GD2063" s="176"/>
      <c r="GE2063" s="176"/>
      <c r="GF2063" s="176"/>
      <c r="GG2063" s="176"/>
      <c r="GH2063" s="176"/>
      <c r="GI2063" s="176"/>
      <c r="GJ2063" s="176"/>
      <c r="GK2063" s="176"/>
      <c r="GL2063" s="176"/>
      <c r="GM2063" s="176"/>
      <c r="GN2063" s="176"/>
      <c r="GO2063" s="176"/>
      <c r="GP2063" s="176"/>
      <c r="GQ2063" s="176"/>
      <c r="GR2063" s="176"/>
      <c r="GS2063" s="176"/>
      <c r="GT2063" s="176"/>
      <c r="GU2063" s="176"/>
      <c r="GV2063" s="176"/>
      <c r="GW2063" s="176"/>
      <c r="GX2063" s="176"/>
      <c r="GY2063" s="176"/>
      <c r="GZ2063" s="176"/>
      <c r="HA2063" s="176"/>
      <c r="HB2063" s="176"/>
      <c r="HC2063" s="176"/>
      <c r="HD2063" s="176"/>
      <c r="HE2063" s="176"/>
      <c r="HF2063" s="176"/>
      <c r="HG2063" s="176"/>
      <c r="HH2063" s="176"/>
      <c r="HI2063" s="176"/>
      <c r="HJ2063" s="176"/>
      <c r="HK2063" s="176"/>
      <c r="HL2063" s="176"/>
      <c r="HM2063" s="176"/>
      <c r="HN2063" s="176"/>
      <c r="HO2063" s="176"/>
      <c r="HP2063" s="176"/>
      <c r="HQ2063" s="176"/>
      <c r="HR2063" s="176"/>
      <c r="HS2063" s="176"/>
      <c r="HT2063" s="176"/>
      <c r="HU2063" s="176"/>
      <c r="HV2063" s="176"/>
      <c r="HW2063" s="176"/>
      <c r="HX2063" s="176"/>
      <c r="HY2063" s="176"/>
      <c r="HZ2063" s="176"/>
      <c r="IA2063" s="176"/>
      <c r="IB2063" s="176"/>
      <c r="IC2063" s="176"/>
      <c r="ID2063" s="176"/>
      <c r="IE2063" s="176"/>
      <c r="IF2063" s="176"/>
      <c r="IG2063" s="176"/>
      <c r="IH2063" s="176"/>
      <c r="II2063" s="176"/>
      <c r="IJ2063" s="176"/>
      <c r="IK2063" s="176"/>
      <c r="IL2063" s="176"/>
      <c r="IM2063" s="176"/>
      <c r="IN2063" s="176"/>
      <c r="IO2063" s="176"/>
      <c r="IP2063" s="176"/>
      <c r="IQ2063" s="176"/>
      <c r="IR2063" s="176"/>
      <c r="IS2063" s="176"/>
      <c r="IT2063" s="176"/>
      <c r="IU2063" s="176"/>
    </row>
    <row r="2064" spans="1:255" s="177" customFormat="1" ht="23.25" customHeight="1" x14ac:dyDescent="0.25">
      <c r="A2064" s="180"/>
      <c r="B2064" s="110"/>
      <c r="C2064" s="110"/>
      <c r="D2064" s="111"/>
      <c r="E2064" s="172"/>
      <c r="F2064" s="124"/>
      <c r="G2064" s="114"/>
      <c r="H2064" s="569"/>
      <c r="I2064" s="182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  <c r="AZ2064" s="176"/>
      <c r="BA2064" s="176"/>
      <c r="BB2064" s="176"/>
      <c r="BC2064" s="176"/>
      <c r="BD2064" s="176"/>
      <c r="BE2064" s="176"/>
      <c r="BF2064" s="176"/>
      <c r="BG2064" s="176"/>
      <c r="BH2064" s="176"/>
      <c r="BI2064" s="176"/>
      <c r="BJ2064" s="176"/>
      <c r="BK2064" s="176"/>
      <c r="BL2064" s="176"/>
      <c r="BM2064" s="176"/>
      <c r="BN2064" s="176"/>
      <c r="BO2064" s="176"/>
      <c r="BP2064" s="176"/>
      <c r="BQ2064" s="176"/>
      <c r="BR2064" s="176"/>
      <c r="BS2064" s="176"/>
      <c r="BT2064" s="176"/>
      <c r="BU2064" s="176"/>
      <c r="BV2064" s="176"/>
      <c r="BW2064" s="176"/>
      <c r="BX2064" s="176"/>
      <c r="BY2064" s="176"/>
      <c r="BZ2064" s="176"/>
      <c r="CA2064" s="176"/>
      <c r="CB2064" s="176"/>
      <c r="CC2064" s="176"/>
      <c r="CD2064" s="176"/>
      <c r="CE2064" s="176"/>
      <c r="CF2064" s="176"/>
      <c r="CG2064" s="176"/>
      <c r="CH2064" s="176"/>
      <c r="CI2064" s="176"/>
      <c r="CJ2064" s="176"/>
      <c r="CK2064" s="176"/>
      <c r="CL2064" s="176"/>
      <c r="CM2064" s="176"/>
      <c r="CN2064" s="176"/>
      <c r="CO2064" s="176"/>
      <c r="CP2064" s="176"/>
      <c r="CQ2064" s="176"/>
      <c r="CR2064" s="176"/>
      <c r="CS2064" s="176"/>
      <c r="CT2064" s="176"/>
      <c r="CU2064" s="176"/>
      <c r="CV2064" s="176"/>
      <c r="CW2064" s="176"/>
      <c r="CX2064" s="176"/>
      <c r="CY2064" s="176"/>
      <c r="CZ2064" s="176"/>
      <c r="DA2064" s="176"/>
      <c r="DB2064" s="176"/>
      <c r="DC2064" s="176"/>
      <c r="DD2064" s="176"/>
      <c r="DE2064" s="176"/>
      <c r="DF2064" s="176"/>
      <c r="DG2064" s="176"/>
      <c r="DH2064" s="176"/>
      <c r="DI2064" s="176"/>
      <c r="DJ2064" s="176"/>
      <c r="DK2064" s="176"/>
      <c r="DL2064" s="176"/>
      <c r="DM2064" s="176"/>
      <c r="DN2064" s="176"/>
      <c r="DO2064" s="176"/>
      <c r="DP2064" s="176"/>
      <c r="DQ2064" s="176"/>
      <c r="DR2064" s="176"/>
      <c r="DS2064" s="176"/>
      <c r="DT2064" s="176"/>
      <c r="DU2064" s="176"/>
      <c r="DV2064" s="176"/>
      <c r="DW2064" s="176"/>
      <c r="DX2064" s="176"/>
      <c r="DY2064" s="176"/>
      <c r="DZ2064" s="176"/>
      <c r="EA2064" s="176"/>
      <c r="EB2064" s="176"/>
      <c r="EC2064" s="176"/>
      <c r="ED2064" s="176"/>
      <c r="EE2064" s="176"/>
      <c r="EF2064" s="176"/>
      <c r="EG2064" s="176"/>
      <c r="EH2064" s="176"/>
      <c r="EI2064" s="176"/>
      <c r="EJ2064" s="176"/>
      <c r="EK2064" s="176"/>
      <c r="EL2064" s="176"/>
      <c r="EM2064" s="176"/>
      <c r="EN2064" s="176"/>
      <c r="EO2064" s="176"/>
      <c r="EP2064" s="176"/>
      <c r="EQ2064" s="176"/>
      <c r="ER2064" s="176"/>
      <c r="ES2064" s="176"/>
      <c r="ET2064" s="176"/>
      <c r="EU2064" s="176"/>
      <c r="EV2064" s="176"/>
      <c r="EW2064" s="176"/>
      <c r="EX2064" s="176"/>
      <c r="EY2064" s="176"/>
      <c r="EZ2064" s="176"/>
      <c r="FA2064" s="176"/>
      <c r="FB2064" s="176"/>
      <c r="FC2064" s="176"/>
      <c r="FD2064" s="176"/>
      <c r="FE2064" s="176"/>
      <c r="FF2064" s="176"/>
      <c r="FG2064" s="176"/>
      <c r="FH2064" s="176"/>
      <c r="FI2064" s="176"/>
      <c r="FJ2064" s="176"/>
      <c r="FK2064" s="176"/>
      <c r="FL2064" s="176"/>
      <c r="FM2064" s="176"/>
      <c r="FN2064" s="176"/>
      <c r="FO2064" s="176"/>
      <c r="FP2064" s="176"/>
      <c r="FQ2064" s="176"/>
      <c r="FR2064" s="176"/>
      <c r="FS2064" s="176"/>
      <c r="FT2064" s="176"/>
      <c r="FU2064" s="176"/>
      <c r="FV2064" s="176"/>
      <c r="FW2064" s="176"/>
      <c r="FX2064" s="176"/>
      <c r="FY2064" s="176"/>
      <c r="FZ2064" s="176"/>
      <c r="GA2064" s="176"/>
      <c r="GB2064" s="176"/>
      <c r="GC2064" s="176"/>
      <c r="GD2064" s="176"/>
      <c r="GE2064" s="176"/>
      <c r="GF2064" s="176"/>
      <c r="GG2064" s="176"/>
      <c r="GH2064" s="176"/>
      <c r="GI2064" s="176"/>
      <c r="GJ2064" s="176"/>
      <c r="GK2064" s="176"/>
      <c r="GL2064" s="176"/>
      <c r="GM2064" s="176"/>
      <c r="GN2064" s="176"/>
      <c r="GO2064" s="176"/>
      <c r="GP2064" s="176"/>
      <c r="GQ2064" s="176"/>
      <c r="GR2064" s="176"/>
      <c r="GS2064" s="176"/>
      <c r="GT2064" s="176"/>
      <c r="GU2064" s="176"/>
      <c r="GV2064" s="176"/>
      <c r="GW2064" s="176"/>
      <c r="GX2064" s="176"/>
      <c r="GY2064" s="176"/>
      <c r="GZ2064" s="176"/>
      <c r="HA2064" s="176"/>
      <c r="HB2064" s="176"/>
      <c r="HC2064" s="176"/>
      <c r="HD2064" s="176"/>
      <c r="HE2064" s="176"/>
      <c r="HF2064" s="176"/>
      <c r="HG2064" s="176"/>
      <c r="HH2064" s="176"/>
      <c r="HI2064" s="176"/>
      <c r="HJ2064" s="176"/>
      <c r="HK2064" s="176"/>
      <c r="HL2064" s="176"/>
      <c r="HM2064" s="176"/>
      <c r="HN2064" s="176"/>
      <c r="HO2064" s="176"/>
      <c r="HP2064" s="176"/>
      <c r="HQ2064" s="176"/>
      <c r="HR2064" s="176"/>
      <c r="HS2064" s="176"/>
      <c r="HT2064" s="176"/>
      <c r="HU2064" s="176"/>
      <c r="HV2064" s="176"/>
      <c r="HW2064" s="176"/>
      <c r="HX2064" s="176"/>
      <c r="HY2064" s="176"/>
      <c r="HZ2064" s="176"/>
      <c r="IA2064" s="176"/>
      <c r="IB2064" s="176"/>
      <c r="IC2064" s="176"/>
      <c r="ID2064" s="176"/>
      <c r="IE2064" s="176"/>
      <c r="IF2064" s="176"/>
      <c r="IG2064" s="176"/>
      <c r="IH2064" s="176"/>
      <c r="II2064" s="176"/>
      <c r="IJ2064" s="176"/>
      <c r="IK2064" s="176"/>
      <c r="IL2064" s="176"/>
      <c r="IM2064" s="176"/>
      <c r="IN2064" s="176"/>
      <c r="IO2064" s="176"/>
      <c r="IP2064" s="176"/>
      <c r="IQ2064" s="176"/>
      <c r="IR2064" s="176"/>
      <c r="IS2064" s="176"/>
      <c r="IT2064" s="176"/>
      <c r="IU2064" s="176"/>
    </row>
    <row r="2065" spans="1:255" s="177" customFormat="1" ht="23.25" customHeight="1" x14ac:dyDescent="0.25">
      <c r="A2065" s="180"/>
      <c r="B2065" s="110"/>
      <c r="C2065" s="110"/>
      <c r="D2065" s="111"/>
      <c r="E2065" s="172"/>
      <c r="F2065" s="124"/>
      <c r="G2065" s="114"/>
      <c r="H2065" s="569"/>
      <c r="I2065" s="182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  <c r="AZ2065" s="176"/>
      <c r="BA2065" s="176"/>
      <c r="BB2065" s="176"/>
      <c r="BC2065" s="176"/>
      <c r="BD2065" s="176"/>
      <c r="BE2065" s="176"/>
      <c r="BF2065" s="176"/>
      <c r="BG2065" s="176"/>
      <c r="BH2065" s="176"/>
      <c r="BI2065" s="176"/>
      <c r="BJ2065" s="176"/>
      <c r="BK2065" s="176"/>
      <c r="BL2065" s="176"/>
      <c r="BM2065" s="176"/>
      <c r="BN2065" s="176"/>
      <c r="BO2065" s="176"/>
      <c r="BP2065" s="176"/>
      <c r="BQ2065" s="176"/>
      <c r="BR2065" s="176"/>
      <c r="BS2065" s="176"/>
      <c r="BT2065" s="176"/>
      <c r="BU2065" s="176"/>
      <c r="BV2065" s="176"/>
      <c r="BW2065" s="176"/>
      <c r="BX2065" s="176"/>
      <c r="BY2065" s="176"/>
      <c r="BZ2065" s="176"/>
      <c r="CA2065" s="176"/>
      <c r="CB2065" s="176"/>
      <c r="CC2065" s="176"/>
      <c r="CD2065" s="176"/>
      <c r="CE2065" s="176"/>
      <c r="CF2065" s="176"/>
      <c r="CG2065" s="176"/>
      <c r="CH2065" s="176"/>
      <c r="CI2065" s="176"/>
      <c r="CJ2065" s="176"/>
      <c r="CK2065" s="176"/>
      <c r="CL2065" s="176"/>
      <c r="CM2065" s="176"/>
      <c r="CN2065" s="176"/>
      <c r="CO2065" s="176"/>
      <c r="CP2065" s="176"/>
      <c r="CQ2065" s="176"/>
      <c r="CR2065" s="176"/>
      <c r="CS2065" s="176"/>
      <c r="CT2065" s="176"/>
      <c r="CU2065" s="176"/>
      <c r="CV2065" s="176"/>
      <c r="CW2065" s="176"/>
      <c r="CX2065" s="176"/>
      <c r="CY2065" s="176"/>
      <c r="CZ2065" s="176"/>
      <c r="DA2065" s="176"/>
      <c r="DB2065" s="176"/>
      <c r="DC2065" s="176"/>
      <c r="DD2065" s="176"/>
      <c r="DE2065" s="176"/>
      <c r="DF2065" s="176"/>
      <c r="DG2065" s="176"/>
      <c r="DH2065" s="176"/>
      <c r="DI2065" s="176"/>
      <c r="DJ2065" s="176"/>
      <c r="DK2065" s="176"/>
      <c r="DL2065" s="176"/>
      <c r="DM2065" s="176"/>
      <c r="DN2065" s="176"/>
      <c r="DO2065" s="176"/>
      <c r="DP2065" s="176"/>
      <c r="DQ2065" s="176"/>
      <c r="DR2065" s="176"/>
      <c r="DS2065" s="176"/>
      <c r="DT2065" s="176"/>
      <c r="DU2065" s="176"/>
      <c r="DV2065" s="176"/>
      <c r="DW2065" s="176"/>
      <c r="DX2065" s="176"/>
      <c r="DY2065" s="176"/>
      <c r="DZ2065" s="176"/>
      <c r="EA2065" s="176"/>
      <c r="EB2065" s="176"/>
      <c r="EC2065" s="176"/>
      <c r="ED2065" s="176"/>
      <c r="EE2065" s="176"/>
      <c r="EF2065" s="176"/>
      <c r="EG2065" s="176"/>
      <c r="EH2065" s="176"/>
      <c r="EI2065" s="176"/>
      <c r="EJ2065" s="176"/>
      <c r="EK2065" s="176"/>
      <c r="EL2065" s="176"/>
      <c r="EM2065" s="176"/>
      <c r="EN2065" s="176"/>
      <c r="EO2065" s="176"/>
      <c r="EP2065" s="176"/>
      <c r="EQ2065" s="176"/>
      <c r="ER2065" s="176"/>
      <c r="ES2065" s="176"/>
      <c r="ET2065" s="176"/>
      <c r="EU2065" s="176"/>
      <c r="EV2065" s="176"/>
      <c r="EW2065" s="176"/>
      <c r="EX2065" s="176"/>
      <c r="EY2065" s="176"/>
      <c r="EZ2065" s="176"/>
      <c r="FA2065" s="176"/>
      <c r="FB2065" s="176"/>
      <c r="FC2065" s="176"/>
      <c r="FD2065" s="176"/>
      <c r="FE2065" s="176"/>
      <c r="FF2065" s="176"/>
      <c r="FG2065" s="176"/>
      <c r="FH2065" s="176"/>
      <c r="FI2065" s="176"/>
      <c r="FJ2065" s="176"/>
      <c r="FK2065" s="176"/>
      <c r="FL2065" s="176"/>
      <c r="FM2065" s="176"/>
      <c r="FN2065" s="176"/>
      <c r="FO2065" s="176"/>
      <c r="FP2065" s="176"/>
      <c r="FQ2065" s="176"/>
      <c r="FR2065" s="176"/>
      <c r="FS2065" s="176"/>
      <c r="FT2065" s="176"/>
      <c r="FU2065" s="176"/>
      <c r="FV2065" s="176"/>
      <c r="FW2065" s="176"/>
      <c r="FX2065" s="176"/>
      <c r="FY2065" s="176"/>
      <c r="FZ2065" s="176"/>
      <c r="GA2065" s="176"/>
      <c r="GB2065" s="176"/>
      <c r="GC2065" s="176"/>
      <c r="GD2065" s="176"/>
      <c r="GE2065" s="176"/>
      <c r="GF2065" s="176"/>
      <c r="GG2065" s="176"/>
      <c r="GH2065" s="176"/>
      <c r="GI2065" s="176"/>
      <c r="GJ2065" s="176"/>
      <c r="GK2065" s="176"/>
      <c r="GL2065" s="176"/>
      <c r="GM2065" s="176"/>
      <c r="GN2065" s="176"/>
      <c r="GO2065" s="176"/>
      <c r="GP2065" s="176"/>
      <c r="GQ2065" s="176"/>
      <c r="GR2065" s="176"/>
      <c r="GS2065" s="176"/>
      <c r="GT2065" s="176"/>
      <c r="GU2065" s="176"/>
      <c r="GV2065" s="176"/>
      <c r="GW2065" s="176"/>
      <c r="GX2065" s="176"/>
      <c r="GY2065" s="176"/>
      <c r="GZ2065" s="176"/>
      <c r="HA2065" s="176"/>
      <c r="HB2065" s="176"/>
      <c r="HC2065" s="176"/>
      <c r="HD2065" s="176"/>
      <c r="HE2065" s="176"/>
      <c r="HF2065" s="176"/>
      <c r="HG2065" s="176"/>
      <c r="HH2065" s="176"/>
      <c r="HI2065" s="176"/>
      <c r="HJ2065" s="176"/>
      <c r="HK2065" s="176"/>
      <c r="HL2065" s="176"/>
      <c r="HM2065" s="176"/>
      <c r="HN2065" s="176"/>
      <c r="HO2065" s="176"/>
      <c r="HP2065" s="176"/>
      <c r="HQ2065" s="176"/>
      <c r="HR2065" s="176"/>
      <c r="HS2065" s="176"/>
      <c r="HT2065" s="176"/>
      <c r="HU2065" s="176"/>
      <c r="HV2065" s="176"/>
      <c r="HW2065" s="176"/>
      <c r="HX2065" s="176"/>
      <c r="HY2065" s="176"/>
      <c r="HZ2065" s="176"/>
      <c r="IA2065" s="176"/>
      <c r="IB2065" s="176"/>
      <c r="IC2065" s="176"/>
      <c r="ID2065" s="176"/>
      <c r="IE2065" s="176"/>
      <c r="IF2065" s="176"/>
      <c r="IG2065" s="176"/>
      <c r="IH2065" s="176"/>
      <c r="II2065" s="176"/>
      <c r="IJ2065" s="176"/>
      <c r="IK2065" s="176"/>
      <c r="IL2065" s="176"/>
      <c r="IM2065" s="176"/>
      <c r="IN2065" s="176"/>
      <c r="IO2065" s="176"/>
      <c r="IP2065" s="176"/>
      <c r="IQ2065" s="176"/>
      <c r="IR2065" s="176"/>
      <c r="IS2065" s="176"/>
      <c r="IT2065" s="176"/>
      <c r="IU2065" s="176"/>
    </row>
    <row r="2066" spans="1:255" s="177" customFormat="1" ht="20.25" customHeight="1" x14ac:dyDescent="0.25">
      <c r="A2066" s="170" t="s">
        <v>230</v>
      </c>
      <c r="B2066" s="808"/>
      <c r="C2066" s="809"/>
      <c r="D2066" s="809"/>
      <c r="E2066" s="809"/>
      <c r="F2066" s="809"/>
      <c r="G2066" s="810"/>
      <c r="H2066" s="171">
        <f>SUM(G2061:G2065)</f>
        <v>4.5</v>
      </c>
      <c r="I2066" s="182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  <c r="AZ2066" s="176"/>
      <c r="BA2066" s="176"/>
      <c r="BB2066" s="176"/>
      <c r="BC2066" s="176"/>
      <c r="BD2066" s="176"/>
      <c r="BE2066" s="176"/>
      <c r="BF2066" s="176"/>
      <c r="BG2066" s="176"/>
      <c r="BH2066" s="176"/>
      <c r="BI2066" s="176"/>
      <c r="BJ2066" s="176"/>
      <c r="BK2066" s="176"/>
      <c r="BL2066" s="176"/>
      <c r="BM2066" s="176"/>
      <c r="BN2066" s="176"/>
      <c r="BO2066" s="176"/>
      <c r="BP2066" s="176"/>
      <c r="BQ2066" s="176"/>
      <c r="BR2066" s="176"/>
      <c r="BS2066" s="176"/>
      <c r="BT2066" s="176"/>
      <c r="BU2066" s="176"/>
      <c r="BV2066" s="176"/>
      <c r="BW2066" s="176"/>
      <c r="BX2066" s="176"/>
      <c r="BY2066" s="176"/>
      <c r="BZ2066" s="176"/>
      <c r="CA2066" s="176"/>
      <c r="CB2066" s="176"/>
      <c r="CC2066" s="176"/>
      <c r="CD2066" s="176"/>
      <c r="CE2066" s="176"/>
      <c r="CF2066" s="176"/>
      <c r="CG2066" s="176"/>
      <c r="CH2066" s="176"/>
      <c r="CI2066" s="176"/>
      <c r="CJ2066" s="176"/>
      <c r="CK2066" s="176"/>
      <c r="CL2066" s="176"/>
      <c r="CM2066" s="176"/>
      <c r="CN2066" s="176"/>
      <c r="CO2066" s="176"/>
      <c r="CP2066" s="176"/>
      <c r="CQ2066" s="176"/>
      <c r="CR2066" s="176"/>
      <c r="CS2066" s="176"/>
      <c r="CT2066" s="176"/>
      <c r="CU2066" s="176"/>
      <c r="CV2066" s="176"/>
      <c r="CW2066" s="176"/>
      <c r="CX2066" s="176"/>
      <c r="CY2066" s="176"/>
      <c r="CZ2066" s="176"/>
      <c r="DA2066" s="176"/>
      <c r="DB2066" s="176"/>
      <c r="DC2066" s="176"/>
      <c r="DD2066" s="176"/>
      <c r="DE2066" s="176"/>
      <c r="DF2066" s="176"/>
      <c r="DG2066" s="176"/>
      <c r="DH2066" s="176"/>
      <c r="DI2066" s="176"/>
      <c r="DJ2066" s="176"/>
      <c r="DK2066" s="176"/>
      <c r="DL2066" s="176"/>
      <c r="DM2066" s="176"/>
      <c r="DN2066" s="176"/>
      <c r="DO2066" s="176"/>
      <c r="DP2066" s="176"/>
      <c r="DQ2066" s="176"/>
      <c r="DR2066" s="176"/>
      <c r="DS2066" s="176"/>
      <c r="DT2066" s="176"/>
      <c r="DU2066" s="176"/>
      <c r="DV2066" s="176"/>
      <c r="DW2066" s="176"/>
      <c r="DX2066" s="176"/>
      <c r="DY2066" s="176"/>
      <c r="DZ2066" s="176"/>
      <c r="EA2066" s="176"/>
      <c r="EB2066" s="176"/>
      <c r="EC2066" s="176"/>
      <c r="ED2066" s="176"/>
      <c r="EE2066" s="176"/>
      <c r="EF2066" s="176"/>
      <c r="EG2066" s="176"/>
      <c r="EH2066" s="176"/>
      <c r="EI2066" s="176"/>
      <c r="EJ2066" s="176"/>
      <c r="EK2066" s="176"/>
      <c r="EL2066" s="176"/>
      <c r="EM2066" s="176"/>
      <c r="EN2066" s="176"/>
      <c r="EO2066" s="176"/>
      <c r="EP2066" s="176"/>
      <c r="EQ2066" s="176"/>
      <c r="ER2066" s="176"/>
      <c r="ES2066" s="176"/>
      <c r="ET2066" s="176"/>
      <c r="EU2066" s="176"/>
      <c r="EV2066" s="176"/>
      <c r="EW2066" s="176"/>
      <c r="EX2066" s="176"/>
      <c r="EY2066" s="176"/>
      <c r="EZ2066" s="176"/>
      <c r="FA2066" s="176"/>
      <c r="FB2066" s="176"/>
      <c r="FC2066" s="176"/>
      <c r="FD2066" s="176"/>
      <c r="FE2066" s="176"/>
      <c r="FF2066" s="176"/>
      <c r="FG2066" s="176"/>
      <c r="FH2066" s="176"/>
      <c r="FI2066" s="176"/>
      <c r="FJ2066" s="176"/>
      <c r="FK2066" s="176"/>
      <c r="FL2066" s="176"/>
      <c r="FM2066" s="176"/>
      <c r="FN2066" s="176"/>
      <c r="FO2066" s="176"/>
      <c r="FP2066" s="176"/>
      <c r="FQ2066" s="176"/>
      <c r="FR2066" s="176"/>
      <c r="FS2066" s="176"/>
      <c r="FT2066" s="176"/>
      <c r="FU2066" s="176"/>
      <c r="FV2066" s="176"/>
      <c r="FW2066" s="176"/>
      <c r="FX2066" s="176"/>
      <c r="FY2066" s="176"/>
      <c r="FZ2066" s="176"/>
      <c r="GA2066" s="176"/>
      <c r="GB2066" s="176"/>
      <c r="GC2066" s="176"/>
      <c r="GD2066" s="176"/>
      <c r="GE2066" s="176"/>
      <c r="GF2066" s="176"/>
      <c r="GG2066" s="176"/>
      <c r="GH2066" s="176"/>
      <c r="GI2066" s="176"/>
      <c r="GJ2066" s="176"/>
      <c r="GK2066" s="176"/>
      <c r="GL2066" s="176"/>
      <c r="GM2066" s="176"/>
      <c r="GN2066" s="176"/>
      <c r="GO2066" s="176"/>
      <c r="GP2066" s="176"/>
      <c r="GQ2066" s="176"/>
      <c r="GR2066" s="176"/>
      <c r="GS2066" s="176"/>
      <c r="GT2066" s="176"/>
      <c r="GU2066" s="176"/>
      <c r="GV2066" s="176"/>
      <c r="GW2066" s="176"/>
      <c r="GX2066" s="176"/>
      <c r="GY2066" s="176"/>
      <c r="GZ2066" s="176"/>
      <c r="HA2066" s="176"/>
      <c r="HB2066" s="176"/>
      <c r="HC2066" s="176"/>
      <c r="HD2066" s="176"/>
      <c r="HE2066" s="176"/>
      <c r="HF2066" s="176"/>
      <c r="HG2066" s="176"/>
      <c r="HH2066" s="176"/>
      <c r="HI2066" s="176"/>
      <c r="HJ2066" s="176"/>
      <c r="HK2066" s="176"/>
      <c r="HL2066" s="176"/>
      <c r="HM2066" s="176"/>
      <c r="HN2066" s="176"/>
      <c r="HO2066" s="176"/>
      <c r="HP2066" s="176"/>
      <c r="HQ2066" s="176"/>
      <c r="HR2066" s="176"/>
      <c r="HS2066" s="176"/>
      <c r="HT2066" s="176"/>
      <c r="HU2066" s="176"/>
      <c r="HV2066" s="176"/>
      <c r="HW2066" s="176"/>
      <c r="HX2066" s="176"/>
      <c r="HY2066" s="176"/>
      <c r="HZ2066" s="176"/>
      <c r="IA2066" s="176"/>
      <c r="IB2066" s="176"/>
      <c r="IC2066" s="176"/>
      <c r="ID2066" s="176"/>
      <c r="IE2066" s="176"/>
      <c r="IF2066" s="176"/>
      <c r="IG2066" s="176"/>
      <c r="IH2066" s="176"/>
      <c r="II2066" s="176"/>
      <c r="IJ2066" s="176"/>
      <c r="IK2066" s="176"/>
      <c r="IL2066" s="176"/>
      <c r="IM2066" s="176"/>
      <c r="IN2066" s="176"/>
      <c r="IO2066" s="176"/>
      <c r="IP2066" s="176"/>
      <c r="IQ2066" s="176"/>
      <c r="IR2066" s="176"/>
      <c r="IS2066" s="176"/>
      <c r="IT2066" s="176"/>
      <c r="IU2066" s="176"/>
    </row>
    <row r="2067" spans="1:255" s="177" customFormat="1" x14ac:dyDescent="0.25">
      <c r="A2067" s="126"/>
      <c r="B2067" s="127"/>
      <c r="C2067" s="127"/>
      <c r="D2067" s="128"/>
      <c r="E2067" s="88"/>
      <c r="F2067" s="129"/>
      <c r="G2067" s="130"/>
      <c r="H2067" s="131"/>
      <c r="I2067" s="182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  <c r="AZ2067" s="176"/>
      <c r="BA2067" s="176"/>
      <c r="BB2067" s="176"/>
      <c r="BC2067" s="176"/>
      <c r="BD2067" s="176"/>
      <c r="BE2067" s="176"/>
      <c r="BF2067" s="176"/>
      <c r="BG2067" s="176"/>
      <c r="BH2067" s="176"/>
      <c r="BI2067" s="176"/>
      <c r="BJ2067" s="176"/>
      <c r="BK2067" s="176"/>
      <c r="BL2067" s="176"/>
      <c r="BM2067" s="176"/>
      <c r="BN2067" s="176"/>
      <c r="BO2067" s="176"/>
      <c r="BP2067" s="176"/>
      <c r="BQ2067" s="176"/>
      <c r="BR2067" s="176"/>
      <c r="BS2067" s="176"/>
      <c r="BT2067" s="176"/>
      <c r="BU2067" s="176"/>
      <c r="BV2067" s="176"/>
      <c r="BW2067" s="176"/>
      <c r="BX2067" s="176"/>
      <c r="BY2067" s="176"/>
      <c r="BZ2067" s="176"/>
      <c r="CA2067" s="176"/>
      <c r="CB2067" s="176"/>
      <c r="CC2067" s="176"/>
      <c r="CD2067" s="176"/>
      <c r="CE2067" s="176"/>
      <c r="CF2067" s="176"/>
      <c r="CG2067" s="176"/>
      <c r="CH2067" s="176"/>
      <c r="CI2067" s="176"/>
      <c r="CJ2067" s="176"/>
      <c r="CK2067" s="176"/>
      <c r="CL2067" s="176"/>
      <c r="CM2067" s="176"/>
      <c r="CN2067" s="176"/>
      <c r="CO2067" s="176"/>
      <c r="CP2067" s="176"/>
      <c r="CQ2067" s="176"/>
      <c r="CR2067" s="176"/>
      <c r="CS2067" s="176"/>
      <c r="CT2067" s="176"/>
      <c r="CU2067" s="176"/>
      <c r="CV2067" s="176"/>
      <c r="CW2067" s="176"/>
      <c r="CX2067" s="176"/>
      <c r="CY2067" s="176"/>
      <c r="CZ2067" s="176"/>
      <c r="DA2067" s="176"/>
      <c r="DB2067" s="176"/>
      <c r="DC2067" s="176"/>
      <c r="DD2067" s="176"/>
      <c r="DE2067" s="176"/>
      <c r="DF2067" s="176"/>
      <c r="DG2067" s="176"/>
      <c r="DH2067" s="176"/>
      <c r="DI2067" s="176"/>
      <c r="DJ2067" s="176"/>
      <c r="DK2067" s="176"/>
      <c r="DL2067" s="176"/>
      <c r="DM2067" s="176"/>
      <c r="DN2067" s="176"/>
      <c r="DO2067" s="176"/>
      <c r="DP2067" s="176"/>
      <c r="DQ2067" s="176"/>
      <c r="DR2067" s="176"/>
      <c r="DS2067" s="176"/>
      <c r="DT2067" s="176"/>
      <c r="DU2067" s="176"/>
      <c r="DV2067" s="176"/>
      <c r="DW2067" s="176"/>
      <c r="DX2067" s="176"/>
      <c r="DY2067" s="176"/>
      <c r="DZ2067" s="176"/>
      <c r="EA2067" s="176"/>
      <c r="EB2067" s="176"/>
      <c r="EC2067" s="176"/>
      <c r="ED2067" s="176"/>
      <c r="EE2067" s="176"/>
      <c r="EF2067" s="176"/>
      <c r="EG2067" s="176"/>
      <c r="EH2067" s="176"/>
      <c r="EI2067" s="176"/>
      <c r="EJ2067" s="176"/>
      <c r="EK2067" s="176"/>
      <c r="EL2067" s="176"/>
      <c r="EM2067" s="176"/>
      <c r="EN2067" s="176"/>
      <c r="EO2067" s="176"/>
      <c r="EP2067" s="176"/>
      <c r="EQ2067" s="176"/>
      <c r="ER2067" s="176"/>
      <c r="ES2067" s="176"/>
      <c r="ET2067" s="176"/>
      <c r="EU2067" s="176"/>
      <c r="EV2067" s="176"/>
      <c r="EW2067" s="176"/>
      <c r="EX2067" s="176"/>
      <c r="EY2067" s="176"/>
      <c r="EZ2067" s="176"/>
      <c r="FA2067" s="176"/>
      <c r="FB2067" s="176"/>
      <c r="FC2067" s="176"/>
      <c r="FD2067" s="176"/>
      <c r="FE2067" s="176"/>
      <c r="FF2067" s="176"/>
      <c r="FG2067" s="176"/>
      <c r="FH2067" s="176"/>
      <c r="FI2067" s="176"/>
      <c r="FJ2067" s="176"/>
      <c r="FK2067" s="176"/>
      <c r="FL2067" s="176"/>
      <c r="FM2067" s="176"/>
      <c r="FN2067" s="176"/>
      <c r="FO2067" s="176"/>
      <c r="FP2067" s="176"/>
      <c r="FQ2067" s="176"/>
      <c r="FR2067" s="176"/>
      <c r="FS2067" s="176"/>
      <c r="FT2067" s="176"/>
      <c r="FU2067" s="176"/>
      <c r="FV2067" s="176"/>
      <c r="FW2067" s="176"/>
      <c r="FX2067" s="176"/>
      <c r="FY2067" s="176"/>
      <c r="FZ2067" s="176"/>
      <c r="GA2067" s="176"/>
      <c r="GB2067" s="176"/>
      <c r="GC2067" s="176"/>
      <c r="GD2067" s="176"/>
      <c r="GE2067" s="176"/>
      <c r="GF2067" s="176"/>
      <c r="GG2067" s="176"/>
      <c r="GH2067" s="176"/>
      <c r="GI2067" s="176"/>
      <c r="GJ2067" s="176"/>
      <c r="GK2067" s="176"/>
      <c r="GL2067" s="176"/>
      <c r="GM2067" s="176"/>
      <c r="GN2067" s="176"/>
      <c r="GO2067" s="176"/>
      <c r="GP2067" s="176"/>
      <c r="GQ2067" s="176"/>
      <c r="GR2067" s="176"/>
      <c r="GS2067" s="176"/>
      <c r="GT2067" s="176"/>
      <c r="GU2067" s="176"/>
      <c r="GV2067" s="176"/>
      <c r="GW2067" s="176"/>
      <c r="GX2067" s="176"/>
      <c r="GY2067" s="176"/>
      <c r="GZ2067" s="176"/>
      <c r="HA2067" s="176"/>
      <c r="HB2067" s="176"/>
      <c r="HC2067" s="176"/>
      <c r="HD2067" s="176"/>
      <c r="HE2067" s="176"/>
      <c r="HF2067" s="176"/>
      <c r="HG2067" s="176"/>
      <c r="HH2067" s="176"/>
      <c r="HI2067" s="176"/>
      <c r="HJ2067" s="176"/>
      <c r="HK2067" s="176"/>
      <c r="HL2067" s="176"/>
      <c r="HM2067" s="176"/>
      <c r="HN2067" s="176"/>
      <c r="HO2067" s="176"/>
      <c r="HP2067" s="176"/>
      <c r="HQ2067" s="176"/>
      <c r="HR2067" s="176"/>
      <c r="HS2067" s="176"/>
      <c r="HT2067" s="176"/>
      <c r="HU2067" s="176"/>
      <c r="HV2067" s="176"/>
      <c r="HW2067" s="176"/>
      <c r="HX2067" s="176"/>
      <c r="HY2067" s="176"/>
      <c r="HZ2067" s="176"/>
      <c r="IA2067" s="176"/>
      <c r="IB2067" s="176"/>
      <c r="IC2067" s="176"/>
      <c r="ID2067" s="176"/>
      <c r="IE2067" s="176"/>
      <c r="IF2067" s="176"/>
      <c r="IG2067" s="176"/>
      <c r="IH2067" s="176"/>
      <c r="II2067" s="176"/>
      <c r="IJ2067" s="176"/>
      <c r="IK2067" s="176"/>
      <c r="IL2067" s="176"/>
      <c r="IM2067" s="176"/>
      <c r="IN2067" s="176"/>
      <c r="IO2067" s="176"/>
      <c r="IP2067" s="176"/>
      <c r="IQ2067" s="176"/>
      <c r="IR2067" s="176"/>
      <c r="IS2067" s="176"/>
      <c r="IT2067" s="176"/>
      <c r="IU2067" s="176"/>
    </row>
    <row r="2068" spans="1:255" s="177" customFormat="1" x14ac:dyDescent="0.25">
      <c r="A2068" s="811" t="s">
        <v>231</v>
      </c>
      <c r="B2068" s="813" t="s">
        <v>22</v>
      </c>
      <c r="C2068" s="813" t="s">
        <v>223</v>
      </c>
      <c r="D2068" s="813" t="s">
        <v>17</v>
      </c>
      <c r="E2068" s="816" t="s">
        <v>224</v>
      </c>
      <c r="F2068" s="818" t="s">
        <v>225</v>
      </c>
      <c r="G2068" s="819"/>
      <c r="H2068" s="820" t="s">
        <v>232</v>
      </c>
      <c r="I2068" s="182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  <c r="AZ2068" s="176"/>
      <c r="BA2068" s="176"/>
      <c r="BB2068" s="176"/>
      <c r="BC2068" s="176"/>
      <c r="BD2068" s="176"/>
      <c r="BE2068" s="176"/>
      <c r="BF2068" s="176"/>
      <c r="BG2068" s="176"/>
      <c r="BH2068" s="176"/>
      <c r="BI2068" s="176"/>
      <c r="BJ2068" s="176"/>
      <c r="BK2068" s="176"/>
      <c r="BL2068" s="176"/>
      <c r="BM2068" s="176"/>
      <c r="BN2068" s="176"/>
      <c r="BO2068" s="176"/>
      <c r="BP2068" s="176"/>
      <c r="BQ2068" s="176"/>
      <c r="BR2068" s="176"/>
      <c r="BS2068" s="176"/>
      <c r="BT2068" s="176"/>
      <c r="BU2068" s="176"/>
      <c r="BV2068" s="176"/>
      <c r="BW2068" s="176"/>
      <c r="BX2068" s="176"/>
      <c r="BY2068" s="176"/>
      <c r="BZ2068" s="176"/>
      <c r="CA2068" s="176"/>
      <c r="CB2068" s="176"/>
      <c r="CC2068" s="176"/>
      <c r="CD2068" s="176"/>
      <c r="CE2068" s="176"/>
      <c r="CF2068" s="176"/>
      <c r="CG2068" s="176"/>
      <c r="CH2068" s="176"/>
      <c r="CI2068" s="176"/>
      <c r="CJ2068" s="176"/>
      <c r="CK2068" s="176"/>
      <c r="CL2068" s="176"/>
      <c r="CM2068" s="176"/>
      <c r="CN2068" s="176"/>
      <c r="CO2068" s="176"/>
      <c r="CP2068" s="176"/>
      <c r="CQ2068" s="176"/>
      <c r="CR2068" s="176"/>
      <c r="CS2068" s="176"/>
      <c r="CT2068" s="176"/>
      <c r="CU2068" s="176"/>
      <c r="CV2068" s="176"/>
      <c r="CW2068" s="176"/>
      <c r="CX2068" s="176"/>
      <c r="CY2068" s="176"/>
      <c r="CZ2068" s="176"/>
      <c r="DA2068" s="176"/>
      <c r="DB2068" s="176"/>
      <c r="DC2068" s="176"/>
      <c r="DD2068" s="176"/>
      <c r="DE2068" s="176"/>
      <c r="DF2068" s="176"/>
      <c r="DG2068" s="176"/>
      <c r="DH2068" s="176"/>
      <c r="DI2068" s="176"/>
      <c r="DJ2068" s="176"/>
      <c r="DK2068" s="176"/>
      <c r="DL2068" s="176"/>
      <c r="DM2068" s="176"/>
      <c r="DN2068" s="176"/>
      <c r="DO2068" s="176"/>
      <c r="DP2068" s="176"/>
      <c r="DQ2068" s="176"/>
      <c r="DR2068" s="176"/>
      <c r="DS2068" s="176"/>
      <c r="DT2068" s="176"/>
      <c r="DU2068" s="176"/>
      <c r="DV2068" s="176"/>
      <c r="DW2068" s="176"/>
      <c r="DX2068" s="176"/>
      <c r="DY2068" s="176"/>
      <c r="DZ2068" s="176"/>
      <c r="EA2068" s="176"/>
      <c r="EB2068" s="176"/>
      <c r="EC2068" s="176"/>
      <c r="ED2068" s="176"/>
      <c r="EE2068" s="176"/>
      <c r="EF2068" s="176"/>
      <c r="EG2068" s="176"/>
      <c r="EH2068" s="176"/>
      <c r="EI2068" s="176"/>
      <c r="EJ2068" s="176"/>
      <c r="EK2068" s="176"/>
      <c r="EL2068" s="176"/>
      <c r="EM2068" s="176"/>
      <c r="EN2068" s="176"/>
      <c r="EO2068" s="176"/>
      <c r="EP2068" s="176"/>
      <c r="EQ2068" s="176"/>
      <c r="ER2068" s="176"/>
      <c r="ES2068" s="176"/>
      <c r="ET2068" s="176"/>
      <c r="EU2068" s="176"/>
      <c r="EV2068" s="176"/>
      <c r="EW2068" s="176"/>
      <c r="EX2068" s="176"/>
      <c r="EY2068" s="176"/>
      <c r="EZ2068" s="176"/>
      <c r="FA2068" s="176"/>
      <c r="FB2068" s="176"/>
      <c r="FC2068" s="176"/>
      <c r="FD2068" s="176"/>
      <c r="FE2068" s="176"/>
      <c r="FF2068" s="176"/>
      <c r="FG2068" s="176"/>
      <c r="FH2068" s="176"/>
      <c r="FI2068" s="176"/>
      <c r="FJ2068" s="176"/>
      <c r="FK2068" s="176"/>
      <c r="FL2068" s="176"/>
      <c r="FM2068" s="176"/>
      <c r="FN2068" s="176"/>
      <c r="FO2068" s="176"/>
      <c r="FP2068" s="176"/>
      <c r="FQ2068" s="176"/>
      <c r="FR2068" s="176"/>
      <c r="FS2068" s="176"/>
      <c r="FT2068" s="176"/>
      <c r="FU2068" s="176"/>
      <c r="FV2068" s="176"/>
      <c r="FW2068" s="176"/>
      <c r="FX2068" s="176"/>
      <c r="FY2068" s="176"/>
      <c r="FZ2068" s="176"/>
      <c r="GA2068" s="176"/>
      <c r="GB2068" s="176"/>
      <c r="GC2068" s="176"/>
      <c r="GD2068" s="176"/>
      <c r="GE2068" s="176"/>
      <c r="GF2068" s="176"/>
      <c r="GG2068" s="176"/>
      <c r="GH2068" s="176"/>
      <c r="GI2068" s="176"/>
      <c r="GJ2068" s="176"/>
      <c r="GK2068" s="176"/>
      <c r="GL2068" s="176"/>
      <c r="GM2068" s="176"/>
      <c r="GN2068" s="176"/>
      <c r="GO2068" s="176"/>
      <c r="GP2068" s="176"/>
      <c r="GQ2068" s="176"/>
      <c r="GR2068" s="176"/>
      <c r="GS2068" s="176"/>
      <c r="GT2068" s="176"/>
      <c r="GU2068" s="176"/>
      <c r="GV2068" s="176"/>
      <c r="GW2068" s="176"/>
      <c r="GX2068" s="176"/>
      <c r="GY2068" s="176"/>
      <c r="GZ2068" s="176"/>
      <c r="HA2068" s="176"/>
      <c r="HB2068" s="176"/>
      <c r="HC2068" s="176"/>
      <c r="HD2068" s="176"/>
      <c r="HE2068" s="176"/>
      <c r="HF2068" s="176"/>
      <c r="HG2068" s="176"/>
      <c r="HH2068" s="176"/>
      <c r="HI2068" s="176"/>
      <c r="HJ2068" s="176"/>
      <c r="HK2068" s="176"/>
      <c r="HL2068" s="176"/>
      <c r="HM2068" s="176"/>
      <c r="HN2068" s="176"/>
      <c r="HO2068" s="176"/>
      <c r="HP2068" s="176"/>
      <c r="HQ2068" s="176"/>
      <c r="HR2068" s="176"/>
      <c r="HS2068" s="176"/>
      <c r="HT2068" s="176"/>
      <c r="HU2068" s="176"/>
      <c r="HV2068" s="176"/>
      <c r="HW2068" s="176"/>
      <c r="HX2068" s="176"/>
      <c r="HY2068" s="176"/>
      <c r="HZ2068" s="176"/>
      <c r="IA2068" s="176"/>
      <c r="IB2068" s="176"/>
      <c r="IC2068" s="176"/>
      <c r="ID2068" s="176"/>
      <c r="IE2068" s="176"/>
      <c r="IF2068" s="176"/>
      <c r="IG2068" s="176"/>
      <c r="IH2068" s="176"/>
      <c r="II2068" s="176"/>
      <c r="IJ2068" s="176"/>
      <c r="IK2068" s="176"/>
      <c r="IL2068" s="176"/>
      <c r="IM2068" s="176"/>
      <c r="IN2068" s="176"/>
      <c r="IO2068" s="176"/>
      <c r="IP2068" s="176"/>
      <c r="IQ2068" s="176"/>
      <c r="IR2068" s="176"/>
      <c r="IS2068" s="176"/>
      <c r="IT2068" s="176"/>
      <c r="IU2068" s="176"/>
    </row>
    <row r="2069" spans="1:255" s="177" customFormat="1" x14ac:dyDescent="0.25">
      <c r="A2069" s="812"/>
      <c r="B2069" s="814"/>
      <c r="C2069" s="814"/>
      <c r="D2069" s="815"/>
      <c r="E2069" s="817"/>
      <c r="F2069" s="165" t="s">
        <v>227</v>
      </c>
      <c r="G2069" s="166" t="s">
        <v>228</v>
      </c>
      <c r="H2069" s="821"/>
      <c r="I2069" s="182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  <c r="AZ2069" s="176"/>
      <c r="BA2069" s="176"/>
      <c r="BB2069" s="176"/>
      <c r="BC2069" s="176"/>
      <c r="BD2069" s="176"/>
      <c r="BE2069" s="176"/>
      <c r="BF2069" s="176"/>
      <c r="BG2069" s="176"/>
      <c r="BH2069" s="176"/>
      <c r="BI2069" s="176"/>
      <c r="BJ2069" s="176"/>
      <c r="BK2069" s="176"/>
      <c r="BL2069" s="176"/>
      <c r="BM2069" s="176"/>
      <c r="BN2069" s="176"/>
      <c r="BO2069" s="176"/>
      <c r="BP2069" s="176"/>
      <c r="BQ2069" s="176"/>
      <c r="BR2069" s="176"/>
      <c r="BS2069" s="176"/>
      <c r="BT2069" s="176"/>
      <c r="BU2069" s="176"/>
      <c r="BV2069" s="176"/>
      <c r="BW2069" s="176"/>
      <c r="BX2069" s="176"/>
      <c r="BY2069" s="176"/>
      <c r="BZ2069" s="176"/>
      <c r="CA2069" s="176"/>
      <c r="CB2069" s="176"/>
      <c r="CC2069" s="176"/>
      <c r="CD2069" s="176"/>
      <c r="CE2069" s="176"/>
      <c r="CF2069" s="176"/>
      <c r="CG2069" s="176"/>
      <c r="CH2069" s="176"/>
      <c r="CI2069" s="176"/>
      <c r="CJ2069" s="176"/>
      <c r="CK2069" s="176"/>
      <c r="CL2069" s="176"/>
      <c r="CM2069" s="176"/>
      <c r="CN2069" s="176"/>
      <c r="CO2069" s="176"/>
      <c r="CP2069" s="176"/>
      <c r="CQ2069" s="176"/>
      <c r="CR2069" s="176"/>
      <c r="CS2069" s="176"/>
      <c r="CT2069" s="176"/>
      <c r="CU2069" s="176"/>
      <c r="CV2069" s="176"/>
      <c r="CW2069" s="176"/>
      <c r="CX2069" s="176"/>
      <c r="CY2069" s="176"/>
      <c r="CZ2069" s="176"/>
      <c r="DA2069" s="176"/>
      <c r="DB2069" s="176"/>
      <c r="DC2069" s="176"/>
      <c r="DD2069" s="176"/>
      <c r="DE2069" s="176"/>
      <c r="DF2069" s="176"/>
      <c r="DG2069" s="176"/>
      <c r="DH2069" s="176"/>
      <c r="DI2069" s="176"/>
      <c r="DJ2069" s="176"/>
      <c r="DK2069" s="176"/>
      <c r="DL2069" s="176"/>
      <c r="DM2069" s="176"/>
      <c r="DN2069" s="176"/>
      <c r="DO2069" s="176"/>
      <c r="DP2069" s="176"/>
      <c r="DQ2069" s="176"/>
      <c r="DR2069" s="176"/>
      <c r="DS2069" s="176"/>
      <c r="DT2069" s="176"/>
      <c r="DU2069" s="176"/>
      <c r="DV2069" s="176"/>
      <c r="DW2069" s="176"/>
      <c r="DX2069" s="176"/>
      <c r="DY2069" s="176"/>
      <c r="DZ2069" s="176"/>
      <c r="EA2069" s="176"/>
      <c r="EB2069" s="176"/>
      <c r="EC2069" s="176"/>
      <c r="ED2069" s="176"/>
      <c r="EE2069" s="176"/>
      <c r="EF2069" s="176"/>
      <c r="EG2069" s="176"/>
      <c r="EH2069" s="176"/>
      <c r="EI2069" s="176"/>
      <c r="EJ2069" s="176"/>
      <c r="EK2069" s="176"/>
      <c r="EL2069" s="176"/>
      <c r="EM2069" s="176"/>
      <c r="EN2069" s="176"/>
      <c r="EO2069" s="176"/>
      <c r="EP2069" s="176"/>
      <c r="EQ2069" s="176"/>
      <c r="ER2069" s="176"/>
      <c r="ES2069" s="176"/>
      <c r="ET2069" s="176"/>
      <c r="EU2069" s="176"/>
      <c r="EV2069" s="176"/>
      <c r="EW2069" s="176"/>
      <c r="EX2069" s="176"/>
      <c r="EY2069" s="176"/>
      <c r="EZ2069" s="176"/>
      <c r="FA2069" s="176"/>
      <c r="FB2069" s="176"/>
      <c r="FC2069" s="176"/>
      <c r="FD2069" s="176"/>
      <c r="FE2069" s="176"/>
      <c r="FF2069" s="176"/>
      <c r="FG2069" s="176"/>
      <c r="FH2069" s="176"/>
      <c r="FI2069" s="176"/>
      <c r="FJ2069" s="176"/>
      <c r="FK2069" s="176"/>
      <c r="FL2069" s="176"/>
      <c r="FM2069" s="176"/>
      <c r="FN2069" s="176"/>
      <c r="FO2069" s="176"/>
      <c r="FP2069" s="176"/>
      <c r="FQ2069" s="176"/>
      <c r="FR2069" s="176"/>
      <c r="FS2069" s="176"/>
      <c r="FT2069" s="176"/>
      <c r="FU2069" s="176"/>
      <c r="FV2069" s="176"/>
      <c r="FW2069" s="176"/>
      <c r="FX2069" s="176"/>
      <c r="FY2069" s="176"/>
      <c r="FZ2069" s="176"/>
      <c r="GA2069" s="176"/>
      <c r="GB2069" s="176"/>
      <c r="GC2069" s="176"/>
      <c r="GD2069" s="176"/>
      <c r="GE2069" s="176"/>
      <c r="GF2069" s="176"/>
      <c r="GG2069" s="176"/>
      <c r="GH2069" s="176"/>
      <c r="GI2069" s="176"/>
      <c r="GJ2069" s="176"/>
      <c r="GK2069" s="176"/>
      <c r="GL2069" s="176"/>
      <c r="GM2069" s="176"/>
      <c r="GN2069" s="176"/>
      <c r="GO2069" s="176"/>
      <c r="GP2069" s="176"/>
      <c r="GQ2069" s="176"/>
      <c r="GR2069" s="176"/>
      <c r="GS2069" s="176"/>
      <c r="GT2069" s="176"/>
      <c r="GU2069" s="176"/>
      <c r="GV2069" s="176"/>
      <c r="GW2069" s="176"/>
      <c r="GX2069" s="176"/>
      <c r="GY2069" s="176"/>
      <c r="GZ2069" s="176"/>
      <c r="HA2069" s="176"/>
      <c r="HB2069" s="176"/>
      <c r="HC2069" s="176"/>
      <c r="HD2069" s="176"/>
      <c r="HE2069" s="176"/>
      <c r="HF2069" s="176"/>
      <c r="HG2069" s="176"/>
      <c r="HH2069" s="176"/>
      <c r="HI2069" s="176"/>
      <c r="HJ2069" s="176"/>
      <c r="HK2069" s="176"/>
      <c r="HL2069" s="176"/>
      <c r="HM2069" s="176"/>
      <c r="HN2069" s="176"/>
      <c r="HO2069" s="176"/>
      <c r="HP2069" s="176"/>
      <c r="HQ2069" s="176"/>
      <c r="HR2069" s="176"/>
      <c r="HS2069" s="176"/>
      <c r="HT2069" s="176"/>
      <c r="HU2069" s="176"/>
      <c r="HV2069" s="176"/>
      <c r="HW2069" s="176"/>
      <c r="HX2069" s="176"/>
      <c r="HY2069" s="176"/>
      <c r="HZ2069" s="176"/>
      <c r="IA2069" s="176"/>
      <c r="IB2069" s="176"/>
      <c r="IC2069" s="176"/>
      <c r="ID2069" s="176"/>
      <c r="IE2069" s="176"/>
      <c r="IF2069" s="176"/>
      <c r="IG2069" s="176"/>
      <c r="IH2069" s="176"/>
      <c r="II2069" s="176"/>
      <c r="IJ2069" s="176"/>
      <c r="IK2069" s="176"/>
      <c r="IL2069" s="176"/>
      <c r="IM2069" s="176"/>
      <c r="IN2069" s="176"/>
      <c r="IO2069" s="176"/>
      <c r="IP2069" s="176"/>
      <c r="IQ2069" s="176"/>
      <c r="IR2069" s="176"/>
      <c r="IS2069" s="176"/>
      <c r="IT2069" s="176"/>
      <c r="IU2069" s="176"/>
    </row>
    <row r="2070" spans="1:255" s="177" customFormat="1" x14ac:dyDescent="0.25">
      <c r="A2070" s="132"/>
      <c r="B2070" s="110"/>
      <c r="C2070" s="78"/>
      <c r="D2070" s="111"/>
      <c r="E2070" s="112"/>
      <c r="F2070" s="113"/>
      <c r="G2070" s="114"/>
      <c r="H2070" s="159"/>
      <c r="I2070" s="182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  <c r="AZ2070" s="176"/>
      <c r="BA2070" s="176"/>
      <c r="BB2070" s="176"/>
      <c r="BC2070" s="176"/>
      <c r="BD2070" s="176"/>
      <c r="BE2070" s="176"/>
      <c r="BF2070" s="176"/>
      <c r="BG2070" s="176"/>
      <c r="BH2070" s="176"/>
      <c r="BI2070" s="176"/>
      <c r="BJ2070" s="176"/>
      <c r="BK2070" s="176"/>
      <c r="BL2070" s="176"/>
      <c r="BM2070" s="176"/>
      <c r="BN2070" s="176"/>
      <c r="BO2070" s="176"/>
      <c r="BP2070" s="176"/>
      <c r="BQ2070" s="176"/>
      <c r="BR2070" s="176"/>
      <c r="BS2070" s="176"/>
      <c r="BT2070" s="176"/>
      <c r="BU2070" s="176"/>
      <c r="BV2070" s="176"/>
      <c r="BW2070" s="176"/>
      <c r="BX2070" s="176"/>
      <c r="BY2070" s="176"/>
      <c r="BZ2070" s="176"/>
      <c r="CA2070" s="176"/>
      <c r="CB2070" s="176"/>
      <c r="CC2070" s="176"/>
      <c r="CD2070" s="176"/>
      <c r="CE2070" s="176"/>
      <c r="CF2070" s="176"/>
      <c r="CG2070" s="176"/>
      <c r="CH2070" s="176"/>
      <c r="CI2070" s="176"/>
      <c r="CJ2070" s="176"/>
      <c r="CK2070" s="176"/>
      <c r="CL2070" s="176"/>
      <c r="CM2070" s="176"/>
      <c r="CN2070" s="176"/>
      <c r="CO2070" s="176"/>
      <c r="CP2070" s="176"/>
      <c r="CQ2070" s="176"/>
      <c r="CR2070" s="176"/>
      <c r="CS2070" s="176"/>
      <c r="CT2070" s="176"/>
      <c r="CU2070" s="176"/>
      <c r="CV2070" s="176"/>
      <c r="CW2070" s="176"/>
      <c r="CX2070" s="176"/>
      <c r="CY2070" s="176"/>
      <c r="CZ2070" s="176"/>
      <c r="DA2070" s="176"/>
      <c r="DB2070" s="176"/>
      <c r="DC2070" s="176"/>
      <c r="DD2070" s="176"/>
      <c r="DE2070" s="176"/>
      <c r="DF2070" s="176"/>
      <c r="DG2070" s="176"/>
      <c r="DH2070" s="176"/>
      <c r="DI2070" s="176"/>
      <c r="DJ2070" s="176"/>
      <c r="DK2070" s="176"/>
      <c r="DL2070" s="176"/>
      <c r="DM2070" s="176"/>
      <c r="DN2070" s="176"/>
      <c r="DO2070" s="176"/>
      <c r="DP2070" s="176"/>
      <c r="DQ2070" s="176"/>
      <c r="DR2070" s="176"/>
      <c r="DS2070" s="176"/>
      <c r="DT2070" s="176"/>
      <c r="DU2070" s="176"/>
      <c r="DV2070" s="176"/>
      <c r="DW2070" s="176"/>
      <c r="DX2070" s="176"/>
      <c r="DY2070" s="176"/>
      <c r="DZ2070" s="176"/>
      <c r="EA2070" s="176"/>
      <c r="EB2070" s="176"/>
      <c r="EC2070" s="176"/>
      <c r="ED2070" s="176"/>
      <c r="EE2070" s="176"/>
      <c r="EF2070" s="176"/>
      <c r="EG2070" s="176"/>
      <c r="EH2070" s="176"/>
      <c r="EI2070" s="176"/>
      <c r="EJ2070" s="176"/>
      <c r="EK2070" s="176"/>
      <c r="EL2070" s="176"/>
      <c r="EM2070" s="176"/>
      <c r="EN2070" s="176"/>
      <c r="EO2070" s="176"/>
      <c r="EP2070" s="176"/>
      <c r="EQ2070" s="176"/>
      <c r="ER2070" s="176"/>
      <c r="ES2070" s="176"/>
      <c r="ET2070" s="176"/>
      <c r="EU2070" s="176"/>
      <c r="EV2070" s="176"/>
      <c r="EW2070" s="176"/>
      <c r="EX2070" s="176"/>
      <c r="EY2070" s="176"/>
      <c r="EZ2070" s="176"/>
      <c r="FA2070" s="176"/>
      <c r="FB2070" s="176"/>
      <c r="FC2070" s="176"/>
      <c r="FD2070" s="176"/>
      <c r="FE2070" s="176"/>
      <c r="FF2070" s="176"/>
      <c r="FG2070" s="176"/>
      <c r="FH2070" s="176"/>
      <c r="FI2070" s="176"/>
      <c r="FJ2070" s="176"/>
      <c r="FK2070" s="176"/>
      <c r="FL2070" s="176"/>
      <c r="FM2070" s="176"/>
      <c r="FN2070" s="176"/>
      <c r="FO2070" s="176"/>
      <c r="FP2070" s="176"/>
      <c r="FQ2070" s="176"/>
      <c r="FR2070" s="176"/>
      <c r="FS2070" s="176"/>
      <c r="FT2070" s="176"/>
      <c r="FU2070" s="176"/>
      <c r="FV2070" s="176"/>
      <c r="FW2070" s="176"/>
      <c r="FX2070" s="176"/>
      <c r="FY2070" s="176"/>
      <c r="FZ2070" s="176"/>
      <c r="GA2070" s="176"/>
      <c r="GB2070" s="176"/>
      <c r="GC2070" s="176"/>
      <c r="GD2070" s="176"/>
      <c r="GE2070" s="176"/>
      <c r="GF2070" s="176"/>
      <c r="GG2070" s="176"/>
      <c r="GH2070" s="176"/>
      <c r="GI2070" s="176"/>
      <c r="GJ2070" s="176"/>
      <c r="GK2070" s="176"/>
      <c r="GL2070" s="176"/>
      <c r="GM2070" s="176"/>
      <c r="GN2070" s="176"/>
      <c r="GO2070" s="176"/>
      <c r="GP2070" s="176"/>
      <c r="GQ2070" s="176"/>
      <c r="GR2070" s="176"/>
      <c r="GS2070" s="176"/>
      <c r="GT2070" s="176"/>
      <c r="GU2070" s="176"/>
      <c r="GV2070" s="176"/>
      <c r="GW2070" s="176"/>
      <c r="GX2070" s="176"/>
      <c r="GY2070" s="176"/>
      <c r="GZ2070" s="176"/>
      <c r="HA2070" s="176"/>
      <c r="HB2070" s="176"/>
      <c r="HC2070" s="176"/>
      <c r="HD2070" s="176"/>
      <c r="HE2070" s="176"/>
      <c r="HF2070" s="176"/>
      <c r="HG2070" s="176"/>
      <c r="HH2070" s="176"/>
      <c r="HI2070" s="176"/>
      <c r="HJ2070" s="176"/>
      <c r="HK2070" s="176"/>
      <c r="HL2070" s="176"/>
      <c r="HM2070" s="176"/>
      <c r="HN2070" s="176"/>
      <c r="HO2070" s="176"/>
      <c r="HP2070" s="176"/>
      <c r="HQ2070" s="176"/>
      <c r="HR2070" s="176"/>
      <c r="HS2070" s="176"/>
      <c r="HT2070" s="176"/>
      <c r="HU2070" s="176"/>
      <c r="HV2070" s="176"/>
      <c r="HW2070" s="176"/>
      <c r="HX2070" s="176"/>
      <c r="HY2070" s="176"/>
      <c r="HZ2070" s="176"/>
      <c r="IA2070" s="176"/>
      <c r="IB2070" s="176"/>
      <c r="IC2070" s="176"/>
      <c r="ID2070" s="176"/>
      <c r="IE2070" s="176"/>
      <c r="IF2070" s="176"/>
      <c r="IG2070" s="176"/>
      <c r="IH2070" s="176"/>
      <c r="II2070" s="176"/>
      <c r="IJ2070" s="176"/>
      <c r="IK2070" s="176"/>
      <c r="IL2070" s="176"/>
      <c r="IM2070" s="176"/>
      <c r="IN2070" s="176"/>
      <c r="IO2070" s="176"/>
      <c r="IP2070" s="176"/>
      <c r="IQ2070" s="176"/>
      <c r="IR2070" s="176"/>
      <c r="IS2070" s="176"/>
      <c r="IT2070" s="176"/>
      <c r="IU2070" s="176"/>
    </row>
    <row r="2071" spans="1:255" s="177" customFormat="1" x14ac:dyDescent="0.25">
      <c r="A2071" s="170" t="s">
        <v>232</v>
      </c>
      <c r="B2071" s="808"/>
      <c r="C2071" s="809"/>
      <c r="D2071" s="809"/>
      <c r="E2071" s="809"/>
      <c r="F2071" s="809"/>
      <c r="G2071" s="810"/>
      <c r="H2071" s="171">
        <f>SUM(G2070)</f>
        <v>0</v>
      </c>
      <c r="I2071" s="182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  <c r="AZ2071" s="176"/>
      <c r="BA2071" s="176"/>
      <c r="BB2071" s="176"/>
      <c r="BC2071" s="176"/>
      <c r="BD2071" s="176"/>
      <c r="BE2071" s="176"/>
      <c r="BF2071" s="176"/>
      <c r="BG2071" s="176"/>
      <c r="BH2071" s="176"/>
      <c r="BI2071" s="176"/>
      <c r="BJ2071" s="176"/>
      <c r="BK2071" s="176"/>
      <c r="BL2071" s="176"/>
      <c r="BM2071" s="176"/>
      <c r="BN2071" s="176"/>
      <c r="BO2071" s="176"/>
      <c r="BP2071" s="176"/>
      <c r="BQ2071" s="176"/>
      <c r="BR2071" s="176"/>
      <c r="BS2071" s="176"/>
      <c r="BT2071" s="176"/>
      <c r="BU2071" s="176"/>
      <c r="BV2071" s="176"/>
      <c r="BW2071" s="176"/>
      <c r="BX2071" s="176"/>
      <c r="BY2071" s="176"/>
      <c r="BZ2071" s="176"/>
      <c r="CA2071" s="176"/>
      <c r="CB2071" s="176"/>
      <c r="CC2071" s="176"/>
      <c r="CD2071" s="176"/>
      <c r="CE2071" s="176"/>
      <c r="CF2071" s="176"/>
      <c r="CG2071" s="176"/>
      <c r="CH2071" s="176"/>
      <c r="CI2071" s="176"/>
      <c r="CJ2071" s="176"/>
      <c r="CK2071" s="176"/>
      <c r="CL2071" s="176"/>
      <c r="CM2071" s="176"/>
      <c r="CN2071" s="176"/>
      <c r="CO2071" s="176"/>
      <c r="CP2071" s="176"/>
      <c r="CQ2071" s="176"/>
      <c r="CR2071" s="176"/>
      <c r="CS2071" s="176"/>
      <c r="CT2071" s="176"/>
      <c r="CU2071" s="176"/>
      <c r="CV2071" s="176"/>
      <c r="CW2071" s="176"/>
      <c r="CX2071" s="176"/>
      <c r="CY2071" s="176"/>
      <c r="CZ2071" s="176"/>
      <c r="DA2071" s="176"/>
      <c r="DB2071" s="176"/>
      <c r="DC2071" s="176"/>
      <c r="DD2071" s="176"/>
      <c r="DE2071" s="176"/>
      <c r="DF2071" s="176"/>
      <c r="DG2071" s="176"/>
      <c r="DH2071" s="176"/>
      <c r="DI2071" s="176"/>
      <c r="DJ2071" s="176"/>
      <c r="DK2071" s="176"/>
      <c r="DL2071" s="176"/>
      <c r="DM2071" s="176"/>
      <c r="DN2071" s="176"/>
      <c r="DO2071" s="176"/>
      <c r="DP2071" s="176"/>
      <c r="DQ2071" s="176"/>
      <c r="DR2071" s="176"/>
      <c r="DS2071" s="176"/>
      <c r="DT2071" s="176"/>
      <c r="DU2071" s="176"/>
      <c r="DV2071" s="176"/>
      <c r="DW2071" s="176"/>
      <c r="DX2071" s="176"/>
      <c r="DY2071" s="176"/>
      <c r="DZ2071" s="176"/>
      <c r="EA2071" s="176"/>
      <c r="EB2071" s="176"/>
      <c r="EC2071" s="176"/>
      <c r="ED2071" s="176"/>
      <c r="EE2071" s="176"/>
      <c r="EF2071" s="176"/>
      <c r="EG2071" s="176"/>
      <c r="EH2071" s="176"/>
      <c r="EI2071" s="176"/>
      <c r="EJ2071" s="176"/>
      <c r="EK2071" s="176"/>
      <c r="EL2071" s="176"/>
      <c r="EM2071" s="176"/>
      <c r="EN2071" s="176"/>
      <c r="EO2071" s="176"/>
      <c r="EP2071" s="176"/>
      <c r="EQ2071" s="176"/>
      <c r="ER2071" s="176"/>
      <c r="ES2071" s="176"/>
      <c r="ET2071" s="176"/>
      <c r="EU2071" s="176"/>
      <c r="EV2071" s="176"/>
      <c r="EW2071" s="176"/>
      <c r="EX2071" s="176"/>
      <c r="EY2071" s="176"/>
      <c r="EZ2071" s="176"/>
      <c r="FA2071" s="176"/>
      <c r="FB2071" s="176"/>
      <c r="FC2071" s="176"/>
      <c r="FD2071" s="176"/>
      <c r="FE2071" s="176"/>
      <c r="FF2071" s="176"/>
      <c r="FG2071" s="176"/>
      <c r="FH2071" s="176"/>
      <c r="FI2071" s="176"/>
      <c r="FJ2071" s="176"/>
      <c r="FK2071" s="176"/>
      <c r="FL2071" s="176"/>
      <c r="FM2071" s="176"/>
      <c r="FN2071" s="176"/>
      <c r="FO2071" s="176"/>
      <c r="FP2071" s="176"/>
      <c r="FQ2071" s="176"/>
      <c r="FR2071" s="176"/>
      <c r="FS2071" s="176"/>
      <c r="FT2071" s="176"/>
      <c r="FU2071" s="176"/>
      <c r="FV2071" s="176"/>
      <c r="FW2071" s="176"/>
      <c r="FX2071" s="176"/>
      <c r="FY2071" s="176"/>
      <c r="FZ2071" s="176"/>
      <c r="GA2071" s="176"/>
      <c r="GB2071" s="176"/>
      <c r="GC2071" s="176"/>
      <c r="GD2071" s="176"/>
      <c r="GE2071" s="176"/>
      <c r="GF2071" s="176"/>
      <c r="GG2071" s="176"/>
      <c r="GH2071" s="176"/>
      <c r="GI2071" s="176"/>
      <c r="GJ2071" s="176"/>
      <c r="GK2071" s="176"/>
      <c r="GL2071" s="176"/>
      <c r="GM2071" s="176"/>
      <c r="GN2071" s="176"/>
      <c r="GO2071" s="176"/>
      <c r="GP2071" s="176"/>
      <c r="GQ2071" s="176"/>
      <c r="GR2071" s="176"/>
      <c r="GS2071" s="176"/>
      <c r="GT2071" s="176"/>
      <c r="GU2071" s="176"/>
      <c r="GV2071" s="176"/>
      <c r="GW2071" s="176"/>
      <c r="GX2071" s="176"/>
      <c r="GY2071" s="176"/>
      <c r="GZ2071" s="176"/>
      <c r="HA2071" s="176"/>
      <c r="HB2071" s="176"/>
      <c r="HC2071" s="176"/>
      <c r="HD2071" s="176"/>
      <c r="HE2071" s="176"/>
      <c r="HF2071" s="176"/>
      <c r="HG2071" s="176"/>
      <c r="HH2071" s="176"/>
      <c r="HI2071" s="176"/>
      <c r="HJ2071" s="176"/>
      <c r="HK2071" s="176"/>
      <c r="HL2071" s="176"/>
      <c r="HM2071" s="176"/>
      <c r="HN2071" s="176"/>
      <c r="HO2071" s="176"/>
      <c r="HP2071" s="176"/>
      <c r="HQ2071" s="176"/>
      <c r="HR2071" s="176"/>
      <c r="HS2071" s="176"/>
      <c r="HT2071" s="176"/>
      <c r="HU2071" s="176"/>
      <c r="HV2071" s="176"/>
      <c r="HW2071" s="176"/>
      <c r="HX2071" s="176"/>
      <c r="HY2071" s="176"/>
      <c r="HZ2071" s="176"/>
      <c r="IA2071" s="176"/>
      <c r="IB2071" s="176"/>
      <c r="IC2071" s="176"/>
      <c r="ID2071" s="176"/>
      <c r="IE2071" s="176"/>
      <c r="IF2071" s="176"/>
      <c r="IG2071" s="176"/>
      <c r="IH2071" s="176"/>
      <c r="II2071" s="176"/>
      <c r="IJ2071" s="176"/>
      <c r="IK2071" s="176"/>
      <c r="IL2071" s="176"/>
      <c r="IM2071" s="176"/>
      <c r="IN2071" s="176"/>
      <c r="IO2071" s="176"/>
      <c r="IP2071" s="176"/>
      <c r="IQ2071" s="176"/>
      <c r="IR2071" s="176"/>
      <c r="IS2071" s="176"/>
      <c r="IT2071" s="176"/>
      <c r="IU2071" s="176"/>
    </row>
    <row r="2072" spans="1:255" s="177" customFormat="1" x14ac:dyDescent="0.25">
      <c r="A2072" s="76"/>
      <c r="B2072" s="77"/>
      <c r="C2072" s="174"/>
      <c r="D2072" s="79"/>
      <c r="E2072" s="80"/>
      <c r="F2072" s="167"/>
      <c r="G2072" s="168"/>
      <c r="H2072" s="131"/>
      <c r="I2072" s="182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  <c r="AZ2072" s="176"/>
      <c r="BA2072" s="176"/>
      <c r="BB2072" s="176"/>
      <c r="BC2072" s="176"/>
      <c r="BD2072" s="176"/>
      <c r="BE2072" s="176"/>
      <c r="BF2072" s="176"/>
      <c r="BG2072" s="176"/>
      <c r="BH2072" s="176"/>
      <c r="BI2072" s="176"/>
      <c r="BJ2072" s="176"/>
      <c r="BK2072" s="176"/>
      <c r="BL2072" s="176"/>
      <c r="BM2072" s="176"/>
      <c r="BN2072" s="176"/>
      <c r="BO2072" s="176"/>
      <c r="BP2072" s="176"/>
      <c r="BQ2072" s="176"/>
      <c r="BR2072" s="176"/>
      <c r="BS2072" s="176"/>
      <c r="BT2072" s="176"/>
      <c r="BU2072" s="176"/>
      <c r="BV2072" s="176"/>
      <c r="BW2072" s="176"/>
      <c r="BX2072" s="176"/>
      <c r="BY2072" s="176"/>
      <c r="BZ2072" s="176"/>
      <c r="CA2072" s="176"/>
      <c r="CB2072" s="176"/>
      <c r="CC2072" s="176"/>
      <c r="CD2072" s="176"/>
      <c r="CE2072" s="176"/>
      <c r="CF2072" s="176"/>
      <c r="CG2072" s="176"/>
      <c r="CH2072" s="176"/>
      <c r="CI2072" s="176"/>
      <c r="CJ2072" s="176"/>
      <c r="CK2072" s="176"/>
      <c r="CL2072" s="176"/>
      <c r="CM2072" s="176"/>
      <c r="CN2072" s="176"/>
      <c r="CO2072" s="176"/>
      <c r="CP2072" s="176"/>
      <c r="CQ2072" s="176"/>
      <c r="CR2072" s="176"/>
      <c r="CS2072" s="176"/>
      <c r="CT2072" s="176"/>
      <c r="CU2072" s="176"/>
      <c r="CV2072" s="176"/>
      <c r="CW2072" s="176"/>
      <c r="CX2072" s="176"/>
      <c r="CY2072" s="176"/>
      <c r="CZ2072" s="176"/>
      <c r="DA2072" s="176"/>
      <c r="DB2072" s="176"/>
      <c r="DC2072" s="176"/>
      <c r="DD2072" s="176"/>
      <c r="DE2072" s="176"/>
      <c r="DF2072" s="176"/>
      <c r="DG2072" s="176"/>
      <c r="DH2072" s="176"/>
      <c r="DI2072" s="176"/>
      <c r="DJ2072" s="176"/>
      <c r="DK2072" s="176"/>
      <c r="DL2072" s="176"/>
      <c r="DM2072" s="176"/>
      <c r="DN2072" s="176"/>
      <c r="DO2072" s="176"/>
      <c r="DP2072" s="176"/>
      <c r="DQ2072" s="176"/>
      <c r="DR2072" s="176"/>
      <c r="DS2072" s="176"/>
      <c r="DT2072" s="176"/>
      <c r="DU2072" s="176"/>
      <c r="DV2072" s="176"/>
      <c r="DW2072" s="176"/>
      <c r="DX2072" s="176"/>
      <c r="DY2072" s="176"/>
      <c r="DZ2072" s="176"/>
      <c r="EA2072" s="176"/>
      <c r="EB2072" s="176"/>
      <c r="EC2072" s="176"/>
      <c r="ED2072" s="176"/>
      <c r="EE2072" s="176"/>
      <c r="EF2072" s="176"/>
      <c r="EG2072" s="176"/>
      <c r="EH2072" s="176"/>
      <c r="EI2072" s="176"/>
      <c r="EJ2072" s="176"/>
      <c r="EK2072" s="176"/>
      <c r="EL2072" s="176"/>
      <c r="EM2072" s="176"/>
      <c r="EN2072" s="176"/>
      <c r="EO2072" s="176"/>
      <c r="EP2072" s="176"/>
      <c r="EQ2072" s="176"/>
      <c r="ER2072" s="176"/>
      <c r="ES2072" s="176"/>
      <c r="ET2072" s="176"/>
      <c r="EU2072" s="176"/>
      <c r="EV2072" s="176"/>
      <c r="EW2072" s="176"/>
      <c r="EX2072" s="176"/>
      <c r="EY2072" s="176"/>
      <c r="EZ2072" s="176"/>
      <c r="FA2072" s="176"/>
      <c r="FB2072" s="176"/>
      <c r="FC2072" s="176"/>
      <c r="FD2072" s="176"/>
      <c r="FE2072" s="176"/>
      <c r="FF2072" s="176"/>
      <c r="FG2072" s="176"/>
      <c r="FH2072" s="176"/>
      <c r="FI2072" s="176"/>
      <c r="FJ2072" s="176"/>
      <c r="FK2072" s="176"/>
      <c r="FL2072" s="176"/>
      <c r="FM2072" s="176"/>
      <c r="FN2072" s="176"/>
      <c r="FO2072" s="176"/>
      <c r="FP2072" s="176"/>
      <c r="FQ2072" s="176"/>
      <c r="FR2072" s="176"/>
      <c r="FS2072" s="176"/>
      <c r="FT2072" s="176"/>
      <c r="FU2072" s="176"/>
      <c r="FV2072" s="176"/>
      <c r="FW2072" s="176"/>
      <c r="FX2072" s="176"/>
      <c r="FY2072" s="176"/>
      <c r="FZ2072" s="176"/>
      <c r="GA2072" s="176"/>
      <c r="GB2072" s="176"/>
      <c r="GC2072" s="176"/>
      <c r="GD2072" s="176"/>
      <c r="GE2072" s="176"/>
      <c r="GF2072" s="176"/>
      <c r="GG2072" s="176"/>
      <c r="GH2072" s="176"/>
      <c r="GI2072" s="176"/>
      <c r="GJ2072" s="176"/>
      <c r="GK2072" s="176"/>
      <c r="GL2072" s="176"/>
      <c r="GM2072" s="176"/>
      <c r="GN2072" s="176"/>
      <c r="GO2072" s="176"/>
      <c r="GP2072" s="176"/>
      <c r="GQ2072" s="176"/>
      <c r="GR2072" s="176"/>
      <c r="GS2072" s="176"/>
      <c r="GT2072" s="176"/>
      <c r="GU2072" s="176"/>
      <c r="GV2072" s="176"/>
      <c r="GW2072" s="176"/>
      <c r="GX2072" s="176"/>
      <c r="GY2072" s="176"/>
      <c r="GZ2072" s="176"/>
      <c r="HA2072" s="176"/>
      <c r="HB2072" s="176"/>
      <c r="HC2072" s="176"/>
      <c r="HD2072" s="176"/>
      <c r="HE2072" s="176"/>
      <c r="HF2072" s="176"/>
      <c r="HG2072" s="176"/>
      <c r="HH2072" s="176"/>
      <c r="HI2072" s="176"/>
      <c r="HJ2072" s="176"/>
      <c r="HK2072" s="176"/>
      <c r="HL2072" s="176"/>
      <c r="HM2072" s="176"/>
      <c r="HN2072" s="176"/>
      <c r="HO2072" s="176"/>
      <c r="HP2072" s="176"/>
      <c r="HQ2072" s="176"/>
      <c r="HR2072" s="176"/>
      <c r="HS2072" s="176"/>
      <c r="HT2072" s="176"/>
      <c r="HU2072" s="176"/>
      <c r="HV2072" s="176"/>
      <c r="HW2072" s="176"/>
      <c r="HX2072" s="176"/>
      <c r="HY2072" s="176"/>
      <c r="HZ2072" s="176"/>
      <c r="IA2072" s="176"/>
      <c r="IB2072" s="176"/>
      <c r="IC2072" s="176"/>
      <c r="ID2072" s="176"/>
      <c r="IE2072" s="176"/>
      <c r="IF2072" s="176"/>
      <c r="IG2072" s="176"/>
      <c r="IH2072" s="176"/>
      <c r="II2072" s="176"/>
      <c r="IJ2072" s="176"/>
      <c r="IK2072" s="176"/>
      <c r="IL2072" s="176"/>
      <c r="IM2072" s="176"/>
      <c r="IN2072" s="176"/>
      <c r="IO2072" s="176"/>
      <c r="IP2072" s="176"/>
      <c r="IQ2072" s="176"/>
      <c r="IR2072" s="176"/>
      <c r="IS2072" s="176"/>
      <c r="IT2072" s="176"/>
      <c r="IU2072" s="176"/>
    </row>
    <row r="2073" spans="1:255" s="177" customFormat="1" x14ac:dyDescent="0.25">
      <c r="A2073" s="102"/>
      <c r="B2073" s="672"/>
      <c r="C2073" s="672"/>
      <c r="D2073" s="672"/>
      <c r="E2073" s="104"/>
      <c r="F2073" s="105"/>
      <c r="G2073" s="106"/>
      <c r="H2073" s="107"/>
      <c r="I2073" s="182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  <c r="AZ2073" s="176"/>
      <c r="BA2073" s="176"/>
      <c r="BB2073" s="176"/>
      <c r="BC2073" s="176"/>
      <c r="BD2073" s="176"/>
      <c r="BE2073" s="176"/>
      <c r="BF2073" s="176"/>
      <c r="BG2073" s="176"/>
      <c r="BH2073" s="176"/>
      <c r="BI2073" s="176"/>
      <c r="BJ2073" s="176"/>
      <c r="BK2073" s="176"/>
      <c r="BL2073" s="176"/>
      <c r="BM2073" s="176"/>
      <c r="BN2073" s="176"/>
      <c r="BO2073" s="176"/>
      <c r="BP2073" s="176"/>
      <c r="BQ2073" s="176"/>
      <c r="BR2073" s="176"/>
      <c r="BS2073" s="176"/>
      <c r="BT2073" s="176"/>
      <c r="BU2073" s="176"/>
      <c r="BV2073" s="176"/>
      <c r="BW2073" s="176"/>
      <c r="BX2073" s="176"/>
      <c r="BY2073" s="176"/>
      <c r="BZ2073" s="176"/>
      <c r="CA2073" s="176"/>
      <c r="CB2073" s="176"/>
      <c r="CC2073" s="176"/>
      <c r="CD2073" s="176"/>
      <c r="CE2073" s="176"/>
      <c r="CF2073" s="176"/>
      <c r="CG2073" s="176"/>
      <c r="CH2073" s="176"/>
      <c r="CI2073" s="176"/>
      <c r="CJ2073" s="176"/>
      <c r="CK2073" s="176"/>
      <c r="CL2073" s="176"/>
      <c r="CM2073" s="176"/>
      <c r="CN2073" s="176"/>
      <c r="CO2073" s="176"/>
      <c r="CP2073" s="176"/>
      <c r="CQ2073" s="176"/>
      <c r="CR2073" s="176"/>
      <c r="CS2073" s="176"/>
      <c r="CT2073" s="176"/>
      <c r="CU2073" s="176"/>
      <c r="CV2073" s="176"/>
      <c r="CW2073" s="176"/>
      <c r="CX2073" s="176"/>
      <c r="CY2073" s="176"/>
      <c r="CZ2073" s="176"/>
      <c r="DA2073" s="176"/>
      <c r="DB2073" s="176"/>
      <c r="DC2073" s="176"/>
      <c r="DD2073" s="176"/>
      <c r="DE2073" s="176"/>
      <c r="DF2073" s="176"/>
      <c r="DG2073" s="176"/>
      <c r="DH2073" s="176"/>
      <c r="DI2073" s="176"/>
      <c r="DJ2073" s="176"/>
      <c r="DK2073" s="176"/>
      <c r="DL2073" s="176"/>
      <c r="DM2073" s="176"/>
      <c r="DN2073" s="176"/>
      <c r="DO2073" s="176"/>
      <c r="DP2073" s="176"/>
      <c r="DQ2073" s="176"/>
      <c r="DR2073" s="176"/>
      <c r="DS2073" s="176"/>
      <c r="DT2073" s="176"/>
      <c r="DU2073" s="176"/>
      <c r="DV2073" s="176"/>
      <c r="DW2073" s="176"/>
      <c r="DX2073" s="176"/>
      <c r="DY2073" s="176"/>
      <c r="DZ2073" s="176"/>
      <c r="EA2073" s="176"/>
      <c r="EB2073" s="176"/>
      <c r="EC2073" s="176"/>
      <c r="ED2073" s="176"/>
      <c r="EE2073" s="176"/>
      <c r="EF2073" s="176"/>
      <c r="EG2073" s="176"/>
      <c r="EH2073" s="176"/>
      <c r="EI2073" s="176"/>
      <c r="EJ2073" s="176"/>
      <c r="EK2073" s="176"/>
      <c r="EL2073" s="176"/>
      <c r="EM2073" s="176"/>
      <c r="EN2073" s="176"/>
      <c r="EO2073" s="176"/>
      <c r="EP2073" s="176"/>
      <c r="EQ2073" s="176"/>
      <c r="ER2073" s="176"/>
      <c r="ES2073" s="176"/>
      <c r="ET2073" s="176"/>
      <c r="EU2073" s="176"/>
      <c r="EV2073" s="176"/>
      <c r="EW2073" s="176"/>
      <c r="EX2073" s="176"/>
      <c r="EY2073" s="176"/>
      <c r="EZ2073" s="176"/>
      <c r="FA2073" s="176"/>
      <c r="FB2073" s="176"/>
      <c r="FC2073" s="176"/>
      <c r="FD2073" s="176"/>
      <c r="FE2073" s="176"/>
      <c r="FF2073" s="176"/>
      <c r="FG2073" s="176"/>
      <c r="FH2073" s="176"/>
      <c r="FI2073" s="176"/>
      <c r="FJ2073" s="176"/>
      <c r="FK2073" s="176"/>
      <c r="FL2073" s="176"/>
      <c r="FM2073" s="176"/>
      <c r="FN2073" s="176"/>
      <c r="FO2073" s="176"/>
      <c r="FP2073" s="176"/>
      <c r="FQ2073" s="176"/>
      <c r="FR2073" s="176"/>
      <c r="FS2073" s="176"/>
      <c r="FT2073" s="176"/>
      <c r="FU2073" s="176"/>
      <c r="FV2073" s="176"/>
      <c r="FW2073" s="176"/>
      <c r="FX2073" s="176"/>
      <c r="FY2073" s="176"/>
      <c r="FZ2073" s="176"/>
      <c r="GA2073" s="176"/>
      <c r="GB2073" s="176"/>
      <c r="GC2073" s="176"/>
      <c r="GD2073" s="176"/>
      <c r="GE2073" s="176"/>
      <c r="GF2073" s="176"/>
      <c r="GG2073" s="176"/>
      <c r="GH2073" s="176"/>
      <c r="GI2073" s="176"/>
      <c r="GJ2073" s="176"/>
      <c r="GK2073" s="176"/>
      <c r="GL2073" s="176"/>
      <c r="GM2073" s="176"/>
      <c r="GN2073" s="176"/>
      <c r="GO2073" s="176"/>
      <c r="GP2073" s="176"/>
      <c r="GQ2073" s="176"/>
      <c r="GR2073" s="176"/>
      <c r="GS2073" s="176"/>
      <c r="GT2073" s="176"/>
      <c r="GU2073" s="176"/>
      <c r="GV2073" s="176"/>
      <c r="GW2073" s="176"/>
      <c r="GX2073" s="176"/>
      <c r="GY2073" s="176"/>
      <c r="GZ2073" s="176"/>
      <c r="HA2073" s="176"/>
      <c r="HB2073" s="176"/>
      <c r="HC2073" s="176"/>
      <c r="HD2073" s="176"/>
      <c r="HE2073" s="176"/>
      <c r="HF2073" s="176"/>
      <c r="HG2073" s="176"/>
      <c r="HH2073" s="176"/>
      <c r="HI2073" s="176"/>
      <c r="HJ2073" s="176"/>
      <c r="HK2073" s="176"/>
      <c r="HL2073" s="176"/>
      <c r="HM2073" s="176"/>
      <c r="HN2073" s="176"/>
      <c r="HO2073" s="176"/>
      <c r="HP2073" s="176"/>
      <c r="HQ2073" s="176"/>
      <c r="HR2073" s="176"/>
      <c r="HS2073" s="176"/>
      <c r="HT2073" s="176"/>
      <c r="HU2073" s="176"/>
      <c r="HV2073" s="176"/>
      <c r="HW2073" s="176"/>
      <c r="HX2073" s="176"/>
      <c r="HY2073" s="176"/>
      <c r="HZ2073" s="176"/>
      <c r="IA2073" s="176"/>
      <c r="IB2073" s="176"/>
      <c r="IC2073" s="176"/>
      <c r="ID2073" s="176"/>
      <c r="IE2073" s="176"/>
      <c r="IF2073" s="176"/>
      <c r="IG2073" s="176"/>
      <c r="IH2073" s="176"/>
      <c r="II2073" s="176"/>
      <c r="IJ2073" s="176"/>
      <c r="IK2073" s="176"/>
      <c r="IL2073" s="176"/>
      <c r="IM2073" s="176"/>
      <c r="IN2073" s="176"/>
      <c r="IO2073" s="176"/>
      <c r="IP2073" s="176"/>
      <c r="IQ2073" s="176"/>
      <c r="IR2073" s="176"/>
      <c r="IS2073" s="176"/>
      <c r="IT2073" s="176"/>
      <c r="IU2073" s="176"/>
    </row>
    <row r="2074" spans="1:255" s="177" customFormat="1" ht="20.25" customHeight="1" x14ac:dyDescent="0.25">
      <c r="A2074" s="139" t="s">
        <v>237</v>
      </c>
      <c r="B2074" s="562"/>
      <c r="C2074" s="562"/>
      <c r="D2074" s="141"/>
      <c r="E2074" s="142"/>
      <c r="F2074" s="108"/>
      <c r="G2074" s="109"/>
      <c r="H2074" s="298" t="s">
        <v>210</v>
      </c>
      <c r="I2074" s="182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  <c r="AZ2074" s="176"/>
      <c r="BA2074" s="176"/>
      <c r="BB2074" s="176"/>
      <c r="BC2074" s="176"/>
      <c r="BD2074" s="176"/>
      <c r="BE2074" s="176"/>
      <c r="BF2074" s="176"/>
      <c r="BG2074" s="176"/>
      <c r="BH2074" s="176"/>
      <c r="BI2074" s="176"/>
      <c r="BJ2074" s="176"/>
      <c r="BK2074" s="176"/>
      <c r="BL2074" s="176"/>
      <c r="BM2074" s="176"/>
      <c r="BN2074" s="176"/>
      <c r="BO2074" s="176"/>
      <c r="BP2074" s="176"/>
      <c r="BQ2074" s="176"/>
      <c r="BR2074" s="176"/>
      <c r="BS2074" s="176"/>
      <c r="BT2074" s="176"/>
      <c r="BU2074" s="176"/>
      <c r="BV2074" s="176"/>
      <c r="BW2074" s="176"/>
      <c r="BX2074" s="176"/>
      <c r="BY2074" s="176"/>
      <c r="BZ2074" s="176"/>
      <c r="CA2074" s="176"/>
      <c r="CB2074" s="176"/>
      <c r="CC2074" s="176"/>
      <c r="CD2074" s="176"/>
      <c r="CE2074" s="176"/>
      <c r="CF2074" s="176"/>
      <c r="CG2074" s="176"/>
      <c r="CH2074" s="176"/>
      <c r="CI2074" s="176"/>
      <c r="CJ2074" s="176"/>
      <c r="CK2074" s="176"/>
      <c r="CL2074" s="176"/>
      <c r="CM2074" s="176"/>
      <c r="CN2074" s="176"/>
      <c r="CO2074" s="176"/>
      <c r="CP2074" s="176"/>
      <c r="CQ2074" s="176"/>
      <c r="CR2074" s="176"/>
      <c r="CS2074" s="176"/>
      <c r="CT2074" s="176"/>
      <c r="CU2074" s="176"/>
      <c r="CV2074" s="176"/>
      <c r="CW2074" s="176"/>
      <c r="CX2074" s="176"/>
      <c r="CY2074" s="176"/>
      <c r="CZ2074" s="176"/>
      <c r="DA2074" s="176"/>
      <c r="DB2074" s="176"/>
      <c r="DC2074" s="176"/>
      <c r="DD2074" s="176"/>
      <c r="DE2074" s="176"/>
      <c r="DF2074" s="176"/>
      <c r="DG2074" s="176"/>
      <c r="DH2074" s="176"/>
      <c r="DI2074" s="176"/>
      <c r="DJ2074" s="176"/>
      <c r="DK2074" s="176"/>
      <c r="DL2074" s="176"/>
      <c r="DM2074" s="176"/>
      <c r="DN2074" s="176"/>
      <c r="DO2074" s="176"/>
      <c r="DP2074" s="176"/>
      <c r="DQ2074" s="176"/>
      <c r="DR2074" s="176"/>
      <c r="DS2074" s="176"/>
      <c r="DT2074" s="176"/>
      <c r="DU2074" s="176"/>
      <c r="DV2074" s="176"/>
      <c r="DW2074" s="176"/>
      <c r="DX2074" s="176"/>
      <c r="DY2074" s="176"/>
      <c r="DZ2074" s="176"/>
      <c r="EA2074" s="176"/>
      <c r="EB2074" s="176"/>
      <c r="EC2074" s="176"/>
      <c r="ED2074" s="176"/>
      <c r="EE2074" s="176"/>
      <c r="EF2074" s="176"/>
      <c r="EG2074" s="176"/>
      <c r="EH2074" s="176"/>
      <c r="EI2074" s="176"/>
      <c r="EJ2074" s="176"/>
      <c r="EK2074" s="176"/>
      <c r="EL2074" s="176"/>
      <c r="EM2074" s="176"/>
      <c r="EN2074" s="176"/>
      <c r="EO2074" s="176"/>
      <c r="EP2074" s="176"/>
      <c r="EQ2074" s="176"/>
      <c r="ER2074" s="176"/>
      <c r="ES2074" s="176"/>
      <c r="ET2074" s="176"/>
      <c r="EU2074" s="176"/>
      <c r="EV2074" s="176"/>
      <c r="EW2074" s="176"/>
      <c r="EX2074" s="176"/>
      <c r="EY2074" s="176"/>
      <c r="EZ2074" s="176"/>
      <c r="FA2074" s="176"/>
      <c r="FB2074" s="176"/>
      <c r="FC2074" s="176"/>
      <c r="FD2074" s="176"/>
      <c r="FE2074" s="176"/>
      <c r="FF2074" s="176"/>
      <c r="FG2074" s="176"/>
      <c r="FH2074" s="176"/>
      <c r="FI2074" s="176"/>
      <c r="FJ2074" s="176"/>
      <c r="FK2074" s="176"/>
      <c r="FL2074" s="176"/>
      <c r="FM2074" s="176"/>
      <c r="FN2074" s="176"/>
      <c r="FO2074" s="176"/>
      <c r="FP2074" s="176"/>
      <c r="FQ2074" s="176"/>
      <c r="FR2074" s="176"/>
      <c r="FS2074" s="176"/>
      <c r="FT2074" s="176"/>
      <c r="FU2074" s="176"/>
      <c r="FV2074" s="176"/>
      <c r="FW2074" s="176"/>
      <c r="FX2074" s="176"/>
      <c r="FY2074" s="176"/>
      <c r="FZ2074" s="176"/>
      <c r="GA2074" s="176"/>
      <c r="GB2074" s="176"/>
      <c r="GC2074" s="176"/>
      <c r="GD2074" s="176"/>
      <c r="GE2074" s="176"/>
      <c r="GF2074" s="176"/>
      <c r="GG2074" s="176"/>
      <c r="GH2074" s="176"/>
      <c r="GI2074" s="176"/>
      <c r="GJ2074" s="176"/>
      <c r="GK2074" s="176"/>
      <c r="GL2074" s="176"/>
      <c r="GM2074" s="176"/>
      <c r="GN2074" s="176"/>
      <c r="GO2074" s="176"/>
      <c r="GP2074" s="176"/>
      <c r="GQ2074" s="176"/>
      <c r="GR2074" s="176"/>
      <c r="GS2074" s="176"/>
      <c r="GT2074" s="176"/>
      <c r="GU2074" s="176"/>
      <c r="GV2074" s="176"/>
      <c r="GW2074" s="176"/>
      <c r="GX2074" s="176"/>
      <c r="GY2074" s="176"/>
      <c r="GZ2074" s="176"/>
      <c r="HA2074" s="176"/>
      <c r="HB2074" s="176"/>
      <c r="HC2074" s="176"/>
      <c r="HD2074" s="176"/>
      <c r="HE2074" s="176"/>
      <c r="HF2074" s="176"/>
      <c r="HG2074" s="176"/>
      <c r="HH2074" s="176"/>
      <c r="HI2074" s="176"/>
      <c r="HJ2074" s="176"/>
      <c r="HK2074" s="176"/>
      <c r="HL2074" s="176"/>
      <c r="HM2074" s="176"/>
      <c r="HN2074" s="176"/>
      <c r="HO2074" s="176"/>
      <c r="HP2074" s="176"/>
      <c r="HQ2074" s="176"/>
      <c r="HR2074" s="176"/>
      <c r="HS2074" s="176"/>
      <c r="HT2074" s="176"/>
      <c r="HU2074" s="176"/>
      <c r="HV2074" s="176"/>
      <c r="HW2074" s="176"/>
      <c r="HX2074" s="176"/>
      <c r="HY2074" s="176"/>
      <c r="HZ2074" s="176"/>
      <c r="IA2074" s="176"/>
      <c r="IB2074" s="176"/>
      <c r="IC2074" s="176"/>
      <c r="ID2074" s="176"/>
      <c r="IE2074" s="176"/>
      <c r="IF2074" s="176"/>
      <c r="IG2074" s="176"/>
      <c r="IH2074" s="176"/>
      <c r="II2074" s="176"/>
      <c r="IJ2074" s="176"/>
      <c r="IK2074" s="176"/>
      <c r="IL2074" s="176"/>
      <c r="IM2074" s="176"/>
      <c r="IN2074" s="176"/>
      <c r="IO2074" s="176"/>
      <c r="IP2074" s="176"/>
      <c r="IQ2074" s="176"/>
      <c r="IR2074" s="176"/>
      <c r="IS2074" s="176"/>
      <c r="IT2074" s="176"/>
      <c r="IU2074" s="176"/>
    </row>
    <row r="2075" spans="1:255" s="177" customFormat="1" ht="20.25" customHeight="1" x14ac:dyDescent="0.25">
      <c r="A2075" s="143" t="s">
        <v>238</v>
      </c>
      <c r="B2075" s="144"/>
      <c r="C2075" s="144"/>
      <c r="D2075" s="145"/>
      <c r="E2075" s="146"/>
      <c r="F2075" s="147">
        <f>H2057</f>
        <v>195.96</v>
      </c>
      <c r="G2075" s="148"/>
      <c r="H2075" s="149"/>
      <c r="I2075" s="182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  <c r="AZ2075" s="176"/>
      <c r="BA2075" s="176"/>
      <c r="BB2075" s="176"/>
      <c r="BC2075" s="176"/>
      <c r="BD2075" s="176"/>
      <c r="BE2075" s="176"/>
      <c r="BF2075" s="176"/>
      <c r="BG2075" s="176"/>
      <c r="BH2075" s="176"/>
      <c r="BI2075" s="176"/>
      <c r="BJ2075" s="176"/>
      <c r="BK2075" s="176"/>
      <c r="BL2075" s="176"/>
      <c r="BM2075" s="176"/>
      <c r="BN2075" s="176"/>
      <c r="BO2075" s="176"/>
      <c r="BP2075" s="176"/>
      <c r="BQ2075" s="176"/>
      <c r="BR2075" s="176"/>
      <c r="BS2075" s="176"/>
      <c r="BT2075" s="176"/>
      <c r="BU2075" s="176"/>
      <c r="BV2075" s="176"/>
      <c r="BW2075" s="176"/>
      <c r="BX2075" s="176"/>
      <c r="BY2075" s="176"/>
      <c r="BZ2075" s="176"/>
      <c r="CA2075" s="176"/>
      <c r="CB2075" s="176"/>
      <c r="CC2075" s="176"/>
      <c r="CD2075" s="176"/>
      <c r="CE2075" s="176"/>
      <c r="CF2075" s="176"/>
      <c r="CG2075" s="176"/>
      <c r="CH2075" s="176"/>
      <c r="CI2075" s="176"/>
      <c r="CJ2075" s="176"/>
      <c r="CK2075" s="176"/>
      <c r="CL2075" s="176"/>
      <c r="CM2075" s="176"/>
      <c r="CN2075" s="176"/>
      <c r="CO2075" s="176"/>
      <c r="CP2075" s="176"/>
      <c r="CQ2075" s="176"/>
      <c r="CR2075" s="176"/>
      <c r="CS2075" s="176"/>
      <c r="CT2075" s="176"/>
      <c r="CU2075" s="176"/>
      <c r="CV2075" s="176"/>
      <c r="CW2075" s="176"/>
      <c r="CX2075" s="176"/>
      <c r="CY2075" s="176"/>
      <c r="CZ2075" s="176"/>
      <c r="DA2075" s="176"/>
      <c r="DB2075" s="176"/>
      <c r="DC2075" s="176"/>
      <c r="DD2075" s="176"/>
      <c r="DE2075" s="176"/>
      <c r="DF2075" s="176"/>
      <c r="DG2075" s="176"/>
      <c r="DH2075" s="176"/>
      <c r="DI2075" s="176"/>
      <c r="DJ2075" s="176"/>
      <c r="DK2075" s="176"/>
      <c r="DL2075" s="176"/>
      <c r="DM2075" s="176"/>
      <c r="DN2075" s="176"/>
      <c r="DO2075" s="176"/>
      <c r="DP2075" s="176"/>
      <c r="DQ2075" s="176"/>
      <c r="DR2075" s="176"/>
      <c r="DS2075" s="176"/>
      <c r="DT2075" s="176"/>
      <c r="DU2075" s="176"/>
      <c r="DV2075" s="176"/>
      <c r="DW2075" s="176"/>
      <c r="DX2075" s="176"/>
      <c r="DY2075" s="176"/>
      <c r="DZ2075" s="176"/>
      <c r="EA2075" s="176"/>
      <c r="EB2075" s="176"/>
      <c r="EC2075" s="176"/>
      <c r="ED2075" s="176"/>
      <c r="EE2075" s="176"/>
      <c r="EF2075" s="176"/>
      <c r="EG2075" s="176"/>
      <c r="EH2075" s="176"/>
      <c r="EI2075" s="176"/>
      <c r="EJ2075" s="176"/>
      <c r="EK2075" s="176"/>
      <c r="EL2075" s="176"/>
      <c r="EM2075" s="176"/>
      <c r="EN2075" s="176"/>
      <c r="EO2075" s="176"/>
      <c r="EP2075" s="176"/>
      <c r="EQ2075" s="176"/>
      <c r="ER2075" s="176"/>
      <c r="ES2075" s="176"/>
      <c r="ET2075" s="176"/>
      <c r="EU2075" s="176"/>
      <c r="EV2075" s="176"/>
      <c r="EW2075" s="176"/>
      <c r="EX2075" s="176"/>
      <c r="EY2075" s="176"/>
      <c r="EZ2075" s="176"/>
      <c r="FA2075" s="176"/>
      <c r="FB2075" s="176"/>
      <c r="FC2075" s="176"/>
      <c r="FD2075" s="176"/>
      <c r="FE2075" s="176"/>
      <c r="FF2075" s="176"/>
      <c r="FG2075" s="176"/>
      <c r="FH2075" s="176"/>
      <c r="FI2075" s="176"/>
      <c r="FJ2075" s="176"/>
      <c r="FK2075" s="176"/>
      <c r="FL2075" s="176"/>
      <c r="FM2075" s="176"/>
      <c r="FN2075" s="176"/>
      <c r="FO2075" s="176"/>
      <c r="FP2075" s="176"/>
      <c r="FQ2075" s="176"/>
      <c r="FR2075" s="176"/>
      <c r="FS2075" s="176"/>
      <c r="FT2075" s="176"/>
      <c r="FU2075" s="176"/>
      <c r="FV2075" s="176"/>
      <c r="FW2075" s="176"/>
      <c r="FX2075" s="176"/>
      <c r="FY2075" s="176"/>
      <c r="FZ2075" s="176"/>
      <c r="GA2075" s="176"/>
      <c r="GB2075" s="176"/>
      <c r="GC2075" s="176"/>
      <c r="GD2075" s="176"/>
      <c r="GE2075" s="176"/>
      <c r="GF2075" s="176"/>
      <c r="GG2075" s="176"/>
      <c r="GH2075" s="176"/>
      <c r="GI2075" s="176"/>
      <c r="GJ2075" s="176"/>
      <c r="GK2075" s="176"/>
      <c r="GL2075" s="176"/>
      <c r="GM2075" s="176"/>
      <c r="GN2075" s="176"/>
      <c r="GO2075" s="176"/>
      <c r="GP2075" s="176"/>
      <c r="GQ2075" s="176"/>
      <c r="GR2075" s="176"/>
      <c r="GS2075" s="176"/>
      <c r="GT2075" s="176"/>
      <c r="GU2075" s="176"/>
      <c r="GV2075" s="176"/>
      <c r="GW2075" s="176"/>
      <c r="GX2075" s="176"/>
      <c r="GY2075" s="176"/>
      <c r="GZ2075" s="176"/>
      <c r="HA2075" s="176"/>
      <c r="HB2075" s="176"/>
      <c r="HC2075" s="176"/>
      <c r="HD2075" s="176"/>
      <c r="HE2075" s="176"/>
      <c r="HF2075" s="176"/>
      <c r="HG2075" s="176"/>
      <c r="HH2075" s="176"/>
      <c r="HI2075" s="176"/>
      <c r="HJ2075" s="176"/>
      <c r="HK2075" s="176"/>
      <c r="HL2075" s="176"/>
      <c r="HM2075" s="176"/>
      <c r="HN2075" s="176"/>
      <c r="HO2075" s="176"/>
      <c r="HP2075" s="176"/>
      <c r="HQ2075" s="176"/>
      <c r="HR2075" s="176"/>
      <c r="HS2075" s="176"/>
      <c r="HT2075" s="176"/>
      <c r="HU2075" s="176"/>
      <c r="HV2075" s="176"/>
      <c r="HW2075" s="176"/>
      <c r="HX2075" s="176"/>
      <c r="HY2075" s="176"/>
      <c r="HZ2075" s="176"/>
      <c r="IA2075" s="176"/>
      <c r="IB2075" s="176"/>
      <c r="IC2075" s="176"/>
      <c r="ID2075" s="176"/>
      <c r="IE2075" s="176"/>
      <c r="IF2075" s="176"/>
      <c r="IG2075" s="176"/>
      <c r="IH2075" s="176"/>
      <c r="II2075" s="176"/>
      <c r="IJ2075" s="176"/>
      <c r="IK2075" s="176"/>
      <c r="IL2075" s="176"/>
      <c r="IM2075" s="176"/>
      <c r="IN2075" s="176"/>
      <c r="IO2075" s="176"/>
      <c r="IP2075" s="176"/>
      <c r="IQ2075" s="176"/>
      <c r="IR2075" s="176"/>
      <c r="IS2075" s="176"/>
      <c r="IT2075" s="176"/>
      <c r="IU2075" s="176"/>
    </row>
    <row r="2076" spans="1:255" s="177" customFormat="1" ht="20.25" customHeight="1" x14ac:dyDescent="0.25">
      <c r="A2076" s="296" t="s">
        <v>239</v>
      </c>
      <c r="B2076" s="673"/>
      <c r="C2076" s="673"/>
      <c r="D2076" s="150"/>
      <c r="E2076" s="151"/>
      <c r="F2076" s="152">
        <v>0</v>
      </c>
      <c r="G2076" s="161"/>
      <c r="H2076" s="153"/>
      <c r="I2076" s="182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  <c r="AZ2076" s="176"/>
      <c r="BA2076" s="176"/>
      <c r="BB2076" s="176"/>
      <c r="BC2076" s="176"/>
      <c r="BD2076" s="176"/>
      <c r="BE2076" s="176"/>
      <c r="BF2076" s="176"/>
      <c r="BG2076" s="176"/>
      <c r="BH2076" s="176"/>
      <c r="BI2076" s="176"/>
      <c r="BJ2076" s="176"/>
      <c r="BK2076" s="176"/>
      <c r="BL2076" s="176"/>
      <c r="BM2076" s="176"/>
      <c r="BN2076" s="176"/>
      <c r="BO2076" s="176"/>
      <c r="BP2076" s="176"/>
      <c r="BQ2076" s="176"/>
      <c r="BR2076" s="176"/>
      <c r="BS2076" s="176"/>
      <c r="BT2076" s="176"/>
      <c r="BU2076" s="176"/>
      <c r="BV2076" s="176"/>
      <c r="BW2076" s="176"/>
      <c r="BX2076" s="176"/>
      <c r="BY2076" s="176"/>
      <c r="BZ2076" s="176"/>
      <c r="CA2076" s="176"/>
      <c r="CB2076" s="176"/>
      <c r="CC2076" s="176"/>
      <c r="CD2076" s="176"/>
      <c r="CE2076" s="176"/>
      <c r="CF2076" s="176"/>
      <c r="CG2076" s="176"/>
      <c r="CH2076" s="176"/>
      <c r="CI2076" s="176"/>
      <c r="CJ2076" s="176"/>
      <c r="CK2076" s="176"/>
      <c r="CL2076" s="176"/>
      <c r="CM2076" s="176"/>
      <c r="CN2076" s="176"/>
      <c r="CO2076" s="176"/>
      <c r="CP2076" s="176"/>
      <c r="CQ2076" s="176"/>
      <c r="CR2076" s="176"/>
      <c r="CS2076" s="176"/>
      <c r="CT2076" s="176"/>
      <c r="CU2076" s="176"/>
      <c r="CV2076" s="176"/>
      <c r="CW2076" s="176"/>
      <c r="CX2076" s="176"/>
      <c r="CY2076" s="176"/>
      <c r="CZ2076" s="176"/>
      <c r="DA2076" s="176"/>
      <c r="DB2076" s="176"/>
      <c r="DC2076" s="176"/>
      <c r="DD2076" s="176"/>
      <c r="DE2076" s="176"/>
      <c r="DF2076" s="176"/>
      <c r="DG2076" s="176"/>
      <c r="DH2076" s="176"/>
      <c r="DI2076" s="176"/>
      <c r="DJ2076" s="176"/>
      <c r="DK2076" s="176"/>
      <c r="DL2076" s="176"/>
      <c r="DM2076" s="176"/>
      <c r="DN2076" s="176"/>
      <c r="DO2076" s="176"/>
      <c r="DP2076" s="176"/>
      <c r="DQ2076" s="176"/>
      <c r="DR2076" s="176"/>
      <c r="DS2076" s="176"/>
      <c r="DT2076" s="176"/>
      <c r="DU2076" s="176"/>
      <c r="DV2076" s="176"/>
      <c r="DW2076" s="176"/>
      <c r="DX2076" s="176"/>
      <c r="DY2076" s="176"/>
      <c r="DZ2076" s="176"/>
      <c r="EA2076" s="176"/>
      <c r="EB2076" s="176"/>
      <c r="EC2076" s="176"/>
      <c r="ED2076" s="176"/>
      <c r="EE2076" s="176"/>
      <c r="EF2076" s="176"/>
      <c r="EG2076" s="176"/>
      <c r="EH2076" s="176"/>
      <c r="EI2076" s="176"/>
      <c r="EJ2076" s="176"/>
      <c r="EK2076" s="176"/>
      <c r="EL2076" s="176"/>
      <c r="EM2076" s="176"/>
      <c r="EN2076" s="176"/>
      <c r="EO2076" s="176"/>
      <c r="EP2076" s="176"/>
      <c r="EQ2076" s="176"/>
      <c r="ER2076" s="176"/>
      <c r="ES2076" s="176"/>
      <c r="ET2076" s="176"/>
      <c r="EU2076" s="176"/>
      <c r="EV2076" s="176"/>
      <c r="EW2076" s="176"/>
      <c r="EX2076" s="176"/>
      <c r="EY2076" s="176"/>
      <c r="EZ2076" s="176"/>
      <c r="FA2076" s="176"/>
      <c r="FB2076" s="176"/>
      <c r="FC2076" s="176"/>
      <c r="FD2076" s="176"/>
      <c r="FE2076" s="176"/>
      <c r="FF2076" s="176"/>
      <c r="FG2076" s="176"/>
      <c r="FH2076" s="176"/>
      <c r="FI2076" s="176"/>
      <c r="FJ2076" s="176"/>
      <c r="FK2076" s="176"/>
      <c r="FL2076" s="176"/>
      <c r="FM2076" s="176"/>
      <c r="FN2076" s="176"/>
      <c r="FO2076" s="176"/>
      <c r="FP2076" s="176"/>
      <c r="FQ2076" s="176"/>
      <c r="FR2076" s="176"/>
      <c r="FS2076" s="176"/>
      <c r="FT2076" s="176"/>
      <c r="FU2076" s="176"/>
      <c r="FV2076" s="176"/>
      <c r="FW2076" s="176"/>
      <c r="FX2076" s="176"/>
      <c r="FY2076" s="176"/>
      <c r="FZ2076" s="176"/>
      <c r="GA2076" s="176"/>
      <c r="GB2076" s="176"/>
      <c r="GC2076" s="176"/>
      <c r="GD2076" s="176"/>
      <c r="GE2076" s="176"/>
      <c r="GF2076" s="176"/>
      <c r="GG2076" s="176"/>
      <c r="GH2076" s="176"/>
      <c r="GI2076" s="176"/>
      <c r="GJ2076" s="176"/>
      <c r="GK2076" s="176"/>
      <c r="GL2076" s="176"/>
      <c r="GM2076" s="176"/>
      <c r="GN2076" s="176"/>
      <c r="GO2076" s="176"/>
      <c r="GP2076" s="176"/>
      <c r="GQ2076" s="176"/>
      <c r="GR2076" s="176"/>
      <c r="GS2076" s="176"/>
      <c r="GT2076" s="176"/>
      <c r="GU2076" s="176"/>
      <c r="GV2076" s="176"/>
      <c r="GW2076" s="176"/>
      <c r="GX2076" s="176"/>
      <c r="GY2076" s="176"/>
      <c r="GZ2076" s="176"/>
      <c r="HA2076" s="176"/>
      <c r="HB2076" s="176"/>
      <c r="HC2076" s="176"/>
      <c r="HD2076" s="176"/>
      <c r="HE2076" s="176"/>
      <c r="HF2076" s="176"/>
      <c r="HG2076" s="176"/>
      <c r="HH2076" s="176"/>
      <c r="HI2076" s="176"/>
      <c r="HJ2076" s="176"/>
      <c r="HK2076" s="176"/>
      <c r="HL2076" s="176"/>
      <c r="HM2076" s="176"/>
      <c r="HN2076" s="176"/>
      <c r="HO2076" s="176"/>
      <c r="HP2076" s="176"/>
      <c r="HQ2076" s="176"/>
      <c r="HR2076" s="176"/>
      <c r="HS2076" s="176"/>
      <c r="HT2076" s="176"/>
      <c r="HU2076" s="176"/>
      <c r="HV2076" s="176"/>
      <c r="HW2076" s="176"/>
      <c r="HX2076" s="176"/>
      <c r="HY2076" s="176"/>
      <c r="HZ2076" s="176"/>
      <c r="IA2076" s="176"/>
      <c r="IB2076" s="176"/>
      <c r="IC2076" s="176"/>
      <c r="ID2076" s="176"/>
      <c r="IE2076" s="176"/>
      <c r="IF2076" s="176"/>
      <c r="IG2076" s="176"/>
      <c r="IH2076" s="176"/>
      <c r="II2076" s="176"/>
      <c r="IJ2076" s="176"/>
      <c r="IK2076" s="176"/>
      <c r="IL2076" s="176"/>
      <c r="IM2076" s="176"/>
      <c r="IN2076" s="176"/>
      <c r="IO2076" s="176"/>
      <c r="IP2076" s="176"/>
      <c r="IQ2076" s="176"/>
      <c r="IR2076" s="176"/>
      <c r="IS2076" s="176"/>
      <c r="IT2076" s="176"/>
      <c r="IU2076" s="176"/>
    </row>
    <row r="2077" spans="1:255" s="177" customFormat="1" ht="20.25" customHeight="1" x14ac:dyDescent="0.25">
      <c r="A2077" s="154" t="s">
        <v>240</v>
      </c>
      <c r="B2077" s="155"/>
      <c r="C2077" s="155"/>
      <c r="D2077" s="156"/>
      <c r="E2077" s="157"/>
      <c r="F2077" s="158"/>
      <c r="G2077" s="297"/>
      <c r="H2077" s="159">
        <f>F2075+F2076</f>
        <v>195.96</v>
      </c>
      <c r="I2077" s="182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  <c r="AZ2077" s="176"/>
      <c r="BA2077" s="176"/>
      <c r="BB2077" s="176"/>
      <c r="BC2077" s="176"/>
      <c r="BD2077" s="176"/>
      <c r="BE2077" s="176"/>
      <c r="BF2077" s="176"/>
      <c r="BG2077" s="176"/>
      <c r="BH2077" s="176"/>
      <c r="BI2077" s="176"/>
      <c r="BJ2077" s="176"/>
      <c r="BK2077" s="176"/>
      <c r="BL2077" s="176"/>
      <c r="BM2077" s="176"/>
      <c r="BN2077" s="176"/>
      <c r="BO2077" s="176"/>
      <c r="BP2077" s="176"/>
      <c r="BQ2077" s="176"/>
      <c r="BR2077" s="176"/>
      <c r="BS2077" s="176"/>
      <c r="BT2077" s="176"/>
      <c r="BU2077" s="176"/>
      <c r="BV2077" s="176"/>
      <c r="BW2077" s="176"/>
      <c r="BX2077" s="176"/>
      <c r="BY2077" s="176"/>
      <c r="BZ2077" s="176"/>
      <c r="CA2077" s="176"/>
      <c r="CB2077" s="176"/>
      <c r="CC2077" s="176"/>
      <c r="CD2077" s="176"/>
      <c r="CE2077" s="176"/>
      <c r="CF2077" s="176"/>
      <c r="CG2077" s="176"/>
      <c r="CH2077" s="176"/>
      <c r="CI2077" s="176"/>
      <c r="CJ2077" s="176"/>
      <c r="CK2077" s="176"/>
      <c r="CL2077" s="176"/>
      <c r="CM2077" s="176"/>
      <c r="CN2077" s="176"/>
      <c r="CO2077" s="176"/>
      <c r="CP2077" s="176"/>
      <c r="CQ2077" s="176"/>
      <c r="CR2077" s="176"/>
      <c r="CS2077" s="176"/>
      <c r="CT2077" s="176"/>
      <c r="CU2077" s="176"/>
      <c r="CV2077" s="176"/>
      <c r="CW2077" s="176"/>
      <c r="CX2077" s="176"/>
      <c r="CY2077" s="176"/>
      <c r="CZ2077" s="176"/>
      <c r="DA2077" s="176"/>
      <c r="DB2077" s="176"/>
      <c r="DC2077" s="176"/>
      <c r="DD2077" s="176"/>
      <c r="DE2077" s="176"/>
      <c r="DF2077" s="176"/>
      <c r="DG2077" s="176"/>
      <c r="DH2077" s="176"/>
      <c r="DI2077" s="176"/>
      <c r="DJ2077" s="176"/>
      <c r="DK2077" s="176"/>
      <c r="DL2077" s="176"/>
      <c r="DM2077" s="176"/>
      <c r="DN2077" s="176"/>
      <c r="DO2077" s="176"/>
      <c r="DP2077" s="176"/>
      <c r="DQ2077" s="176"/>
      <c r="DR2077" s="176"/>
      <c r="DS2077" s="176"/>
      <c r="DT2077" s="176"/>
      <c r="DU2077" s="176"/>
      <c r="DV2077" s="176"/>
      <c r="DW2077" s="176"/>
      <c r="DX2077" s="176"/>
      <c r="DY2077" s="176"/>
      <c r="DZ2077" s="176"/>
      <c r="EA2077" s="176"/>
      <c r="EB2077" s="176"/>
      <c r="EC2077" s="176"/>
      <c r="ED2077" s="176"/>
      <c r="EE2077" s="176"/>
      <c r="EF2077" s="176"/>
      <c r="EG2077" s="176"/>
      <c r="EH2077" s="176"/>
      <c r="EI2077" s="176"/>
      <c r="EJ2077" s="176"/>
      <c r="EK2077" s="176"/>
      <c r="EL2077" s="176"/>
      <c r="EM2077" s="176"/>
      <c r="EN2077" s="176"/>
      <c r="EO2077" s="176"/>
      <c r="EP2077" s="176"/>
      <c r="EQ2077" s="176"/>
      <c r="ER2077" s="176"/>
      <c r="ES2077" s="176"/>
      <c r="ET2077" s="176"/>
      <c r="EU2077" s="176"/>
      <c r="EV2077" s="176"/>
      <c r="EW2077" s="176"/>
      <c r="EX2077" s="176"/>
      <c r="EY2077" s="176"/>
      <c r="EZ2077" s="176"/>
      <c r="FA2077" s="176"/>
      <c r="FB2077" s="176"/>
      <c r="FC2077" s="176"/>
      <c r="FD2077" s="176"/>
      <c r="FE2077" s="176"/>
      <c r="FF2077" s="176"/>
      <c r="FG2077" s="176"/>
      <c r="FH2077" s="176"/>
      <c r="FI2077" s="176"/>
      <c r="FJ2077" s="176"/>
      <c r="FK2077" s="176"/>
      <c r="FL2077" s="176"/>
      <c r="FM2077" s="176"/>
      <c r="FN2077" s="176"/>
      <c r="FO2077" s="176"/>
      <c r="FP2077" s="176"/>
      <c r="FQ2077" s="176"/>
      <c r="FR2077" s="176"/>
      <c r="FS2077" s="176"/>
      <c r="FT2077" s="176"/>
      <c r="FU2077" s="176"/>
      <c r="FV2077" s="176"/>
      <c r="FW2077" s="176"/>
      <c r="FX2077" s="176"/>
      <c r="FY2077" s="176"/>
      <c r="FZ2077" s="176"/>
      <c r="GA2077" s="176"/>
      <c r="GB2077" s="176"/>
      <c r="GC2077" s="176"/>
      <c r="GD2077" s="176"/>
      <c r="GE2077" s="176"/>
      <c r="GF2077" s="176"/>
      <c r="GG2077" s="176"/>
      <c r="GH2077" s="176"/>
      <c r="GI2077" s="176"/>
      <c r="GJ2077" s="176"/>
      <c r="GK2077" s="176"/>
      <c r="GL2077" s="176"/>
      <c r="GM2077" s="176"/>
      <c r="GN2077" s="176"/>
      <c r="GO2077" s="176"/>
      <c r="GP2077" s="176"/>
      <c r="GQ2077" s="176"/>
      <c r="GR2077" s="176"/>
      <c r="GS2077" s="176"/>
      <c r="GT2077" s="176"/>
      <c r="GU2077" s="176"/>
      <c r="GV2077" s="176"/>
      <c r="GW2077" s="176"/>
      <c r="GX2077" s="176"/>
      <c r="GY2077" s="176"/>
      <c r="GZ2077" s="176"/>
      <c r="HA2077" s="176"/>
      <c r="HB2077" s="176"/>
      <c r="HC2077" s="176"/>
      <c r="HD2077" s="176"/>
      <c r="HE2077" s="176"/>
      <c r="HF2077" s="176"/>
      <c r="HG2077" s="176"/>
      <c r="HH2077" s="176"/>
      <c r="HI2077" s="176"/>
      <c r="HJ2077" s="176"/>
      <c r="HK2077" s="176"/>
      <c r="HL2077" s="176"/>
      <c r="HM2077" s="176"/>
      <c r="HN2077" s="176"/>
      <c r="HO2077" s="176"/>
      <c r="HP2077" s="176"/>
      <c r="HQ2077" s="176"/>
      <c r="HR2077" s="176"/>
      <c r="HS2077" s="176"/>
      <c r="HT2077" s="176"/>
      <c r="HU2077" s="176"/>
      <c r="HV2077" s="176"/>
      <c r="HW2077" s="176"/>
      <c r="HX2077" s="176"/>
      <c r="HY2077" s="176"/>
      <c r="HZ2077" s="176"/>
      <c r="IA2077" s="176"/>
      <c r="IB2077" s="176"/>
      <c r="IC2077" s="176"/>
      <c r="ID2077" s="176"/>
      <c r="IE2077" s="176"/>
      <c r="IF2077" s="176"/>
      <c r="IG2077" s="176"/>
      <c r="IH2077" s="176"/>
      <c r="II2077" s="176"/>
      <c r="IJ2077" s="176"/>
      <c r="IK2077" s="176"/>
      <c r="IL2077" s="176"/>
      <c r="IM2077" s="176"/>
      <c r="IN2077" s="176"/>
      <c r="IO2077" s="176"/>
      <c r="IP2077" s="176"/>
      <c r="IQ2077" s="176"/>
      <c r="IR2077" s="176"/>
      <c r="IS2077" s="176"/>
      <c r="IT2077" s="176"/>
      <c r="IU2077" s="176"/>
    </row>
    <row r="2078" spans="1:255" s="177" customFormat="1" ht="20.25" customHeight="1" x14ac:dyDescent="0.25">
      <c r="A2078" s="143" t="s">
        <v>241</v>
      </c>
      <c r="B2078" s="144"/>
      <c r="C2078" s="144"/>
      <c r="D2078" s="145"/>
      <c r="E2078" s="146"/>
      <c r="F2078" s="160">
        <f>H2066</f>
        <v>4.5</v>
      </c>
      <c r="G2078" s="161"/>
      <c r="H2078" s="162"/>
      <c r="I2078" s="182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  <c r="AZ2078" s="176"/>
      <c r="BA2078" s="176"/>
      <c r="BB2078" s="176"/>
      <c r="BC2078" s="176"/>
      <c r="BD2078" s="176"/>
      <c r="BE2078" s="176"/>
      <c r="BF2078" s="176"/>
      <c r="BG2078" s="176"/>
      <c r="BH2078" s="176"/>
      <c r="BI2078" s="176"/>
      <c r="BJ2078" s="176"/>
      <c r="BK2078" s="176"/>
      <c r="BL2078" s="176"/>
      <c r="BM2078" s="176"/>
      <c r="BN2078" s="176"/>
      <c r="BO2078" s="176"/>
      <c r="BP2078" s="176"/>
      <c r="BQ2078" s="176"/>
      <c r="BR2078" s="176"/>
      <c r="BS2078" s="176"/>
      <c r="BT2078" s="176"/>
      <c r="BU2078" s="176"/>
      <c r="BV2078" s="176"/>
      <c r="BW2078" s="176"/>
      <c r="BX2078" s="176"/>
      <c r="BY2078" s="176"/>
      <c r="BZ2078" s="176"/>
      <c r="CA2078" s="176"/>
      <c r="CB2078" s="176"/>
      <c r="CC2078" s="176"/>
      <c r="CD2078" s="176"/>
      <c r="CE2078" s="176"/>
      <c r="CF2078" s="176"/>
      <c r="CG2078" s="176"/>
      <c r="CH2078" s="176"/>
      <c r="CI2078" s="176"/>
      <c r="CJ2078" s="176"/>
      <c r="CK2078" s="176"/>
      <c r="CL2078" s="176"/>
      <c r="CM2078" s="176"/>
      <c r="CN2078" s="176"/>
      <c r="CO2078" s="176"/>
      <c r="CP2078" s="176"/>
      <c r="CQ2078" s="176"/>
      <c r="CR2078" s="176"/>
      <c r="CS2078" s="176"/>
      <c r="CT2078" s="176"/>
      <c r="CU2078" s="176"/>
      <c r="CV2078" s="176"/>
      <c r="CW2078" s="176"/>
      <c r="CX2078" s="176"/>
      <c r="CY2078" s="176"/>
      <c r="CZ2078" s="176"/>
      <c r="DA2078" s="176"/>
      <c r="DB2078" s="176"/>
      <c r="DC2078" s="176"/>
      <c r="DD2078" s="176"/>
      <c r="DE2078" s="176"/>
      <c r="DF2078" s="176"/>
      <c r="DG2078" s="176"/>
      <c r="DH2078" s="176"/>
      <c r="DI2078" s="176"/>
      <c r="DJ2078" s="176"/>
      <c r="DK2078" s="176"/>
      <c r="DL2078" s="176"/>
      <c r="DM2078" s="176"/>
      <c r="DN2078" s="176"/>
      <c r="DO2078" s="176"/>
      <c r="DP2078" s="176"/>
      <c r="DQ2078" s="176"/>
      <c r="DR2078" s="176"/>
      <c r="DS2078" s="176"/>
      <c r="DT2078" s="176"/>
      <c r="DU2078" s="176"/>
      <c r="DV2078" s="176"/>
      <c r="DW2078" s="176"/>
      <c r="DX2078" s="176"/>
      <c r="DY2078" s="176"/>
      <c r="DZ2078" s="176"/>
      <c r="EA2078" s="176"/>
      <c r="EB2078" s="176"/>
      <c r="EC2078" s="176"/>
      <c r="ED2078" s="176"/>
      <c r="EE2078" s="176"/>
      <c r="EF2078" s="176"/>
      <c r="EG2078" s="176"/>
      <c r="EH2078" s="176"/>
      <c r="EI2078" s="176"/>
      <c r="EJ2078" s="176"/>
      <c r="EK2078" s="176"/>
      <c r="EL2078" s="176"/>
      <c r="EM2078" s="176"/>
      <c r="EN2078" s="176"/>
      <c r="EO2078" s="176"/>
      <c r="EP2078" s="176"/>
      <c r="EQ2078" s="176"/>
      <c r="ER2078" s="176"/>
      <c r="ES2078" s="176"/>
      <c r="ET2078" s="176"/>
      <c r="EU2078" s="176"/>
      <c r="EV2078" s="176"/>
      <c r="EW2078" s="176"/>
      <c r="EX2078" s="176"/>
      <c r="EY2078" s="176"/>
      <c r="EZ2078" s="176"/>
      <c r="FA2078" s="176"/>
      <c r="FB2078" s="176"/>
      <c r="FC2078" s="176"/>
      <c r="FD2078" s="176"/>
      <c r="FE2078" s="176"/>
      <c r="FF2078" s="176"/>
      <c r="FG2078" s="176"/>
      <c r="FH2078" s="176"/>
      <c r="FI2078" s="176"/>
      <c r="FJ2078" s="176"/>
      <c r="FK2078" s="176"/>
      <c r="FL2078" s="176"/>
      <c r="FM2078" s="176"/>
      <c r="FN2078" s="176"/>
      <c r="FO2078" s="176"/>
      <c r="FP2078" s="176"/>
      <c r="FQ2078" s="176"/>
      <c r="FR2078" s="176"/>
      <c r="FS2078" s="176"/>
      <c r="FT2078" s="176"/>
      <c r="FU2078" s="176"/>
      <c r="FV2078" s="176"/>
      <c r="FW2078" s="176"/>
      <c r="FX2078" s="176"/>
      <c r="FY2078" s="176"/>
      <c r="FZ2078" s="176"/>
      <c r="GA2078" s="176"/>
      <c r="GB2078" s="176"/>
      <c r="GC2078" s="176"/>
      <c r="GD2078" s="176"/>
      <c r="GE2078" s="176"/>
      <c r="GF2078" s="176"/>
      <c r="GG2078" s="176"/>
      <c r="GH2078" s="176"/>
      <c r="GI2078" s="176"/>
      <c r="GJ2078" s="176"/>
      <c r="GK2078" s="176"/>
      <c r="GL2078" s="176"/>
      <c r="GM2078" s="176"/>
      <c r="GN2078" s="176"/>
      <c r="GO2078" s="176"/>
      <c r="GP2078" s="176"/>
      <c r="GQ2078" s="176"/>
      <c r="GR2078" s="176"/>
      <c r="GS2078" s="176"/>
      <c r="GT2078" s="176"/>
      <c r="GU2078" s="176"/>
      <c r="GV2078" s="176"/>
      <c r="GW2078" s="176"/>
      <c r="GX2078" s="176"/>
      <c r="GY2078" s="176"/>
      <c r="GZ2078" s="176"/>
      <c r="HA2078" s="176"/>
      <c r="HB2078" s="176"/>
      <c r="HC2078" s="176"/>
      <c r="HD2078" s="176"/>
      <c r="HE2078" s="176"/>
      <c r="HF2078" s="176"/>
      <c r="HG2078" s="176"/>
      <c r="HH2078" s="176"/>
      <c r="HI2078" s="176"/>
      <c r="HJ2078" s="176"/>
      <c r="HK2078" s="176"/>
      <c r="HL2078" s="176"/>
      <c r="HM2078" s="176"/>
      <c r="HN2078" s="176"/>
      <c r="HO2078" s="176"/>
      <c r="HP2078" s="176"/>
      <c r="HQ2078" s="176"/>
      <c r="HR2078" s="176"/>
      <c r="HS2078" s="176"/>
      <c r="HT2078" s="176"/>
      <c r="HU2078" s="176"/>
      <c r="HV2078" s="176"/>
      <c r="HW2078" s="176"/>
      <c r="HX2078" s="176"/>
      <c r="HY2078" s="176"/>
      <c r="HZ2078" s="176"/>
      <c r="IA2078" s="176"/>
      <c r="IB2078" s="176"/>
      <c r="IC2078" s="176"/>
      <c r="ID2078" s="176"/>
      <c r="IE2078" s="176"/>
      <c r="IF2078" s="176"/>
      <c r="IG2078" s="176"/>
      <c r="IH2078" s="176"/>
      <c r="II2078" s="176"/>
      <c r="IJ2078" s="176"/>
      <c r="IK2078" s="176"/>
      <c r="IL2078" s="176"/>
      <c r="IM2078" s="176"/>
      <c r="IN2078" s="176"/>
      <c r="IO2078" s="176"/>
      <c r="IP2078" s="176"/>
      <c r="IQ2078" s="176"/>
      <c r="IR2078" s="176"/>
      <c r="IS2078" s="176"/>
      <c r="IT2078" s="176"/>
      <c r="IU2078" s="176"/>
    </row>
    <row r="2079" spans="1:255" s="177" customFormat="1" ht="20.25" customHeight="1" x14ac:dyDescent="0.25">
      <c r="A2079" s="118" t="s">
        <v>242</v>
      </c>
      <c r="B2079" s="673"/>
      <c r="C2079" s="673"/>
      <c r="D2079" s="150"/>
      <c r="E2079" s="151"/>
      <c r="F2079" s="152">
        <f>H2071</f>
        <v>0</v>
      </c>
      <c r="G2079" s="161"/>
      <c r="H2079" s="153"/>
      <c r="I2079" s="182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  <c r="AZ2079" s="176"/>
      <c r="BA2079" s="176"/>
      <c r="BB2079" s="176"/>
      <c r="BC2079" s="176"/>
      <c r="BD2079" s="176"/>
      <c r="BE2079" s="176"/>
      <c r="BF2079" s="176"/>
      <c r="BG2079" s="176"/>
      <c r="BH2079" s="176"/>
      <c r="BI2079" s="176"/>
      <c r="BJ2079" s="176"/>
      <c r="BK2079" s="176"/>
      <c r="BL2079" s="176"/>
      <c r="BM2079" s="176"/>
      <c r="BN2079" s="176"/>
      <c r="BO2079" s="176"/>
      <c r="BP2079" s="176"/>
      <c r="BQ2079" s="176"/>
      <c r="BR2079" s="176"/>
      <c r="BS2079" s="176"/>
      <c r="BT2079" s="176"/>
      <c r="BU2079" s="176"/>
      <c r="BV2079" s="176"/>
      <c r="BW2079" s="176"/>
      <c r="BX2079" s="176"/>
      <c r="BY2079" s="176"/>
      <c r="BZ2079" s="176"/>
      <c r="CA2079" s="176"/>
      <c r="CB2079" s="176"/>
      <c r="CC2079" s="176"/>
      <c r="CD2079" s="176"/>
      <c r="CE2079" s="176"/>
      <c r="CF2079" s="176"/>
      <c r="CG2079" s="176"/>
      <c r="CH2079" s="176"/>
      <c r="CI2079" s="176"/>
      <c r="CJ2079" s="176"/>
      <c r="CK2079" s="176"/>
      <c r="CL2079" s="176"/>
      <c r="CM2079" s="176"/>
      <c r="CN2079" s="176"/>
      <c r="CO2079" s="176"/>
      <c r="CP2079" s="176"/>
      <c r="CQ2079" s="176"/>
      <c r="CR2079" s="176"/>
      <c r="CS2079" s="176"/>
      <c r="CT2079" s="176"/>
      <c r="CU2079" s="176"/>
      <c r="CV2079" s="176"/>
      <c r="CW2079" s="176"/>
      <c r="CX2079" s="176"/>
      <c r="CY2079" s="176"/>
      <c r="CZ2079" s="176"/>
      <c r="DA2079" s="176"/>
      <c r="DB2079" s="176"/>
      <c r="DC2079" s="176"/>
      <c r="DD2079" s="176"/>
      <c r="DE2079" s="176"/>
      <c r="DF2079" s="176"/>
      <c r="DG2079" s="176"/>
      <c r="DH2079" s="176"/>
      <c r="DI2079" s="176"/>
      <c r="DJ2079" s="176"/>
      <c r="DK2079" s="176"/>
      <c r="DL2079" s="176"/>
      <c r="DM2079" s="176"/>
      <c r="DN2079" s="176"/>
      <c r="DO2079" s="176"/>
      <c r="DP2079" s="176"/>
      <c r="DQ2079" s="176"/>
      <c r="DR2079" s="176"/>
      <c r="DS2079" s="176"/>
      <c r="DT2079" s="176"/>
      <c r="DU2079" s="176"/>
      <c r="DV2079" s="176"/>
      <c r="DW2079" s="176"/>
      <c r="DX2079" s="176"/>
      <c r="DY2079" s="176"/>
      <c r="DZ2079" s="176"/>
      <c r="EA2079" s="176"/>
      <c r="EB2079" s="176"/>
      <c r="EC2079" s="176"/>
      <c r="ED2079" s="176"/>
      <c r="EE2079" s="176"/>
      <c r="EF2079" s="176"/>
      <c r="EG2079" s="176"/>
      <c r="EH2079" s="176"/>
      <c r="EI2079" s="176"/>
      <c r="EJ2079" s="176"/>
      <c r="EK2079" s="176"/>
      <c r="EL2079" s="176"/>
      <c r="EM2079" s="176"/>
      <c r="EN2079" s="176"/>
      <c r="EO2079" s="176"/>
      <c r="EP2079" s="176"/>
      <c r="EQ2079" s="176"/>
      <c r="ER2079" s="176"/>
      <c r="ES2079" s="176"/>
      <c r="ET2079" s="176"/>
      <c r="EU2079" s="176"/>
      <c r="EV2079" s="176"/>
      <c r="EW2079" s="176"/>
      <c r="EX2079" s="176"/>
      <c r="EY2079" s="176"/>
      <c r="EZ2079" s="176"/>
      <c r="FA2079" s="176"/>
      <c r="FB2079" s="176"/>
      <c r="FC2079" s="176"/>
      <c r="FD2079" s="176"/>
      <c r="FE2079" s="176"/>
      <c r="FF2079" s="176"/>
      <c r="FG2079" s="176"/>
      <c r="FH2079" s="176"/>
      <c r="FI2079" s="176"/>
      <c r="FJ2079" s="176"/>
      <c r="FK2079" s="176"/>
      <c r="FL2079" s="176"/>
      <c r="FM2079" s="176"/>
      <c r="FN2079" s="176"/>
      <c r="FO2079" s="176"/>
      <c r="FP2079" s="176"/>
      <c r="FQ2079" s="176"/>
      <c r="FR2079" s="176"/>
      <c r="FS2079" s="176"/>
      <c r="FT2079" s="176"/>
      <c r="FU2079" s="176"/>
      <c r="FV2079" s="176"/>
      <c r="FW2079" s="176"/>
      <c r="FX2079" s="176"/>
      <c r="FY2079" s="176"/>
      <c r="FZ2079" s="176"/>
      <c r="GA2079" s="176"/>
      <c r="GB2079" s="176"/>
      <c r="GC2079" s="176"/>
      <c r="GD2079" s="176"/>
      <c r="GE2079" s="176"/>
      <c r="GF2079" s="176"/>
      <c r="GG2079" s="176"/>
      <c r="GH2079" s="176"/>
      <c r="GI2079" s="176"/>
      <c r="GJ2079" s="176"/>
      <c r="GK2079" s="176"/>
      <c r="GL2079" s="176"/>
      <c r="GM2079" s="176"/>
      <c r="GN2079" s="176"/>
      <c r="GO2079" s="176"/>
      <c r="GP2079" s="176"/>
      <c r="GQ2079" s="176"/>
      <c r="GR2079" s="176"/>
      <c r="GS2079" s="176"/>
      <c r="GT2079" s="176"/>
      <c r="GU2079" s="176"/>
      <c r="GV2079" s="176"/>
      <c r="GW2079" s="176"/>
      <c r="GX2079" s="176"/>
      <c r="GY2079" s="176"/>
      <c r="GZ2079" s="176"/>
      <c r="HA2079" s="176"/>
      <c r="HB2079" s="176"/>
      <c r="HC2079" s="176"/>
      <c r="HD2079" s="176"/>
      <c r="HE2079" s="176"/>
      <c r="HF2079" s="176"/>
      <c r="HG2079" s="176"/>
      <c r="HH2079" s="176"/>
      <c r="HI2079" s="176"/>
      <c r="HJ2079" s="176"/>
      <c r="HK2079" s="176"/>
      <c r="HL2079" s="176"/>
      <c r="HM2079" s="176"/>
      <c r="HN2079" s="176"/>
      <c r="HO2079" s="176"/>
      <c r="HP2079" s="176"/>
      <c r="HQ2079" s="176"/>
      <c r="HR2079" s="176"/>
      <c r="HS2079" s="176"/>
      <c r="HT2079" s="176"/>
      <c r="HU2079" s="176"/>
      <c r="HV2079" s="176"/>
      <c r="HW2079" s="176"/>
      <c r="HX2079" s="176"/>
      <c r="HY2079" s="176"/>
      <c r="HZ2079" s="176"/>
      <c r="IA2079" s="176"/>
      <c r="IB2079" s="176"/>
      <c r="IC2079" s="176"/>
      <c r="ID2079" s="176"/>
      <c r="IE2079" s="176"/>
      <c r="IF2079" s="176"/>
      <c r="IG2079" s="176"/>
      <c r="IH2079" s="176"/>
      <c r="II2079" s="176"/>
      <c r="IJ2079" s="176"/>
      <c r="IK2079" s="176"/>
      <c r="IL2079" s="176"/>
      <c r="IM2079" s="176"/>
      <c r="IN2079" s="176"/>
      <c r="IO2079" s="176"/>
      <c r="IP2079" s="176"/>
      <c r="IQ2079" s="176"/>
      <c r="IR2079" s="176"/>
      <c r="IS2079" s="176"/>
      <c r="IT2079" s="176"/>
      <c r="IU2079" s="176"/>
    </row>
    <row r="2080" spans="1:255" s="177" customFormat="1" ht="20.25" customHeight="1" x14ac:dyDescent="0.25">
      <c r="A2080" s="154" t="s">
        <v>243</v>
      </c>
      <c r="B2080" s="155"/>
      <c r="C2080" s="155"/>
      <c r="D2080" s="156"/>
      <c r="E2080" s="163"/>
      <c r="F2080" s="158"/>
      <c r="G2080" s="297"/>
      <c r="H2080" s="159">
        <f>F2078+F2079</f>
        <v>4.5</v>
      </c>
      <c r="I2080" s="179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  <c r="AZ2080" s="176"/>
      <c r="BA2080" s="176"/>
      <c r="BB2080" s="176"/>
      <c r="BC2080" s="176"/>
      <c r="BD2080" s="176"/>
      <c r="BE2080" s="176"/>
      <c r="BF2080" s="176"/>
      <c r="BG2080" s="176"/>
      <c r="BH2080" s="176"/>
      <c r="BI2080" s="176"/>
      <c r="BJ2080" s="176"/>
      <c r="BK2080" s="176"/>
      <c r="BL2080" s="176"/>
      <c r="BM2080" s="176"/>
      <c r="BN2080" s="176"/>
      <c r="BO2080" s="176"/>
      <c r="BP2080" s="176"/>
      <c r="BQ2080" s="176"/>
      <c r="BR2080" s="176"/>
      <c r="BS2080" s="176"/>
      <c r="BT2080" s="176"/>
      <c r="BU2080" s="176"/>
      <c r="BV2080" s="176"/>
      <c r="BW2080" s="176"/>
      <c r="BX2080" s="176"/>
      <c r="BY2080" s="176"/>
      <c r="BZ2080" s="176"/>
      <c r="CA2080" s="176"/>
      <c r="CB2080" s="176"/>
      <c r="CC2080" s="176"/>
      <c r="CD2080" s="176"/>
      <c r="CE2080" s="176"/>
      <c r="CF2080" s="176"/>
      <c r="CG2080" s="176"/>
      <c r="CH2080" s="176"/>
      <c r="CI2080" s="176"/>
      <c r="CJ2080" s="176"/>
      <c r="CK2080" s="176"/>
      <c r="CL2080" s="176"/>
      <c r="CM2080" s="176"/>
      <c r="CN2080" s="176"/>
      <c r="CO2080" s="176"/>
      <c r="CP2080" s="176"/>
      <c r="CQ2080" s="176"/>
      <c r="CR2080" s="176"/>
      <c r="CS2080" s="176"/>
      <c r="CT2080" s="176"/>
      <c r="CU2080" s="176"/>
      <c r="CV2080" s="176"/>
      <c r="CW2080" s="176"/>
      <c r="CX2080" s="176"/>
      <c r="CY2080" s="176"/>
      <c r="CZ2080" s="176"/>
      <c r="DA2080" s="176"/>
      <c r="DB2080" s="176"/>
      <c r="DC2080" s="176"/>
      <c r="DD2080" s="176"/>
      <c r="DE2080" s="176"/>
      <c r="DF2080" s="176"/>
      <c r="DG2080" s="176"/>
      <c r="DH2080" s="176"/>
      <c r="DI2080" s="176"/>
      <c r="DJ2080" s="176"/>
      <c r="DK2080" s="176"/>
      <c r="DL2080" s="176"/>
      <c r="DM2080" s="176"/>
      <c r="DN2080" s="176"/>
      <c r="DO2080" s="176"/>
      <c r="DP2080" s="176"/>
      <c r="DQ2080" s="176"/>
      <c r="DR2080" s="176"/>
      <c r="DS2080" s="176"/>
      <c r="DT2080" s="176"/>
      <c r="DU2080" s="176"/>
      <c r="DV2080" s="176"/>
      <c r="DW2080" s="176"/>
      <c r="DX2080" s="176"/>
      <c r="DY2080" s="176"/>
      <c r="DZ2080" s="176"/>
      <c r="EA2080" s="176"/>
      <c r="EB2080" s="176"/>
      <c r="EC2080" s="176"/>
      <c r="ED2080" s="176"/>
      <c r="EE2080" s="176"/>
      <c r="EF2080" s="176"/>
      <c r="EG2080" s="176"/>
      <c r="EH2080" s="176"/>
      <c r="EI2080" s="176"/>
      <c r="EJ2080" s="176"/>
      <c r="EK2080" s="176"/>
      <c r="EL2080" s="176"/>
      <c r="EM2080" s="176"/>
      <c r="EN2080" s="176"/>
      <c r="EO2080" s="176"/>
      <c r="EP2080" s="176"/>
      <c r="EQ2080" s="176"/>
      <c r="ER2080" s="176"/>
      <c r="ES2080" s="176"/>
      <c r="ET2080" s="176"/>
      <c r="EU2080" s="176"/>
      <c r="EV2080" s="176"/>
      <c r="EW2080" s="176"/>
      <c r="EX2080" s="176"/>
      <c r="EY2080" s="176"/>
      <c r="EZ2080" s="176"/>
      <c r="FA2080" s="176"/>
      <c r="FB2080" s="176"/>
      <c r="FC2080" s="176"/>
      <c r="FD2080" s="176"/>
      <c r="FE2080" s="176"/>
      <c r="FF2080" s="176"/>
      <c r="FG2080" s="176"/>
      <c r="FH2080" s="176"/>
      <c r="FI2080" s="176"/>
      <c r="FJ2080" s="176"/>
      <c r="FK2080" s="176"/>
      <c r="FL2080" s="176"/>
      <c r="FM2080" s="176"/>
      <c r="FN2080" s="176"/>
      <c r="FO2080" s="176"/>
      <c r="FP2080" s="176"/>
      <c r="FQ2080" s="176"/>
      <c r="FR2080" s="176"/>
      <c r="FS2080" s="176"/>
      <c r="FT2080" s="176"/>
      <c r="FU2080" s="176"/>
      <c r="FV2080" s="176"/>
      <c r="FW2080" s="176"/>
      <c r="FX2080" s="176"/>
      <c r="FY2080" s="176"/>
      <c r="FZ2080" s="176"/>
      <c r="GA2080" s="176"/>
      <c r="GB2080" s="176"/>
      <c r="GC2080" s="176"/>
      <c r="GD2080" s="176"/>
      <c r="GE2080" s="176"/>
      <c r="GF2080" s="176"/>
      <c r="GG2080" s="176"/>
      <c r="GH2080" s="176"/>
      <c r="GI2080" s="176"/>
      <c r="GJ2080" s="176"/>
      <c r="GK2080" s="176"/>
      <c r="GL2080" s="176"/>
      <c r="GM2080" s="176"/>
      <c r="GN2080" s="176"/>
      <c r="GO2080" s="176"/>
      <c r="GP2080" s="176"/>
      <c r="GQ2080" s="176"/>
      <c r="GR2080" s="176"/>
      <c r="GS2080" s="176"/>
      <c r="GT2080" s="176"/>
      <c r="GU2080" s="176"/>
      <c r="GV2080" s="176"/>
      <c r="GW2080" s="176"/>
      <c r="GX2080" s="176"/>
      <c r="GY2080" s="176"/>
      <c r="GZ2080" s="176"/>
      <c r="HA2080" s="176"/>
      <c r="HB2080" s="176"/>
      <c r="HC2080" s="176"/>
      <c r="HD2080" s="176"/>
      <c r="HE2080" s="176"/>
      <c r="HF2080" s="176"/>
      <c r="HG2080" s="176"/>
      <c r="HH2080" s="176"/>
      <c r="HI2080" s="176"/>
      <c r="HJ2080" s="176"/>
      <c r="HK2080" s="176"/>
      <c r="HL2080" s="176"/>
      <c r="HM2080" s="176"/>
      <c r="HN2080" s="176"/>
      <c r="HO2080" s="176"/>
      <c r="HP2080" s="176"/>
      <c r="HQ2080" s="176"/>
      <c r="HR2080" s="176"/>
      <c r="HS2080" s="176"/>
      <c r="HT2080" s="176"/>
      <c r="HU2080" s="176"/>
      <c r="HV2080" s="176"/>
      <c r="HW2080" s="176"/>
      <c r="HX2080" s="176"/>
      <c r="HY2080" s="176"/>
      <c r="HZ2080" s="176"/>
      <c r="IA2080" s="176"/>
      <c r="IB2080" s="176"/>
      <c r="IC2080" s="176"/>
      <c r="ID2080" s="176"/>
      <c r="IE2080" s="176"/>
      <c r="IF2080" s="176"/>
      <c r="IG2080" s="176"/>
      <c r="IH2080" s="176"/>
      <c r="II2080" s="176"/>
      <c r="IJ2080" s="176"/>
      <c r="IK2080" s="176"/>
      <c r="IL2080" s="176"/>
      <c r="IM2080" s="176"/>
      <c r="IN2080" s="176"/>
      <c r="IO2080" s="176"/>
      <c r="IP2080" s="176"/>
      <c r="IQ2080" s="176"/>
      <c r="IR2080" s="176"/>
      <c r="IS2080" s="176"/>
      <c r="IT2080" s="176"/>
      <c r="IU2080" s="176"/>
    </row>
    <row r="2081" spans="1:255" s="177" customFormat="1" ht="20.25" customHeight="1" thickBot="1" x14ac:dyDescent="0.3">
      <c r="A2081" s="318" t="s">
        <v>244</v>
      </c>
      <c r="B2081" s="319"/>
      <c r="C2081" s="319"/>
      <c r="D2081" s="319"/>
      <c r="E2081" s="320"/>
      <c r="F2081" s="321"/>
      <c r="G2081" s="322"/>
      <c r="H2081" s="323">
        <f>H2077+H2080</f>
        <v>200.46</v>
      </c>
      <c r="I2081" s="179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  <c r="AZ2081" s="176"/>
      <c r="BA2081" s="176"/>
      <c r="BB2081" s="176"/>
      <c r="BC2081" s="176"/>
      <c r="BD2081" s="176"/>
      <c r="BE2081" s="176"/>
      <c r="BF2081" s="176"/>
      <c r="BG2081" s="176"/>
      <c r="BH2081" s="176"/>
      <c r="BI2081" s="176"/>
      <c r="BJ2081" s="176"/>
      <c r="BK2081" s="176"/>
      <c r="BL2081" s="176"/>
      <c r="BM2081" s="176"/>
      <c r="BN2081" s="176"/>
      <c r="BO2081" s="176"/>
      <c r="BP2081" s="176"/>
      <c r="BQ2081" s="176"/>
      <c r="BR2081" s="176"/>
      <c r="BS2081" s="176"/>
      <c r="BT2081" s="176"/>
      <c r="BU2081" s="176"/>
      <c r="BV2081" s="176"/>
      <c r="BW2081" s="176"/>
      <c r="BX2081" s="176"/>
      <c r="BY2081" s="176"/>
      <c r="BZ2081" s="176"/>
      <c r="CA2081" s="176"/>
      <c r="CB2081" s="176"/>
      <c r="CC2081" s="176"/>
      <c r="CD2081" s="176"/>
      <c r="CE2081" s="176"/>
      <c r="CF2081" s="176"/>
      <c r="CG2081" s="176"/>
      <c r="CH2081" s="176"/>
      <c r="CI2081" s="176"/>
      <c r="CJ2081" s="176"/>
      <c r="CK2081" s="176"/>
      <c r="CL2081" s="176"/>
      <c r="CM2081" s="176"/>
      <c r="CN2081" s="176"/>
      <c r="CO2081" s="176"/>
      <c r="CP2081" s="176"/>
      <c r="CQ2081" s="176"/>
      <c r="CR2081" s="176"/>
      <c r="CS2081" s="176"/>
      <c r="CT2081" s="176"/>
      <c r="CU2081" s="176"/>
      <c r="CV2081" s="176"/>
      <c r="CW2081" s="176"/>
      <c r="CX2081" s="176"/>
      <c r="CY2081" s="176"/>
      <c r="CZ2081" s="176"/>
      <c r="DA2081" s="176"/>
      <c r="DB2081" s="176"/>
      <c r="DC2081" s="176"/>
      <c r="DD2081" s="176"/>
      <c r="DE2081" s="176"/>
      <c r="DF2081" s="176"/>
      <c r="DG2081" s="176"/>
      <c r="DH2081" s="176"/>
      <c r="DI2081" s="176"/>
      <c r="DJ2081" s="176"/>
      <c r="DK2081" s="176"/>
      <c r="DL2081" s="176"/>
      <c r="DM2081" s="176"/>
      <c r="DN2081" s="176"/>
      <c r="DO2081" s="176"/>
      <c r="DP2081" s="176"/>
      <c r="DQ2081" s="176"/>
      <c r="DR2081" s="176"/>
      <c r="DS2081" s="176"/>
      <c r="DT2081" s="176"/>
      <c r="DU2081" s="176"/>
      <c r="DV2081" s="176"/>
      <c r="DW2081" s="176"/>
      <c r="DX2081" s="176"/>
      <c r="DY2081" s="176"/>
      <c r="DZ2081" s="176"/>
      <c r="EA2081" s="176"/>
      <c r="EB2081" s="176"/>
      <c r="EC2081" s="176"/>
      <c r="ED2081" s="176"/>
      <c r="EE2081" s="176"/>
      <c r="EF2081" s="176"/>
      <c r="EG2081" s="176"/>
      <c r="EH2081" s="176"/>
      <c r="EI2081" s="176"/>
      <c r="EJ2081" s="176"/>
      <c r="EK2081" s="176"/>
      <c r="EL2081" s="176"/>
      <c r="EM2081" s="176"/>
      <c r="EN2081" s="176"/>
      <c r="EO2081" s="176"/>
      <c r="EP2081" s="176"/>
      <c r="EQ2081" s="176"/>
      <c r="ER2081" s="176"/>
      <c r="ES2081" s="176"/>
      <c r="ET2081" s="176"/>
      <c r="EU2081" s="176"/>
      <c r="EV2081" s="176"/>
      <c r="EW2081" s="176"/>
      <c r="EX2081" s="176"/>
      <c r="EY2081" s="176"/>
      <c r="EZ2081" s="176"/>
      <c r="FA2081" s="176"/>
      <c r="FB2081" s="176"/>
      <c r="FC2081" s="176"/>
      <c r="FD2081" s="176"/>
      <c r="FE2081" s="176"/>
      <c r="FF2081" s="176"/>
      <c r="FG2081" s="176"/>
      <c r="FH2081" s="176"/>
      <c r="FI2081" s="176"/>
      <c r="FJ2081" s="176"/>
      <c r="FK2081" s="176"/>
      <c r="FL2081" s="176"/>
      <c r="FM2081" s="176"/>
      <c r="FN2081" s="176"/>
      <c r="FO2081" s="176"/>
      <c r="FP2081" s="176"/>
      <c r="FQ2081" s="176"/>
      <c r="FR2081" s="176"/>
      <c r="FS2081" s="176"/>
      <c r="FT2081" s="176"/>
      <c r="FU2081" s="176"/>
      <c r="FV2081" s="176"/>
      <c r="FW2081" s="176"/>
      <c r="FX2081" s="176"/>
      <c r="FY2081" s="176"/>
      <c r="FZ2081" s="176"/>
      <c r="GA2081" s="176"/>
      <c r="GB2081" s="176"/>
      <c r="GC2081" s="176"/>
      <c r="GD2081" s="176"/>
      <c r="GE2081" s="176"/>
      <c r="GF2081" s="176"/>
      <c r="GG2081" s="176"/>
      <c r="GH2081" s="176"/>
      <c r="GI2081" s="176"/>
      <c r="GJ2081" s="176"/>
      <c r="GK2081" s="176"/>
      <c r="GL2081" s="176"/>
      <c r="GM2081" s="176"/>
      <c r="GN2081" s="176"/>
      <c r="GO2081" s="176"/>
      <c r="GP2081" s="176"/>
      <c r="GQ2081" s="176"/>
      <c r="GR2081" s="176"/>
      <c r="GS2081" s="176"/>
      <c r="GT2081" s="176"/>
      <c r="GU2081" s="176"/>
      <c r="GV2081" s="176"/>
      <c r="GW2081" s="176"/>
      <c r="GX2081" s="176"/>
      <c r="GY2081" s="176"/>
      <c r="GZ2081" s="176"/>
      <c r="HA2081" s="176"/>
      <c r="HB2081" s="176"/>
      <c r="HC2081" s="176"/>
      <c r="HD2081" s="176"/>
      <c r="HE2081" s="176"/>
      <c r="HF2081" s="176"/>
      <c r="HG2081" s="176"/>
      <c r="HH2081" s="176"/>
      <c r="HI2081" s="176"/>
      <c r="HJ2081" s="176"/>
      <c r="HK2081" s="176"/>
      <c r="HL2081" s="176"/>
      <c r="HM2081" s="176"/>
      <c r="HN2081" s="176"/>
      <c r="HO2081" s="176"/>
      <c r="HP2081" s="176"/>
      <c r="HQ2081" s="176"/>
      <c r="HR2081" s="176"/>
      <c r="HS2081" s="176"/>
      <c r="HT2081" s="176"/>
      <c r="HU2081" s="176"/>
      <c r="HV2081" s="176"/>
      <c r="HW2081" s="176"/>
      <c r="HX2081" s="176"/>
      <c r="HY2081" s="176"/>
      <c r="HZ2081" s="176"/>
      <c r="IA2081" s="176"/>
      <c r="IB2081" s="176"/>
      <c r="IC2081" s="176"/>
      <c r="ID2081" s="176"/>
      <c r="IE2081" s="176"/>
      <c r="IF2081" s="176"/>
      <c r="IG2081" s="176"/>
      <c r="IH2081" s="176"/>
      <c r="II2081" s="176"/>
      <c r="IJ2081" s="176"/>
      <c r="IK2081" s="176"/>
      <c r="IL2081" s="176"/>
      <c r="IM2081" s="176"/>
      <c r="IN2081" s="176"/>
      <c r="IO2081" s="176"/>
      <c r="IP2081" s="176"/>
      <c r="IQ2081" s="176"/>
      <c r="IR2081" s="176"/>
      <c r="IS2081" s="176"/>
      <c r="IT2081" s="176"/>
      <c r="IU2081" s="176"/>
    </row>
    <row r="2082" spans="1:255" x14ac:dyDescent="0.2">
      <c r="A2082" s="27"/>
      <c r="B2082" s="28"/>
      <c r="C2082" s="28"/>
      <c r="D2082" s="29"/>
      <c r="E2082" s="30"/>
      <c r="F2082" s="29"/>
      <c r="G2082" s="29"/>
      <c r="H2082" s="31"/>
    </row>
    <row r="2083" spans="1:255" x14ac:dyDescent="0.2">
      <c r="A2083" s="787" t="s">
        <v>211</v>
      </c>
      <c r="B2083" s="788"/>
      <c r="C2083" s="788"/>
      <c r="D2083" s="788"/>
      <c r="E2083" s="788"/>
      <c r="F2083" s="788"/>
      <c r="G2083" s="788"/>
      <c r="H2083" s="789"/>
    </row>
    <row r="2084" spans="1:255" x14ac:dyDescent="0.2">
      <c r="A2084" s="787" t="s">
        <v>212</v>
      </c>
      <c r="B2084" s="788"/>
      <c r="C2084" s="788"/>
      <c r="D2084" s="788"/>
      <c r="E2084" s="788"/>
      <c r="F2084" s="788"/>
      <c r="G2084" s="788"/>
      <c r="H2084" s="789"/>
    </row>
    <row r="2085" spans="1:255" x14ac:dyDescent="0.2">
      <c r="A2085" s="790" t="str">
        <f>$A$4</f>
        <v>Substituição dos sistemas de climatização dos cartórios do Edifício Sede por VRF</v>
      </c>
      <c r="B2085" s="791"/>
      <c r="C2085" s="791"/>
      <c r="D2085" s="791"/>
      <c r="E2085" s="791"/>
      <c r="F2085" s="791"/>
      <c r="G2085" s="791"/>
      <c r="H2085" s="792"/>
    </row>
    <row r="2086" spans="1:255" x14ac:dyDescent="0.2">
      <c r="A2086" s="793"/>
      <c r="B2086" s="794"/>
      <c r="C2086" s="794"/>
      <c r="D2086" s="794"/>
      <c r="E2086" s="794"/>
      <c r="F2086" s="794"/>
      <c r="G2086" s="794"/>
      <c r="H2086" s="687"/>
    </row>
    <row r="2087" spans="1:255" ht="24.75" customHeight="1" x14ac:dyDescent="0.2">
      <c r="A2087" s="795" t="str">
        <f>'Anexo 2'!H80</f>
        <v>REM-003</v>
      </c>
      <c r="B2087" s="796"/>
      <c r="C2087" s="796"/>
      <c r="D2087" s="796"/>
      <c r="E2087" s="796"/>
      <c r="F2087" s="796"/>
      <c r="G2087" s="796"/>
      <c r="H2087" s="797"/>
    </row>
    <row r="2088" spans="1:255" ht="27" customHeight="1" x14ac:dyDescent="0.2">
      <c r="A2088" s="798" t="s">
        <v>215</v>
      </c>
      <c r="B2088" s="799"/>
      <c r="C2088" s="34" t="s">
        <v>22</v>
      </c>
      <c r="D2088" s="34" t="s">
        <v>216</v>
      </c>
      <c r="E2088" s="800" t="s">
        <v>217</v>
      </c>
      <c r="F2088" s="800"/>
      <c r="G2088" s="800" t="s">
        <v>218</v>
      </c>
      <c r="H2088" s="801"/>
    </row>
    <row r="2089" spans="1:255" ht="39" customHeight="1" x14ac:dyDescent="0.2">
      <c r="A2089" s="802" t="str">
        <f>'Anexo 2'!B80</f>
        <v>Remoção de dutos flexíveis, grelhas de retorno e difusores de climatização existentes, inclusive limpeza e transporte até local indicado pela fiscalização no próprio prédio</v>
      </c>
      <c r="B2089" s="803"/>
      <c r="C2089" s="35"/>
      <c r="D2089" s="535"/>
      <c r="E2089" s="862" t="str">
        <f>'Anexo 2'!C80</f>
        <v>pavimento</v>
      </c>
      <c r="F2089" s="862"/>
      <c r="G2089" s="805" t="str">
        <f>$G$8</f>
        <v>MAIO/2023</v>
      </c>
      <c r="H2089" s="806"/>
      <c r="J2089" s="37"/>
      <c r="K2089" s="37"/>
      <c r="L2089" s="38"/>
    </row>
    <row r="2090" spans="1:255" x14ac:dyDescent="0.2">
      <c r="A2090" s="39"/>
      <c r="B2090" s="689"/>
      <c r="C2090" s="689"/>
      <c r="D2090" s="698"/>
      <c r="E2090" s="531"/>
      <c r="F2090" s="532"/>
      <c r="G2090" s="532"/>
      <c r="H2090" s="536"/>
    </row>
    <row r="2091" spans="1:255" x14ac:dyDescent="0.2">
      <c r="A2091" s="779" t="s">
        <v>222</v>
      </c>
      <c r="B2091" s="781" t="s">
        <v>22</v>
      </c>
      <c r="C2091" s="781" t="s">
        <v>223</v>
      </c>
      <c r="D2091" s="863" t="s">
        <v>17</v>
      </c>
      <c r="E2091" s="839" t="s">
        <v>224</v>
      </c>
      <c r="F2091" s="840" t="s">
        <v>225</v>
      </c>
      <c r="G2091" s="841"/>
      <c r="H2091" s="842" t="s">
        <v>226</v>
      </c>
    </row>
    <row r="2092" spans="1:255" x14ac:dyDescent="0.2">
      <c r="A2092" s="807"/>
      <c r="B2092" s="782"/>
      <c r="C2092" s="782"/>
      <c r="D2092" s="864"/>
      <c r="E2092" s="865"/>
      <c r="F2092" s="380" t="s">
        <v>227</v>
      </c>
      <c r="G2092" s="380" t="s">
        <v>228</v>
      </c>
      <c r="H2092" s="843"/>
    </row>
    <row r="2093" spans="1:255" ht="22.5" x14ac:dyDescent="0.2">
      <c r="A2093" s="76" t="s">
        <v>248</v>
      </c>
      <c r="B2093" s="77" t="s">
        <v>8</v>
      </c>
      <c r="C2093" s="78">
        <v>88243</v>
      </c>
      <c r="D2093" s="501" t="s">
        <v>249</v>
      </c>
      <c r="E2093" s="112">
        <v>4</v>
      </c>
      <c r="F2093" s="380">
        <f>F2019</f>
        <v>23.01</v>
      </c>
      <c r="G2093" s="114">
        <f t="shared" ref="G2093:G2095" si="101">TRUNC(E2093*F2093,2)</f>
        <v>92.04</v>
      </c>
      <c r="H2093" s="561"/>
    </row>
    <row r="2094" spans="1:255" ht="22.5" x14ac:dyDescent="0.2">
      <c r="A2094" s="76" t="s">
        <v>250</v>
      </c>
      <c r="B2094" s="77" t="s">
        <v>8</v>
      </c>
      <c r="C2094" s="78">
        <v>100308</v>
      </c>
      <c r="D2094" s="501" t="s">
        <v>249</v>
      </c>
      <c r="E2094" s="112">
        <v>4</v>
      </c>
      <c r="F2094" s="380">
        <f>F2020</f>
        <v>25.98</v>
      </c>
      <c r="G2094" s="114">
        <f t="shared" si="101"/>
        <v>103.92</v>
      </c>
      <c r="H2094" s="561"/>
    </row>
    <row r="2095" spans="1:255" ht="20.25" customHeight="1" x14ac:dyDescent="0.2">
      <c r="A2095" s="81" t="s">
        <v>334</v>
      </c>
      <c r="B2095" s="77" t="s">
        <v>8</v>
      </c>
      <c r="C2095" s="78">
        <v>88316</v>
      </c>
      <c r="D2095" s="501" t="s">
        <v>249</v>
      </c>
      <c r="E2095" s="112">
        <v>2</v>
      </c>
      <c r="F2095" s="380">
        <v>20.39</v>
      </c>
      <c r="G2095" s="114">
        <f t="shared" si="101"/>
        <v>40.78</v>
      </c>
      <c r="H2095" s="313"/>
    </row>
    <row r="2096" spans="1:255" ht="20.25" customHeight="1" x14ac:dyDescent="0.2">
      <c r="A2096" s="81"/>
      <c r="B2096" s="77"/>
      <c r="C2096" s="78"/>
      <c r="D2096" s="79"/>
      <c r="E2096" s="112"/>
      <c r="F2096" s="42"/>
      <c r="G2096" s="114"/>
      <c r="H2096" s="48"/>
    </row>
    <row r="2097" spans="1:8" ht="17.25" customHeight="1" x14ac:dyDescent="0.2">
      <c r="A2097" s="49" t="s">
        <v>226</v>
      </c>
      <c r="B2097" s="776"/>
      <c r="C2097" s="777"/>
      <c r="D2097" s="777"/>
      <c r="E2097" s="777"/>
      <c r="F2097" s="777"/>
      <c r="G2097" s="778"/>
      <c r="H2097" s="50">
        <f>SUM(G2093:G2097)</f>
        <v>236.74</v>
      </c>
    </row>
    <row r="2098" spans="1:8" x14ac:dyDescent="0.2">
      <c r="A2098" s="51"/>
      <c r="B2098" s="688"/>
      <c r="C2098" s="688"/>
      <c r="D2098" s="688"/>
      <c r="E2098" s="52"/>
      <c r="F2098" s="53"/>
      <c r="G2098" s="53"/>
      <c r="H2098" s="54"/>
    </row>
    <row r="2099" spans="1:8" x14ac:dyDescent="0.2">
      <c r="A2099" s="779" t="s">
        <v>229</v>
      </c>
      <c r="B2099" s="781" t="s">
        <v>22</v>
      </c>
      <c r="C2099" s="781" t="s">
        <v>223</v>
      </c>
      <c r="D2099" s="781" t="s">
        <v>17</v>
      </c>
      <c r="E2099" s="783" t="s">
        <v>224</v>
      </c>
      <c r="F2099" s="772" t="s">
        <v>225</v>
      </c>
      <c r="G2099" s="773"/>
      <c r="H2099" s="774" t="s">
        <v>230</v>
      </c>
    </row>
    <row r="2100" spans="1:8" x14ac:dyDescent="0.2">
      <c r="A2100" s="780"/>
      <c r="B2100" s="782"/>
      <c r="C2100" s="782"/>
      <c r="D2100" s="782"/>
      <c r="E2100" s="784"/>
      <c r="F2100" s="42" t="s">
        <v>227</v>
      </c>
      <c r="G2100" s="42" t="s">
        <v>228</v>
      </c>
      <c r="H2100" s="775"/>
    </row>
    <row r="2101" spans="1:8" ht="18.75" customHeight="1" x14ac:dyDescent="0.2">
      <c r="A2101" s="548"/>
      <c r="B2101" s="549"/>
      <c r="C2101" s="549"/>
      <c r="D2101" s="549"/>
      <c r="E2101" s="550"/>
      <c r="F2101" s="42"/>
      <c r="G2101" s="42"/>
      <c r="H2101" s="546"/>
    </row>
    <row r="2102" spans="1:8" ht="18.75" customHeight="1" x14ac:dyDescent="0.2">
      <c r="A2102" s="548"/>
      <c r="B2102" s="549"/>
      <c r="C2102" s="549"/>
      <c r="D2102" s="549"/>
      <c r="E2102" s="550"/>
      <c r="F2102" s="42"/>
      <c r="G2102" s="42"/>
      <c r="H2102" s="546"/>
    </row>
    <row r="2103" spans="1:8" ht="18.75" customHeight="1" x14ac:dyDescent="0.2">
      <c r="A2103" s="43"/>
      <c r="B2103" s="44"/>
      <c r="C2103" s="45"/>
      <c r="D2103" s="46"/>
      <c r="E2103" s="46"/>
      <c r="F2103" s="55"/>
      <c r="G2103" s="47"/>
      <c r="H2103" s="48"/>
    </row>
    <row r="2104" spans="1:8" ht="18.75" customHeight="1" x14ac:dyDescent="0.2">
      <c r="A2104" s="43"/>
      <c r="B2104" s="44"/>
      <c r="C2104" s="45"/>
      <c r="D2104" s="46"/>
      <c r="E2104" s="46"/>
      <c r="F2104" s="55"/>
      <c r="G2104" s="47"/>
      <c r="H2104" s="48"/>
    </row>
    <row r="2105" spans="1:8" x14ac:dyDescent="0.2">
      <c r="A2105" s="49" t="s">
        <v>230</v>
      </c>
      <c r="B2105" s="776"/>
      <c r="C2105" s="777"/>
      <c r="D2105" s="777"/>
      <c r="E2105" s="777"/>
      <c r="F2105" s="777"/>
      <c r="G2105" s="778"/>
      <c r="H2105" s="50">
        <f>SUM(G2103:G2104)</f>
        <v>0</v>
      </c>
    </row>
    <row r="2106" spans="1:8" x14ac:dyDescent="0.2">
      <c r="A2106" s="56"/>
      <c r="B2106" s="57"/>
      <c r="C2106" s="57"/>
      <c r="D2106" s="58"/>
      <c r="E2106" s="59"/>
      <c r="F2106" s="60"/>
      <c r="G2106" s="60"/>
      <c r="H2106" s="61"/>
    </row>
    <row r="2107" spans="1:8" x14ac:dyDescent="0.2">
      <c r="A2107" s="779" t="s">
        <v>231</v>
      </c>
      <c r="B2107" s="781" t="s">
        <v>22</v>
      </c>
      <c r="C2107" s="781" t="s">
        <v>223</v>
      </c>
      <c r="D2107" s="781" t="s">
        <v>17</v>
      </c>
      <c r="E2107" s="783" t="s">
        <v>224</v>
      </c>
      <c r="F2107" s="772" t="s">
        <v>225</v>
      </c>
      <c r="G2107" s="773"/>
      <c r="H2107" s="774" t="s">
        <v>232</v>
      </c>
    </row>
    <row r="2108" spans="1:8" x14ac:dyDescent="0.2">
      <c r="A2108" s="780"/>
      <c r="B2108" s="782"/>
      <c r="C2108" s="782"/>
      <c r="D2108" s="785"/>
      <c r="E2108" s="786"/>
      <c r="F2108" s="42" t="s">
        <v>227</v>
      </c>
      <c r="G2108" s="42" t="s">
        <v>228</v>
      </c>
      <c r="H2108" s="775"/>
    </row>
    <row r="2109" spans="1:8" ht="19.5" customHeight="1" x14ac:dyDescent="0.2">
      <c r="A2109" s="548"/>
      <c r="B2109" s="62"/>
      <c r="C2109" s="62"/>
      <c r="D2109" s="63"/>
      <c r="E2109" s="64"/>
      <c r="F2109" s="65"/>
      <c r="G2109" s="66"/>
      <c r="H2109" s="546"/>
    </row>
    <row r="2110" spans="1:8" ht="19.5" customHeight="1" x14ac:dyDescent="0.2">
      <c r="A2110" s="548"/>
      <c r="B2110" s="62"/>
      <c r="C2110" s="62"/>
      <c r="D2110" s="63"/>
      <c r="E2110" s="64"/>
      <c r="F2110" s="65"/>
      <c r="G2110" s="66"/>
      <c r="H2110" s="546"/>
    </row>
    <row r="2111" spans="1:8" ht="19.5" customHeight="1" x14ac:dyDescent="0.2">
      <c r="A2111" s="548"/>
      <c r="B2111" s="62"/>
      <c r="C2111" s="62"/>
      <c r="D2111" s="63"/>
      <c r="E2111" s="64"/>
      <c r="F2111" s="65"/>
      <c r="G2111" s="66"/>
      <c r="H2111" s="546"/>
    </row>
    <row r="2112" spans="1:8" ht="24" customHeight="1" x14ac:dyDescent="0.2">
      <c r="A2112" s="49" t="s">
        <v>232</v>
      </c>
      <c r="B2112" s="547"/>
      <c r="C2112" s="547"/>
      <c r="D2112" s="67"/>
      <c r="E2112" s="68"/>
      <c r="F2112" s="69"/>
      <c r="G2112" s="70"/>
      <c r="H2112" s="48">
        <f>SUM(G2111:G2112)</f>
        <v>0</v>
      </c>
    </row>
    <row r="2113" spans="1:8" x14ac:dyDescent="0.2">
      <c r="A2113" s="71"/>
      <c r="B2113" s="72"/>
      <c r="C2113" s="72"/>
      <c r="D2113" s="72"/>
      <c r="E2113" s="73"/>
      <c r="F2113" s="74"/>
      <c r="G2113" s="74"/>
      <c r="H2113" s="75"/>
    </row>
    <row r="2114" spans="1:8" x14ac:dyDescent="0.2">
      <c r="A2114" s="51"/>
      <c r="B2114" s="688"/>
      <c r="C2114" s="688"/>
      <c r="D2114" s="688"/>
      <c r="E2114" s="52"/>
      <c r="F2114" s="53"/>
      <c r="G2114" s="53"/>
      <c r="H2114" s="54"/>
    </row>
    <row r="2115" spans="1:8" ht="15.75" customHeight="1" x14ac:dyDescent="0.2">
      <c r="A2115" s="139" t="s">
        <v>237</v>
      </c>
      <c r="B2115" s="562"/>
      <c r="C2115" s="562"/>
      <c r="D2115" s="141"/>
      <c r="E2115" s="142"/>
      <c r="F2115" s="108"/>
      <c r="G2115" s="109"/>
      <c r="H2115" s="298" t="s">
        <v>210</v>
      </c>
    </row>
    <row r="2116" spans="1:8" ht="20.25" customHeight="1" x14ac:dyDescent="0.2">
      <c r="A2116" s="143" t="s">
        <v>238</v>
      </c>
      <c r="B2116" s="144"/>
      <c r="C2116" s="144"/>
      <c r="D2116" s="145"/>
      <c r="E2116" s="146"/>
      <c r="F2116" s="147">
        <f>H2097</f>
        <v>236.74</v>
      </c>
      <c r="G2116" s="148"/>
      <c r="H2116" s="149"/>
    </row>
    <row r="2117" spans="1:8" ht="20.25" customHeight="1" x14ac:dyDescent="0.2">
      <c r="A2117" s="296" t="s">
        <v>239</v>
      </c>
      <c r="B2117" s="673"/>
      <c r="C2117" s="673"/>
      <c r="D2117" s="150"/>
      <c r="E2117" s="151"/>
      <c r="F2117" s="152">
        <v>0</v>
      </c>
      <c r="G2117" s="161"/>
      <c r="H2117" s="153"/>
    </row>
    <row r="2118" spans="1:8" ht="20.25" customHeight="1" x14ac:dyDescent="0.2">
      <c r="A2118" s="154" t="s">
        <v>240</v>
      </c>
      <c r="B2118" s="155"/>
      <c r="C2118" s="155"/>
      <c r="D2118" s="156"/>
      <c r="E2118" s="157"/>
      <c r="F2118" s="158"/>
      <c r="G2118" s="297"/>
      <c r="H2118" s="159">
        <f>F2116+F2117</f>
        <v>236.74</v>
      </c>
    </row>
    <row r="2119" spans="1:8" ht="20.25" customHeight="1" x14ac:dyDescent="0.2">
      <c r="A2119" s="143" t="s">
        <v>241</v>
      </c>
      <c r="B2119" s="144"/>
      <c r="C2119" s="144"/>
      <c r="D2119" s="145"/>
      <c r="E2119" s="146"/>
      <c r="F2119" s="160">
        <f>H2105</f>
        <v>0</v>
      </c>
      <c r="G2119" s="161"/>
      <c r="H2119" s="162"/>
    </row>
    <row r="2120" spans="1:8" ht="20.25" customHeight="1" x14ac:dyDescent="0.2">
      <c r="A2120" s="118" t="s">
        <v>242</v>
      </c>
      <c r="B2120" s="673"/>
      <c r="C2120" s="673"/>
      <c r="D2120" s="150"/>
      <c r="E2120" s="151"/>
      <c r="F2120" s="152">
        <f>H2112</f>
        <v>0</v>
      </c>
      <c r="G2120" s="161"/>
      <c r="H2120" s="153"/>
    </row>
    <row r="2121" spans="1:8" ht="20.25" customHeight="1" x14ac:dyDescent="0.2">
      <c r="A2121" s="154" t="s">
        <v>243</v>
      </c>
      <c r="B2121" s="155"/>
      <c r="C2121" s="155"/>
      <c r="D2121" s="156"/>
      <c r="E2121" s="163"/>
      <c r="F2121" s="158"/>
      <c r="G2121" s="297"/>
      <c r="H2121" s="159">
        <f>F2119+F2120</f>
        <v>0</v>
      </c>
    </row>
    <row r="2122" spans="1:8" ht="20.25" customHeight="1" thickBot="1" x14ac:dyDescent="0.25">
      <c r="A2122" s="318" t="s">
        <v>244</v>
      </c>
      <c r="B2122" s="319"/>
      <c r="C2122" s="319"/>
      <c r="D2122" s="319"/>
      <c r="E2122" s="320"/>
      <c r="F2122" s="321"/>
      <c r="G2122" s="322"/>
      <c r="H2122" s="323">
        <f>H2118+H2121</f>
        <v>236.74</v>
      </c>
    </row>
    <row r="2123" spans="1:8" x14ac:dyDescent="0.2">
      <c r="A2123" s="27"/>
      <c r="B2123" s="28"/>
      <c r="C2123" s="28"/>
      <c r="D2123" s="29"/>
      <c r="E2123" s="30"/>
      <c r="F2123" s="29"/>
      <c r="G2123" s="29"/>
      <c r="H2123" s="31"/>
    </row>
    <row r="2124" spans="1:8" x14ac:dyDescent="0.2">
      <c r="A2124" s="787" t="s">
        <v>211</v>
      </c>
      <c r="B2124" s="788"/>
      <c r="C2124" s="788"/>
      <c r="D2124" s="788"/>
      <c r="E2124" s="788"/>
      <c r="F2124" s="788"/>
      <c r="G2124" s="788"/>
      <c r="H2124" s="789"/>
    </row>
    <row r="2125" spans="1:8" x14ac:dyDescent="0.2">
      <c r="A2125" s="787" t="s">
        <v>212</v>
      </c>
      <c r="B2125" s="788"/>
      <c r="C2125" s="788"/>
      <c r="D2125" s="788"/>
      <c r="E2125" s="788"/>
      <c r="F2125" s="788"/>
      <c r="G2125" s="788"/>
      <c r="H2125" s="789"/>
    </row>
    <row r="2126" spans="1:8" x14ac:dyDescent="0.2">
      <c r="A2126" s="790" t="str">
        <f>$A$4</f>
        <v>Substituição dos sistemas de climatização dos cartórios do Edifício Sede por VRF</v>
      </c>
      <c r="B2126" s="791"/>
      <c r="C2126" s="791"/>
      <c r="D2126" s="791"/>
      <c r="E2126" s="791"/>
      <c r="F2126" s="791"/>
      <c r="G2126" s="791"/>
      <c r="H2126" s="792"/>
    </row>
    <row r="2127" spans="1:8" ht="21" customHeight="1" x14ac:dyDescent="0.2">
      <c r="A2127" s="793"/>
      <c r="B2127" s="794"/>
      <c r="C2127" s="794"/>
      <c r="D2127" s="794"/>
      <c r="E2127" s="794"/>
      <c r="F2127" s="794"/>
      <c r="G2127" s="794"/>
      <c r="H2127" s="687"/>
    </row>
    <row r="2128" spans="1:8" ht="24.75" customHeight="1" x14ac:dyDescent="0.2">
      <c r="A2128" s="795" t="str">
        <f>'Anexo 2'!H81</f>
        <v>REM-004</v>
      </c>
      <c r="B2128" s="796"/>
      <c r="C2128" s="796"/>
      <c r="D2128" s="796"/>
      <c r="E2128" s="796"/>
      <c r="F2128" s="796"/>
      <c r="G2128" s="796"/>
      <c r="H2128" s="797"/>
    </row>
    <row r="2129" spans="1:12" ht="27" customHeight="1" x14ac:dyDescent="0.2">
      <c r="A2129" s="798" t="s">
        <v>215</v>
      </c>
      <c r="B2129" s="799"/>
      <c r="C2129" s="34" t="s">
        <v>22</v>
      </c>
      <c r="D2129" s="34" t="s">
        <v>216</v>
      </c>
      <c r="E2129" s="800" t="s">
        <v>217</v>
      </c>
      <c r="F2129" s="800"/>
      <c r="G2129" s="800" t="s">
        <v>218</v>
      </c>
      <c r="H2129" s="801"/>
    </row>
    <row r="2130" spans="1:12" ht="31.5" customHeight="1" x14ac:dyDescent="0.2">
      <c r="A2130" s="802" t="str">
        <f>'Anexo 2'!B81</f>
        <v>Remoção dos controles-remoto com fio e caixas de botoeira existentes, limpeza, embalagem e entrega à fiscalização</v>
      </c>
      <c r="B2130" s="803"/>
      <c r="C2130" s="35"/>
      <c r="D2130" s="36"/>
      <c r="E2130" s="804" t="str">
        <f>'Anexo 2'!C81</f>
        <v>conjunto</v>
      </c>
      <c r="F2130" s="804"/>
      <c r="G2130" s="805" t="str">
        <f>$G$8</f>
        <v>MAIO/2023</v>
      </c>
      <c r="H2130" s="806"/>
      <c r="J2130" s="37"/>
      <c r="K2130" s="37"/>
      <c r="L2130" s="38"/>
    </row>
    <row r="2131" spans="1:12" x14ac:dyDescent="0.2">
      <c r="A2131" s="39"/>
      <c r="B2131" s="689"/>
      <c r="C2131" s="689"/>
      <c r="D2131" s="689"/>
      <c r="E2131" s="40"/>
      <c r="F2131" s="41"/>
      <c r="G2131" s="86"/>
      <c r="H2131" s="87"/>
    </row>
    <row r="2132" spans="1:12" x14ac:dyDescent="0.2">
      <c r="A2132" s="779" t="s">
        <v>222</v>
      </c>
      <c r="B2132" s="781" t="s">
        <v>22</v>
      </c>
      <c r="C2132" s="781" t="s">
        <v>223</v>
      </c>
      <c r="D2132" s="781" t="s">
        <v>17</v>
      </c>
      <c r="E2132" s="783" t="s">
        <v>224</v>
      </c>
      <c r="F2132" s="772" t="s">
        <v>225</v>
      </c>
      <c r="G2132" s="773"/>
      <c r="H2132" s="774" t="s">
        <v>226</v>
      </c>
    </row>
    <row r="2133" spans="1:12" x14ac:dyDescent="0.2">
      <c r="A2133" s="807"/>
      <c r="B2133" s="782"/>
      <c r="C2133" s="782"/>
      <c r="D2133" s="785"/>
      <c r="E2133" s="786"/>
      <c r="F2133" s="42" t="s">
        <v>227</v>
      </c>
      <c r="G2133" s="42" t="s">
        <v>228</v>
      </c>
      <c r="H2133" s="775"/>
    </row>
    <row r="2134" spans="1:12" ht="28.5" customHeight="1" x14ac:dyDescent="0.2">
      <c r="A2134" s="76" t="s">
        <v>248</v>
      </c>
      <c r="B2134" s="77" t="s">
        <v>8</v>
      </c>
      <c r="C2134" s="78">
        <v>88250</v>
      </c>
      <c r="D2134" s="79" t="s">
        <v>249</v>
      </c>
      <c r="E2134" s="80">
        <v>1</v>
      </c>
      <c r="F2134" s="42">
        <f>$F$361</f>
        <v>23.01</v>
      </c>
      <c r="G2134" s="114">
        <f t="shared" ref="G2134" si="102">TRUNC(E2134*F2134,2)</f>
        <v>23.01</v>
      </c>
      <c r="H2134" s="546"/>
    </row>
    <row r="2135" spans="1:12" ht="11.25" customHeight="1" x14ac:dyDescent="0.2">
      <c r="A2135" s="76"/>
      <c r="B2135" s="77"/>
      <c r="C2135" s="78"/>
      <c r="D2135" s="79"/>
      <c r="E2135" s="80"/>
      <c r="F2135" s="42"/>
      <c r="G2135" s="114"/>
      <c r="H2135" s="546"/>
    </row>
    <row r="2136" spans="1:12" ht="18.75" customHeight="1" x14ac:dyDescent="0.2">
      <c r="A2136" s="49" t="s">
        <v>226</v>
      </c>
      <c r="B2136" s="776"/>
      <c r="C2136" s="777"/>
      <c r="D2136" s="777"/>
      <c r="E2136" s="777"/>
      <c r="F2136" s="777"/>
      <c r="G2136" s="778"/>
      <c r="H2136" s="50">
        <f>G2134</f>
        <v>23.01</v>
      </c>
    </row>
    <row r="2137" spans="1:12" x14ac:dyDescent="0.2">
      <c r="A2137" s="51"/>
      <c r="B2137" s="688"/>
      <c r="C2137" s="688"/>
      <c r="D2137" s="688"/>
      <c r="E2137" s="52"/>
      <c r="F2137" s="53"/>
      <c r="G2137" s="53"/>
      <c r="H2137" s="54"/>
    </row>
    <row r="2138" spans="1:12" x14ac:dyDescent="0.2">
      <c r="A2138" s="779" t="s">
        <v>229</v>
      </c>
      <c r="B2138" s="781" t="s">
        <v>22</v>
      </c>
      <c r="C2138" s="781" t="s">
        <v>223</v>
      </c>
      <c r="D2138" s="781" t="s">
        <v>17</v>
      </c>
      <c r="E2138" s="783" t="s">
        <v>224</v>
      </c>
      <c r="F2138" s="772" t="s">
        <v>225</v>
      </c>
      <c r="G2138" s="773"/>
      <c r="H2138" s="774" t="s">
        <v>230</v>
      </c>
    </row>
    <row r="2139" spans="1:12" x14ac:dyDescent="0.2">
      <c r="A2139" s="780"/>
      <c r="B2139" s="782"/>
      <c r="C2139" s="782"/>
      <c r="D2139" s="782"/>
      <c r="E2139" s="784"/>
      <c r="F2139" s="42" t="s">
        <v>227</v>
      </c>
      <c r="G2139" s="42" t="s">
        <v>228</v>
      </c>
      <c r="H2139" s="775"/>
    </row>
    <row r="2140" spans="1:12" x14ac:dyDescent="0.2">
      <c r="A2140" s="548"/>
      <c r="B2140" s="549"/>
      <c r="C2140" s="549"/>
      <c r="D2140" s="549"/>
      <c r="E2140" s="550"/>
      <c r="F2140" s="42"/>
      <c r="G2140" s="42"/>
      <c r="H2140" s="546"/>
    </row>
    <row r="2141" spans="1:12" x14ac:dyDescent="0.2">
      <c r="A2141" s="548"/>
      <c r="B2141" s="549"/>
      <c r="C2141" s="549"/>
      <c r="D2141" s="549"/>
      <c r="E2141" s="550"/>
      <c r="F2141" s="42"/>
      <c r="G2141" s="42"/>
      <c r="H2141" s="546"/>
    </row>
    <row r="2142" spans="1:12" x14ac:dyDescent="0.2">
      <c r="A2142" s="43"/>
      <c r="B2142" s="44"/>
      <c r="C2142" s="45"/>
      <c r="D2142" s="46"/>
      <c r="E2142" s="46"/>
      <c r="F2142" s="55"/>
      <c r="G2142" s="47"/>
      <c r="H2142" s="48"/>
    </row>
    <row r="2143" spans="1:12" x14ac:dyDescent="0.2">
      <c r="A2143" s="43"/>
      <c r="B2143" s="44"/>
      <c r="C2143" s="45"/>
      <c r="D2143" s="46"/>
      <c r="E2143" s="46"/>
      <c r="F2143" s="55"/>
      <c r="G2143" s="47"/>
      <c r="H2143" s="48"/>
    </row>
    <row r="2144" spans="1:12" x14ac:dyDescent="0.2">
      <c r="A2144" s="49" t="s">
        <v>230</v>
      </c>
      <c r="B2144" s="776"/>
      <c r="C2144" s="777"/>
      <c r="D2144" s="777"/>
      <c r="E2144" s="777"/>
      <c r="F2144" s="777"/>
      <c r="G2144" s="778"/>
      <c r="H2144" s="50">
        <f>SUM(G2142:G2143)</f>
        <v>0</v>
      </c>
    </row>
    <row r="2145" spans="1:8" x14ac:dyDescent="0.2">
      <c r="A2145" s="56"/>
      <c r="B2145" s="57"/>
      <c r="C2145" s="57"/>
      <c r="D2145" s="58"/>
      <c r="E2145" s="59"/>
      <c r="F2145" s="60"/>
      <c r="G2145" s="60"/>
      <c r="H2145" s="61"/>
    </row>
    <row r="2146" spans="1:8" x14ac:dyDescent="0.2">
      <c r="A2146" s="779" t="s">
        <v>231</v>
      </c>
      <c r="B2146" s="781" t="s">
        <v>22</v>
      </c>
      <c r="C2146" s="781" t="s">
        <v>223</v>
      </c>
      <c r="D2146" s="781" t="s">
        <v>17</v>
      </c>
      <c r="E2146" s="783" t="s">
        <v>224</v>
      </c>
      <c r="F2146" s="772" t="s">
        <v>225</v>
      </c>
      <c r="G2146" s="773"/>
      <c r="H2146" s="774" t="s">
        <v>232</v>
      </c>
    </row>
    <row r="2147" spans="1:8" x14ac:dyDescent="0.2">
      <c r="A2147" s="780"/>
      <c r="B2147" s="782"/>
      <c r="C2147" s="782"/>
      <c r="D2147" s="785"/>
      <c r="E2147" s="786"/>
      <c r="F2147" s="42" t="s">
        <v>227</v>
      </c>
      <c r="G2147" s="42" t="s">
        <v>228</v>
      </c>
      <c r="H2147" s="775"/>
    </row>
    <row r="2148" spans="1:8" x14ac:dyDescent="0.2">
      <c r="A2148" s="548"/>
      <c r="B2148" s="62"/>
      <c r="C2148" s="62"/>
      <c r="D2148" s="63"/>
      <c r="E2148" s="64"/>
      <c r="F2148" s="65"/>
      <c r="G2148" s="66"/>
      <c r="H2148" s="546"/>
    </row>
    <row r="2149" spans="1:8" x14ac:dyDescent="0.2">
      <c r="A2149" s="49" t="s">
        <v>232</v>
      </c>
      <c r="B2149" s="547"/>
      <c r="C2149" s="547"/>
      <c r="D2149" s="67"/>
      <c r="E2149" s="68"/>
      <c r="F2149" s="69"/>
      <c r="G2149" s="70"/>
      <c r="H2149" s="48">
        <f>SUM(G2148:G2149)</f>
        <v>0</v>
      </c>
    </row>
    <row r="2150" spans="1:8" x14ac:dyDescent="0.2">
      <c r="A2150" s="71"/>
      <c r="B2150" s="72"/>
      <c r="C2150" s="72"/>
      <c r="D2150" s="72"/>
      <c r="E2150" s="73"/>
      <c r="F2150" s="74"/>
      <c r="G2150" s="74"/>
      <c r="H2150" s="75"/>
    </row>
    <row r="2151" spans="1:8" x14ac:dyDescent="0.2">
      <c r="A2151" s="51"/>
      <c r="B2151" s="688"/>
      <c r="C2151" s="688"/>
      <c r="D2151" s="688"/>
      <c r="E2151" s="52"/>
      <c r="F2151" s="53"/>
      <c r="G2151" s="53"/>
      <c r="H2151" s="54"/>
    </row>
    <row r="2152" spans="1:8" ht="15.75" customHeight="1" x14ac:dyDescent="0.2">
      <c r="A2152" s="139" t="s">
        <v>237</v>
      </c>
      <c r="B2152" s="562"/>
      <c r="C2152" s="562"/>
      <c r="D2152" s="141"/>
      <c r="E2152" s="142"/>
      <c r="F2152" s="108"/>
      <c r="G2152" s="109"/>
      <c r="H2152" s="298" t="s">
        <v>210</v>
      </c>
    </row>
    <row r="2153" spans="1:8" ht="15.75" customHeight="1" x14ac:dyDescent="0.2">
      <c r="A2153" s="143" t="s">
        <v>238</v>
      </c>
      <c r="B2153" s="144"/>
      <c r="C2153" s="144"/>
      <c r="D2153" s="145"/>
      <c r="E2153" s="146"/>
      <c r="F2153" s="147">
        <f>H2136</f>
        <v>23.01</v>
      </c>
      <c r="G2153" s="148"/>
      <c r="H2153" s="149"/>
    </row>
    <row r="2154" spans="1:8" ht="15.75" customHeight="1" x14ac:dyDescent="0.2">
      <c r="A2154" s="296" t="s">
        <v>239</v>
      </c>
      <c r="B2154" s="673"/>
      <c r="C2154" s="673"/>
      <c r="D2154" s="150"/>
      <c r="E2154" s="151"/>
      <c r="F2154" s="152">
        <v>0</v>
      </c>
      <c r="G2154" s="161"/>
      <c r="H2154" s="153"/>
    </row>
    <row r="2155" spans="1:8" ht="15.75" customHeight="1" x14ac:dyDescent="0.2">
      <c r="A2155" s="154" t="s">
        <v>240</v>
      </c>
      <c r="B2155" s="155"/>
      <c r="C2155" s="155"/>
      <c r="D2155" s="156"/>
      <c r="E2155" s="157"/>
      <c r="F2155" s="158"/>
      <c r="G2155" s="297"/>
      <c r="H2155" s="159">
        <f>F2153+F2154</f>
        <v>23.01</v>
      </c>
    </row>
    <row r="2156" spans="1:8" ht="15.75" customHeight="1" x14ac:dyDescent="0.2">
      <c r="A2156" s="143" t="s">
        <v>241</v>
      </c>
      <c r="B2156" s="144"/>
      <c r="C2156" s="144"/>
      <c r="D2156" s="145"/>
      <c r="E2156" s="146"/>
      <c r="F2156" s="160">
        <f>H2144</f>
        <v>0</v>
      </c>
      <c r="G2156" s="161"/>
      <c r="H2156" s="162"/>
    </row>
    <row r="2157" spans="1:8" ht="15.75" customHeight="1" x14ac:dyDescent="0.2">
      <c r="A2157" s="118" t="s">
        <v>242</v>
      </c>
      <c r="B2157" s="673"/>
      <c r="C2157" s="673"/>
      <c r="D2157" s="150"/>
      <c r="E2157" s="151"/>
      <c r="F2157" s="152">
        <f>H2149</f>
        <v>0</v>
      </c>
      <c r="G2157" s="161"/>
      <c r="H2157" s="153"/>
    </row>
    <row r="2158" spans="1:8" ht="21.75" customHeight="1" x14ac:dyDescent="0.2">
      <c r="A2158" s="154" t="s">
        <v>243</v>
      </c>
      <c r="B2158" s="155"/>
      <c r="C2158" s="155"/>
      <c r="D2158" s="156"/>
      <c r="E2158" s="163"/>
      <c r="F2158" s="158"/>
      <c r="G2158" s="297"/>
      <c r="H2158" s="159">
        <f>F2156+F2157</f>
        <v>0</v>
      </c>
    </row>
    <row r="2159" spans="1:8" ht="21.75" customHeight="1" thickBot="1" x14ac:dyDescent="0.25">
      <c r="A2159" s="318" t="s">
        <v>244</v>
      </c>
      <c r="B2159" s="319"/>
      <c r="C2159" s="319"/>
      <c r="D2159" s="319"/>
      <c r="E2159" s="320"/>
      <c r="F2159" s="321"/>
      <c r="G2159" s="322"/>
      <c r="H2159" s="323">
        <f>H2155+H2158</f>
        <v>23.01</v>
      </c>
    </row>
    <row r="2160" spans="1:8" x14ac:dyDescent="0.2">
      <c r="A2160" s="695"/>
      <c r="B2160" s="683"/>
      <c r="C2160" s="683"/>
      <c r="D2160" s="684"/>
      <c r="E2160" s="685"/>
      <c r="F2160" s="684"/>
      <c r="G2160" s="684"/>
      <c r="H2160" s="696"/>
    </row>
    <row r="2161" spans="1:12" x14ac:dyDescent="0.2">
      <c r="A2161" s="787" t="s">
        <v>211</v>
      </c>
      <c r="B2161" s="788"/>
      <c r="C2161" s="788"/>
      <c r="D2161" s="788"/>
      <c r="E2161" s="788"/>
      <c r="F2161" s="788"/>
      <c r="G2161" s="788"/>
      <c r="H2161" s="789"/>
    </row>
    <row r="2162" spans="1:12" x14ac:dyDescent="0.2">
      <c r="A2162" s="787" t="s">
        <v>212</v>
      </c>
      <c r="B2162" s="788"/>
      <c r="C2162" s="788"/>
      <c r="D2162" s="788"/>
      <c r="E2162" s="788"/>
      <c r="F2162" s="788"/>
      <c r="G2162" s="788"/>
      <c r="H2162" s="789"/>
    </row>
    <row r="2163" spans="1:12" x14ac:dyDescent="0.2">
      <c r="A2163" s="790" t="str">
        <f>$A$4</f>
        <v>Substituição dos sistemas de climatização dos cartórios do Edifício Sede por VRF</v>
      </c>
      <c r="B2163" s="791"/>
      <c r="C2163" s="791"/>
      <c r="D2163" s="791"/>
      <c r="E2163" s="791"/>
      <c r="F2163" s="791"/>
      <c r="G2163" s="791"/>
      <c r="H2163" s="792"/>
    </row>
    <row r="2164" spans="1:12" x14ac:dyDescent="0.2">
      <c r="A2164" s="793"/>
      <c r="B2164" s="794"/>
      <c r="C2164" s="794"/>
      <c r="D2164" s="794"/>
      <c r="E2164" s="794"/>
      <c r="F2164" s="794"/>
      <c r="G2164" s="794"/>
      <c r="H2164" s="687"/>
    </row>
    <row r="2165" spans="1:12" ht="24.75" customHeight="1" x14ac:dyDescent="0.2">
      <c r="A2165" s="795" t="str">
        <f>'Anexo 2'!H89</f>
        <v>ADM-001</v>
      </c>
      <c r="B2165" s="796"/>
      <c r="C2165" s="796"/>
      <c r="D2165" s="796"/>
      <c r="E2165" s="796"/>
      <c r="F2165" s="796"/>
      <c r="G2165" s="796"/>
      <c r="H2165" s="797"/>
    </row>
    <row r="2166" spans="1:12" ht="27" customHeight="1" x14ac:dyDescent="0.2">
      <c r="A2166" s="798" t="s">
        <v>215</v>
      </c>
      <c r="B2166" s="799"/>
      <c r="C2166" s="34" t="s">
        <v>22</v>
      </c>
      <c r="D2166" s="34" t="s">
        <v>216</v>
      </c>
      <c r="E2166" s="800" t="s">
        <v>217</v>
      </c>
      <c r="F2166" s="800"/>
      <c r="G2166" s="800" t="s">
        <v>218</v>
      </c>
      <c r="H2166" s="801"/>
    </row>
    <row r="2167" spans="1:12" ht="31.5" customHeight="1" x14ac:dyDescent="0.2">
      <c r="A2167" s="802" t="str">
        <f>'Anexo 2'!B89</f>
        <v>Equipe de administração local - Encarregado Geral permanência integral e Engenheiro mecânico - 2h/semana</v>
      </c>
      <c r="B2167" s="803"/>
      <c r="C2167" s="35"/>
      <c r="D2167" s="36"/>
      <c r="E2167" s="804" t="str">
        <f>'Anexo 2'!C89</f>
        <v>mês</v>
      </c>
      <c r="F2167" s="804"/>
      <c r="G2167" s="805" t="str">
        <f>$G$8</f>
        <v>MAIO/2023</v>
      </c>
      <c r="H2167" s="806"/>
      <c r="J2167" s="37"/>
      <c r="K2167" s="37"/>
      <c r="L2167" s="38"/>
    </row>
    <row r="2168" spans="1:12" x14ac:dyDescent="0.2">
      <c r="A2168" s="39"/>
      <c r="B2168" s="689"/>
      <c r="C2168" s="689"/>
      <c r="D2168" s="689"/>
      <c r="E2168" s="40"/>
      <c r="F2168" s="41"/>
      <c r="G2168" s="86"/>
      <c r="H2168" s="87"/>
    </row>
    <row r="2169" spans="1:12" x14ac:dyDescent="0.2">
      <c r="A2169" s="779" t="s">
        <v>222</v>
      </c>
      <c r="B2169" s="781" t="s">
        <v>22</v>
      </c>
      <c r="C2169" s="781" t="s">
        <v>223</v>
      </c>
      <c r="D2169" s="781" t="s">
        <v>17</v>
      </c>
      <c r="E2169" s="783" t="s">
        <v>224</v>
      </c>
      <c r="F2169" s="772" t="s">
        <v>225</v>
      </c>
      <c r="G2169" s="773"/>
      <c r="H2169" s="774" t="s">
        <v>226</v>
      </c>
    </row>
    <row r="2170" spans="1:12" x14ac:dyDescent="0.2">
      <c r="A2170" s="807"/>
      <c r="B2170" s="782"/>
      <c r="C2170" s="782"/>
      <c r="D2170" s="785"/>
      <c r="E2170" s="786"/>
      <c r="F2170" s="42" t="s">
        <v>227</v>
      </c>
      <c r="G2170" s="42" t="s">
        <v>228</v>
      </c>
      <c r="H2170" s="775"/>
    </row>
    <row r="2171" spans="1:12" ht="34.5" customHeight="1" x14ac:dyDescent="0.2">
      <c r="A2171" s="76" t="s">
        <v>658</v>
      </c>
      <c r="B2171" s="77" t="s">
        <v>11</v>
      </c>
      <c r="C2171" s="78">
        <v>11304</v>
      </c>
      <c r="D2171" s="79" t="s">
        <v>249</v>
      </c>
      <c r="E2171" s="80">
        <f>2*4.5</f>
        <v>9</v>
      </c>
      <c r="F2171" s="42">
        <v>135.74</v>
      </c>
      <c r="G2171" s="114">
        <f t="shared" ref="G2171:G2172" si="103">TRUNC(E2171*F2171,2)</f>
        <v>1221.6600000000001</v>
      </c>
      <c r="H2171" s="546"/>
    </row>
    <row r="2172" spans="1:12" ht="27" customHeight="1" x14ac:dyDescent="0.2">
      <c r="A2172" s="81" t="s">
        <v>655</v>
      </c>
      <c r="B2172" s="77" t="s">
        <v>8</v>
      </c>
      <c r="C2172" s="78">
        <v>93572</v>
      </c>
      <c r="D2172" s="79" t="s">
        <v>656</v>
      </c>
      <c r="E2172" s="80">
        <v>1</v>
      </c>
      <c r="F2172" s="42">
        <v>6659.59</v>
      </c>
      <c r="G2172" s="114">
        <f t="shared" si="103"/>
        <v>6659.59</v>
      </c>
      <c r="H2172" s="546"/>
    </row>
    <row r="2173" spans="1:12" ht="18.75" customHeight="1" x14ac:dyDescent="0.2">
      <c r="A2173" s="49" t="s">
        <v>226</v>
      </c>
      <c r="B2173" s="776"/>
      <c r="C2173" s="777"/>
      <c r="D2173" s="777"/>
      <c r="E2173" s="777"/>
      <c r="F2173" s="777"/>
      <c r="G2173" s="778"/>
      <c r="H2173" s="50">
        <f>SUM(G2171:G2173)</f>
        <v>7881.25</v>
      </c>
    </row>
    <row r="2174" spans="1:12" x14ac:dyDescent="0.2">
      <c r="A2174" s="51"/>
      <c r="B2174" s="688"/>
      <c r="C2174" s="688"/>
      <c r="D2174" s="688"/>
      <c r="E2174" s="52"/>
      <c r="F2174" s="53"/>
      <c r="G2174" s="53"/>
      <c r="H2174" s="54"/>
    </row>
    <row r="2175" spans="1:12" x14ac:dyDescent="0.2">
      <c r="A2175" s="779" t="s">
        <v>229</v>
      </c>
      <c r="B2175" s="781" t="s">
        <v>22</v>
      </c>
      <c r="C2175" s="781" t="s">
        <v>223</v>
      </c>
      <c r="D2175" s="781" t="s">
        <v>17</v>
      </c>
      <c r="E2175" s="783" t="s">
        <v>224</v>
      </c>
      <c r="F2175" s="772" t="s">
        <v>225</v>
      </c>
      <c r="G2175" s="773"/>
      <c r="H2175" s="774" t="s">
        <v>230</v>
      </c>
    </row>
    <row r="2176" spans="1:12" x14ac:dyDescent="0.2">
      <c r="A2176" s="780"/>
      <c r="B2176" s="782"/>
      <c r="C2176" s="782"/>
      <c r="D2176" s="782"/>
      <c r="E2176" s="784"/>
      <c r="F2176" s="42" t="s">
        <v>227</v>
      </c>
      <c r="G2176" s="42" t="s">
        <v>228</v>
      </c>
      <c r="H2176" s="775"/>
    </row>
    <row r="2177" spans="1:8" x14ac:dyDescent="0.2">
      <c r="A2177" s="43"/>
      <c r="B2177" s="44"/>
      <c r="C2177" s="45"/>
      <c r="D2177" s="46"/>
      <c r="E2177" s="46"/>
      <c r="F2177" s="55"/>
      <c r="G2177" s="47"/>
      <c r="H2177" s="48"/>
    </row>
    <row r="2178" spans="1:8" x14ac:dyDescent="0.2">
      <c r="A2178" s="43"/>
      <c r="B2178" s="44"/>
      <c r="C2178" s="45"/>
      <c r="D2178" s="46"/>
      <c r="E2178" s="46"/>
      <c r="F2178" s="55"/>
      <c r="G2178" s="47"/>
      <c r="H2178" s="48"/>
    </row>
    <row r="2179" spans="1:8" x14ac:dyDescent="0.2">
      <c r="A2179" s="49" t="s">
        <v>230</v>
      </c>
      <c r="B2179" s="776"/>
      <c r="C2179" s="777"/>
      <c r="D2179" s="777"/>
      <c r="E2179" s="777"/>
      <c r="F2179" s="777"/>
      <c r="G2179" s="778"/>
      <c r="H2179" s="50">
        <f>SUM(G2177:G2178)</f>
        <v>0</v>
      </c>
    </row>
    <row r="2180" spans="1:8" x14ac:dyDescent="0.2">
      <c r="A2180" s="56"/>
      <c r="B2180" s="57"/>
      <c r="C2180" s="57"/>
      <c r="D2180" s="58"/>
      <c r="E2180" s="59"/>
      <c r="F2180" s="60"/>
      <c r="G2180" s="60"/>
      <c r="H2180" s="61"/>
    </row>
    <row r="2181" spans="1:8" x14ac:dyDescent="0.2">
      <c r="A2181" s="779" t="s">
        <v>231</v>
      </c>
      <c r="B2181" s="781" t="s">
        <v>22</v>
      </c>
      <c r="C2181" s="781" t="s">
        <v>223</v>
      </c>
      <c r="D2181" s="781" t="s">
        <v>17</v>
      </c>
      <c r="E2181" s="783" t="s">
        <v>224</v>
      </c>
      <c r="F2181" s="772" t="s">
        <v>225</v>
      </c>
      <c r="G2181" s="773"/>
      <c r="H2181" s="774" t="s">
        <v>232</v>
      </c>
    </row>
    <row r="2182" spans="1:8" x14ac:dyDescent="0.2">
      <c r="A2182" s="780"/>
      <c r="B2182" s="782"/>
      <c r="C2182" s="782"/>
      <c r="D2182" s="785"/>
      <c r="E2182" s="786"/>
      <c r="F2182" s="42" t="s">
        <v>227</v>
      </c>
      <c r="G2182" s="42" t="s">
        <v>228</v>
      </c>
      <c r="H2182" s="775"/>
    </row>
    <row r="2183" spans="1:8" x14ac:dyDescent="0.2">
      <c r="A2183" s="548"/>
      <c r="B2183" s="62"/>
      <c r="C2183" s="62"/>
      <c r="D2183" s="63"/>
      <c r="E2183" s="64"/>
      <c r="F2183" s="65"/>
      <c r="G2183" s="66"/>
      <c r="H2183" s="546"/>
    </row>
    <row r="2184" spans="1:8" x14ac:dyDescent="0.2">
      <c r="A2184" s="49" t="s">
        <v>232</v>
      </c>
      <c r="B2184" s="547"/>
      <c r="C2184" s="547"/>
      <c r="D2184" s="67"/>
      <c r="E2184" s="68"/>
      <c r="F2184" s="69"/>
      <c r="G2184" s="70"/>
      <c r="H2184" s="48">
        <f>SUM(G2183:G2184)</f>
        <v>0</v>
      </c>
    </row>
    <row r="2185" spans="1:8" x14ac:dyDescent="0.2">
      <c r="A2185" s="71"/>
      <c r="B2185" s="72"/>
      <c r="C2185" s="72"/>
      <c r="D2185" s="72"/>
      <c r="E2185" s="73"/>
      <c r="F2185" s="74"/>
      <c r="G2185" s="74"/>
      <c r="H2185" s="75"/>
    </row>
    <row r="2186" spans="1:8" x14ac:dyDescent="0.2">
      <c r="A2186" s="51"/>
      <c r="B2186" s="688"/>
      <c r="C2186" s="688"/>
      <c r="D2186" s="688"/>
      <c r="E2186" s="52"/>
      <c r="F2186" s="53"/>
      <c r="G2186" s="53"/>
      <c r="H2186" s="54"/>
    </row>
    <row r="2187" spans="1:8" ht="15.75" customHeight="1" x14ac:dyDescent="0.2">
      <c r="A2187" s="139" t="s">
        <v>237</v>
      </c>
      <c r="B2187" s="562"/>
      <c r="C2187" s="562"/>
      <c r="D2187" s="141"/>
      <c r="E2187" s="142"/>
      <c r="F2187" s="108"/>
      <c r="G2187" s="109"/>
      <c r="H2187" s="298" t="s">
        <v>210</v>
      </c>
    </row>
    <row r="2188" spans="1:8" ht="15.75" customHeight="1" x14ac:dyDescent="0.2">
      <c r="A2188" s="143" t="s">
        <v>238</v>
      </c>
      <c r="B2188" s="144"/>
      <c r="C2188" s="144"/>
      <c r="D2188" s="145"/>
      <c r="E2188" s="146"/>
      <c r="F2188" s="147">
        <f>H2173</f>
        <v>7881.25</v>
      </c>
      <c r="G2188" s="148"/>
      <c r="H2188" s="149"/>
    </row>
    <row r="2189" spans="1:8" ht="15.75" customHeight="1" x14ac:dyDescent="0.2">
      <c r="A2189" s="296" t="s">
        <v>239</v>
      </c>
      <c r="B2189" s="673"/>
      <c r="C2189" s="673"/>
      <c r="D2189" s="150"/>
      <c r="E2189" s="151"/>
      <c r="F2189" s="152">
        <v>0</v>
      </c>
      <c r="G2189" s="161"/>
      <c r="H2189" s="153"/>
    </row>
    <row r="2190" spans="1:8" ht="15.75" customHeight="1" x14ac:dyDescent="0.2">
      <c r="A2190" s="154" t="s">
        <v>240</v>
      </c>
      <c r="B2190" s="155"/>
      <c r="C2190" s="155"/>
      <c r="D2190" s="156"/>
      <c r="E2190" s="157"/>
      <c r="F2190" s="158"/>
      <c r="G2190" s="297"/>
      <c r="H2190" s="159">
        <f>F2188+F2189</f>
        <v>7881.25</v>
      </c>
    </row>
    <row r="2191" spans="1:8" ht="15.75" customHeight="1" x14ac:dyDescent="0.2">
      <c r="A2191" s="143" t="s">
        <v>241</v>
      </c>
      <c r="B2191" s="144"/>
      <c r="C2191" s="144"/>
      <c r="D2191" s="145"/>
      <c r="E2191" s="146"/>
      <c r="F2191" s="160">
        <f>H2179</f>
        <v>0</v>
      </c>
      <c r="G2191" s="161"/>
      <c r="H2191" s="162"/>
    </row>
    <row r="2192" spans="1:8" ht="15.75" customHeight="1" x14ac:dyDescent="0.2">
      <c r="A2192" s="118" t="s">
        <v>242</v>
      </c>
      <c r="B2192" s="673"/>
      <c r="C2192" s="673"/>
      <c r="D2192" s="150"/>
      <c r="E2192" s="151"/>
      <c r="F2192" s="152">
        <f>H2184</f>
        <v>0</v>
      </c>
      <c r="G2192" s="161"/>
      <c r="H2192" s="153"/>
    </row>
    <row r="2193" spans="1:8" ht="21.75" customHeight="1" x14ac:dyDescent="0.2">
      <c r="A2193" s="154" t="s">
        <v>243</v>
      </c>
      <c r="B2193" s="155"/>
      <c r="C2193" s="155"/>
      <c r="D2193" s="156"/>
      <c r="E2193" s="163"/>
      <c r="F2193" s="158"/>
      <c r="G2193" s="297"/>
      <c r="H2193" s="159">
        <f>F2191+F2192</f>
        <v>0</v>
      </c>
    </row>
    <row r="2194" spans="1:8" ht="21.75" customHeight="1" thickBot="1" x14ac:dyDescent="0.25">
      <c r="A2194" s="318" t="s">
        <v>244</v>
      </c>
      <c r="B2194" s="319"/>
      <c r="C2194" s="319"/>
      <c r="D2194" s="319"/>
      <c r="E2194" s="320"/>
      <c r="F2194" s="321"/>
      <c r="G2194" s="322"/>
      <c r="H2194" s="323">
        <f>H2190+H2193</f>
        <v>7881.25</v>
      </c>
    </row>
    <row r="2195" spans="1:8" x14ac:dyDescent="0.2">
      <c r="A2195" s="682"/>
      <c r="B2195" s="683"/>
      <c r="C2195" s="683"/>
      <c r="D2195" s="684"/>
      <c r="E2195" s="685"/>
      <c r="F2195" s="684"/>
      <c r="G2195" s="684"/>
      <c r="H2195" s="686"/>
    </row>
  </sheetData>
  <mergeCells count="1930">
    <mergeCell ref="B1221:G1221"/>
    <mergeCell ref="A1223:A1224"/>
    <mergeCell ref="B1223:B1224"/>
    <mergeCell ref="C1223:C1224"/>
    <mergeCell ref="D1223:D1224"/>
    <mergeCell ref="E1223:E1224"/>
    <mergeCell ref="F1223:G1223"/>
    <mergeCell ref="H1223:H1224"/>
    <mergeCell ref="B1230:G1230"/>
    <mergeCell ref="A1232:A1233"/>
    <mergeCell ref="B1232:B1233"/>
    <mergeCell ref="C1232:C1233"/>
    <mergeCell ref="D1232:D1233"/>
    <mergeCell ref="E1232:E1233"/>
    <mergeCell ref="F1232:G1232"/>
    <mergeCell ref="H1232:H1233"/>
    <mergeCell ref="B1236:G1236"/>
    <mergeCell ref="A1209:H1209"/>
    <mergeCell ref="A1210:H1210"/>
    <mergeCell ref="A1211:H1211"/>
    <mergeCell ref="A1212:H1212"/>
    <mergeCell ref="A1213:H1213"/>
    <mergeCell ref="A1214:B1214"/>
    <mergeCell ref="E1214:F1214"/>
    <mergeCell ref="G1214:H1214"/>
    <mergeCell ref="A1215:B1215"/>
    <mergeCell ref="E1215:F1215"/>
    <mergeCell ref="G1215:H1215"/>
    <mergeCell ref="A1217:A1218"/>
    <mergeCell ref="B1217:B1218"/>
    <mergeCell ref="C1217:C1218"/>
    <mergeCell ref="D1217:D1218"/>
    <mergeCell ref="E1217:E1218"/>
    <mergeCell ref="F1217:G1217"/>
    <mergeCell ref="H1217:H1218"/>
    <mergeCell ref="B1182:G1182"/>
    <mergeCell ref="A1184:A1185"/>
    <mergeCell ref="B1184:B1185"/>
    <mergeCell ref="C1184:C1185"/>
    <mergeCell ref="D1184:D1185"/>
    <mergeCell ref="E1184:E1185"/>
    <mergeCell ref="F1184:G1184"/>
    <mergeCell ref="H1184:H1185"/>
    <mergeCell ref="B1191:G1191"/>
    <mergeCell ref="A1193:A1194"/>
    <mergeCell ref="B1193:B1194"/>
    <mergeCell ref="C1193:C1194"/>
    <mergeCell ref="D1193:D1194"/>
    <mergeCell ref="E1193:E1194"/>
    <mergeCell ref="F1193:G1193"/>
    <mergeCell ref="H1193:H1194"/>
    <mergeCell ref="B1197:G1197"/>
    <mergeCell ref="A1170:H1170"/>
    <mergeCell ref="A1171:H1171"/>
    <mergeCell ref="A1172:H1172"/>
    <mergeCell ref="A1173:H1173"/>
    <mergeCell ref="A1174:H1174"/>
    <mergeCell ref="A1175:B1175"/>
    <mergeCell ref="E1175:F1175"/>
    <mergeCell ref="G1175:H1175"/>
    <mergeCell ref="A1176:B1176"/>
    <mergeCell ref="E1176:F1176"/>
    <mergeCell ref="G1176:H1176"/>
    <mergeCell ref="A1178:A1179"/>
    <mergeCell ref="B1178:B1179"/>
    <mergeCell ref="C1178:C1179"/>
    <mergeCell ref="D1178:D1179"/>
    <mergeCell ref="E1178:E1179"/>
    <mergeCell ref="F1178:G1178"/>
    <mergeCell ref="H1178:H1179"/>
    <mergeCell ref="B1726:G1726"/>
    <mergeCell ref="A1728:A1729"/>
    <mergeCell ref="B1728:B1729"/>
    <mergeCell ref="C1728:C1729"/>
    <mergeCell ref="D1728:D1729"/>
    <mergeCell ref="E1728:E1729"/>
    <mergeCell ref="F1728:G1728"/>
    <mergeCell ref="H1728:H1729"/>
    <mergeCell ref="B1736:G1736"/>
    <mergeCell ref="A1738:A1739"/>
    <mergeCell ref="B1738:B1739"/>
    <mergeCell ref="C1738:C1739"/>
    <mergeCell ref="D1738:D1739"/>
    <mergeCell ref="E1738:E1739"/>
    <mergeCell ref="F1738:G1738"/>
    <mergeCell ref="H1738:H1739"/>
    <mergeCell ref="A1715:H1715"/>
    <mergeCell ref="A1716:H1716"/>
    <mergeCell ref="A1717:G1717"/>
    <mergeCell ref="A1718:H1718"/>
    <mergeCell ref="A1719:B1719"/>
    <mergeCell ref="E1719:F1719"/>
    <mergeCell ref="G1719:H1719"/>
    <mergeCell ref="A1720:B1720"/>
    <mergeCell ref="E1720:F1720"/>
    <mergeCell ref="G1720:H1720"/>
    <mergeCell ref="A1722:A1723"/>
    <mergeCell ref="B1722:B1723"/>
    <mergeCell ref="C1722:C1723"/>
    <mergeCell ref="D1722:D1723"/>
    <mergeCell ref="E1722:E1723"/>
    <mergeCell ref="F1722:G1722"/>
    <mergeCell ref="H1722:H1723"/>
    <mergeCell ref="B1688:G1688"/>
    <mergeCell ref="A1690:A1691"/>
    <mergeCell ref="B1690:B1691"/>
    <mergeCell ref="C1690:C1691"/>
    <mergeCell ref="D1690:D1691"/>
    <mergeCell ref="E1690:E1691"/>
    <mergeCell ref="F1690:G1690"/>
    <mergeCell ref="H1690:H1691"/>
    <mergeCell ref="B1697:G1697"/>
    <mergeCell ref="A1699:A1700"/>
    <mergeCell ref="B1699:B1700"/>
    <mergeCell ref="C1699:C1700"/>
    <mergeCell ref="D1699:D1700"/>
    <mergeCell ref="E1699:E1700"/>
    <mergeCell ref="F1699:G1699"/>
    <mergeCell ref="H1699:H1700"/>
    <mergeCell ref="A1714:H1714"/>
    <mergeCell ref="A1676:H1676"/>
    <mergeCell ref="A1677:H1677"/>
    <mergeCell ref="A1678:H1678"/>
    <mergeCell ref="A1679:G1679"/>
    <mergeCell ref="A1680:H1680"/>
    <mergeCell ref="A1681:B1681"/>
    <mergeCell ref="E1681:F1681"/>
    <mergeCell ref="G1681:H1681"/>
    <mergeCell ref="A1682:B1682"/>
    <mergeCell ref="E1682:F1682"/>
    <mergeCell ref="G1682:H1682"/>
    <mergeCell ref="A1684:A1685"/>
    <mergeCell ref="B1684:B1685"/>
    <mergeCell ref="C1684:C1685"/>
    <mergeCell ref="D1684:D1685"/>
    <mergeCell ref="E1684:E1685"/>
    <mergeCell ref="F1684:G1684"/>
    <mergeCell ref="H1684:H1685"/>
    <mergeCell ref="A1646:A1647"/>
    <mergeCell ref="B1646:B1647"/>
    <mergeCell ref="C1646:C1647"/>
    <mergeCell ref="D1646:D1647"/>
    <mergeCell ref="E1646:E1647"/>
    <mergeCell ref="F1646:G1646"/>
    <mergeCell ref="H1646:H1647"/>
    <mergeCell ref="B1650:G1650"/>
    <mergeCell ref="A1652:A1653"/>
    <mergeCell ref="B1652:B1653"/>
    <mergeCell ref="C1652:C1653"/>
    <mergeCell ref="D1652:D1653"/>
    <mergeCell ref="E1652:E1653"/>
    <mergeCell ref="F1652:G1652"/>
    <mergeCell ref="H1652:H1653"/>
    <mergeCell ref="B1659:G1659"/>
    <mergeCell ref="A1661:A1662"/>
    <mergeCell ref="B1661:B1662"/>
    <mergeCell ref="C1661:C1662"/>
    <mergeCell ref="D1661:D1662"/>
    <mergeCell ref="E1661:E1662"/>
    <mergeCell ref="F1661:G1661"/>
    <mergeCell ref="H1661:H1662"/>
    <mergeCell ref="B1621:G1621"/>
    <mergeCell ref="A1623:A1624"/>
    <mergeCell ref="B1623:B1624"/>
    <mergeCell ref="C1623:C1624"/>
    <mergeCell ref="D1623:D1624"/>
    <mergeCell ref="E1623:E1624"/>
    <mergeCell ref="F1623:G1623"/>
    <mergeCell ref="H1623:H1624"/>
    <mergeCell ref="A1638:H1638"/>
    <mergeCell ref="A1639:H1639"/>
    <mergeCell ref="A1640:H1640"/>
    <mergeCell ref="A1641:G1641"/>
    <mergeCell ref="A1642:H1642"/>
    <mergeCell ref="A1643:B1643"/>
    <mergeCell ref="E1643:F1643"/>
    <mergeCell ref="G1643:H1643"/>
    <mergeCell ref="A1644:B1644"/>
    <mergeCell ref="E1644:F1644"/>
    <mergeCell ref="G1644:H1644"/>
    <mergeCell ref="A1606:B1606"/>
    <mergeCell ref="E1606:F1606"/>
    <mergeCell ref="G1606:H1606"/>
    <mergeCell ref="A1608:A1609"/>
    <mergeCell ref="B1608:B1609"/>
    <mergeCell ref="C1608:C1609"/>
    <mergeCell ref="D1608:D1609"/>
    <mergeCell ref="E1608:E1609"/>
    <mergeCell ref="F1608:G1608"/>
    <mergeCell ref="H1608:H1609"/>
    <mergeCell ref="B1612:G1612"/>
    <mergeCell ref="A1614:A1615"/>
    <mergeCell ref="B1614:B1615"/>
    <mergeCell ref="C1614:C1615"/>
    <mergeCell ref="D1614:D1615"/>
    <mergeCell ref="E1614:E1615"/>
    <mergeCell ref="F1614:G1614"/>
    <mergeCell ref="H1614:H1615"/>
    <mergeCell ref="A1600:H1600"/>
    <mergeCell ref="A1601:H1601"/>
    <mergeCell ref="A1602:H1602"/>
    <mergeCell ref="A1603:G1603"/>
    <mergeCell ref="A1604:H1604"/>
    <mergeCell ref="A1605:B1605"/>
    <mergeCell ref="E1605:F1605"/>
    <mergeCell ref="G1605:H1605"/>
    <mergeCell ref="B1583:G1583"/>
    <mergeCell ref="A1585:A1586"/>
    <mergeCell ref="B1585:B1586"/>
    <mergeCell ref="C1585:C1586"/>
    <mergeCell ref="D1585:D1586"/>
    <mergeCell ref="E1585:E1586"/>
    <mergeCell ref="F1585:G1585"/>
    <mergeCell ref="H1585:H1586"/>
    <mergeCell ref="B1574:G1574"/>
    <mergeCell ref="A1576:A1577"/>
    <mergeCell ref="B1576:B1577"/>
    <mergeCell ref="C1576:C1577"/>
    <mergeCell ref="D1576:D1577"/>
    <mergeCell ref="E1576:E1577"/>
    <mergeCell ref="F1576:G1576"/>
    <mergeCell ref="H1576:H1577"/>
    <mergeCell ref="A1523:H1523"/>
    <mergeCell ref="A1524:H1524"/>
    <mergeCell ref="A1525:H1525"/>
    <mergeCell ref="A1526:G1526"/>
    <mergeCell ref="A1527:H1527"/>
    <mergeCell ref="A1528:B1528"/>
    <mergeCell ref="E1528:F1528"/>
    <mergeCell ref="G1528:H1528"/>
    <mergeCell ref="A1529:B1529"/>
    <mergeCell ref="E1529:F1529"/>
    <mergeCell ref="G1529:H1529"/>
    <mergeCell ref="A1531:A1532"/>
    <mergeCell ref="B1531:B1532"/>
    <mergeCell ref="C1531:C1532"/>
    <mergeCell ref="D1531:D1532"/>
    <mergeCell ref="E1531:E1532"/>
    <mergeCell ref="F1531:G1531"/>
    <mergeCell ref="H1531:H1532"/>
    <mergeCell ref="E1567:F1567"/>
    <mergeCell ref="G1567:H1567"/>
    <mergeCell ref="A1568:B1568"/>
    <mergeCell ref="E1568:F1568"/>
    <mergeCell ref="G1568:H1568"/>
    <mergeCell ref="A1570:A1571"/>
    <mergeCell ref="B1570:B1571"/>
    <mergeCell ref="C1570:C1571"/>
    <mergeCell ref="D1570:D1571"/>
    <mergeCell ref="E1570:E1571"/>
    <mergeCell ref="F1570:G1570"/>
    <mergeCell ref="H1570:H1571"/>
    <mergeCell ref="F1537:G1537"/>
    <mergeCell ref="H1537:H1538"/>
    <mergeCell ref="B1545:G1545"/>
    <mergeCell ref="A1547:A1548"/>
    <mergeCell ref="B1547:B1548"/>
    <mergeCell ref="C1547:C1548"/>
    <mergeCell ref="D1547:D1548"/>
    <mergeCell ref="E1547:E1548"/>
    <mergeCell ref="F1547:G1547"/>
    <mergeCell ref="H1547:H1548"/>
    <mergeCell ref="D788:D789"/>
    <mergeCell ref="E788:E789"/>
    <mergeCell ref="F788:G788"/>
    <mergeCell ref="H788:H789"/>
    <mergeCell ref="B792:G792"/>
    <mergeCell ref="A771:A772"/>
    <mergeCell ref="B771:B772"/>
    <mergeCell ref="C771:C772"/>
    <mergeCell ref="D771:D772"/>
    <mergeCell ref="E771:E772"/>
    <mergeCell ref="F771:G771"/>
    <mergeCell ref="H771:H772"/>
    <mergeCell ref="B775:G775"/>
    <mergeCell ref="A777:A778"/>
    <mergeCell ref="B777:B778"/>
    <mergeCell ref="C777:C778"/>
    <mergeCell ref="D777:D778"/>
    <mergeCell ref="E777:E778"/>
    <mergeCell ref="F777:G777"/>
    <mergeCell ref="H777:H778"/>
    <mergeCell ref="D818:D819"/>
    <mergeCell ref="E818:E819"/>
    <mergeCell ref="A763:H763"/>
    <mergeCell ref="A764:H764"/>
    <mergeCell ref="A765:H765"/>
    <mergeCell ref="A766:H766"/>
    <mergeCell ref="A767:H767"/>
    <mergeCell ref="A768:B768"/>
    <mergeCell ref="E768:F768"/>
    <mergeCell ref="G768:H768"/>
    <mergeCell ref="A769:B769"/>
    <mergeCell ref="E769:F769"/>
    <mergeCell ref="G769:H769"/>
    <mergeCell ref="F818:G818"/>
    <mergeCell ref="H818:H819"/>
    <mergeCell ref="A804:H804"/>
    <mergeCell ref="A805:H805"/>
    <mergeCell ref="A806:H806"/>
    <mergeCell ref="A807:H807"/>
    <mergeCell ref="A808:H808"/>
    <mergeCell ref="A809:B809"/>
    <mergeCell ref="E809:F809"/>
    <mergeCell ref="G809:H809"/>
    <mergeCell ref="A810:B810"/>
    <mergeCell ref="E810:F810"/>
    <mergeCell ref="G810:H810"/>
    <mergeCell ref="A812:A813"/>
    <mergeCell ref="B812:B813"/>
    <mergeCell ref="B786:G786"/>
    <mergeCell ref="A788:A789"/>
    <mergeCell ref="B788:B789"/>
    <mergeCell ref="C788:C789"/>
    <mergeCell ref="B745:G745"/>
    <mergeCell ref="A747:A748"/>
    <mergeCell ref="B747:B748"/>
    <mergeCell ref="C747:C748"/>
    <mergeCell ref="D747:D748"/>
    <mergeCell ref="E747:E748"/>
    <mergeCell ref="F747:G747"/>
    <mergeCell ref="H747:H748"/>
    <mergeCell ref="B751:G751"/>
    <mergeCell ref="A728:A729"/>
    <mergeCell ref="B728:B729"/>
    <mergeCell ref="C728:C729"/>
    <mergeCell ref="D728:D729"/>
    <mergeCell ref="E728:E729"/>
    <mergeCell ref="F728:G728"/>
    <mergeCell ref="H728:H729"/>
    <mergeCell ref="B732:G732"/>
    <mergeCell ref="A734:A735"/>
    <mergeCell ref="B734:B735"/>
    <mergeCell ref="C734:C735"/>
    <mergeCell ref="D734:D735"/>
    <mergeCell ref="E734:E735"/>
    <mergeCell ref="F734:G734"/>
    <mergeCell ref="H734:H735"/>
    <mergeCell ref="A720:H720"/>
    <mergeCell ref="A721:H721"/>
    <mergeCell ref="A722:H722"/>
    <mergeCell ref="A723:H723"/>
    <mergeCell ref="A724:H724"/>
    <mergeCell ref="A725:B725"/>
    <mergeCell ref="E725:F725"/>
    <mergeCell ref="G725:H725"/>
    <mergeCell ref="A726:B726"/>
    <mergeCell ref="E726:F726"/>
    <mergeCell ref="G726:H726"/>
    <mergeCell ref="B702:G702"/>
    <mergeCell ref="A704:A705"/>
    <mergeCell ref="B704:B705"/>
    <mergeCell ref="C704:C705"/>
    <mergeCell ref="D704:D705"/>
    <mergeCell ref="E704:E705"/>
    <mergeCell ref="F704:G704"/>
    <mergeCell ref="H704:H705"/>
    <mergeCell ref="B708:G708"/>
    <mergeCell ref="A686:A687"/>
    <mergeCell ref="B686:B687"/>
    <mergeCell ref="C686:C687"/>
    <mergeCell ref="D686:D687"/>
    <mergeCell ref="E686:E687"/>
    <mergeCell ref="F686:G686"/>
    <mergeCell ref="H686:H687"/>
    <mergeCell ref="B690:G690"/>
    <mergeCell ref="A692:A693"/>
    <mergeCell ref="B692:B693"/>
    <mergeCell ref="C692:C693"/>
    <mergeCell ref="D692:D693"/>
    <mergeCell ref="E692:E693"/>
    <mergeCell ref="F692:G692"/>
    <mergeCell ref="H692:H693"/>
    <mergeCell ref="A678:H678"/>
    <mergeCell ref="A679:H679"/>
    <mergeCell ref="A680:H680"/>
    <mergeCell ref="A681:H681"/>
    <mergeCell ref="A682:H682"/>
    <mergeCell ref="A683:B683"/>
    <mergeCell ref="E683:F683"/>
    <mergeCell ref="G683:H683"/>
    <mergeCell ref="A684:B684"/>
    <mergeCell ref="E684:F684"/>
    <mergeCell ref="G684:H684"/>
    <mergeCell ref="B660:G660"/>
    <mergeCell ref="A662:A663"/>
    <mergeCell ref="B662:B663"/>
    <mergeCell ref="C662:C663"/>
    <mergeCell ref="D662:D663"/>
    <mergeCell ref="E662:E663"/>
    <mergeCell ref="F662:G662"/>
    <mergeCell ref="H662:H663"/>
    <mergeCell ref="B666:G666"/>
    <mergeCell ref="A644:A645"/>
    <mergeCell ref="B644:B645"/>
    <mergeCell ref="C644:C645"/>
    <mergeCell ref="D644:D645"/>
    <mergeCell ref="E644:E645"/>
    <mergeCell ref="F644:G644"/>
    <mergeCell ref="H644:H645"/>
    <mergeCell ref="B648:G648"/>
    <mergeCell ref="A650:A651"/>
    <mergeCell ref="B650:B651"/>
    <mergeCell ref="C650:C651"/>
    <mergeCell ref="D650:D651"/>
    <mergeCell ref="E650:E651"/>
    <mergeCell ref="F650:G650"/>
    <mergeCell ref="H650:H651"/>
    <mergeCell ref="A636:H636"/>
    <mergeCell ref="A637:H637"/>
    <mergeCell ref="A638:H638"/>
    <mergeCell ref="A639:H639"/>
    <mergeCell ref="A640:H640"/>
    <mergeCell ref="A641:B641"/>
    <mergeCell ref="E641:F641"/>
    <mergeCell ref="G641:H641"/>
    <mergeCell ref="A642:B642"/>
    <mergeCell ref="E642:F642"/>
    <mergeCell ref="G642:H642"/>
    <mergeCell ref="F578:G578"/>
    <mergeCell ref="H578:H579"/>
    <mergeCell ref="B582:G582"/>
    <mergeCell ref="B618:G618"/>
    <mergeCell ref="A620:A621"/>
    <mergeCell ref="B620:B621"/>
    <mergeCell ref="C620:C621"/>
    <mergeCell ref="D620:D621"/>
    <mergeCell ref="E620:E621"/>
    <mergeCell ref="F620:G620"/>
    <mergeCell ref="H620:H621"/>
    <mergeCell ref="B624:G624"/>
    <mergeCell ref="A602:A603"/>
    <mergeCell ref="B602:B603"/>
    <mergeCell ref="C602:C603"/>
    <mergeCell ref="D602:D603"/>
    <mergeCell ref="E602:E603"/>
    <mergeCell ref="F602:G602"/>
    <mergeCell ref="H602:H603"/>
    <mergeCell ref="B606:G606"/>
    <mergeCell ref="A608:A609"/>
    <mergeCell ref="B608:B609"/>
    <mergeCell ref="C608:C609"/>
    <mergeCell ref="D608:D609"/>
    <mergeCell ref="E608:E609"/>
    <mergeCell ref="F608:G608"/>
    <mergeCell ref="H608:H609"/>
    <mergeCell ref="B2071:G2071"/>
    <mergeCell ref="A2053:A2054"/>
    <mergeCell ref="B2053:B2054"/>
    <mergeCell ref="C2053:C2054"/>
    <mergeCell ref="A560:A561"/>
    <mergeCell ref="B560:B561"/>
    <mergeCell ref="C560:C561"/>
    <mergeCell ref="D560:D561"/>
    <mergeCell ref="E560:E561"/>
    <mergeCell ref="F560:G560"/>
    <mergeCell ref="H560:H561"/>
    <mergeCell ref="B564:G564"/>
    <mergeCell ref="A566:A567"/>
    <mergeCell ref="B566:B567"/>
    <mergeCell ref="C566:C567"/>
    <mergeCell ref="D566:D567"/>
    <mergeCell ref="E566:E567"/>
    <mergeCell ref="F566:G566"/>
    <mergeCell ref="H566:H567"/>
    <mergeCell ref="A594:H594"/>
    <mergeCell ref="A595:H595"/>
    <mergeCell ref="A596:H596"/>
    <mergeCell ref="A597:H597"/>
    <mergeCell ref="A598:H598"/>
    <mergeCell ref="A599:B599"/>
    <mergeCell ref="E599:F599"/>
    <mergeCell ref="G599:H599"/>
    <mergeCell ref="A600:B600"/>
    <mergeCell ref="E600:F600"/>
    <mergeCell ref="G600:H600"/>
    <mergeCell ref="B576:G576"/>
    <mergeCell ref="A578:A579"/>
    <mergeCell ref="B534:G534"/>
    <mergeCell ref="A536:A537"/>
    <mergeCell ref="B536:B537"/>
    <mergeCell ref="C536:C537"/>
    <mergeCell ref="D536:D537"/>
    <mergeCell ref="E536:E537"/>
    <mergeCell ref="F536:G536"/>
    <mergeCell ref="H536:H537"/>
    <mergeCell ref="B540:G540"/>
    <mergeCell ref="B2066:G2066"/>
    <mergeCell ref="A2068:A2069"/>
    <mergeCell ref="B2068:B2069"/>
    <mergeCell ref="C2068:C2069"/>
    <mergeCell ref="D2068:D2069"/>
    <mergeCell ref="E2068:E2069"/>
    <mergeCell ref="F2068:G2068"/>
    <mergeCell ref="H2068:H2069"/>
    <mergeCell ref="A552:H552"/>
    <mergeCell ref="A553:H553"/>
    <mergeCell ref="A554:H554"/>
    <mergeCell ref="A555:H555"/>
    <mergeCell ref="A556:H556"/>
    <mergeCell ref="A557:B557"/>
    <mergeCell ref="E557:F557"/>
    <mergeCell ref="G557:H557"/>
    <mergeCell ref="A558:B558"/>
    <mergeCell ref="E558:F558"/>
    <mergeCell ref="G558:H558"/>
    <mergeCell ref="B578:B579"/>
    <mergeCell ref="C578:C579"/>
    <mergeCell ref="D578:D579"/>
    <mergeCell ref="E578:E579"/>
    <mergeCell ref="H516:H517"/>
    <mergeCell ref="B520:G520"/>
    <mergeCell ref="A522:A523"/>
    <mergeCell ref="B522:B523"/>
    <mergeCell ref="C522:C523"/>
    <mergeCell ref="D522:D523"/>
    <mergeCell ref="E522:E523"/>
    <mergeCell ref="F522:G522"/>
    <mergeCell ref="H522:H523"/>
    <mergeCell ref="A508:H508"/>
    <mergeCell ref="A509:H509"/>
    <mergeCell ref="A510:H510"/>
    <mergeCell ref="A511:H511"/>
    <mergeCell ref="A512:H512"/>
    <mergeCell ref="A513:B513"/>
    <mergeCell ref="E513:F513"/>
    <mergeCell ref="G513:H513"/>
    <mergeCell ref="A514:B514"/>
    <mergeCell ref="E514:F514"/>
    <mergeCell ref="G514:H514"/>
    <mergeCell ref="A391:H391"/>
    <mergeCell ref="A392:H392"/>
    <mergeCell ref="A393:H393"/>
    <mergeCell ref="A394:B394"/>
    <mergeCell ref="D2053:D2054"/>
    <mergeCell ref="E2053:E2054"/>
    <mergeCell ref="F2053:G2053"/>
    <mergeCell ref="H2053:H2054"/>
    <mergeCell ref="B2057:G2057"/>
    <mergeCell ref="A2059:A2060"/>
    <mergeCell ref="B2059:B2060"/>
    <mergeCell ref="C2059:C2060"/>
    <mergeCell ref="D2059:D2060"/>
    <mergeCell ref="E2059:E2060"/>
    <mergeCell ref="F2059:G2059"/>
    <mergeCell ref="H2059:H2060"/>
    <mergeCell ref="A2046:H2046"/>
    <mergeCell ref="A2047:H2047"/>
    <mergeCell ref="A2048:H2048"/>
    <mergeCell ref="A2049:H2049"/>
    <mergeCell ref="A2050:B2050"/>
    <mergeCell ref="E2050:F2050"/>
    <mergeCell ref="G2050:H2050"/>
    <mergeCell ref="A2051:B2051"/>
    <mergeCell ref="E2051:F2051"/>
    <mergeCell ref="G2051:H2051"/>
    <mergeCell ref="A516:A517"/>
    <mergeCell ref="B516:B517"/>
    <mergeCell ref="C516:C517"/>
    <mergeCell ref="D516:D517"/>
    <mergeCell ref="E516:E517"/>
    <mergeCell ref="F516:G516"/>
    <mergeCell ref="E257:E258"/>
    <mergeCell ref="F257:G257"/>
    <mergeCell ref="H257:H258"/>
    <mergeCell ref="A276:H276"/>
    <mergeCell ref="B294:G294"/>
    <mergeCell ref="A296:A297"/>
    <mergeCell ref="B296:B297"/>
    <mergeCell ref="C296:C297"/>
    <mergeCell ref="D296:D297"/>
    <mergeCell ref="E296:E297"/>
    <mergeCell ref="F296:G296"/>
    <mergeCell ref="H296:H297"/>
    <mergeCell ref="A2045:H2045"/>
    <mergeCell ref="A284:A285"/>
    <mergeCell ref="B284:B285"/>
    <mergeCell ref="C284:C285"/>
    <mergeCell ref="D284:D285"/>
    <mergeCell ref="E284:E285"/>
    <mergeCell ref="F284:G284"/>
    <mergeCell ref="H284:H285"/>
    <mergeCell ref="B288:G288"/>
    <mergeCell ref="A290:A291"/>
    <mergeCell ref="B290:B291"/>
    <mergeCell ref="C290:C291"/>
    <mergeCell ref="D290:D291"/>
    <mergeCell ref="E290:E291"/>
    <mergeCell ref="F290:G290"/>
    <mergeCell ref="H290:H291"/>
    <mergeCell ref="B415:G415"/>
    <mergeCell ref="F403:G403"/>
    <mergeCell ref="H403:H404"/>
    <mergeCell ref="A390:H390"/>
    <mergeCell ref="A412:A413"/>
    <mergeCell ref="B412:B413"/>
    <mergeCell ref="C412:C413"/>
    <mergeCell ref="D412:D413"/>
    <mergeCell ref="E412:E413"/>
    <mergeCell ref="F412:G412"/>
    <mergeCell ref="H412:H413"/>
    <mergeCell ref="A397:A398"/>
    <mergeCell ref="B397:B398"/>
    <mergeCell ref="C397:C398"/>
    <mergeCell ref="D397:D398"/>
    <mergeCell ref="E397:E398"/>
    <mergeCell ref="F397:G397"/>
    <mergeCell ref="H397:H398"/>
    <mergeCell ref="B401:G401"/>
    <mergeCell ref="A403:A404"/>
    <mergeCell ref="B403:B404"/>
    <mergeCell ref="C403:C404"/>
    <mergeCell ref="D403:D404"/>
    <mergeCell ref="E403:E404"/>
    <mergeCell ref="C245:C246"/>
    <mergeCell ref="D245:D246"/>
    <mergeCell ref="A351:H351"/>
    <mergeCell ref="A352:H352"/>
    <mergeCell ref="A353:H353"/>
    <mergeCell ref="E245:E246"/>
    <mergeCell ref="F245:G245"/>
    <mergeCell ref="H245:H246"/>
    <mergeCell ref="B249:G249"/>
    <mergeCell ref="A251:A252"/>
    <mergeCell ref="B251:B252"/>
    <mergeCell ref="C251:C252"/>
    <mergeCell ref="D251:D252"/>
    <mergeCell ref="E251:E252"/>
    <mergeCell ref="F251:G251"/>
    <mergeCell ref="H251:H252"/>
    <mergeCell ref="B410:G410"/>
    <mergeCell ref="A277:H277"/>
    <mergeCell ref="A278:H278"/>
    <mergeCell ref="A279:G279"/>
    <mergeCell ref="A280:H280"/>
    <mergeCell ref="A281:B281"/>
    <mergeCell ref="E281:F281"/>
    <mergeCell ref="G281:H281"/>
    <mergeCell ref="A282:B282"/>
    <mergeCell ref="E282:F282"/>
    <mergeCell ref="G282:H282"/>
    <mergeCell ref="B255:G255"/>
    <mergeCell ref="A257:A258"/>
    <mergeCell ref="B257:B258"/>
    <mergeCell ref="C257:C258"/>
    <mergeCell ref="D257:D258"/>
    <mergeCell ref="B177:G177"/>
    <mergeCell ref="A179:A180"/>
    <mergeCell ref="B179:B180"/>
    <mergeCell ref="C179:C180"/>
    <mergeCell ref="D179:D180"/>
    <mergeCell ref="E179:E180"/>
    <mergeCell ref="F179:G179"/>
    <mergeCell ref="H179:H180"/>
    <mergeCell ref="A198:H198"/>
    <mergeCell ref="E394:F394"/>
    <mergeCell ref="G394:H394"/>
    <mergeCell ref="A395:B395"/>
    <mergeCell ref="E395:F395"/>
    <mergeCell ref="G395:H395"/>
    <mergeCell ref="B216:G216"/>
    <mergeCell ref="A218:A219"/>
    <mergeCell ref="B218:B219"/>
    <mergeCell ref="C218:C219"/>
    <mergeCell ref="D218:D219"/>
    <mergeCell ref="E218:E219"/>
    <mergeCell ref="F218:G218"/>
    <mergeCell ref="H218:H219"/>
    <mergeCell ref="A389:H389"/>
    <mergeCell ref="A237:H237"/>
    <mergeCell ref="A238:H238"/>
    <mergeCell ref="A239:H239"/>
    <mergeCell ref="A240:G240"/>
    <mergeCell ref="A241:H241"/>
    <mergeCell ref="A242:B242"/>
    <mergeCell ref="E242:F242"/>
    <mergeCell ref="G242:H242"/>
    <mergeCell ref="A243:B243"/>
    <mergeCell ref="A167:A168"/>
    <mergeCell ref="B167:B168"/>
    <mergeCell ref="C167:C168"/>
    <mergeCell ref="D167:D168"/>
    <mergeCell ref="E167:E168"/>
    <mergeCell ref="F167:G167"/>
    <mergeCell ref="H167:H168"/>
    <mergeCell ref="B171:G171"/>
    <mergeCell ref="A173:A174"/>
    <mergeCell ref="B173:B174"/>
    <mergeCell ref="C173:C174"/>
    <mergeCell ref="D173:D174"/>
    <mergeCell ref="E173:E174"/>
    <mergeCell ref="F173:G173"/>
    <mergeCell ref="H173:H174"/>
    <mergeCell ref="A160:H160"/>
    <mergeCell ref="A161:H161"/>
    <mergeCell ref="A162:G162"/>
    <mergeCell ref="A163:H163"/>
    <mergeCell ref="A164:B164"/>
    <mergeCell ref="E164:F164"/>
    <mergeCell ref="G164:H164"/>
    <mergeCell ref="A165:B165"/>
    <mergeCell ref="E165:F165"/>
    <mergeCell ref="G165:H165"/>
    <mergeCell ref="B138:G138"/>
    <mergeCell ref="A140:A141"/>
    <mergeCell ref="B140:B141"/>
    <mergeCell ref="C140:C141"/>
    <mergeCell ref="D140:D141"/>
    <mergeCell ref="E140:E141"/>
    <mergeCell ref="F140:G140"/>
    <mergeCell ref="H140:H141"/>
    <mergeCell ref="A159:H159"/>
    <mergeCell ref="A128:A129"/>
    <mergeCell ref="B128:B129"/>
    <mergeCell ref="C128:C129"/>
    <mergeCell ref="D128:D129"/>
    <mergeCell ref="E128:E129"/>
    <mergeCell ref="F128:G128"/>
    <mergeCell ref="H128:H129"/>
    <mergeCell ref="B132:G132"/>
    <mergeCell ref="A134:A135"/>
    <mergeCell ref="B134:B135"/>
    <mergeCell ref="C134:C135"/>
    <mergeCell ref="D134:D135"/>
    <mergeCell ref="E134:E135"/>
    <mergeCell ref="F134:G134"/>
    <mergeCell ref="H134:H135"/>
    <mergeCell ref="A121:H121"/>
    <mergeCell ref="A122:H122"/>
    <mergeCell ref="A123:G123"/>
    <mergeCell ref="A124:H124"/>
    <mergeCell ref="A125:B125"/>
    <mergeCell ref="E125:F125"/>
    <mergeCell ref="G125:H125"/>
    <mergeCell ref="A126:B126"/>
    <mergeCell ref="E126:F126"/>
    <mergeCell ref="G126:H126"/>
    <mergeCell ref="B100:G100"/>
    <mergeCell ref="A102:A103"/>
    <mergeCell ref="B102:B103"/>
    <mergeCell ref="C102:C103"/>
    <mergeCell ref="D102:D103"/>
    <mergeCell ref="E102:E103"/>
    <mergeCell ref="F102:G102"/>
    <mergeCell ref="H102:H103"/>
    <mergeCell ref="A120:H120"/>
    <mergeCell ref="A88:A89"/>
    <mergeCell ref="B88:B89"/>
    <mergeCell ref="C88:C89"/>
    <mergeCell ref="D88:D89"/>
    <mergeCell ref="E88:E89"/>
    <mergeCell ref="F88:G88"/>
    <mergeCell ref="H88:H89"/>
    <mergeCell ref="B92:G92"/>
    <mergeCell ref="A94:A95"/>
    <mergeCell ref="B94:B95"/>
    <mergeCell ref="C94:C95"/>
    <mergeCell ref="D94:D95"/>
    <mergeCell ref="E94:E95"/>
    <mergeCell ref="F94:G94"/>
    <mergeCell ref="H94:H95"/>
    <mergeCell ref="A81:H81"/>
    <mergeCell ref="A82:H82"/>
    <mergeCell ref="A83:G83"/>
    <mergeCell ref="A84:H84"/>
    <mergeCell ref="A85:B85"/>
    <mergeCell ref="E85:F85"/>
    <mergeCell ref="G85:H85"/>
    <mergeCell ref="A86:B86"/>
    <mergeCell ref="E86:F86"/>
    <mergeCell ref="G86:H86"/>
    <mergeCell ref="B60:G60"/>
    <mergeCell ref="A62:A63"/>
    <mergeCell ref="B62:B63"/>
    <mergeCell ref="C62:C63"/>
    <mergeCell ref="D62:D63"/>
    <mergeCell ref="E62:E63"/>
    <mergeCell ref="F62:G62"/>
    <mergeCell ref="H62:H63"/>
    <mergeCell ref="A80:H80"/>
    <mergeCell ref="A50:A51"/>
    <mergeCell ref="B50:B51"/>
    <mergeCell ref="C50:C51"/>
    <mergeCell ref="D50:D51"/>
    <mergeCell ref="E50:E51"/>
    <mergeCell ref="F50:G50"/>
    <mergeCell ref="H50:H51"/>
    <mergeCell ref="B54:G54"/>
    <mergeCell ref="A56:A57"/>
    <mergeCell ref="B56:B57"/>
    <mergeCell ref="C56:C57"/>
    <mergeCell ref="D56:D57"/>
    <mergeCell ref="E56:E57"/>
    <mergeCell ref="F56:G56"/>
    <mergeCell ref="H56:H57"/>
    <mergeCell ref="A42:H42"/>
    <mergeCell ref="A43:H43"/>
    <mergeCell ref="A44:H44"/>
    <mergeCell ref="A45:G45"/>
    <mergeCell ref="A46:H46"/>
    <mergeCell ref="A47:B47"/>
    <mergeCell ref="E47:F47"/>
    <mergeCell ref="G47:H47"/>
    <mergeCell ref="A48:B48"/>
    <mergeCell ref="E48:F48"/>
    <mergeCell ref="G48:H48"/>
    <mergeCell ref="D441:D442"/>
    <mergeCell ref="E441:E442"/>
    <mergeCell ref="F441:G441"/>
    <mergeCell ref="H441:H442"/>
    <mergeCell ref="A2009:H2009"/>
    <mergeCell ref="A2010:H2010"/>
    <mergeCell ref="A470:H470"/>
    <mergeCell ref="E435:E436"/>
    <mergeCell ref="F435:G435"/>
    <mergeCell ref="H435:H436"/>
    <mergeCell ref="A431:H431"/>
    <mergeCell ref="A432:B432"/>
    <mergeCell ref="E432:F432"/>
    <mergeCell ref="G432:H432"/>
    <mergeCell ref="A433:B433"/>
    <mergeCell ref="E433:F433"/>
    <mergeCell ref="G433:H433"/>
    <mergeCell ref="A427:H427"/>
    <mergeCell ref="A428:H428"/>
    <mergeCell ref="A429:H429"/>
    <mergeCell ref="A430:H430"/>
    <mergeCell ref="A2011:H2011"/>
    <mergeCell ref="A2012:G2012"/>
    <mergeCell ref="A1484:H1484"/>
    <mergeCell ref="A1485:H1485"/>
    <mergeCell ref="A1486:H1486"/>
    <mergeCell ref="A1487:G1487"/>
    <mergeCell ref="A1753:H1753"/>
    <mergeCell ref="A1754:H1754"/>
    <mergeCell ref="A1366:H1366"/>
    <mergeCell ref="A1391:A1392"/>
    <mergeCell ref="B1391:B1392"/>
    <mergeCell ref="C1391:C1392"/>
    <mergeCell ref="D1391:D1392"/>
    <mergeCell ref="E1391:E1392"/>
    <mergeCell ref="F1391:G1391"/>
    <mergeCell ref="H1391:H1392"/>
    <mergeCell ref="B1389:G1389"/>
    <mergeCell ref="H1380:H1381"/>
    <mergeCell ref="A1489:B1489"/>
    <mergeCell ref="E1489:F1489"/>
    <mergeCell ref="G1489:H1489"/>
    <mergeCell ref="A1490:B1490"/>
    <mergeCell ref="E1490:F1490"/>
    <mergeCell ref="G1490:H1490"/>
    <mergeCell ref="A1492:A1493"/>
    <mergeCell ref="B1492:B1493"/>
    <mergeCell ref="C1492:C1493"/>
    <mergeCell ref="D1492:D1493"/>
    <mergeCell ref="E1492:E1493"/>
    <mergeCell ref="F1492:G1492"/>
    <mergeCell ref="H1492:H1493"/>
    <mergeCell ref="A1758:B1758"/>
    <mergeCell ref="A354:H354"/>
    <mergeCell ref="B377:G377"/>
    <mergeCell ref="A199:H199"/>
    <mergeCell ref="A200:H200"/>
    <mergeCell ref="A201:G201"/>
    <mergeCell ref="A202:H202"/>
    <mergeCell ref="A203:B203"/>
    <mergeCell ref="E203:F203"/>
    <mergeCell ref="G203:H203"/>
    <mergeCell ref="A204:B204"/>
    <mergeCell ref="E204:F204"/>
    <mergeCell ref="G204:H204"/>
    <mergeCell ref="A206:A207"/>
    <mergeCell ref="B206:B207"/>
    <mergeCell ref="C206:C207"/>
    <mergeCell ref="D206:D207"/>
    <mergeCell ref="E206:E207"/>
    <mergeCell ref="A355:H355"/>
    <mergeCell ref="F206:G206"/>
    <mergeCell ref="H206:H207"/>
    <mergeCell ref="B210:G210"/>
    <mergeCell ref="A212:A213"/>
    <mergeCell ref="B212:B213"/>
    <mergeCell ref="C212:C213"/>
    <mergeCell ref="D212:D213"/>
    <mergeCell ref="E212:E213"/>
    <mergeCell ref="F212:G212"/>
    <mergeCell ref="H212:H213"/>
    <mergeCell ref="E243:F243"/>
    <mergeCell ref="G243:H243"/>
    <mergeCell ref="A245:A246"/>
    <mergeCell ref="B245:B246"/>
    <mergeCell ref="H2132:H2133"/>
    <mergeCell ref="B2136:G2136"/>
    <mergeCell ref="A2138:A2139"/>
    <mergeCell ref="B2138:B2139"/>
    <mergeCell ref="C2138:C2139"/>
    <mergeCell ref="D2138:D2139"/>
    <mergeCell ref="E2138:E2139"/>
    <mergeCell ref="F2138:G2138"/>
    <mergeCell ref="H2138:H2139"/>
    <mergeCell ref="H2181:H2182"/>
    <mergeCell ref="A1367:H1367"/>
    <mergeCell ref="A1368:H1368"/>
    <mergeCell ref="A1369:G1369"/>
    <mergeCell ref="A2161:H2161"/>
    <mergeCell ref="A2162:H2162"/>
    <mergeCell ref="A2163:H2163"/>
    <mergeCell ref="A2164:G2164"/>
    <mergeCell ref="A2165:H2165"/>
    <mergeCell ref="A2166:B2166"/>
    <mergeCell ref="E2166:F2166"/>
    <mergeCell ref="G2166:H2166"/>
    <mergeCell ref="A2167:B2167"/>
    <mergeCell ref="E2167:F2167"/>
    <mergeCell ref="A2124:H2124"/>
    <mergeCell ref="A2125:H2125"/>
    <mergeCell ref="A2126:H2126"/>
    <mergeCell ref="A2127:G2127"/>
    <mergeCell ref="A2128:H2128"/>
    <mergeCell ref="A2129:B2129"/>
    <mergeCell ref="E2129:F2129"/>
    <mergeCell ref="G2129:H2129"/>
    <mergeCell ref="A2130:B2130"/>
    <mergeCell ref="E2130:F2130"/>
    <mergeCell ref="B439:G439"/>
    <mergeCell ref="A441:A442"/>
    <mergeCell ref="B2179:G2179"/>
    <mergeCell ref="A2181:A2182"/>
    <mergeCell ref="B2181:B2182"/>
    <mergeCell ref="C2181:C2182"/>
    <mergeCell ref="D2181:D2182"/>
    <mergeCell ref="E2181:E2182"/>
    <mergeCell ref="F2181:G2181"/>
    <mergeCell ref="G2130:H2130"/>
    <mergeCell ref="B2144:G2144"/>
    <mergeCell ref="A2146:A2147"/>
    <mergeCell ref="B2146:B2147"/>
    <mergeCell ref="C2146:C2147"/>
    <mergeCell ref="D2146:D2147"/>
    <mergeCell ref="E2146:E2147"/>
    <mergeCell ref="F2146:G2146"/>
    <mergeCell ref="H2146:H2147"/>
    <mergeCell ref="A2132:A2133"/>
    <mergeCell ref="B2132:B2133"/>
    <mergeCell ref="C2132:C2133"/>
    <mergeCell ref="D2132:D2133"/>
    <mergeCell ref="E2132:E2133"/>
    <mergeCell ref="F2132:G2132"/>
    <mergeCell ref="G2167:H2167"/>
    <mergeCell ref="A2169:A2170"/>
    <mergeCell ref="B2169:B2170"/>
    <mergeCell ref="C2169:C2170"/>
    <mergeCell ref="D2169:D2170"/>
    <mergeCell ref="E2169:E2170"/>
    <mergeCell ref="F2169:G2169"/>
    <mergeCell ref="H2169:H2170"/>
    <mergeCell ref="B2173:G2173"/>
    <mergeCell ref="A2175:A2176"/>
    <mergeCell ref="B2175:B2176"/>
    <mergeCell ref="C2175:C2176"/>
    <mergeCell ref="D2175:D2176"/>
    <mergeCell ref="E2175:E2176"/>
    <mergeCell ref="F2175:G2175"/>
    <mergeCell ref="H2175:H2176"/>
    <mergeCell ref="A2:H2"/>
    <mergeCell ref="A3:H3"/>
    <mergeCell ref="A4:H4"/>
    <mergeCell ref="A5:G5"/>
    <mergeCell ref="H2030:H2031"/>
    <mergeCell ref="D2030:D2031"/>
    <mergeCell ref="E2030:E2031"/>
    <mergeCell ref="F2030:G2030"/>
    <mergeCell ref="F2017:G2017"/>
    <mergeCell ref="H2017:H2018"/>
    <mergeCell ref="B2021:G2021"/>
    <mergeCell ref="A2023:A2024"/>
    <mergeCell ref="B2023:B2024"/>
    <mergeCell ref="C2023:C2024"/>
    <mergeCell ref="D2023:D2024"/>
    <mergeCell ref="E2023:E2024"/>
    <mergeCell ref="F2023:G2023"/>
    <mergeCell ref="H2023:H2024"/>
    <mergeCell ref="A2017:A2018"/>
    <mergeCell ref="B2017:B2018"/>
    <mergeCell ref="C2017:C2018"/>
    <mergeCell ref="D2017:D2018"/>
    <mergeCell ref="E2017:E2018"/>
    <mergeCell ref="H451:H452"/>
    <mergeCell ref="A2013:H2013"/>
    <mergeCell ref="C365:C366"/>
    <mergeCell ref="D365:D366"/>
    <mergeCell ref="E365:E366"/>
    <mergeCell ref="F365:G365"/>
    <mergeCell ref="H365:H366"/>
    <mergeCell ref="B372:G372"/>
    <mergeCell ref="A374:A375"/>
    <mergeCell ref="B374:B375"/>
    <mergeCell ref="C374:C375"/>
    <mergeCell ref="D374:D375"/>
    <mergeCell ref="E374:E375"/>
    <mergeCell ref="F374:G374"/>
    <mergeCell ref="H374:H375"/>
    <mergeCell ref="B441:B442"/>
    <mergeCell ref="C441:C442"/>
    <mergeCell ref="B449:G449"/>
    <mergeCell ref="B454:G454"/>
    <mergeCell ref="A466:H466"/>
    <mergeCell ref="A471:B471"/>
    <mergeCell ref="E471:F471"/>
    <mergeCell ref="G471:H471"/>
    <mergeCell ref="A472:B472"/>
    <mergeCell ref="E472:F472"/>
    <mergeCell ref="G472:H472"/>
    <mergeCell ref="B1378:G1378"/>
    <mergeCell ref="A1380:A1381"/>
    <mergeCell ref="B1380:B1381"/>
    <mergeCell ref="C1380:C1381"/>
    <mergeCell ref="D1380:D1381"/>
    <mergeCell ref="E1380:E1381"/>
    <mergeCell ref="G2015:H2015"/>
    <mergeCell ref="B2028:G2028"/>
    <mergeCell ref="A2030:A2031"/>
    <mergeCell ref="B2030:B2031"/>
    <mergeCell ref="C2030:C2031"/>
    <mergeCell ref="A356:B356"/>
    <mergeCell ref="E356:F356"/>
    <mergeCell ref="G356:H356"/>
    <mergeCell ref="A357:B357"/>
    <mergeCell ref="E357:F357"/>
    <mergeCell ref="G357:H357"/>
    <mergeCell ref="A359:A360"/>
    <mergeCell ref="B359:B360"/>
    <mergeCell ref="C359:C360"/>
    <mergeCell ref="D359:D360"/>
    <mergeCell ref="E359:E360"/>
    <mergeCell ref="F359:G359"/>
    <mergeCell ref="H359:H360"/>
    <mergeCell ref="B363:G363"/>
    <mergeCell ref="A365:A366"/>
    <mergeCell ref="A435:A436"/>
    <mergeCell ref="B435:B436"/>
    <mergeCell ref="C435:C436"/>
    <mergeCell ref="D435:D436"/>
    <mergeCell ref="B365:B366"/>
    <mergeCell ref="C451:C452"/>
    <mergeCell ref="D451:D452"/>
    <mergeCell ref="E451:E452"/>
    <mergeCell ref="F451:G451"/>
    <mergeCell ref="A467:H467"/>
    <mergeCell ref="A468:H468"/>
    <mergeCell ref="A469:H469"/>
    <mergeCell ref="B20:G20"/>
    <mergeCell ref="A22:A23"/>
    <mergeCell ref="C2107:C2108"/>
    <mergeCell ref="B22:B23"/>
    <mergeCell ref="C22:C23"/>
    <mergeCell ref="D22:D23"/>
    <mergeCell ref="E22:E23"/>
    <mergeCell ref="F22:G22"/>
    <mergeCell ref="H22:H23"/>
    <mergeCell ref="A451:A452"/>
    <mergeCell ref="B451:B452"/>
    <mergeCell ref="E2089:F2089"/>
    <mergeCell ref="G2089:H2089"/>
    <mergeCell ref="D2107:D2108"/>
    <mergeCell ref="E2107:E2108"/>
    <mergeCell ref="F2107:G2107"/>
    <mergeCell ref="H2107:H2108"/>
    <mergeCell ref="B2097:G2097"/>
    <mergeCell ref="A2099:A2100"/>
    <mergeCell ref="B2099:B2100"/>
    <mergeCell ref="C2099:C2100"/>
    <mergeCell ref="D2099:D2100"/>
    <mergeCell ref="E2099:E2100"/>
    <mergeCell ref="F2099:G2099"/>
    <mergeCell ref="H2099:H2100"/>
    <mergeCell ref="B2105:G2105"/>
    <mergeCell ref="A2091:A2092"/>
    <mergeCell ref="B2091:B2092"/>
    <mergeCell ref="C2091:C2092"/>
    <mergeCell ref="D2091:D2092"/>
    <mergeCell ref="E2091:E2092"/>
    <mergeCell ref="F2091:G2091"/>
    <mergeCell ref="A6:H6"/>
    <mergeCell ref="A7:B7"/>
    <mergeCell ref="E7:F7"/>
    <mergeCell ref="G7:H7"/>
    <mergeCell ref="A8:B8"/>
    <mergeCell ref="E8:F8"/>
    <mergeCell ref="G8:H8"/>
    <mergeCell ref="A10:A11"/>
    <mergeCell ref="B10:B11"/>
    <mergeCell ref="C10:C11"/>
    <mergeCell ref="D10:D11"/>
    <mergeCell ref="E10:E11"/>
    <mergeCell ref="F10:G10"/>
    <mergeCell ref="H10:H11"/>
    <mergeCell ref="B14:G14"/>
    <mergeCell ref="A16:A17"/>
    <mergeCell ref="B16:B17"/>
    <mergeCell ref="C16:C17"/>
    <mergeCell ref="D16:D17"/>
    <mergeCell ref="E16:E17"/>
    <mergeCell ref="F16:G16"/>
    <mergeCell ref="H16:H17"/>
    <mergeCell ref="A2107:A2108"/>
    <mergeCell ref="B2107:B2108"/>
    <mergeCell ref="A1370:H1370"/>
    <mergeCell ref="A1371:B1371"/>
    <mergeCell ref="E1371:F1371"/>
    <mergeCell ref="G1371:H1371"/>
    <mergeCell ref="A1372:B1372"/>
    <mergeCell ref="E1372:F1372"/>
    <mergeCell ref="G1372:H1372"/>
    <mergeCell ref="A1374:A1375"/>
    <mergeCell ref="B1374:B1375"/>
    <mergeCell ref="C1374:C1375"/>
    <mergeCell ref="D1374:D1375"/>
    <mergeCell ref="E1374:E1375"/>
    <mergeCell ref="F1374:G1374"/>
    <mergeCell ref="H1374:H1375"/>
    <mergeCell ref="A1488:H1488"/>
    <mergeCell ref="H2091:H2092"/>
    <mergeCell ref="A2083:H2083"/>
    <mergeCell ref="A2084:H2084"/>
    <mergeCell ref="A2085:H2085"/>
    <mergeCell ref="A2086:G2086"/>
    <mergeCell ref="A2087:H2087"/>
    <mergeCell ref="A2088:B2088"/>
    <mergeCell ref="E2088:F2088"/>
    <mergeCell ref="G2088:H2088"/>
    <mergeCell ref="A2089:B2089"/>
    <mergeCell ref="A2014:B2014"/>
    <mergeCell ref="E2014:F2014"/>
    <mergeCell ref="G2014:H2014"/>
    <mergeCell ref="A2015:B2015"/>
    <mergeCell ref="E2015:F2015"/>
    <mergeCell ref="A474:A475"/>
    <mergeCell ref="B474:B475"/>
    <mergeCell ref="C474:C475"/>
    <mergeCell ref="D474:D475"/>
    <mergeCell ref="E474:E475"/>
    <mergeCell ref="F474:G474"/>
    <mergeCell ref="H474:H475"/>
    <mergeCell ref="B478:G478"/>
    <mergeCell ref="A480:A481"/>
    <mergeCell ref="B480:B481"/>
    <mergeCell ref="C480:C481"/>
    <mergeCell ref="D480:D481"/>
    <mergeCell ref="E480:E481"/>
    <mergeCell ref="F480:G480"/>
    <mergeCell ref="H480:H481"/>
    <mergeCell ref="B490:G490"/>
    <mergeCell ref="A492:A493"/>
    <mergeCell ref="B492:B493"/>
    <mergeCell ref="C492:C493"/>
    <mergeCell ref="D492:D493"/>
    <mergeCell ref="E492:E493"/>
    <mergeCell ref="F492:G492"/>
    <mergeCell ref="H492:H493"/>
    <mergeCell ref="B496:G496"/>
    <mergeCell ref="A1757:H1757"/>
    <mergeCell ref="A1508:A1509"/>
    <mergeCell ref="B1508:B1509"/>
    <mergeCell ref="C1508:C1509"/>
    <mergeCell ref="D1508:D1509"/>
    <mergeCell ref="E1508:E1509"/>
    <mergeCell ref="F1508:G1508"/>
    <mergeCell ref="H1508:H1509"/>
    <mergeCell ref="B1496:G1496"/>
    <mergeCell ref="A1498:A1499"/>
    <mergeCell ref="B1498:B1499"/>
    <mergeCell ref="C1498:C1499"/>
    <mergeCell ref="D1498:D1499"/>
    <mergeCell ref="E1498:E1499"/>
    <mergeCell ref="F1498:G1498"/>
    <mergeCell ref="H1498:H1499"/>
    <mergeCell ref="B1506:G1506"/>
    <mergeCell ref="A1755:H1755"/>
    <mergeCell ref="A1756:G1756"/>
    <mergeCell ref="E829:E830"/>
    <mergeCell ref="F829:G829"/>
    <mergeCell ref="H829:H830"/>
    <mergeCell ref="B833:G833"/>
    <mergeCell ref="A845:H845"/>
    <mergeCell ref="A846:H846"/>
    <mergeCell ref="A847:H847"/>
    <mergeCell ref="A848:H848"/>
    <mergeCell ref="A849:H849"/>
    <mergeCell ref="A850:B850"/>
    <mergeCell ref="E850:F850"/>
    <mergeCell ref="G850:H850"/>
    <mergeCell ref="B870:G870"/>
    <mergeCell ref="A872:A873"/>
    <mergeCell ref="F1947:G1947"/>
    <mergeCell ref="A1933:H1933"/>
    <mergeCell ref="A1973:H1973"/>
    <mergeCell ref="A1974:H1974"/>
    <mergeCell ref="A1975:G1975"/>
    <mergeCell ref="A1976:H1976"/>
    <mergeCell ref="A1977:B1977"/>
    <mergeCell ref="E1977:F1977"/>
    <mergeCell ref="G1977:H1977"/>
    <mergeCell ref="A1978:B1978"/>
    <mergeCell ref="E1978:F1978"/>
    <mergeCell ref="G1978:H1978"/>
    <mergeCell ref="A1980:A1981"/>
    <mergeCell ref="B1980:B1981"/>
    <mergeCell ref="C1980:C1981"/>
    <mergeCell ref="D1980:D1981"/>
    <mergeCell ref="E1980:E1981"/>
    <mergeCell ref="E1758:F1758"/>
    <mergeCell ref="G1758:H1758"/>
    <mergeCell ref="A1759:B1759"/>
    <mergeCell ref="E1759:F1759"/>
    <mergeCell ref="G1759:H1759"/>
    <mergeCell ref="A1761:A1762"/>
    <mergeCell ref="B1761:B1762"/>
    <mergeCell ref="C1761:C1762"/>
    <mergeCell ref="D1761:D1762"/>
    <mergeCell ref="E1761:E1762"/>
    <mergeCell ref="F1761:G1761"/>
    <mergeCell ref="H1761:H1762"/>
    <mergeCell ref="A1774:A1775"/>
    <mergeCell ref="A1934:H1934"/>
    <mergeCell ref="A1935:H1935"/>
    <mergeCell ref="A1936:G1936"/>
    <mergeCell ref="A1937:H1937"/>
    <mergeCell ref="B1765:G1765"/>
    <mergeCell ref="A1767:A1768"/>
    <mergeCell ref="B1767:B1768"/>
    <mergeCell ref="C1767:C1768"/>
    <mergeCell ref="D1767:D1768"/>
    <mergeCell ref="E1767:E1768"/>
    <mergeCell ref="F1767:G1767"/>
    <mergeCell ref="H1767:H1768"/>
    <mergeCell ref="B1772:G1772"/>
    <mergeCell ref="F1380:G1380"/>
    <mergeCell ref="A1562:H1562"/>
    <mergeCell ref="A1563:H1563"/>
    <mergeCell ref="A1564:H1564"/>
    <mergeCell ref="A1565:G1565"/>
    <mergeCell ref="A1566:H1566"/>
    <mergeCell ref="B1774:B1775"/>
    <mergeCell ref="C1774:C1775"/>
    <mergeCell ref="D1774:D1775"/>
    <mergeCell ref="E1774:E1775"/>
    <mergeCell ref="F1774:G1774"/>
    <mergeCell ref="H1774:H1775"/>
    <mergeCell ref="B1535:G1535"/>
    <mergeCell ref="A1537:A1538"/>
    <mergeCell ref="B1537:B1538"/>
    <mergeCell ref="C1537:C1538"/>
    <mergeCell ref="D1537:D1538"/>
    <mergeCell ref="E1537:E1538"/>
    <mergeCell ref="A1567:B1567"/>
    <mergeCell ref="C812:C813"/>
    <mergeCell ref="D812:D813"/>
    <mergeCell ref="E812:E813"/>
    <mergeCell ref="F812:G812"/>
    <mergeCell ref="H812:H813"/>
    <mergeCell ref="D853:D854"/>
    <mergeCell ref="E853:E854"/>
    <mergeCell ref="F853:G853"/>
    <mergeCell ref="H853:H854"/>
    <mergeCell ref="B857:G857"/>
    <mergeCell ref="A859:A860"/>
    <mergeCell ref="B859:B860"/>
    <mergeCell ref="C859:C860"/>
    <mergeCell ref="D859:D860"/>
    <mergeCell ref="E859:E860"/>
    <mergeCell ref="F859:G859"/>
    <mergeCell ref="H859:H860"/>
    <mergeCell ref="B827:G827"/>
    <mergeCell ref="A829:A830"/>
    <mergeCell ref="B829:B830"/>
    <mergeCell ref="C829:C830"/>
    <mergeCell ref="D829:D830"/>
    <mergeCell ref="A851:B851"/>
    <mergeCell ref="E851:F851"/>
    <mergeCell ref="G851:H851"/>
    <mergeCell ref="A853:A854"/>
    <mergeCell ref="B853:B854"/>
    <mergeCell ref="C853:C854"/>
    <mergeCell ref="B816:G816"/>
    <mergeCell ref="A818:A819"/>
    <mergeCell ref="B818:B819"/>
    <mergeCell ref="C818:C819"/>
    <mergeCell ref="B872:B873"/>
    <mergeCell ref="C872:C873"/>
    <mergeCell ref="D872:D873"/>
    <mergeCell ref="E872:E873"/>
    <mergeCell ref="F872:G872"/>
    <mergeCell ref="H872:H873"/>
    <mergeCell ref="B876:G876"/>
    <mergeCell ref="A888:H888"/>
    <mergeCell ref="A889:H889"/>
    <mergeCell ref="A890:H890"/>
    <mergeCell ref="A891:H891"/>
    <mergeCell ref="A892:H892"/>
    <mergeCell ref="A893:B893"/>
    <mergeCell ref="E893:F893"/>
    <mergeCell ref="G893:H893"/>
    <mergeCell ref="A894:B894"/>
    <mergeCell ref="E894:F894"/>
    <mergeCell ref="G894:H894"/>
    <mergeCell ref="A896:A897"/>
    <mergeCell ref="B896:B897"/>
    <mergeCell ref="C896:C897"/>
    <mergeCell ref="D896:D897"/>
    <mergeCell ref="E896:E897"/>
    <mergeCell ref="F896:G896"/>
    <mergeCell ref="H896:H897"/>
    <mergeCell ref="B900:G900"/>
    <mergeCell ref="A902:A903"/>
    <mergeCell ref="B902:B903"/>
    <mergeCell ref="C902:C903"/>
    <mergeCell ref="D902:D903"/>
    <mergeCell ref="E902:E903"/>
    <mergeCell ref="F902:G902"/>
    <mergeCell ref="H902:H903"/>
    <mergeCell ref="B913:G913"/>
    <mergeCell ref="A915:A916"/>
    <mergeCell ref="B915:B916"/>
    <mergeCell ref="C915:C916"/>
    <mergeCell ref="D915:D916"/>
    <mergeCell ref="E915:E916"/>
    <mergeCell ref="F915:G915"/>
    <mergeCell ref="H915:H916"/>
    <mergeCell ref="B919:G919"/>
    <mergeCell ref="A931:H931"/>
    <mergeCell ref="A932:H932"/>
    <mergeCell ref="A933:H933"/>
    <mergeCell ref="A934:H934"/>
    <mergeCell ref="A935:H935"/>
    <mergeCell ref="A936:B936"/>
    <mergeCell ref="E936:F936"/>
    <mergeCell ref="G936:H936"/>
    <mergeCell ref="A937:B937"/>
    <mergeCell ref="E937:F937"/>
    <mergeCell ref="G937:H937"/>
    <mergeCell ref="A939:A940"/>
    <mergeCell ref="B939:B940"/>
    <mergeCell ref="C939:C940"/>
    <mergeCell ref="D939:D940"/>
    <mergeCell ref="E939:E940"/>
    <mergeCell ref="F939:G939"/>
    <mergeCell ref="H939:H940"/>
    <mergeCell ref="B943:G943"/>
    <mergeCell ref="A945:A946"/>
    <mergeCell ref="B945:B946"/>
    <mergeCell ref="C945:C946"/>
    <mergeCell ref="D945:D946"/>
    <mergeCell ref="E945:E946"/>
    <mergeCell ref="F945:G945"/>
    <mergeCell ref="H945:H946"/>
    <mergeCell ref="B953:G953"/>
    <mergeCell ref="A955:A956"/>
    <mergeCell ref="B955:B956"/>
    <mergeCell ref="C955:C956"/>
    <mergeCell ref="D955:D956"/>
    <mergeCell ref="E955:E956"/>
    <mergeCell ref="F955:G955"/>
    <mergeCell ref="H955:H956"/>
    <mergeCell ref="B959:G959"/>
    <mergeCell ref="A971:H971"/>
    <mergeCell ref="A972:H972"/>
    <mergeCell ref="A973:H973"/>
    <mergeCell ref="A974:H974"/>
    <mergeCell ref="A975:H975"/>
    <mergeCell ref="A976:B976"/>
    <mergeCell ref="E976:F976"/>
    <mergeCell ref="G976:H976"/>
    <mergeCell ref="A977:B977"/>
    <mergeCell ref="E977:F977"/>
    <mergeCell ref="G977:H977"/>
    <mergeCell ref="A979:A980"/>
    <mergeCell ref="B979:B980"/>
    <mergeCell ref="C979:C980"/>
    <mergeCell ref="D979:D980"/>
    <mergeCell ref="E979:E980"/>
    <mergeCell ref="F979:G979"/>
    <mergeCell ref="H979:H980"/>
    <mergeCell ref="B983:G983"/>
    <mergeCell ref="A985:A986"/>
    <mergeCell ref="B985:B986"/>
    <mergeCell ref="C985:C986"/>
    <mergeCell ref="D985:D986"/>
    <mergeCell ref="E985:E986"/>
    <mergeCell ref="F985:G985"/>
    <mergeCell ref="H985:H986"/>
    <mergeCell ref="B993:G993"/>
    <mergeCell ref="A995:A996"/>
    <mergeCell ref="B995:B996"/>
    <mergeCell ref="C995:C996"/>
    <mergeCell ref="D995:D996"/>
    <mergeCell ref="E995:E996"/>
    <mergeCell ref="F995:G995"/>
    <mergeCell ref="H995:H996"/>
    <mergeCell ref="B999:G999"/>
    <mergeCell ref="A1011:H1011"/>
    <mergeCell ref="A1012:H1012"/>
    <mergeCell ref="A1013:H1013"/>
    <mergeCell ref="A1014:H1014"/>
    <mergeCell ref="A1015:H1015"/>
    <mergeCell ref="A1016:B1016"/>
    <mergeCell ref="E1016:F1016"/>
    <mergeCell ref="G1016:H1016"/>
    <mergeCell ref="A1017:B1017"/>
    <mergeCell ref="E1017:F1017"/>
    <mergeCell ref="G1017:H1017"/>
    <mergeCell ref="A1019:A1020"/>
    <mergeCell ref="B1019:B1020"/>
    <mergeCell ref="C1019:C1020"/>
    <mergeCell ref="D1019:D1020"/>
    <mergeCell ref="E1019:E1020"/>
    <mergeCell ref="F1019:G1019"/>
    <mergeCell ref="H1019:H1020"/>
    <mergeCell ref="B1023:G1023"/>
    <mergeCell ref="A1025:A1026"/>
    <mergeCell ref="B1025:B1026"/>
    <mergeCell ref="C1025:C1026"/>
    <mergeCell ref="D1025:D1026"/>
    <mergeCell ref="E1025:E1026"/>
    <mergeCell ref="F1025:G1025"/>
    <mergeCell ref="H1025:H1026"/>
    <mergeCell ref="B1033:G1033"/>
    <mergeCell ref="A1035:A1036"/>
    <mergeCell ref="B1035:B1036"/>
    <mergeCell ref="C1035:C1036"/>
    <mergeCell ref="D1035:D1036"/>
    <mergeCell ref="E1035:E1036"/>
    <mergeCell ref="F1035:G1035"/>
    <mergeCell ref="H1035:H1036"/>
    <mergeCell ref="B1039:G1039"/>
    <mergeCell ref="A1051:H1051"/>
    <mergeCell ref="A1052:H1052"/>
    <mergeCell ref="A1053:H1053"/>
    <mergeCell ref="A1054:H1054"/>
    <mergeCell ref="A1055:H1055"/>
    <mergeCell ref="A1056:B1056"/>
    <mergeCell ref="E1056:F1056"/>
    <mergeCell ref="G1056:H1056"/>
    <mergeCell ref="A1057:B1057"/>
    <mergeCell ref="E1057:F1057"/>
    <mergeCell ref="G1057:H1057"/>
    <mergeCell ref="A1059:A1060"/>
    <mergeCell ref="B1059:B1060"/>
    <mergeCell ref="C1059:C1060"/>
    <mergeCell ref="D1059:D1060"/>
    <mergeCell ref="E1059:E1060"/>
    <mergeCell ref="F1059:G1059"/>
    <mergeCell ref="H1059:H1060"/>
    <mergeCell ref="B1063:G1063"/>
    <mergeCell ref="A1065:A1066"/>
    <mergeCell ref="B1065:B1066"/>
    <mergeCell ref="C1065:C1066"/>
    <mergeCell ref="D1065:D1066"/>
    <mergeCell ref="E1065:E1066"/>
    <mergeCell ref="F1065:G1065"/>
    <mergeCell ref="H1065:H1066"/>
    <mergeCell ref="B1073:G1073"/>
    <mergeCell ref="A1075:A1076"/>
    <mergeCell ref="B1075:B1076"/>
    <mergeCell ref="C1075:C1076"/>
    <mergeCell ref="D1075:D1076"/>
    <mergeCell ref="E1075:E1076"/>
    <mergeCell ref="F1075:G1075"/>
    <mergeCell ref="H1075:H1076"/>
    <mergeCell ref="B1079:G1079"/>
    <mergeCell ref="A1091:H1091"/>
    <mergeCell ref="A1092:H1092"/>
    <mergeCell ref="A1093:H1093"/>
    <mergeCell ref="A1094:H1094"/>
    <mergeCell ref="A1095:H1095"/>
    <mergeCell ref="A1096:B1096"/>
    <mergeCell ref="E1096:F1096"/>
    <mergeCell ref="G1096:H1096"/>
    <mergeCell ref="A1097:B1097"/>
    <mergeCell ref="E1097:F1097"/>
    <mergeCell ref="G1097:H1097"/>
    <mergeCell ref="A1099:A1100"/>
    <mergeCell ref="B1099:B1100"/>
    <mergeCell ref="C1099:C1100"/>
    <mergeCell ref="D1099:D1100"/>
    <mergeCell ref="E1099:E1100"/>
    <mergeCell ref="F1099:G1099"/>
    <mergeCell ref="H1099:H1100"/>
    <mergeCell ref="B1103:G1103"/>
    <mergeCell ref="A1105:A1106"/>
    <mergeCell ref="B1105:B1106"/>
    <mergeCell ref="C1105:C1106"/>
    <mergeCell ref="D1105:D1106"/>
    <mergeCell ref="E1105:E1106"/>
    <mergeCell ref="F1105:G1105"/>
    <mergeCell ref="H1105:H1106"/>
    <mergeCell ref="B1113:G1113"/>
    <mergeCell ref="A1115:A1116"/>
    <mergeCell ref="B1115:B1116"/>
    <mergeCell ref="C1115:C1116"/>
    <mergeCell ref="D1115:D1116"/>
    <mergeCell ref="E1115:E1116"/>
    <mergeCell ref="F1115:G1115"/>
    <mergeCell ref="H1115:H1116"/>
    <mergeCell ref="B1119:G1119"/>
    <mergeCell ref="A1131:H1131"/>
    <mergeCell ref="A1132:H1132"/>
    <mergeCell ref="A1133:H1133"/>
    <mergeCell ref="A1134:H1134"/>
    <mergeCell ref="A1135:H1135"/>
    <mergeCell ref="A1136:B1136"/>
    <mergeCell ref="E1136:F1136"/>
    <mergeCell ref="G1136:H1136"/>
    <mergeCell ref="A1137:B1137"/>
    <mergeCell ref="E1137:F1137"/>
    <mergeCell ref="G1137:H1137"/>
    <mergeCell ref="A1139:A1140"/>
    <mergeCell ref="B1139:B1140"/>
    <mergeCell ref="C1139:C1140"/>
    <mergeCell ref="D1139:D1140"/>
    <mergeCell ref="E1139:E1140"/>
    <mergeCell ref="F1139:G1139"/>
    <mergeCell ref="H1139:H1140"/>
    <mergeCell ref="B1143:G1143"/>
    <mergeCell ref="A1145:A1146"/>
    <mergeCell ref="B1145:B1146"/>
    <mergeCell ref="C1145:C1146"/>
    <mergeCell ref="D1145:D1146"/>
    <mergeCell ref="E1145:E1146"/>
    <mergeCell ref="F1145:G1145"/>
    <mergeCell ref="H1145:H1146"/>
    <mergeCell ref="B1152:G1152"/>
    <mergeCell ref="A1154:A1155"/>
    <mergeCell ref="B1154:B1155"/>
    <mergeCell ref="C1154:C1155"/>
    <mergeCell ref="D1154:D1155"/>
    <mergeCell ref="E1154:E1155"/>
    <mergeCell ref="F1154:G1154"/>
    <mergeCell ref="H1154:H1155"/>
    <mergeCell ref="B1158:G1158"/>
    <mergeCell ref="A1248:H1248"/>
    <mergeCell ref="A1249:H1249"/>
    <mergeCell ref="A1250:H1250"/>
    <mergeCell ref="A1251:H1251"/>
    <mergeCell ref="A1252:H1252"/>
    <mergeCell ref="A1253:B1253"/>
    <mergeCell ref="E1253:F1253"/>
    <mergeCell ref="G1253:H1253"/>
    <mergeCell ref="A1254:B1254"/>
    <mergeCell ref="E1254:F1254"/>
    <mergeCell ref="G1254:H1254"/>
    <mergeCell ref="A1256:A1257"/>
    <mergeCell ref="B1256:B1257"/>
    <mergeCell ref="C1256:C1257"/>
    <mergeCell ref="D1256:D1257"/>
    <mergeCell ref="E1256:E1257"/>
    <mergeCell ref="F1256:G1256"/>
    <mergeCell ref="H1256:H1257"/>
    <mergeCell ref="B1260:G1260"/>
    <mergeCell ref="A1262:A1263"/>
    <mergeCell ref="B1262:B1263"/>
    <mergeCell ref="C1262:C1263"/>
    <mergeCell ref="D1262:D1263"/>
    <mergeCell ref="E1262:E1263"/>
    <mergeCell ref="F1262:G1262"/>
    <mergeCell ref="H1262:H1263"/>
    <mergeCell ref="D1295:D1296"/>
    <mergeCell ref="E1295:E1296"/>
    <mergeCell ref="F1295:G1295"/>
    <mergeCell ref="H1295:H1296"/>
    <mergeCell ref="B1299:G1299"/>
    <mergeCell ref="A1301:A1302"/>
    <mergeCell ref="B1301:B1302"/>
    <mergeCell ref="C1301:C1302"/>
    <mergeCell ref="D1301:D1302"/>
    <mergeCell ref="E1301:E1302"/>
    <mergeCell ref="F1301:G1301"/>
    <mergeCell ref="H1301:H1302"/>
    <mergeCell ref="B1269:G1269"/>
    <mergeCell ref="A1271:A1272"/>
    <mergeCell ref="B1271:B1272"/>
    <mergeCell ref="C1271:C1272"/>
    <mergeCell ref="D1271:D1272"/>
    <mergeCell ref="E1271:E1272"/>
    <mergeCell ref="F1271:G1271"/>
    <mergeCell ref="H1271:H1272"/>
    <mergeCell ref="B1275:G1275"/>
    <mergeCell ref="A1287:H1287"/>
    <mergeCell ref="A1288:H1288"/>
    <mergeCell ref="A1289:H1289"/>
    <mergeCell ref="A1290:H1290"/>
    <mergeCell ref="A1291:H1291"/>
    <mergeCell ref="A1292:B1292"/>
    <mergeCell ref="E1292:F1292"/>
    <mergeCell ref="G1292:H1292"/>
    <mergeCell ref="A1406:H1406"/>
    <mergeCell ref="A1407:H1407"/>
    <mergeCell ref="A1408:H1408"/>
    <mergeCell ref="A1409:G1409"/>
    <mergeCell ref="A1410:H1410"/>
    <mergeCell ref="A1411:B1411"/>
    <mergeCell ref="E1411:F1411"/>
    <mergeCell ref="G1411:H1411"/>
    <mergeCell ref="A1327:H1327"/>
    <mergeCell ref="A1328:H1328"/>
    <mergeCell ref="A1329:H1329"/>
    <mergeCell ref="A1330:H1330"/>
    <mergeCell ref="A1331:B1331"/>
    <mergeCell ref="E1331:F1331"/>
    <mergeCell ref="G1331:H1331"/>
    <mergeCell ref="A1332:B1332"/>
    <mergeCell ref="E1332:F1332"/>
    <mergeCell ref="G1332:H1332"/>
    <mergeCell ref="A1334:A1335"/>
    <mergeCell ref="B1334:B1335"/>
    <mergeCell ref="C1334:C1335"/>
    <mergeCell ref="D1334:D1335"/>
    <mergeCell ref="E1334:E1335"/>
    <mergeCell ref="B1354:G1354"/>
    <mergeCell ref="F1334:G1334"/>
    <mergeCell ref="H1334:H1335"/>
    <mergeCell ref="B1338:G1338"/>
    <mergeCell ref="A1412:B1412"/>
    <mergeCell ref="E1412:F1412"/>
    <mergeCell ref="G1412:H1412"/>
    <mergeCell ref="A1414:A1415"/>
    <mergeCell ref="B1414:B1415"/>
    <mergeCell ref="C1414:C1415"/>
    <mergeCell ref="D1414:D1415"/>
    <mergeCell ref="E1414:E1415"/>
    <mergeCell ref="F1414:G1414"/>
    <mergeCell ref="H1414:H1415"/>
    <mergeCell ref="B1418:G1418"/>
    <mergeCell ref="A1420:A1421"/>
    <mergeCell ref="B1420:B1421"/>
    <mergeCell ref="C1420:C1421"/>
    <mergeCell ref="D1420:D1421"/>
    <mergeCell ref="E1420:E1421"/>
    <mergeCell ref="F1420:G1420"/>
    <mergeCell ref="H1420:H1421"/>
    <mergeCell ref="B1428:G1428"/>
    <mergeCell ref="A1430:A1431"/>
    <mergeCell ref="B1430:B1431"/>
    <mergeCell ref="C1430:C1431"/>
    <mergeCell ref="D1430:D1431"/>
    <mergeCell ref="E1430:E1431"/>
    <mergeCell ref="F1430:G1430"/>
    <mergeCell ref="H1430:H1431"/>
    <mergeCell ref="A1445:H1445"/>
    <mergeCell ref="A1446:H1446"/>
    <mergeCell ref="A1447:H1447"/>
    <mergeCell ref="A1448:G1448"/>
    <mergeCell ref="A1449:H1449"/>
    <mergeCell ref="A1450:B1450"/>
    <mergeCell ref="E1450:F1450"/>
    <mergeCell ref="G1450:H1450"/>
    <mergeCell ref="A1451:B1451"/>
    <mergeCell ref="E1451:F1451"/>
    <mergeCell ref="G1451:H1451"/>
    <mergeCell ref="A1453:A1454"/>
    <mergeCell ref="B1453:B1454"/>
    <mergeCell ref="C1453:C1454"/>
    <mergeCell ref="D1453:D1454"/>
    <mergeCell ref="E1453:E1454"/>
    <mergeCell ref="F1453:G1453"/>
    <mergeCell ref="H1453:H1454"/>
    <mergeCell ref="B1457:G1457"/>
    <mergeCell ref="A1459:A1460"/>
    <mergeCell ref="B1459:B1460"/>
    <mergeCell ref="C1459:C1460"/>
    <mergeCell ref="D1459:D1460"/>
    <mergeCell ref="E1459:E1460"/>
    <mergeCell ref="F1459:G1459"/>
    <mergeCell ref="H1459:H1460"/>
    <mergeCell ref="B1467:G1467"/>
    <mergeCell ref="A1469:A1470"/>
    <mergeCell ref="B1469:B1470"/>
    <mergeCell ref="C1469:C1470"/>
    <mergeCell ref="D1469:D1470"/>
    <mergeCell ref="E1469:E1470"/>
    <mergeCell ref="F1469:G1469"/>
    <mergeCell ref="H1469:H1470"/>
    <mergeCell ref="A1789:H1789"/>
    <mergeCell ref="A1790:H1790"/>
    <mergeCell ref="A1791:H1791"/>
    <mergeCell ref="A1792:G1792"/>
    <mergeCell ref="A1793:H1793"/>
    <mergeCell ref="A1794:B1794"/>
    <mergeCell ref="E1794:F1794"/>
    <mergeCell ref="G1794:H1794"/>
    <mergeCell ref="A1795:B1795"/>
    <mergeCell ref="E1795:F1795"/>
    <mergeCell ref="G1795:H1795"/>
    <mergeCell ref="A1797:A1798"/>
    <mergeCell ref="B1797:B1798"/>
    <mergeCell ref="C1797:C1798"/>
    <mergeCell ref="D1797:D1798"/>
    <mergeCell ref="E1797:E1798"/>
    <mergeCell ref="F1797:G1797"/>
    <mergeCell ref="H1797:H1798"/>
    <mergeCell ref="B1801:G1801"/>
    <mergeCell ref="A1803:A1804"/>
    <mergeCell ref="B1803:B1804"/>
    <mergeCell ref="C1803:C1804"/>
    <mergeCell ref="D1803:D1804"/>
    <mergeCell ref="E1803:E1804"/>
    <mergeCell ref="F1803:G1803"/>
    <mergeCell ref="H1803:H1804"/>
    <mergeCell ref="B1807:G1807"/>
    <mergeCell ref="A1809:A1810"/>
    <mergeCell ref="B1809:B1810"/>
    <mergeCell ref="C1809:C1810"/>
    <mergeCell ref="D1809:D1810"/>
    <mergeCell ref="E1809:E1810"/>
    <mergeCell ref="F1809:G1809"/>
    <mergeCell ref="H1809:H1810"/>
    <mergeCell ref="A1824:H1824"/>
    <mergeCell ref="A1825:H1825"/>
    <mergeCell ref="A1826:H1826"/>
    <mergeCell ref="A1827:G1827"/>
    <mergeCell ref="A1828:H1828"/>
    <mergeCell ref="A1829:B1829"/>
    <mergeCell ref="E1829:F1829"/>
    <mergeCell ref="G1829:H1829"/>
    <mergeCell ref="A1830:B1830"/>
    <mergeCell ref="E1830:F1830"/>
    <mergeCell ref="G1830:H1830"/>
    <mergeCell ref="A1832:A1833"/>
    <mergeCell ref="B1832:B1833"/>
    <mergeCell ref="C1832:C1833"/>
    <mergeCell ref="D1832:D1833"/>
    <mergeCell ref="E1832:E1833"/>
    <mergeCell ref="F1832:G1832"/>
    <mergeCell ref="H1832:H1833"/>
    <mergeCell ref="E1844:E1845"/>
    <mergeCell ref="F1844:G1844"/>
    <mergeCell ref="H1844:H1845"/>
    <mergeCell ref="A1972:H1972"/>
    <mergeCell ref="H1947:H1948"/>
    <mergeCell ref="A1938:B1938"/>
    <mergeCell ref="E1938:F1938"/>
    <mergeCell ref="G1938:H1938"/>
    <mergeCell ref="A1939:B1939"/>
    <mergeCell ref="E1939:F1939"/>
    <mergeCell ref="G1939:H1939"/>
    <mergeCell ref="B1955:G1955"/>
    <mergeCell ref="A1957:A1958"/>
    <mergeCell ref="B1957:B1958"/>
    <mergeCell ref="C1957:C1958"/>
    <mergeCell ref="D1957:D1958"/>
    <mergeCell ref="E1957:E1958"/>
    <mergeCell ref="F1957:G1957"/>
    <mergeCell ref="H1957:H1958"/>
    <mergeCell ref="A1941:A1942"/>
    <mergeCell ref="B1941:B1942"/>
    <mergeCell ref="C1941:C1942"/>
    <mergeCell ref="D1941:D1942"/>
    <mergeCell ref="E1941:E1942"/>
    <mergeCell ref="F1941:G1941"/>
    <mergeCell ref="H1941:H1942"/>
    <mergeCell ref="B1945:G1945"/>
    <mergeCell ref="A1947:A1948"/>
    <mergeCell ref="B1947:B1948"/>
    <mergeCell ref="C1947:C1948"/>
    <mergeCell ref="D1947:D1948"/>
    <mergeCell ref="E1947:E1948"/>
    <mergeCell ref="H322:H323"/>
    <mergeCell ref="F1980:G1980"/>
    <mergeCell ref="H1980:H1981"/>
    <mergeCell ref="B1984:G1984"/>
    <mergeCell ref="A1986:A1987"/>
    <mergeCell ref="B1986:B1987"/>
    <mergeCell ref="C1986:C1987"/>
    <mergeCell ref="D1986:D1987"/>
    <mergeCell ref="E1986:E1987"/>
    <mergeCell ref="F1986:G1986"/>
    <mergeCell ref="H1986:H1987"/>
    <mergeCell ref="B1992:G1992"/>
    <mergeCell ref="A1994:A1995"/>
    <mergeCell ref="B1994:B1995"/>
    <mergeCell ref="C1994:C1995"/>
    <mergeCell ref="D1994:D1995"/>
    <mergeCell ref="E1994:E1995"/>
    <mergeCell ref="F1994:G1994"/>
    <mergeCell ref="H1994:H1995"/>
    <mergeCell ref="B1836:G1836"/>
    <mergeCell ref="A1838:A1839"/>
    <mergeCell ref="B1838:B1839"/>
    <mergeCell ref="C1838:C1839"/>
    <mergeCell ref="D1838:D1839"/>
    <mergeCell ref="E1838:E1839"/>
    <mergeCell ref="F1838:G1838"/>
    <mergeCell ref="H1838:H1839"/>
    <mergeCell ref="B1842:G1842"/>
    <mergeCell ref="A1844:A1845"/>
    <mergeCell ref="B1844:B1845"/>
    <mergeCell ref="C1844:C1845"/>
    <mergeCell ref="D1844:D1845"/>
    <mergeCell ref="B1308:G1308"/>
    <mergeCell ref="A1310:A1311"/>
    <mergeCell ref="B1310:B1311"/>
    <mergeCell ref="C1310:C1311"/>
    <mergeCell ref="D1310:D1311"/>
    <mergeCell ref="E1310:E1311"/>
    <mergeCell ref="F1310:G1310"/>
    <mergeCell ref="H1310:H1311"/>
    <mergeCell ref="B1314:G1314"/>
    <mergeCell ref="A1293:B1293"/>
    <mergeCell ref="E1293:F1293"/>
    <mergeCell ref="G1293:H1293"/>
    <mergeCell ref="A1295:A1296"/>
    <mergeCell ref="B1295:B1296"/>
    <mergeCell ref="C1295:C1296"/>
    <mergeCell ref="A314:H314"/>
    <mergeCell ref="A315:H315"/>
    <mergeCell ref="A316:H316"/>
    <mergeCell ref="A317:G317"/>
    <mergeCell ref="A318:H318"/>
    <mergeCell ref="A319:B319"/>
    <mergeCell ref="E319:F319"/>
    <mergeCell ref="G319:H319"/>
    <mergeCell ref="A320:B320"/>
    <mergeCell ref="E320:F320"/>
    <mergeCell ref="G320:H320"/>
    <mergeCell ref="A322:A323"/>
    <mergeCell ref="B322:B323"/>
    <mergeCell ref="C322:C323"/>
    <mergeCell ref="D322:D323"/>
    <mergeCell ref="E322:E323"/>
    <mergeCell ref="F322:G322"/>
    <mergeCell ref="A1340:A1341"/>
    <mergeCell ref="B1340:B1341"/>
    <mergeCell ref="C1340:C1341"/>
    <mergeCell ref="D1340:D1341"/>
    <mergeCell ref="E1340:E1341"/>
    <mergeCell ref="F1340:G1340"/>
    <mergeCell ref="H1340:H1341"/>
    <mergeCell ref="B1348:G1348"/>
    <mergeCell ref="A1350:A1351"/>
    <mergeCell ref="B1350:B1351"/>
    <mergeCell ref="C1350:C1351"/>
    <mergeCell ref="D1350:D1351"/>
    <mergeCell ref="E1350:E1351"/>
    <mergeCell ref="F1350:G1350"/>
    <mergeCell ref="H1350:H1351"/>
    <mergeCell ref="B325:G325"/>
    <mergeCell ref="A327:A328"/>
    <mergeCell ref="B327:B328"/>
    <mergeCell ref="C327:C328"/>
    <mergeCell ref="D327:D328"/>
    <mergeCell ref="E327:E328"/>
    <mergeCell ref="F327:G327"/>
    <mergeCell ref="H327:H328"/>
    <mergeCell ref="B331:G331"/>
    <mergeCell ref="A333:A334"/>
    <mergeCell ref="B333:B334"/>
    <mergeCell ref="C333:C334"/>
    <mergeCell ref="D333:D334"/>
    <mergeCell ref="E333:E334"/>
    <mergeCell ref="F333:G333"/>
    <mergeCell ref="H333:H334"/>
    <mergeCell ref="A1326:H1326"/>
    <mergeCell ref="A1894:H1894"/>
    <mergeCell ref="A1895:H1895"/>
    <mergeCell ref="A1896:H1896"/>
    <mergeCell ref="A1897:G1897"/>
    <mergeCell ref="A1898:H1898"/>
    <mergeCell ref="A1899:B1899"/>
    <mergeCell ref="E1899:F1899"/>
    <mergeCell ref="G1899:H1899"/>
    <mergeCell ref="A1900:B1900"/>
    <mergeCell ref="E1900:F1900"/>
    <mergeCell ref="G1900:H1900"/>
    <mergeCell ref="A1902:A1903"/>
    <mergeCell ref="B1902:B1903"/>
    <mergeCell ref="C1902:C1903"/>
    <mergeCell ref="D1902:D1903"/>
    <mergeCell ref="E1902:E1903"/>
    <mergeCell ref="F1902:G1902"/>
    <mergeCell ref="H1902:H1903"/>
    <mergeCell ref="B1906:G1906"/>
    <mergeCell ref="A1908:A1909"/>
    <mergeCell ref="B1908:B1909"/>
    <mergeCell ref="C1908:C1909"/>
    <mergeCell ref="D1908:D1909"/>
    <mergeCell ref="E1908:E1909"/>
    <mergeCell ref="F1908:G1908"/>
    <mergeCell ref="H1908:H1909"/>
    <mergeCell ref="B1916:G1916"/>
    <mergeCell ref="A1918:A1919"/>
    <mergeCell ref="B1918:B1919"/>
    <mergeCell ref="C1918:C1919"/>
    <mergeCell ref="D1918:D1919"/>
    <mergeCell ref="E1918:E1919"/>
    <mergeCell ref="F1918:G1918"/>
    <mergeCell ref="H1918:H1919"/>
    <mergeCell ref="A1859:H1859"/>
    <mergeCell ref="A1860:H1860"/>
    <mergeCell ref="A1861:H1861"/>
    <mergeCell ref="A1862:G1862"/>
    <mergeCell ref="A1863:H1863"/>
    <mergeCell ref="A1864:B1864"/>
    <mergeCell ref="E1864:F1864"/>
    <mergeCell ref="G1864:H1864"/>
    <mergeCell ref="A1865:B1865"/>
    <mergeCell ref="E1865:F1865"/>
    <mergeCell ref="G1865:H1865"/>
    <mergeCell ref="A1867:A1868"/>
    <mergeCell ref="B1867:B1868"/>
    <mergeCell ref="C1867:C1868"/>
    <mergeCell ref="D1867:D1868"/>
    <mergeCell ref="E1867:E1868"/>
    <mergeCell ref="F1867:G1867"/>
    <mergeCell ref="H1867:H1868"/>
    <mergeCell ref="B1871:G1871"/>
    <mergeCell ref="A1873:A1874"/>
    <mergeCell ref="B1873:B1874"/>
    <mergeCell ref="C1873:C1874"/>
    <mergeCell ref="D1873:D1874"/>
    <mergeCell ref="E1873:E1874"/>
    <mergeCell ref="F1873:G1873"/>
    <mergeCell ref="H1873:H1874"/>
    <mergeCell ref="B1877:G1877"/>
    <mergeCell ref="A1879:A1880"/>
    <mergeCell ref="B1879:B1880"/>
    <mergeCell ref="C1879:C1880"/>
    <mergeCell ref="D1879:D1880"/>
    <mergeCell ref="E1879:E1880"/>
    <mergeCell ref="F1879:G1879"/>
    <mergeCell ref="H1879:H1880"/>
  </mergeCells>
  <phoneticPr fontId="14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5" fitToHeight="12" orientation="portrait" verticalDpi="300" r:id="rId1"/>
  <headerFooter>
    <oddHeader>&amp;C&amp;"-,Negrito"&amp;12ANEXO 4
COMPOSIÇÕES DE CUSTOS</oddHeader>
  </headerFooter>
  <rowBreaks count="55" manualBreakCount="55">
    <brk id="40" max="7" man="1"/>
    <brk id="78" max="7" man="1"/>
    <brk id="118" max="7" man="1"/>
    <brk id="157" max="7" man="1"/>
    <brk id="196" max="7" man="1"/>
    <brk id="235" max="7" man="1"/>
    <brk id="274" max="7" man="1"/>
    <brk id="312" max="7" man="1"/>
    <brk id="349" max="7" man="1"/>
    <brk id="387" max="7" man="1"/>
    <brk id="425" max="7" man="1"/>
    <brk id="464" max="7" man="1"/>
    <brk id="506" max="7" man="1"/>
    <brk id="550" max="7" man="1"/>
    <brk id="592" max="7" man="1"/>
    <brk id="634" max="7" man="1"/>
    <brk id="676" max="7" man="1"/>
    <brk id="718" max="7" man="1"/>
    <brk id="761" max="7" man="1"/>
    <brk id="802" max="7" man="1"/>
    <brk id="843" max="7" man="1"/>
    <brk id="886" max="7" man="1"/>
    <brk id="929" max="7" man="1"/>
    <brk id="969" max="7" man="1"/>
    <brk id="1009" max="7" man="1"/>
    <brk id="1049" max="7" man="1"/>
    <brk id="1089" max="7" man="1"/>
    <brk id="1129" max="7" man="1"/>
    <brk id="1168" max="7" man="1"/>
    <brk id="1207" max="7" man="1"/>
    <brk id="1246" max="7" man="1"/>
    <brk id="1285" max="7" man="1"/>
    <brk id="1324" max="7" man="1"/>
    <brk id="1364" max="7" man="1"/>
    <brk id="1404" max="7" man="1"/>
    <brk id="1443" max="7" man="1"/>
    <brk id="1482" max="7" man="1"/>
    <brk id="1521" max="7" man="1"/>
    <brk id="1560" max="7" man="1"/>
    <brk id="1598" max="7" man="1"/>
    <brk id="1636" max="7" man="1"/>
    <brk id="1674" max="7" man="1"/>
    <brk id="1712" max="7" man="1"/>
    <brk id="1751" max="7" man="1"/>
    <brk id="1787" max="7" man="1"/>
    <brk id="1822" max="7" man="1"/>
    <brk id="1857" max="7" man="1"/>
    <brk id="1892" max="7" man="1"/>
    <brk id="1931" max="7" man="1"/>
    <brk id="1970" max="7" man="1"/>
    <brk id="2007" max="7" man="1"/>
    <brk id="2043" max="7" man="1"/>
    <brk id="2081" max="7" man="1"/>
    <brk id="2122" max="7" man="1"/>
    <brk id="2159" max="7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78"/>
  <sheetViews>
    <sheetView view="pageBreakPreview" topLeftCell="B759" zoomScale="160" zoomScaleNormal="160" zoomScaleSheetLayoutView="160" workbookViewId="0">
      <selection activeCell="F762" sqref="F762"/>
    </sheetView>
  </sheetViews>
  <sheetFormatPr defaultRowHeight="12.75" x14ac:dyDescent="0.25"/>
  <cols>
    <col min="1" max="1" width="0" style="639" hidden="1" customWidth="1"/>
    <col min="2" max="2" width="29" style="98" customWidth="1"/>
    <col min="3" max="3" width="10.5703125" style="98" customWidth="1"/>
    <col min="4" max="4" width="13.140625" style="98" customWidth="1"/>
    <col min="5" max="5" width="13" style="98" customWidth="1"/>
    <col min="6" max="6" width="11.28515625" style="98" customWidth="1"/>
    <col min="7" max="7" width="12.28515625" style="98" bestFit="1" customWidth="1"/>
    <col min="8" max="8" width="15" style="98" bestFit="1" customWidth="1"/>
    <col min="9" max="9" width="10.85546875" style="98" bestFit="1" customWidth="1"/>
    <col min="10" max="10" width="17.140625" style="98" customWidth="1"/>
    <col min="11" max="13" width="9.140625" style="98"/>
    <col min="14" max="14" width="9.5703125" style="98" bestFit="1" customWidth="1"/>
    <col min="15" max="256" width="9.140625" style="98"/>
    <col min="257" max="257" width="0" style="98" hidden="1" customWidth="1"/>
    <col min="258" max="258" width="29" style="98" customWidth="1"/>
    <col min="259" max="259" width="10.5703125" style="98" customWidth="1"/>
    <col min="260" max="260" width="13.140625" style="98" customWidth="1"/>
    <col min="261" max="261" width="13" style="98" customWidth="1"/>
    <col min="262" max="262" width="11.28515625" style="98" customWidth="1"/>
    <col min="263" max="263" width="12.28515625" style="98" bestFit="1" customWidth="1"/>
    <col min="264" max="264" width="15" style="98" bestFit="1" customWidth="1"/>
    <col min="265" max="265" width="10.85546875" style="98" bestFit="1" customWidth="1"/>
    <col min="266" max="266" width="2.5703125" style="98" customWidth="1"/>
    <col min="267" max="269" width="9.140625" style="98"/>
    <col min="270" max="270" width="9.5703125" style="98" bestFit="1" customWidth="1"/>
    <col min="271" max="512" width="9.140625" style="98"/>
    <col min="513" max="513" width="0" style="98" hidden="1" customWidth="1"/>
    <col min="514" max="514" width="29" style="98" customWidth="1"/>
    <col min="515" max="515" width="10.5703125" style="98" customWidth="1"/>
    <col min="516" max="516" width="13.140625" style="98" customWidth="1"/>
    <col min="517" max="517" width="13" style="98" customWidth="1"/>
    <col min="518" max="518" width="11.28515625" style="98" customWidth="1"/>
    <col min="519" max="519" width="12.28515625" style="98" bestFit="1" customWidth="1"/>
    <col min="520" max="520" width="15" style="98" bestFit="1" customWidth="1"/>
    <col min="521" max="521" width="10.85546875" style="98" bestFit="1" customWidth="1"/>
    <col min="522" max="522" width="2.5703125" style="98" customWidth="1"/>
    <col min="523" max="525" width="9.140625" style="98"/>
    <col min="526" max="526" width="9.5703125" style="98" bestFit="1" customWidth="1"/>
    <col min="527" max="768" width="9.140625" style="98"/>
    <col min="769" max="769" width="0" style="98" hidden="1" customWidth="1"/>
    <col min="770" max="770" width="29" style="98" customWidth="1"/>
    <col min="771" max="771" width="10.5703125" style="98" customWidth="1"/>
    <col min="772" max="772" width="13.140625" style="98" customWidth="1"/>
    <col min="773" max="773" width="13" style="98" customWidth="1"/>
    <col min="774" max="774" width="11.28515625" style="98" customWidth="1"/>
    <col min="775" max="775" width="12.28515625" style="98" bestFit="1" customWidth="1"/>
    <col min="776" max="776" width="15" style="98" bestFit="1" customWidth="1"/>
    <col min="777" max="777" width="10.85546875" style="98" bestFit="1" customWidth="1"/>
    <col min="778" max="778" width="2.5703125" style="98" customWidth="1"/>
    <col min="779" max="781" width="9.140625" style="98"/>
    <col min="782" max="782" width="9.5703125" style="98" bestFit="1" customWidth="1"/>
    <col min="783" max="1024" width="9.140625" style="98"/>
    <col min="1025" max="1025" width="0" style="98" hidden="1" customWidth="1"/>
    <col min="1026" max="1026" width="29" style="98" customWidth="1"/>
    <col min="1027" max="1027" width="10.5703125" style="98" customWidth="1"/>
    <col min="1028" max="1028" width="13.140625" style="98" customWidth="1"/>
    <col min="1029" max="1029" width="13" style="98" customWidth="1"/>
    <col min="1030" max="1030" width="11.28515625" style="98" customWidth="1"/>
    <col min="1031" max="1031" width="12.28515625" style="98" bestFit="1" customWidth="1"/>
    <col min="1032" max="1032" width="15" style="98" bestFit="1" customWidth="1"/>
    <col min="1033" max="1033" width="10.85546875" style="98" bestFit="1" customWidth="1"/>
    <col min="1034" max="1034" width="2.5703125" style="98" customWidth="1"/>
    <col min="1035" max="1037" width="9.140625" style="98"/>
    <col min="1038" max="1038" width="9.5703125" style="98" bestFit="1" customWidth="1"/>
    <col min="1039" max="1280" width="9.140625" style="98"/>
    <col min="1281" max="1281" width="0" style="98" hidden="1" customWidth="1"/>
    <col min="1282" max="1282" width="29" style="98" customWidth="1"/>
    <col min="1283" max="1283" width="10.5703125" style="98" customWidth="1"/>
    <col min="1284" max="1284" width="13.140625" style="98" customWidth="1"/>
    <col min="1285" max="1285" width="13" style="98" customWidth="1"/>
    <col min="1286" max="1286" width="11.28515625" style="98" customWidth="1"/>
    <col min="1287" max="1287" width="12.28515625" style="98" bestFit="1" customWidth="1"/>
    <col min="1288" max="1288" width="15" style="98" bestFit="1" customWidth="1"/>
    <col min="1289" max="1289" width="10.85546875" style="98" bestFit="1" customWidth="1"/>
    <col min="1290" max="1290" width="2.5703125" style="98" customWidth="1"/>
    <col min="1291" max="1293" width="9.140625" style="98"/>
    <col min="1294" max="1294" width="9.5703125" style="98" bestFit="1" customWidth="1"/>
    <col min="1295" max="1536" width="9.140625" style="98"/>
    <col min="1537" max="1537" width="0" style="98" hidden="1" customWidth="1"/>
    <col min="1538" max="1538" width="29" style="98" customWidth="1"/>
    <col min="1539" max="1539" width="10.5703125" style="98" customWidth="1"/>
    <col min="1540" max="1540" width="13.140625" style="98" customWidth="1"/>
    <col min="1541" max="1541" width="13" style="98" customWidth="1"/>
    <col min="1542" max="1542" width="11.28515625" style="98" customWidth="1"/>
    <col min="1543" max="1543" width="12.28515625" style="98" bestFit="1" customWidth="1"/>
    <col min="1544" max="1544" width="15" style="98" bestFit="1" customWidth="1"/>
    <col min="1545" max="1545" width="10.85546875" style="98" bestFit="1" customWidth="1"/>
    <col min="1546" max="1546" width="2.5703125" style="98" customWidth="1"/>
    <col min="1547" max="1549" width="9.140625" style="98"/>
    <col min="1550" max="1550" width="9.5703125" style="98" bestFit="1" customWidth="1"/>
    <col min="1551" max="1792" width="9.140625" style="98"/>
    <col min="1793" max="1793" width="0" style="98" hidden="1" customWidth="1"/>
    <col min="1794" max="1794" width="29" style="98" customWidth="1"/>
    <col min="1795" max="1795" width="10.5703125" style="98" customWidth="1"/>
    <col min="1796" max="1796" width="13.140625" style="98" customWidth="1"/>
    <col min="1797" max="1797" width="13" style="98" customWidth="1"/>
    <col min="1798" max="1798" width="11.28515625" style="98" customWidth="1"/>
    <col min="1799" max="1799" width="12.28515625" style="98" bestFit="1" customWidth="1"/>
    <col min="1800" max="1800" width="15" style="98" bestFit="1" customWidth="1"/>
    <col min="1801" max="1801" width="10.85546875" style="98" bestFit="1" customWidth="1"/>
    <col min="1802" max="1802" width="2.5703125" style="98" customWidth="1"/>
    <col min="1803" max="1805" width="9.140625" style="98"/>
    <col min="1806" max="1806" width="9.5703125" style="98" bestFit="1" customWidth="1"/>
    <col min="1807" max="2048" width="9.140625" style="98"/>
    <col min="2049" max="2049" width="0" style="98" hidden="1" customWidth="1"/>
    <col min="2050" max="2050" width="29" style="98" customWidth="1"/>
    <col min="2051" max="2051" width="10.5703125" style="98" customWidth="1"/>
    <col min="2052" max="2052" width="13.140625" style="98" customWidth="1"/>
    <col min="2053" max="2053" width="13" style="98" customWidth="1"/>
    <col min="2054" max="2054" width="11.28515625" style="98" customWidth="1"/>
    <col min="2055" max="2055" width="12.28515625" style="98" bestFit="1" customWidth="1"/>
    <col min="2056" max="2056" width="15" style="98" bestFit="1" customWidth="1"/>
    <col min="2057" max="2057" width="10.85546875" style="98" bestFit="1" customWidth="1"/>
    <col min="2058" max="2058" width="2.5703125" style="98" customWidth="1"/>
    <col min="2059" max="2061" width="9.140625" style="98"/>
    <col min="2062" max="2062" width="9.5703125" style="98" bestFit="1" customWidth="1"/>
    <col min="2063" max="2304" width="9.140625" style="98"/>
    <col min="2305" max="2305" width="0" style="98" hidden="1" customWidth="1"/>
    <col min="2306" max="2306" width="29" style="98" customWidth="1"/>
    <col min="2307" max="2307" width="10.5703125" style="98" customWidth="1"/>
    <col min="2308" max="2308" width="13.140625" style="98" customWidth="1"/>
    <col min="2309" max="2309" width="13" style="98" customWidth="1"/>
    <col min="2310" max="2310" width="11.28515625" style="98" customWidth="1"/>
    <col min="2311" max="2311" width="12.28515625" style="98" bestFit="1" customWidth="1"/>
    <col min="2312" max="2312" width="15" style="98" bestFit="1" customWidth="1"/>
    <col min="2313" max="2313" width="10.85546875" style="98" bestFit="1" customWidth="1"/>
    <col min="2314" max="2314" width="2.5703125" style="98" customWidth="1"/>
    <col min="2315" max="2317" width="9.140625" style="98"/>
    <col min="2318" max="2318" width="9.5703125" style="98" bestFit="1" customWidth="1"/>
    <col min="2319" max="2560" width="9.140625" style="98"/>
    <col min="2561" max="2561" width="0" style="98" hidden="1" customWidth="1"/>
    <col min="2562" max="2562" width="29" style="98" customWidth="1"/>
    <col min="2563" max="2563" width="10.5703125" style="98" customWidth="1"/>
    <col min="2564" max="2564" width="13.140625" style="98" customWidth="1"/>
    <col min="2565" max="2565" width="13" style="98" customWidth="1"/>
    <col min="2566" max="2566" width="11.28515625" style="98" customWidth="1"/>
    <col min="2567" max="2567" width="12.28515625" style="98" bestFit="1" customWidth="1"/>
    <col min="2568" max="2568" width="15" style="98" bestFit="1" customWidth="1"/>
    <col min="2569" max="2569" width="10.85546875" style="98" bestFit="1" customWidth="1"/>
    <col min="2570" max="2570" width="2.5703125" style="98" customWidth="1"/>
    <col min="2571" max="2573" width="9.140625" style="98"/>
    <col min="2574" max="2574" width="9.5703125" style="98" bestFit="1" customWidth="1"/>
    <col min="2575" max="2816" width="9.140625" style="98"/>
    <col min="2817" max="2817" width="0" style="98" hidden="1" customWidth="1"/>
    <col min="2818" max="2818" width="29" style="98" customWidth="1"/>
    <col min="2819" max="2819" width="10.5703125" style="98" customWidth="1"/>
    <col min="2820" max="2820" width="13.140625" style="98" customWidth="1"/>
    <col min="2821" max="2821" width="13" style="98" customWidth="1"/>
    <col min="2822" max="2822" width="11.28515625" style="98" customWidth="1"/>
    <col min="2823" max="2823" width="12.28515625" style="98" bestFit="1" customWidth="1"/>
    <col min="2824" max="2824" width="15" style="98" bestFit="1" customWidth="1"/>
    <col min="2825" max="2825" width="10.85546875" style="98" bestFit="1" customWidth="1"/>
    <col min="2826" max="2826" width="2.5703125" style="98" customWidth="1"/>
    <col min="2827" max="2829" width="9.140625" style="98"/>
    <col min="2830" max="2830" width="9.5703125" style="98" bestFit="1" customWidth="1"/>
    <col min="2831" max="3072" width="9.140625" style="98"/>
    <col min="3073" max="3073" width="0" style="98" hidden="1" customWidth="1"/>
    <col min="3074" max="3074" width="29" style="98" customWidth="1"/>
    <col min="3075" max="3075" width="10.5703125" style="98" customWidth="1"/>
    <col min="3076" max="3076" width="13.140625" style="98" customWidth="1"/>
    <col min="3077" max="3077" width="13" style="98" customWidth="1"/>
    <col min="3078" max="3078" width="11.28515625" style="98" customWidth="1"/>
    <col min="3079" max="3079" width="12.28515625" style="98" bestFit="1" customWidth="1"/>
    <col min="3080" max="3080" width="15" style="98" bestFit="1" customWidth="1"/>
    <col min="3081" max="3081" width="10.85546875" style="98" bestFit="1" customWidth="1"/>
    <col min="3082" max="3082" width="2.5703125" style="98" customWidth="1"/>
    <col min="3083" max="3085" width="9.140625" style="98"/>
    <col min="3086" max="3086" width="9.5703125" style="98" bestFit="1" customWidth="1"/>
    <col min="3087" max="3328" width="9.140625" style="98"/>
    <col min="3329" max="3329" width="0" style="98" hidden="1" customWidth="1"/>
    <col min="3330" max="3330" width="29" style="98" customWidth="1"/>
    <col min="3331" max="3331" width="10.5703125" style="98" customWidth="1"/>
    <col min="3332" max="3332" width="13.140625" style="98" customWidth="1"/>
    <col min="3333" max="3333" width="13" style="98" customWidth="1"/>
    <col min="3334" max="3334" width="11.28515625" style="98" customWidth="1"/>
    <col min="3335" max="3335" width="12.28515625" style="98" bestFit="1" customWidth="1"/>
    <col min="3336" max="3336" width="15" style="98" bestFit="1" customWidth="1"/>
    <col min="3337" max="3337" width="10.85546875" style="98" bestFit="1" customWidth="1"/>
    <col min="3338" max="3338" width="2.5703125" style="98" customWidth="1"/>
    <col min="3339" max="3341" width="9.140625" style="98"/>
    <col min="3342" max="3342" width="9.5703125" style="98" bestFit="1" customWidth="1"/>
    <col min="3343" max="3584" width="9.140625" style="98"/>
    <col min="3585" max="3585" width="0" style="98" hidden="1" customWidth="1"/>
    <col min="3586" max="3586" width="29" style="98" customWidth="1"/>
    <col min="3587" max="3587" width="10.5703125" style="98" customWidth="1"/>
    <col min="3588" max="3588" width="13.140625" style="98" customWidth="1"/>
    <col min="3589" max="3589" width="13" style="98" customWidth="1"/>
    <col min="3590" max="3590" width="11.28515625" style="98" customWidth="1"/>
    <col min="3591" max="3591" width="12.28515625" style="98" bestFit="1" customWidth="1"/>
    <col min="3592" max="3592" width="15" style="98" bestFit="1" customWidth="1"/>
    <col min="3593" max="3593" width="10.85546875" style="98" bestFit="1" customWidth="1"/>
    <col min="3594" max="3594" width="2.5703125" style="98" customWidth="1"/>
    <col min="3595" max="3597" width="9.140625" style="98"/>
    <col min="3598" max="3598" width="9.5703125" style="98" bestFit="1" customWidth="1"/>
    <col min="3599" max="3840" width="9.140625" style="98"/>
    <col min="3841" max="3841" width="0" style="98" hidden="1" customWidth="1"/>
    <col min="3842" max="3842" width="29" style="98" customWidth="1"/>
    <col min="3843" max="3843" width="10.5703125" style="98" customWidth="1"/>
    <col min="3844" max="3844" width="13.140625" style="98" customWidth="1"/>
    <col min="3845" max="3845" width="13" style="98" customWidth="1"/>
    <col min="3846" max="3846" width="11.28515625" style="98" customWidth="1"/>
    <col min="3847" max="3847" width="12.28515625" style="98" bestFit="1" customWidth="1"/>
    <col min="3848" max="3848" width="15" style="98" bestFit="1" customWidth="1"/>
    <col min="3849" max="3849" width="10.85546875" style="98" bestFit="1" customWidth="1"/>
    <col min="3850" max="3850" width="2.5703125" style="98" customWidth="1"/>
    <col min="3851" max="3853" width="9.140625" style="98"/>
    <col min="3854" max="3854" width="9.5703125" style="98" bestFit="1" customWidth="1"/>
    <col min="3855" max="4096" width="9.140625" style="98"/>
    <col min="4097" max="4097" width="0" style="98" hidden="1" customWidth="1"/>
    <col min="4098" max="4098" width="29" style="98" customWidth="1"/>
    <col min="4099" max="4099" width="10.5703125" style="98" customWidth="1"/>
    <col min="4100" max="4100" width="13.140625" style="98" customWidth="1"/>
    <col min="4101" max="4101" width="13" style="98" customWidth="1"/>
    <col min="4102" max="4102" width="11.28515625" style="98" customWidth="1"/>
    <col min="4103" max="4103" width="12.28515625" style="98" bestFit="1" customWidth="1"/>
    <col min="4104" max="4104" width="15" style="98" bestFit="1" customWidth="1"/>
    <col min="4105" max="4105" width="10.85546875" style="98" bestFit="1" customWidth="1"/>
    <col min="4106" max="4106" width="2.5703125" style="98" customWidth="1"/>
    <col min="4107" max="4109" width="9.140625" style="98"/>
    <col min="4110" max="4110" width="9.5703125" style="98" bestFit="1" customWidth="1"/>
    <col min="4111" max="4352" width="9.140625" style="98"/>
    <col min="4353" max="4353" width="0" style="98" hidden="1" customWidth="1"/>
    <col min="4354" max="4354" width="29" style="98" customWidth="1"/>
    <col min="4355" max="4355" width="10.5703125" style="98" customWidth="1"/>
    <col min="4356" max="4356" width="13.140625" style="98" customWidth="1"/>
    <col min="4357" max="4357" width="13" style="98" customWidth="1"/>
    <col min="4358" max="4358" width="11.28515625" style="98" customWidth="1"/>
    <col min="4359" max="4359" width="12.28515625" style="98" bestFit="1" customWidth="1"/>
    <col min="4360" max="4360" width="15" style="98" bestFit="1" customWidth="1"/>
    <col min="4361" max="4361" width="10.85546875" style="98" bestFit="1" customWidth="1"/>
    <col min="4362" max="4362" width="2.5703125" style="98" customWidth="1"/>
    <col min="4363" max="4365" width="9.140625" style="98"/>
    <col min="4366" max="4366" width="9.5703125" style="98" bestFit="1" customWidth="1"/>
    <col min="4367" max="4608" width="9.140625" style="98"/>
    <col min="4609" max="4609" width="0" style="98" hidden="1" customWidth="1"/>
    <col min="4610" max="4610" width="29" style="98" customWidth="1"/>
    <col min="4611" max="4611" width="10.5703125" style="98" customWidth="1"/>
    <col min="4612" max="4612" width="13.140625" style="98" customWidth="1"/>
    <col min="4613" max="4613" width="13" style="98" customWidth="1"/>
    <col min="4614" max="4614" width="11.28515625" style="98" customWidth="1"/>
    <col min="4615" max="4615" width="12.28515625" style="98" bestFit="1" customWidth="1"/>
    <col min="4616" max="4616" width="15" style="98" bestFit="1" customWidth="1"/>
    <col min="4617" max="4617" width="10.85546875" style="98" bestFit="1" customWidth="1"/>
    <col min="4618" max="4618" width="2.5703125" style="98" customWidth="1"/>
    <col min="4619" max="4621" width="9.140625" style="98"/>
    <col min="4622" max="4622" width="9.5703125" style="98" bestFit="1" customWidth="1"/>
    <col min="4623" max="4864" width="9.140625" style="98"/>
    <col min="4865" max="4865" width="0" style="98" hidden="1" customWidth="1"/>
    <col min="4866" max="4866" width="29" style="98" customWidth="1"/>
    <col min="4867" max="4867" width="10.5703125" style="98" customWidth="1"/>
    <col min="4868" max="4868" width="13.140625" style="98" customWidth="1"/>
    <col min="4869" max="4869" width="13" style="98" customWidth="1"/>
    <col min="4870" max="4870" width="11.28515625" style="98" customWidth="1"/>
    <col min="4871" max="4871" width="12.28515625" style="98" bestFit="1" customWidth="1"/>
    <col min="4872" max="4872" width="15" style="98" bestFit="1" customWidth="1"/>
    <col min="4873" max="4873" width="10.85546875" style="98" bestFit="1" customWidth="1"/>
    <col min="4874" max="4874" width="2.5703125" style="98" customWidth="1"/>
    <col min="4875" max="4877" width="9.140625" style="98"/>
    <col min="4878" max="4878" width="9.5703125" style="98" bestFit="1" customWidth="1"/>
    <col min="4879" max="5120" width="9.140625" style="98"/>
    <col min="5121" max="5121" width="0" style="98" hidden="1" customWidth="1"/>
    <col min="5122" max="5122" width="29" style="98" customWidth="1"/>
    <col min="5123" max="5123" width="10.5703125" style="98" customWidth="1"/>
    <col min="5124" max="5124" width="13.140625" style="98" customWidth="1"/>
    <col min="5125" max="5125" width="13" style="98" customWidth="1"/>
    <col min="5126" max="5126" width="11.28515625" style="98" customWidth="1"/>
    <col min="5127" max="5127" width="12.28515625" style="98" bestFit="1" customWidth="1"/>
    <col min="5128" max="5128" width="15" style="98" bestFit="1" customWidth="1"/>
    <col min="5129" max="5129" width="10.85546875" style="98" bestFit="1" customWidth="1"/>
    <col min="5130" max="5130" width="2.5703125" style="98" customWidth="1"/>
    <col min="5131" max="5133" width="9.140625" style="98"/>
    <col min="5134" max="5134" width="9.5703125" style="98" bestFit="1" customWidth="1"/>
    <col min="5135" max="5376" width="9.140625" style="98"/>
    <col min="5377" max="5377" width="0" style="98" hidden="1" customWidth="1"/>
    <col min="5378" max="5378" width="29" style="98" customWidth="1"/>
    <col min="5379" max="5379" width="10.5703125" style="98" customWidth="1"/>
    <col min="5380" max="5380" width="13.140625" style="98" customWidth="1"/>
    <col min="5381" max="5381" width="13" style="98" customWidth="1"/>
    <col min="5382" max="5382" width="11.28515625" style="98" customWidth="1"/>
    <col min="5383" max="5383" width="12.28515625" style="98" bestFit="1" customWidth="1"/>
    <col min="5384" max="5384" width="15" style="98" bestFit="1" customWidth="1"/>
    <col min="5385" max="5385" width="10.85546875" style="98" bestFit="1" customWidth="1"/>
    <col min="5386" max="5386" width="2.5703125" style="98" customWidth="1"/>
    <col min="5387" max="5389" width="9.140625" style="98"/>
    <col min="5390" max="5390" width="9.5703125" style="98" bestFit="1" customWidth="1"/>
    <col min="5391" max="5632" width="9.140625" style="98"/>
    <col min="5633" max="5633" width="0" style="98" hidden="1" customWidth="1"/>
    <col min="5634" max="5634" width="29" style="98" customWidth="1"/>
    <col min="5635" max="5635" width="10.5703125" style="98" customWidth="1"/>
    <col min="5636" max="5636" width="13.140625" style="98" customWidth="1"/>
    <col min="5637" max="5637" width="13" style="98" customWidth="1"/>
    <col min="5638" max="5638" width="11.28515625" style="98" customWidth="1"/>
    <col min="5639" max="5639" width="12.28515625" style="98" bestFit="1" customWidth="1"/>
    <col min="5640" max="5640" width="15" style="98" bestFit="1" customWidth="1"/>
    <col min="5641" max="5641" width="10.85546875" style="98" bestFit="1" customWidth="1"/>
    <col min="5642" max="5642" width="2.5703125" style="98" customWidth="1"/>
    <col min="5643" max="5645" width="9.140625" style="98"/>
    <col min="5646" max="5646" width="9.5703125" style="98" bestFit="1" customWidth="1"/>
    <col min="5647" max="5888" width="9.140625" style="98"/>
    <col min="5889" max="5889" width="0" style="98" hidden="1" customWidth="1"/>
    <col min="5890" max="5890" width="29" style="98" customWidth="1"/>
    <col min="5891" max="5891" width="10.5703125" style="98" customWidth="1"/>
    <col min="5892" max="5892" width="13.140625" style="98" customWidth="1"/>
    <col min="5893" max="5893" width="13" style="98" customWidth="1"/>
    <col min="5894" max="5894" width="11.28515625" style="98" customWidth="1"/>
    <col min="5895" max="5895" width="12.28515625" style="98" bestFit="1" customWidth="1"/>
    <col min="5896" max="5896" width="15" style="98" bestFit="1" customWidth="1"/>
    <col min="5897" max="5897" width="10.85546875" style="98" bestFit="1" customWidth="1"/>
    <col min="5898" max="5898" width="2.5703125" style="98" customWidth="1"/>
    <col min="5899" max="5901" width="9.140625" style="98"/>
    <col min="5902" max="5902" width="9.5703125" style="98" bestFit="1" customWidth="1"/>
    <col min="5903" max="6144" width="9.140625" style="98"/>
    <col min="6145" max="6145" width="0" style="98" hidden="1" customWidth="1"/>
    <col min="6146" max="6146" width="29" style="98" customWidth="1"/>
    <col min="6147" max="6147" width="10.5703125" style="98" customWidth="1"/>
    <col min="6148" max="6148" width="13.140625" style="98" customWidth="1"/>
    <col min="6149" max="6149" width="13" style="98" customWidth="1"/>
    <col min="6150" max="6150" width="11.28515625" style="98" customWidth="1"/>
    <col min="6151" max="6151" width="12.28515625" style="98" bestFit="1" customWidth="1"/>
    <col min="6152" max="6152" width="15" style="98" bestFit="1" customWidth="1"/>
    <col min="6153" max="6153" width="10.85546875" style="98" bestFit="1" customWidth="1"/>
    <col min="6154" max="6154" width="2.5703125" style="98" customWidth="1"/>
    <col min="6155" max="6157" width="9.140625" style="98"/>
    <col min="6158" max="6158" width="9.5703125" style="98" bestFit="1" customWidth="1"/>
    <col min="6159" max="6400" width="9.140625" style="98"/>
    <col min="6401" max="6401" width="0" style="98" hidden="1" customWidth="1"/>
    <col min="6402" max="6402" width="29" style="98" customWidth="1"/>
    <col min="6403" max="6403" width="10.5703125" style="98" customWidth="1"/>
    <col min="6404" max="6404" width="13.140625" style="98" customWidth="1"/>
    <col min="6405" max="6405" width="13" style="98" customWidth="1"/>
    <col min="6406" max="6406" width="11.28515625" style="98" customWidth="1"/>
    <col min="6407" max="6407" width="12.28515625" style="98" bestFit="1" customWidth="1"/>
    <col min="6408" max="6408" width="15" style="98" bestFit="1" customWidth="1"/>
    <col min="6409" max="6409" width="10.85546875" style="98" bestFit="1" customWidth="1"/>
    <col min="6410" max="6410" width="2.5703125" style="98" customWidth="1"/>
    <col min="6411" max="6413" width="9.140625" style="98"/>
    <col min="6414" max="6414" width="9.5703125" style="98" bestFit="1" customWidth="1"/>
    <col min="6415" max="6656" width="9.140625" style="98"/>
    <col min="6657" max="6657" width="0" style="98" hidden="1" customWidth="1"/>
    <col min="6658" max="6658" width="29" style="98" customWidth="1"/>
    <col min="6659" max="6659" width="10.5703125" style="98" customWidth="1"/>
    <col min="6660" max="6660" width="13.140625" style="98" customWidth="1"/>
    <col min="6661" max="6661" width="13" style="98" customWidth="1"/>
    <col min="6662" max="6662" width="11.28515625" style="98" customWidth="1"/>
    <col min="6663" max="6663" width="12.28515625" style="98" bestFit="1" customWidth="1"/>
    <col min="6664" max="6664" width="15" style="98" bestFit="1" customWidth="1"/>
    <col min="6665" max="6665" width="10.85546875" style="98" bestFit="1" customWidth="1"/>
    <col min="6666" max="6666" width="2.5703125" style="98" customWidth="1"/>
    <col min="6667" max="6669" width="9.140625" style="98"/>
    <col min="6670" max="6670" width="9.5703125" style="98" bestFit="1" customWidth="1"/>
    <col min="6671" max="6912" width="9.140625" style="98"/>
    <col min="6913" max="6913" width="0" style="98" hidden="1" customWidth="1"/>
    <col min="6914" max="6914" width="29" style="98" customWidth="1"/>
    <col min="6915" max="6915" width="10.5703125" style="98" customWidth="1"/>
    <col min="6916" max="6916" width="13.140625" style="98" customWidth="1"/>
    <col min="6917" max="6917" width="13" style="98" customWidth="1"/>
    <col min="6918" max="6918" width="11.28515625" style="98" customWidth="1"/>
    <col min="6919" max="6919" width="12.28515625" style="98" bestFit="1" customWidth="1"/>
    <col min="6920" max="6920" width="15" style="98" bestFit="1" customWidth="1"/>
    <col min="6921" max="6921" width="10.85546875" style="98" bestFit="1" customWidth="1"/>
    <col min="6922" max="6922" width="2.5703125" style="98" customWidth="1"/>
    <col min="6923" max="6925" width="9.140625" style="98"/>
    <col min="6926" max="6926" width="9.5703125" style="98" bestFit="1" customWidth="1"/>
    <col min="6927" max="7168" width="9.140625" style="98"/>
    <col min="7169" max="7169" width="0" style="98" hidden="1" customWidth="1"/>
    <col min="7170" max="7170" width="29" style="98" customWidth="1"/>
    <col min="7171" max="7171" width="10.5703125" style="98" customWidth="1"/>
    <col min="7172" max="7172" width="13.140625" style="98" customWidth="1"/>
    <col min="7173" max="7173" width="13" style="98" customWidth="1"/>
    <col min="7174" max="7174" width="11.28515625" style="98" customWidth="1"/>
    <col min="7175" max="7175" width="12.28515625" style="98" bestFit="1" customWidth="1"/>
    <col min="7176" max="7176" width="15" style="98" bestFit="1" customWidth="1"/>
    <col min="7177" max="7177" width="10.85546875" style="98" bestFit="1" customWidth="1"/>
    <col min="7178" max="7178" width="2.5703125" style="98" customWidth="1"/>
    <col min="7179" max="7181" width="9.140625" style="98"/>
    <col min="7182" max="7182" width="9.5703125" style="98" bestFit="1" customWidth="1"/>
    <col min="7183" max="7424" width="9.140625" style="98"/>
    <col min="7425" max="7425" width="0" style="98" hidden="1" customWidth="1"/>
    <col min="7426" max="7426" width="29" style="98" customWidth="1"/>
    <col min="7427" max="7427" width="10.5703125" style="98" customWidth="1"/>
    <col min="7428" max="7428" width="13.140625" style="98" customWidth="1"/>
    <col min="7429" max="7429" width="13" style="98" customWidth="1"/>
    <col min="7430" max="7430" width="11.28515625" style="98" customWidth="1"/>
    <col min="7431" max="7431" width="12.28515625" style="98" bestFit="1" customWidth="1"/>
    <col min="7432" max="7432" width="15" style="98" bestFit="1" customWidth="1"/>
    <col min="7433" max="7433" width="10.85546875" style="98" bestFit="1" customWidth="1"/>
    <col min="7434" max="7434" width="2.5703125" style="98" customWidth="1"/>
    <col min="7435" max="7437" width="9.140625" style="98"/>
    <col min="7438" max="7438" width="9.5703125" style="98" bestFit="1" customWidth="1"/>
    <col min="7439" max="7680" width="9.140625" style="98"/>
    <col min="7681" max="7681" width="0" style="98" hidden="1" customWidth="1"/>
    <col min="7682" max="7682" width="29" style="98" customWidth="1"/>
    <col min="7683" max="7683" width="10.5703125" style="98" customWidth="1"/>
    <col min="7684" max="7684" width="13.140625" style="98" customWidth="1"/>
    <col min="7685" max="7685" width="13" style="98" customWidth="1"/>
    <col min="7686" max="7686" width="11.28515625" style="98" customWidth="1"/>
    <col min="7687" max="7687" width="12.28515625" style="98" bestFit="1" customWidth="1"/>
    <col min="7688" max="7688" width="15" style="98" bestFit="1" customWidth="1"/>
    <col min="7689" max="7689" width="10.85546875" style="98" bestFit="1" customWidth="1"/>
    <col min="7690" max="7690" width="2.5703125" style="98" customWidth="1"/>
    <col min="7691" max="7693" width="9.140625" style="98"/>
    <col min="7694" max="7694" width="9.5703125" style="98" bestFit="1" customWidth="1"/>
    <col min="7695" max="7936" width="9.140625" style="98"/>
    <col min="7937" max="7937" width="0" style="98" hidden="1" customWidth="1"/>
    <col min="7938" max="7938" width="29" style="98" customWidth="1"/>
    <col min="7939" max="7939" width="10.5703125" style="98" customWidth="1"/>
    <col min="7940" max="7940" width="13.140625" style="98" customWidth="1"/>
    <col min="7941" max="7941" width="13" style="98" customWidth="1"/>
    <col min="7942" max="7942" width="11.28515625" style="98" customWidth="1"/>
    <col min="7943" max="7943" width="12.28515625" style="98" bestFit="1" customWidth="1"/>
    <col min="7944" max="7944" width="15" style="98" bestFit="1" customWidth="1"/>
    <col min="7945" max="7945" width="10.85546875" style="98" bestFit="1" customWidth="1"/>
    <col min="7946" max="7946" width="2.5703125" style="98" customWidth="1"/>
    <col min="7947" max="7949" width="9.140625" style="98"/>
    <col min="7950" max="7950" width="9.5703125" style="98" bestFit="1" customWidth="1"/>
    <col min="7951" max="8192" width="9.140625" style="98"/>
    <col min="8193" max="8193" width="0" style="98" hidden="1" customWidth="1"/>
    <col min="8194" max="8194" width="29" style="98" customWidth="1"/>
    <col min="8195" max="8195" width="10.5703125" style="98" customWidth="1"/>
    <col min="8196" max="8196" width="13.140625" style="98" customWidth="1"/>
    <col min="8197" max="8197" width="13" style="98" customWidth="1"/>
    <col min="8198" max="8198" width="11.28515625" style="98" customWidth="1"/>
    <col min="8199" max="8199" width="12.28515625" style="98" bestFit="1" customWidth="1"/>
    <col min="8200" max="8200" width="15" style="98" bestFit="1" customWidth="1"/>
    <col min="8201" max="8201" width="10.85546875" style="98" bestFit="1" customWidth="1"/>
    <col min="8202" max="8202" width="2.5703125" style="98" customWidth="1"/>
    <col min="8203" max="8205" width="9.140625" style="98"/>
    <col min="8206" max="8206" width="9.5703125" style="98" bestFit="1" customWidth="1"/>
    <col min="8207" max="8448" width="9.140625" style="98"/>
    <col min="8449" max="8449" width="0" style="98" hidden="1" customWidth="1"/>
    <col min="8450" max="8450" width="29" style="98" customWidth="1"/>
    <col min="8451" max="8451" width="10.5703125" style="98" customWidth="1"/>
    <col min="8452" max="8452" width="13.140625" style="98" customWidth="1"/>
    <col min="8453" max="8453" width="13" style="98" customWidth="1"/>
    <col min="8454" max="8454" width="11.28515625" style="98" customWidth="1"/>
    <col min="8455" max="8455" width="12.28515625" style="98" bestFit="1" customWidth="1"/>
    <col min="8456" max="8456" width="15" style="98" bestFit="1" customWidth="1"/>
    <col min="8457" max="8457" width="10.85546875" style="98" bestFit="1" customWidth="1"/>
    <col min="8458" max="8458" width="2.5703125" style="98" customWidth="1"/>
    <col min="8459" max="8461" width="9.140625" style="98"/>
    <col min="8462" max="8462" width="9.5703125" style="98" bestFit="1" customWidth="1"/>
    <col min="8463" max="8704" width="9.140625" style="98"/>
    <col min="8705" max="8705" width="0" style="98" hidden="1" customWidth="1"/>
    <col min="8706" max="8706" width="29" style="98" customWidth="1"/>
    <col min="8707" max="8707" width="10.5703125" style="98" customWidth="1"/>
    <col min="8708" max="8708" width="13.140625" style="98" customWidth="1"/>
    <col min="8709" max="8709" width="13" style="98" customWidth="1"/>
    <col min="8710" max="8710" width="11.28515625" style="98" customWidth="1"/>
    <col min="8711" max="8711" width="12.28515625" style="98" bestFit="1" customWidth="1"/>
    <col min="8712" max="8712" width="15" style="98" bestFit="1" customWidth="1"/>
    <col min="8713" max="8713" width="10.85546875" style="98" bestFit="1" customWidth="1"/>
    <col min="8714" max="8714" width="2.5703125" style="98" customWidth="1"/>
    <col min="8715" max="8717" width="9.140625" style="98"/>
    <col min="8718" max="8718" width="9.5703125" style="98" bestFit="1" customWidth="1"/>
    <col min="8719" max="8960" width="9.140625" style="98"/>
    <col min="8961" max="8961" width="0" style="98" hidden="1" customWidth="1"/>
    <col min="8962" max="8962" width="29" style="98" customWidth="1"/>
    <col min="8963" max="8963" width="10.5703125" style="98" customWidth="1"/>
    <col min="8964" max="8964" width="13.140625" style="98" customWidth="1"/>
    <col min="8965" max="8965" width="13" style="98" customWidth="1"/>
    <col min="8966" max="8966" width="11.28515625" style="98" customWidth="1"/>
    <col min="8967" max="8967" width="12.28515625" style="98" bestFit="1" customWidth="1"/>
    <col min="8968" max="8968" width="15" style="98" bestFit="1" customWidth="1"/>
    <col min="8969" max="8969" width="10.85546875" style="98" bestFit="1" customWidth="1"/>
    <col min="8970" max="8970" width="2.5703125" style="98" customWidth="1"/>
    <col min="8971" max="8973" width="9.140625" style="98"/>
    <col min="8974" max="8974" width="9.5703125" style="98" bestFit="1" customWidth="1"/>
    <col min="8975" max="9216" width="9.140625" style="98"/>
    <col min="9217" max="9217" width="0" style="98" hidden="1" customWidth="1"/>
    <col min="9218" max="9218" width="29" style="98" customWidth="1"/>
    <col min="9219" max="9219" width="10.5703125" style="98" customWidth="1"/>
    <col min="9220" max="9220" width="13.140625" style="98" customWidth="1"/>
    <col min="9221" max="9221" width="13" style="98" customWidth="1"/>
    <col min="9222" max="9222" width="11.28515625" style="98" customWidth="1"/>
    <col min="9223" max="9223" width="12.28515625" style="98" bestFit="1" customWidth="1"/>
    <col min="9224" max="9224" width="15" style="98" bestFit="1" customWidth="1"/>
    <col min="9225" max="9225" width="10.85546875" style="98" bestFit="1" customWidth="1"/>
    <col min="9226" max="9226" width="2.5703125" style="98" customWidth="1"/>
    <col min="9227" max="9229" width="9.140625" style="98"/>
    <col min="9230" max="9230" width="9.5703125" style="98" bestFit="1" customWidth="1"/>
    <col min="9231" max="9472" width="9.140625" style="98"/>
    <col min="9473" max="9473" width="0" style="98" hidden="1" customWidth="1"/>
    <col min="9474" max="9474" width="29" style="98" customWidth="1"/>
    <col min="9475" max="9475" width="10.5703125" style="98" customWidth="1"/>
    <col min="9476" max="9476" width="13.140625" style="98" customWidth="1"/>
    <col min="9477" max="9477" width="13" style="98" customWidth="1"/>
    <col min="9478" max="9478" width="11.28515625" style="98" customWidth="1"/>
    <col min="9479" max="9479" width="12.28515625" style="98" bestFit="1" customWidth="1"/>
    <col min="9480" max="9480" width="15" style="98" bestFit="1" customWidth="1"/>
    <col min="9481" max="9481" width="10.85546875" style="98" bestFit="1" customWidth="1"/>
    <col min="9482" max="9482" width="2.5703125" style="98" customWidth="1"/>
    <col min="9483" max="9485" width="9.140625" style="98"/>
    <col min="9486" max="9486" width="9.5703125" style="98" bestFit="1" customWidth="1"/>
    <col min="9487" max="9728" width="9.140625" style="98"/>
    <col min="9729" max="9729" width="0" style="98" hidden="1" customWidth="1"/>
    <col min="9730" max="9730" width="29" style="98" customWidth="1"/>
    <col min="9731" max="9731" width="10.5703125" style="98" customWidth="1"/>
    <col min="9732" max="9732" width="13.140625" style="98" customWidth="1"/>
    <col min="9733" max="9733" width="13" style="98" customWidth="1"/>
    <col min="9734" max="9734" width="11.28515625" style="98" customWidth="1"/>
    <col min="9735" max="9735" width="12.28515625" style="98" bestFit="1" customWidth="1"/>
    <col min="9736" max="9736" width="15" style="98" bestFit="1" customWidth="1"/>
    <col min="9737" max="9737" width="10.85546875" style="98" bestFit="1" customWidth="1"/>
    <col min="9738" max="9738" width="2.5703125" style="98" customWidth="1"/>
    <col min="9739" max="9741" width="9.140625" style="98"/>
    <col min="9742" max="9742" width="9.5703125" style="98" bestFit="1" customWidth="1"/>
    <col min="9743" max="9984" width="9.140625" style="98"/>
    <col min="9985" max="9985" width="0" style="98" hidden="1" customWidth="1"/>
    <col min="9986" max="9986" width="29" style="98" customWidth="1"/>
    <col min="9987" max="9987" width="10.5703125" style="98" customWidth="1"/>
    <col min="9988" max="9988" width="13.140625" style="98" customWidth="1"/>
    <col min="9989" max="9989" width="13" style="98" customWidth="1"/>
    <col min="9990" max="9990" width="11.28515625" style="98" customWidth="1"/>
    <col min="9991" max="9991" width="12.28515625" style="98" bestFit="1" customWidth="1"/>
    <col min="9992" max="9992" width="15" style="98" bestFit="1" customWidth="1"/>
    <col min="9993" max="9993" width="10.85546875" style="98" bestFit="1" customWidth="1"/>
    <col min="9994" max="9994" width="2.5703125" style="98" customWidth="1"/>
    <col min="9995" max="9997" width="9.140625" style="98"/>
    <col min="9998" max="9998" width="9.5703125" style="98" bestFit="1" customWidth="1"/>
    <col min="9999" max="10240" width="9.140625" style="98"/>
    <col min="10241" max="10241" width="0" style="98" hidden="1" customWidth="1"/>
    <col min="10242" max="10242" width="29" style="98" customWidth="1"/>
    <col min="10243" max="10243" width="10.5703125" style="98" customWidth="1"/>
    <col min="10244" max="10244" width="13.140625" style="98" customWidth="1"/>
    <col min="10245" max="10245" width="13" style="98" customWidth="1"/>
    <col min="10246" max="10246" width="11.28515625" style="98" customWidth="1"/>
    <col min="10247" max="10247" width="12.28515625" style="98" bestFit="1" customWidth="1"/>
    <col min="10248" max="10248" width="15" style="98" bestFit="1" customWidth="1"/>
    <col min="10249" max="10249" width="10.85546875" style="98" bestFit="1" customWidth="1"/>
    <col min="10250" max="10250" width="2.5703125" style="98" customWidth="1"/>
    <col min="10251" max="10253" width="9.140625" style="98"/>
    <col min="10254" max="10254" width="9.5703125" style="98" bestFit="1" customWidth="1"/>
    <col min="10255" max="10496" width="9.140625" style="98"/>
    <col min="10497" max="10497" width="0" style="98" hidden="1" customWidth="1"/>
    <col min="10498" max="10498" width="29" style="98" customWidth="1"/>
    <col min="10499" max="10499" width="10.5703125" style="98" customWidth="1"/>
    <col min="10500" max="10500" width="13.140625" style="98" customWidth="1"/>
    <col min="10501" max="10501" width="13" style="98" customWidth="1"/>
    <col min="10502" max="10502" width="11.28515625" style="98" customWidth="1"/>
    <col min="10503" max="10503" width="12.28515625" style="98" bestFit="1" customWidth="1"/>
    <col min="10504" max="10504" width="15" style="98" bestFit="1" customWidth="1"/>
    <col min="10505" max="10505" width="10.85546875" style="98" bestFit="1" customWidth="1"/>
    <col min="10506" max="10506" width="2.5703125" style="98" customWidth="1"/>
    <col min="10507" max="10509" width="9.140625" style="98"/>
    <col min="10510" max="10510" width="9.5703125" style="98" bestFit="1" customWidth="1"/>
    <col min="10511" max="10752" width="9.140625" style="98"/>
    <col min="10753" max="10753" width="0" style="98" hidden="1" customWidth="1"/>
    <col min="10754" max="10754" width="29" style="98" customWidth="1"/>
    <col min="10755" max="10755" width="10.5703125" style="98" customWidth="1"/>
    <col min="10756" max="10756" width="13.140625" style="98" customWidth="1"/>
    <col min="10757" max="10757" width="13" style="98" customWidth="1"/>
    <col min="10758" max="10758" width="11.28515625" style="98" customWidth="1"/>
    <col min="10759" max="10759" width="12.28515625" style="98" bestFit="1" customWidth="1"/>
    <col min="10760" max="10760" width="15" style="98" bestFit="1" customWidth="1"/>
    <col min="10761" max="10761" width="10.85546875" style="98" bestFit="1" customWidth="1"/>
    <col min="10762" max="10762" width="2.5703125" style="98" customWidth="1"/>
    <col min="10763" max="10765" width="9.140625" style="98"/>
    <col min="10766" max="10766" width="9.5703125" style="98" bestFit="1" customWidth="1"/>
    <col min="10767" max="11008" width="9.140625" style="98"/>
    <col min="11009" max="11009" width="0" style="98" hidden="1" customWidth="1"/>
    <col min="11010" max="11010" width="29" style="98" customWidth="1"/>
    <col min="11011" max="11011" width="10.5703125" style="98" customWidth="1"/>
    <col min="11012" max="11012" width="13.140625" style="98" customWidth="1"/>
    <col min="11013" max="11013" width="13" style="98" customWidth="1"/>
    <col min="11014" max="11014" width="11.28515625" style="98" customWidth="1"/>
    <col min="11015" max="11015" width="12.28515625" style="98" bestFit="1" customWidth="1"/>
    <col min="11016" max="11016" width="15" style="98" bestFit="1" customWidth="1"/>
    <col min="11017" max="11017" width="10.85546875" style="98" bestFit="1" customWidth="1"/>
    <col min="11018" max="11018" width="2.5703125" style="98" customWidth="1"/>
    <col min="11019" max="11021" width="9.140625" style="98"/>
    <col min="11022" max="11022" width="9.5703125" style="98" bestFit="1" customWidth="1"/>
    <col min="11023" max="11264" width="9.140625" style="98"/>
    <col min="11265" max="11265" width="0" style="98" hidden="1" customWidth="1"/>
    <col min="11266" max="11266" width="29" style="98" customWidth="1"/>
    <col min="11267" max="11267" width="10.5703125" style="98" customWidth="1"/>
    <col min="11268" max="11268" width="13.140625" style="98" customWidth="1"/>
    <col min="11269" max="11269" width="13" style="98" customWidth="1"/>
    <col min="11270" max="11270" width="11.28515625" style="98" customWidth="1"/>
    <col min="11271" max="11271" width="12.28515625" style="98" bestFit="1" customWidth="1"/>
    <col min="11272" max="11272" width="15" style="98" bestFit="1" customWidth="1"/>
    <col min="11273" max="11273" width="10.85546875" style="98" bestFit="1" customWidth="1"/>
    <col min="11274" max="11274" width="2.5703125" style="98" customWidth="1"/>
    <col min="11275" max="11277" width="9.140625" style="98"/>
    <col min="11278" max="11278" width="9.5703125" style="98" bestFit="1" customWidth="1"/>
    <col min="11279" max="11520" width="9.140625" style="98"/>
    <col min="11521" max="11521" width="0" style="98" hidden="1" customWidth="1"/>
    <col min="11522" max="11522" width="29" style="98" customWidth="1"/>
    <col min="11523" max="11523" width="10.5703125" style="98" customWidth="1"/>
    <col min="11524" max="11524" width="13.140625" style="98" customWidth="1"/>
    <col min="11525" max="11525" width="13" style="98" customWidth="1"/>
    <col min="11526" max="11526" width="11.28515625" style="98" customWidth="1"/>
    <col min="11527" max="11527" width="12.28515625" style="98" bestFit="1" customWidth="1"/>
    <col min="11528" max="11528" width="15" style="98" bestFit="1" customWidth="1"/>
    <col min="11529" max="11529" width="10.85546875" style="98" bestFit="1" customWidth="1"/>
    <col min="11530" max="11530" width="2.5703125" style="98" customWidth="1"/>
    <col min="11531" max="11533" width="9.140625" style="98"/>
    <col min="11534" max="11534" width="9.5703125" style="98" bestFit="1" customWidth="1"/>
    <col min="11535" max="11776" width="9.140625" style="98"/>
    <col min="11777" max="11777" width="0" style="98" hidden="1" customWidth="1"/>
    <col min="11778" max="11778" width="29" style="98" customWidth="1"/>
    <col min="11779" max="11779" width="10.5703125" style="98" customWidth="1"/>
    <col min="11780" max="11780" width="13.140625" style="98" customWidth="1"/>
    <col min="11781" max="11781" width="13" style="98" customWidth="1"/>
    <col min="11782" max="11782" width="11.28515625" style="98" customWidth="1"/>
    <col min="11783" max="11783" width="12.28515625" style="98" bestFit="1" customWidth="1"/>
    <col min="11784" max="11784" width="15" style="98" bestFit="1" customWidth="1"/>
    <col min="11785" max="11785" width="10.85546875" style="98" bestFit="1" customWidth="1"/>
    <col min="11786" max="11786" width="2.5703125" style="98" customWidth="1"/>
    <col min="11787" max="11789" width="9.140625" style="98"/>
    <col min="11790" max="11790" width="9.5703125" style="98" bestFit="1" customWidth="1"/>
    <col min="11791" max="12032" width="9.140625" style="98"/>
    <col min="12033" max="12033" width="0" style="98" hidden="1" customWidth="1"/>
    <col min="12034" max="12034" width="29" style="98" customWidth="1"/>
    <col min="12035" max="12035" width="10.5703125" style="98" customWidth="1"/>
    <col min="12036" max="12036" width="13.140625" style="98" customWidth="1"/>
    <col min="12037" max="12037" width="13" style="98" customWidth="1"/>
    <col min="12038" max="12038" width="11.28515625" style="98" customWidth="1"/>
    <col min="12039" max="12039" width="12.28515625" style="98" bestFit="1" customWidth="1"/>
    <col min="12040" max="12040" width="15" style="98" bestFit="1" customWidth="1"/>
    <col min="12041" max="12041" width="10.85546875" style="98" bestFit="1" customWidth="1"/>
    <col min="12042" max="12042" width="2.5703125" style="98" customWidth="1"/>
    <col min="12043" max="12045" width="9.140625" style="98"/>
    <col min="12046" max="12046" width="9.5703125" style="98" bestFit="1" customWidth="1"/>
    <col min="12047" max="12288" width="9.140625" style="98"/>
    <col min="12289" max="12289" width="0" style="98" hidden="1" customWidth="1"/>
    <col min="12290" max="12290" width="29" style="98" customWidth="1"/>
    <col min="12291" max="12291" width="10.5703125" style="98" customWidth="1"/>
    <col min="12292" max="12292" width="13.140625" style="98" customWidth="1"/>
    <col min="12293" max="12293" width="13" style="98" customWidth="1"/>
    <col min="12294" max="12294" width="11.28515625" style="98" customWidth="1"/>
    <col min="12295" max="12295" width="12.28515625" style="98" bestFit="1" customWidth="1"/>
    <col min="12296" max="12296" width="15" style="98" bestFit="1" customWidth="1"/>
    <col min="12297" max="12297" width="10.85546875" style="98" bestFit="1" customWidth="1"/>
    <col min="12298" max="12298" width="2.5703125" style="98" customWidth="1"/>
    <col min="12299" max="12301" width="9.140625" style="98"/>
    <col min="12302" max="12302" width="9.5703125" style="98" bestFit="1" customWidth="1"/>
    <col min="12303" max="12544" width="9.140625" style="98"/>
    <col min="12545" max="12545" width="0" style="98" hidden="1" customWidth="1"/>
    <col min="12546" max="12546" width="29" style="98" customWidth="1"/>
    <col min="12547" max="12547" width="10.5703125" style="98" customWidth="1"/>
    <col min="12548" max="12548" width="13.140625" style="98" customWidth="1"/>
    <col min="12549" max="12549" width="13" style="98" customWidth="1"/>
    <col min="12550" max="12550" width="11.28515625" style="98" customWidth="1"/>
    <col min="12551" max="12551" width="12.28515625" style="98" bestFit="1" customWidth="1"/>
    <col min="12552" max="12552" width="15" style="98" bestFit="1" customWidth="1"/>
    <col min="12553" max="12553" width="10.85546875" style="98" bestFit="1" customWidth="1"/>
    <col min="12554" max="12554" width="2.5703125" style="98" customWidth="1"/>
    <col min="12555" max="12557" width="9.140625" style="98"/>
    <col min="12558" max="12558" width="9.5703125" style="98" bestFit="1" customWidth="1"/>
    <col min="12559" max="12800" width="9.140625" style="98"/>
    <col min="12801" max="12801" width="0" style="98" hidden="1" customWidth="1"/>
    <col min="12802" max="12802" width="29" style="98" customWidth="1"/>
    <col min="12803" max="12803" width="10.5703125" style="98" customWidth="1"/>
    <col min="12804" max="12804" width="13.140625" style="98" customWidth="1"/>
    <col min="12805" max="12805" width="13" style="98" customWidth="1"/>
    <col min="12806" max="12806" width="11.28515625" style="98" customWidth="1"/>
    <col min="12807" max="12807" width="12.28515625" style="98" bestFit="1" customWidth="1"/>
    <col min="12808" max="12808" width="15" style="98" bestFit="1" customWidth="1"/>
    <col min="12809" max="12809" width="10.85546875" style="98" bestFit="1" customWidth="1"/>
    <col min="12810" max="12810" width="2.5703125" style="98" customWidth="1"/>
    <col min="12811" max="12813" width="9.140625" style="98"/>
    <col min="12814" max="12814" width="9.5703125" style="98" bestFit="1" customWidth="1"/>
    <col min="12815" max="13056" width="9.140625" style="98"/>
    <col min="13057" max="13057" width="0" style="98" hidden="1" customWidth="1"/>
    <col min="13058" max="13058" width="29" style="98" customWidth="1"/>
    <col min="13059" max="13059" width="10.5703125" style="98" customWidth="1"/>
    <col min="13060" max="13060" width="13.140625" style="98" customWidth="1"/>
    <col min="13061" max="13061" width="13" style="98" customWidth="1"/>
    <col min="13062" max="13062" width="11.28515625" style="98" customWidth="1"/>
    <col min="13063" max="13063" width="12.28515625" style="98" bestFit="1" customWidth="1"/>
    <col min="13064" max="13064" width="15" style="98" bestFit="1" customWidth="1"/>
    <col min="13065" max="13065" width="10.85546875" style="98" bestFit="1" customWidth="1"/>
    <col min="13066" max="13066" width="2.5703125" style="98" customWidth="1"/>
    <col min="13067" max="13069" width="9.140625" style="98"/>
    <col min="13070" max="13070" width="9.5703125" style="98" bestFit="1" customWidth="1"/>
    <col min="13071" max="13312" width="9.140625" style="98"/>
    <col min="13313" max="13313" width="0" style="98" hidden="1" customWidth="1"/>
    <col min="13314" max="13314" width="29" style="98" customWidth="1"/>
    <col min="13315" max="13315" width="10.5703125" style="98" customWidth="1"/>
    <col min="13316" max="13316" width="13.140625" style="98" customWidth="1"/>
    <col min="13317" max="13317" width="13" style="98" customWidth="1"/>
    <col min="13318" max="13318" width="11.28515625" style="98" customWidth="1"/>
    <col min="13319" max="13319" width="12.28515625" style="98" bestFit="1" customWidth="1"/>
    <col min="13320" max="13320" width="15" style="98" bestFit="1" customWidth="1"/>
    <col min="13321" max="13321" width="10.85546875" style="98" bestFit="1" customWidth="1"/>
    <col min="13322" max="13322" width="2.5703125" style="98" customWidth="1"/>
    <col min="13323" max="13325" width="9.140625" style="98"/>
    <col min="13326" max="13326" width="9.5703125" style="98" bestFit="1" customWidth="1"/>
    <col min="13327" max="13568" width="9.140625" style="98"/>
    <col min="13569" max="13569" width="0" style="98" hidden="1" customWidth="1"/>
    <col min="13570" max="13570" width="29" style="98" customWidth="1"/>
    <col min="13571" max="13571" width="10.5703125" style="98" customWidth="1"/>
    <col min="13572" max="13572" width="13.140625" style="98" customWidth="1"/>
    <col min="13573" max="13573" width="13" style="98" customWidth="1"/>
    <col min="13574" max="13574" width="11.28515625" style="98" customWidth="1"/>
    <col min="13575" max="13575" width="12.28515625" style="98" bestFit="1" customWidth="1"/>
    <col min="13576" max="13576" width="15" style="98" bestFit="1" customWidth="1"/>
    <col min="13577" max="13577" width="10.85546875" style="98" bestFit="1" customWidth="1"/>
    <col min="13578" max="13578" width="2.5703125" style="98" customWidth="1"/>
    <col min="13579" max="13581" width="9.140625" style="98"/>
    <col min="13582" max="13582" width="9.5703125" style="98" bestFit="1" customWidth="1"/>
    <col min="13583" max="13824" width="9.140625" style="98"/>
    <col min="13825" max="13825" width="0" style="98" hidden="1" customWidth="1"/>
    <col min="13826" max="13826" width="29" style="98" customWidth="1"/>
    <col min="13827" max="13827" width="10.5703125" style="98" customWidth="1"/>
    <col min="13828" max="13828" width="13.140625" style="98" customWidth="1"/>
    <col min="13829" max="13829" width="13" style="98" customWidth="1"/>
    <col min="13830" max="13830" width="11.28515625" style="98" customWidth="1"/>
    <col min="13831" max="13831" width="12.28515625" style="98" bestFit="1" customWidth="1"/>
    <col min="13832" max="13832" width="15" style="98" bestFit="1" customWidth="1"/>
    <col min="13833" max="13833" width="10.85546875" style="98" bestFit="1" customWidth="1"/>
    <col min="13834" max="13834" width="2.5703125" style="98" customWidth="1"/>
    <col min="13835" max="13837" width="9.140625" style="98"/>
    <col min="13838" max="13838" width="9.5703125" style="98" bestFit="1" customWidth="1"/>
    <col min="13839" max="14080" width="9.140625" style="98"/>
    <col min="14081" max="14081" width="0" style="98" hidden="1" customWidth="1"/>
    <col min="14082" max="14082" width="29" style="98" customWidth="1"/>
    <col min="14083" max="14083" width="10.5703125" style="98" customWidth="1"/>
    <col min="14084" max="14084" width="13.140625" style="98" customWidth="1"/>
    <col min="14085" max="14085" width="13" style="98" customWidth="1"/>
    <col min="14086" max="14086" width="11.28515625" style="98" customWidth="1"/>
    <col min="14087" max="14087" width="12.28515625" style="98" bestFit="1" customWidth="1"/>
    <col min="14088" max="14088" width="15" style="98" bestFit="1" customWidth="1"/>
    <col min="14089" max="14089" width="10.85546875" style="98" bestFit="1" customWidth="1"/>
    <col min="14090" max="14090" width="2.5703125" style="98" customWidth="1"/>
    <col min="14091" max="14093" width="9.140625" style="98"/>
    <col min="14094" max="14094" width="9.5703125" style="98" bestFit="1" customWidth="1"/>
    <col min="14095" max="14336" width="9.140625" style="98"/>
    <col min="14337" max="14337" width="0" style="98" hidden="1" customWidth="1"/>
    <col min="14338" max="14338" width="29" style="98" customWidth="1"/>
    <col min="14339" max="14339" width="10.5703125" style="98" customWidth="1"/>
    <col min="14340" max="14340" width="13.140625" style="98" customWidth="1"/>
    <col min="14341" max="14341" width="13" style="98" customWidth="1"/>
    <col min="14342" max="14342" width="11.28515625" style="98" customWidth="1"/>
    <col min="14343" max="14343" width="12.28515625" style="98" bestFit="1" customWidth="1"/>
    <col min="14344" max="14344" width="15" style="98" bestFit="1" customWidth="1"/>
    <col min="14345" max="14345" width="10.85546875" style="98" bestFit="1" customWidth="1"/>
    <col min="14346" max="14346" width="2.5703125" style="98" customWidth="1"/>
    <col min="14347" max="14349" width="9.140625" style="98"/>
    <col min="14350" max="14350" width="9.5703125" style="98" bestFit="1" customWidth="1"/>
    <col min="14351" max="14592" width="9.140625" style="98"/>
    <col min="14593" max="14593" width="0" style="98" hidden="1" customWidth="1"/>
    <col min="14594" max="14594" width="29" style="98" customWidth="1"/>
    <col min="14595" max="14595" width="10.5703125" style="98" customWidth="1"/>
    <col min="14596" max="14596" width="13.140625" style="98" customWidth="1"/>
    <col min="14597" max="14597" width="13" style="98" customWidth="1"/>
    <col min="14598" max="14598" width="11.28515625" style="98" customWidth="1"/>
    <col min="14599" max="14599" width="12.28515625" style="98" bestFit="1" customWidth="1"/>
    <col min="14600" max="14600" width="15" style="98" bestFit="1" customWidth="1"/>
    <col min="14601" max="14601" width="10.85546875" style="98" bestFit="1" customWidth="1"/>
    <col min="14602" max="14602" width="2.5703125" style="98" customWidth="1"/>
    <col min="14603" max="14605" width="9.140625" style="98"/>
    <col min="14606" max="14606" width="9.5703125" style="98" bestFit="1" customWidth="1"/>
    <col min="14607" max="14848" width="9.140625" style="98"/>
    <col min="14849" max="14849" width="0" style="98" hidden="1" customWidth="1"/>
    <col min="14850" max="14850" width="29" style="98" customWidth="1"/>
    <col min="14851" max="14851" width="10.5703125" style="98" customWidth="1"/>
    <col min="14852" max="14852" width="13.140625" style="98" customWidth="1"/>
    <col min="14853" max="14853" width="13" style="98" customWidth="1"/>
    <col min="14854" max="14854" width="11.28515625" style="98" customWidth="1"/>
    <col min="14855" max="14855" width="12.28515625" style="98" bestFit="1" customWidth="1"/>
    <col min="14856" max="14856" width="15" style="98" bestFit="1" customWidth="1"/>
    <col min="14857" max="14857" width="10.85546875" style="98" bestFit="1" customWidth="1"/>
    <col min="14858" max="14858" width="2.5703125" style="98" customWidth="1"/>
    <col min="14859" max="14861" width="9.140625" style="98"/>
    <col min="14862" max="14862" width="9.5703125" style="98" bestFit="1" customWidth="1"/>
    <col min="14863" max="15104" width="9.140625" style="98"/>
    <col min="15105" max="15105" width="0" style="98" hidden="1" customWidth="1"/>
    <col min="15106" max="15106" width="29" style="98" customWidth="1"/>
    <col min="15107" max="15107" width="10.5703125" style="98" customWidth="1"/>
    <col min="15108" max="15108" width="13.140625" style="98" customWidth="1"/>
    <col min="15109" max="15109" width="13" style="98" customWidth="1"/>
    <col min="15110" max="15110" width="11.28515625" style="98" customWidth="1"/>
    <col min="15111" max="15111" width="12.28515625" style="98" bestFit="1" customWidth="1"/>
    <col min="15112" max="15112" width="15" style="98" bestFit="1" customWidth="1"/>
    <col min="15113" max="15113" width="10.85546875" style="98" bestFit="1" customWidth="1"/>
    <col min="15114" max="15114" width="2.5703125" style="98" customWidth="1"/>
    <col min="15115" max="15117" width="9.140625" style="98"/>
    <col min="15118" max="15118" width="9.5703125" style="98" bestFit="1" customWidth="1"/>
    <col min="15119" max="15360" width="9.140625" style="98"/>
    <col min="15361" max="15361" width="0" style="98" hidden="1" customWidth="1"/>
    <col min="15362" max="15362" width="29" style="98" customWidth="1"/>
    <col min="15363" max="15363" width="10.5703125" style="98" customWidth="1"/>
    <col min="15364" max="15364" width="13.140625" style="98" customWidth="1"/>
    <col min="15365" max="15365" width="13" style="98" customWidth="1"/>
    <col min="15366" max="15366" width="11.28515625" style="98" customWidth="1"/>
    <col min="15367" max="15367" width="12.28515625" style="98" bestFit="1" customWidth="1"/>
    <col min="15368" max="15368" width="15" style="98" bestFit="1" customWidth="1"/>
    <col min="15369" max="15369" width="10.85546875" style="98" bestFit="1" customWidth="1"/>
    <col min="15370" max="15370" width="2.5703125" style="98" customWidth="1"/>
    <col min="15371" max="15373" width="9.140625" style="98"/>
    <col min="15374" max="15374" width="9.5703125" style="98" bestFit="1" customWidth="1"/>
    <col min="15375" max="15616" width="9.140625" style="98"/>
    <col min="15617" max="15617" width="0" style="98" hidden="1" customWidth="1"/>
    <col min="15618" max="15618" width="29" style="98" customWidth="1"/>
    <col min="15619" max="15619" width="10.5703125" style="98" customWidth="1"/>
    <col min="15620" max="15620" width="13.140625" style="98" customWidth="1"/>
    <col min="15621" max="15621" width="13" style="98" customWidth="1"/>
    <col min="15622" max="15622" width="11.28515625" style="98" customWidth="1"/>
    <col min="15623" max="15623" width="12.28515625" style="98" bestFit="1" customWidth="1"/>
    <col min="15624" max="15624" width="15" style="98" bestFit="1" customWidth="1"/>
    <col min="15625" max="15625" width="10.85546875" style="98" bestFit="1" customWidth="1"/>
    <col min="15626" max="15626" width="2.5703125" style="98" customWidth="1"/>
    <col min="15627" max="15629" width="9.140625" style="98"/>
    <col min="15630" max="15630" width="9.5703125" style="98" bestFit="1" customWidth="1"/>
    <col min="15631" max="15872" width="9.140625" style="98"/>
    <col min="15873" max="15873" width="0" style="98" hidden="1" customWidth="1"/>
    <col min="15874" max="15874" width="29" style="98" customWidth="1"/>
    <col min="15875" max="15875" width="10.5703125" style="98" customWidth="1"/>
    <col min="15876" max="15876" width="13.140625" style="98" customWidth="1"/>
    <col min="15877" max="15877" width="13" style="98" customWidth="1"/>
    <col min="15878" max="15878" width="11.28515625" style="98" customWidth="1"/>
    <col min="15879" max="15879" width="12.28515625" style="98" bestFit="1" customWidth="1"/>
    <col min="15880" max="15880" width="15" style="98" bestFit="1" customWidth="1"/>
    <col min="15881" max="15881" width="10.85546875" style="98" bestFit="1" customWidth="1"/>
    <col min="15882" max="15882" width="2.5703125" style="98" customWidth="1"/>
    <col min="15883" max="15885" width="9.140625" style="98"/>
    <col min="15886" max="15886" width="9.5703125" style="98" bestFit="1" customWidth="1"/>
    <col min="15887" max="16128" width="9.140625" style="98"/>
    <col min="16129" max="16129" width="0" style="98" hidden="1" customWidth="1"/>
    <col min="16130" max="16130" width="29" style="98" customWidth="1"/>
    <col min="16131" max="16131" width="10.5703125" style="98" customWidth="1"/>
    <col min="16132" max="16132" width="13.140625" style="98" customWidth="1"/>
    <col min="16133" max="16133" width="13" style="98" customWidth="1"/>
    <col min="16134" max="16134" width="11.28515625" style="98" customWidth="1"/>
    <col min="16135" max="16135" width="12.28515625" style="98" bestFit="1" customWidth="1"/>
    <col min="16136" max="16136" width="15" style="98" bestFit="1" customWidth="1"/>
    <col min="16137" max="16137" width="10.85546875" style="98" bestFit="1" customWidth="1"/>
    <col min="16138" max="16138" width="2.5703125" style="98" customWidth="1"/>
    <col min="16139" max="16141" width="9.140625" style="98"/>
    <col min="16142" max="16142" width="9.5703125" style="98" bestFit="1" customWidth="1"/>
    <col min="16143" max="16384" width="9.140625" style="98"/>
  </cols>
  <sheetData>
    <row r="1" spans="1:256" x14ac:dyDescent="0.2">
      <c r="A1" s="582"/>
      <c r="B1" s="93"/>
      <c r="C1" s="94"/>
      <c r="D1" s="94"/>
      <c r="E1" s="94"/>
      <c r="F1" s="95"/>
      <c r="G1" s="96"/>
      <c r="H1" s="97"/>
      <c r="I1" s="164"/>
      <c r="J1" s="583"/>
      <c r="K1" s="584"/>
      <c r="L1" s="584"/>
      <c r="M1" s="585"/>
      <c r="N1" s="585"/>
      <c r="O1" s="585"/>
      <c r="P1" s="585"/>
      <c r="Q1" s="585"/>
      <c r="R1" s="585"/>
      <c r="S1" s="585"/>
      <c r="T1" s="585"/>
      <c r="U1" s="585"/>
      <c r="V1" s="585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H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  <c r="CQ1" s="585"/>
      <c r="CR1" s="585"/>
      <c r="CS1" s="585"/>
      <c r="CT1" s="585"/>
      <c r="CU1" s="585"/>
      <c r="CV1" s="585"/>
      <c r="CW1" s="585"/>
      <c r="CX1" s="585"/>
      <c r="CY1" s="585"/>
      <c r="CZ1" s="585"/>
      <c r="DA1" s="585"/>
      <c r="DB1" s="585"/>
      <c r="DC1" s="585"/>
      <c r="DD1" s="585"/>
      <c r="DE1" s="585"/>
      <c r="DF1" s="585"/>
      <c r="DG1" s="585"/>
      <c r="DH1" s="585"/>
      <c r="DI1" s="585"/>
      <c r="DJ1" s="585"/>
      <c r="DK1" s="585"/>
      <c r="DL1" s="585"/>
      <c r="DM1" s="585"/>
      <c r="DN1" s="585"/>
      <c r="DO1" s="585"/>
      <c r="DP1" s="585"/>
      <c r="DQ1" s="585"/>
      <c r="DR1" s="585"/>
      <c r="DS1" s="585"/>
      <c r="DT1" s="585"/>
      <c r="DU1" s="585"/>
      <c r="DV1" s="585"/>
      <c r="DW1" s="585"/>
      <c r="DX1" s="585"/>
      <c r="DY1" s="585"/>
      <c r="DZ1" s="585"/>
      <c r="EA1" s="585"/>
      <c r="EB1" s="585"/>
      <c r="EC1" s="585"/>
      <c r="ED1" s="585"/>
      <c r="EE1" s="585"/>
      <c r="EF1" s="585"/>
      <c r="EG1" s="585"/>
      <c r="EH1" s="585"/>
      <c r="EI1" s="585"/>
      <c r="EJ1" s="585"/>
      <c r="EK1" s="585"/>
      <c r="EL1" s="585"/>
      <c r="EM1" s="585"/>
      <c r="EN1" s="585"/>
      <c r="EO1" s="585"/>
      <c r="EP1" s="585"/>
      <c r="EQ1" s="585"/>
      <c r="ER1" s="585"/>
      <c r="ES1" s="585"/>
      <c r="ET1" s="585"/>
      <c r="EU1" s="585"/>
      <c r="EV1" s="585"/>
      <c r="EW1" s="585"/>
      <c r="EX1" s="585"/>
      <c r="EY1" s="585"/>
      <c r="EZ1" s="585"/>
      <c r="FA1" s="585"/>
      <c r="FB1" s="585"/>
      <c r="FC1" s="585"/>
      <c r="FD1" s="585"/>
      <c r="FE1" s="585"/>
      <c r="FF1" s="585"/>
      <c r="FG1" s="585"/>
      <c r="FH1" s="585"/>
      <c r="FI1" s="585"/>
      <c r="FJ1" s="585"/>
      <c r="FK1" s="585"/>
      <c r="FL1" s="585"/>
      <c r="FM1" s="585"/>
      <c r="FN1" s="585"/>
      <c r="FO1" s="585"/>
      <c r="FP1" s="585"/>
      <c r="FQ1" s="585"/>
      <c r="FR1" s="585"/>
      <c r="FS1" s="585"/>
      <c r="FT1" s="585"/>
      <c r="FU1" s="585"/>
      <c r="FV1" s="585"/>
      <c r="FW1" s="585"/>
      <c r="FX1" s="585"/>
      <c r="FY1" s="585"/>
      <c r="FZ1" s="585"/>
      <c r="GA1" s="585"/>
      <c r="GB1" s="585"/>
      <c r="GC1" s="585"/>
      <c r="GD1" s="585"/>
      <c r="GE1" s="585"/>
      <c r="GF1" s="585"/>
      <c r="GG1" s="585"/>
      <c r="GH1" s="585"/>
      <c r="GI1" s="585"/>
      <c r="GJ1" s="585"/>
      <c r="GK1" s="585"/>
      <c r="GL1" s="585"/>
      <c r="GM1" s="585"/>
      <c r="GN1" s="585"/>
      <c r="GO1" s="585"/>
      <c r="GP1" s="585"/>
      <c r="GQ1" s="585"/>
      <c r="GR1" s="585"/>
      <c r="GS1" s="585"/>
      <c r="GT1" s="585"/>
      <c r="GU1" s="585"/>
      <c r="GV1" s="585"/>
      <c r="GW1" s="585"/>
      <c r="GX1" s="585"/>
      <c r="GY1" s="585"/>
      <c r="GZ1" s="585"/>
      <c r="HA1" s="585"/>
      <c r="HB1" s="585"/>
      <c r="HC1" s="585"/>
      <c r="HD1" s="585"/>
      <c r="HE1" s="585"/>
      <c r="HF1" s="585"/>
      <c r="HG1" s="585"/>
      <c r="HH1" s="585"/>
      <c r="HI1" s="585"/>
      <c r="HJ1" s="585"/>
      <c r="HK1" s="585"/>
      <c r="HL1" s="585"/>
      <c r="HM1" s="585"/>
      <c r="HN1" s="585"/>
      <c r="HO1" s="585"/>
      <c r="HP1" s="585"/>
      <c r="HQ1" s="585"/>
      <c r="HR1" s="585"/>
      <c r="HS1" s="585"/>
      <c r="HT1" s="585"/>
      <c r="HU1" s="585"/>
      <c r="HV1" s="585"/>
      <c r="HW1" s="585"/>
      <c r="HX1" s="585"/>
      <c r="HY1" s="585"/>
      <c r="HZ1" s="585"/>
      <c r="IA1" s="585"/>
      <c r="IB1" s="585"/>
      <c r="IC1" s="585"/>
      <c r="ID1" s="585"/>
      <c r="IE1" s="585"/>
      <c r="IF1" s="585"/>
      <c r="IG1" s="585"/>
      <c r="IH1" s="585"/>
      <c r="II1" s="585"/>
      <c r="IJ1" s="585"/>
      <c r="IK1" s="585"/>
      <c r="IL1" s="585"/>
      <c r="IM1" s="585"/>
      <c r="IN1" s="585"/>
      <c r="IO1" s="585"/>
      <c r="IP1" s="585"/>
      <c r="IQ1" s="585"/>
      <c r="IR1" s="585"/>
      <c r="IS1" s="585"/>
      <c r="IT1" s="585"/>
      <c r="IU1" s="585"/>
      <c r="IV1" s="585"/>
    </row>
    <row r="2" spans="1:256" x14ac:dyDescent="0.2">
      <c r="A2" s="582"/>
      <c r="B2" s="822" t="s">
        <v>211</v>
      </c>
      <c r="C2" s="823"/>
      <c r="D2" s="823"/>
      <c r="E2" s="823"/>
      <c r="F2" s="823"/>
      <c r="G2" s="823"/>
      <c r="H2" s="823"/>
      <c r="I2" s="824"/>
      <c r="J2" s="583"/>
      <c r="K2" s="584"/>
      <c r="L2" s="584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  <c r="BL2" s="585"/>
      <c r="BM2" s="585"/>
      <c r="BN2" s="585"/>
      <c r="BO2" s="585"/>
      <c r="BP2" s="585"/>
      <c r="BQ2" s="585"/>
      <c r="BR2" s="585"/>
      <c r="BS2" s="585"/>
      <c r="BT2" s="585"/>
      <c r="BU2" s="58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/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/>
      <c r="DT2" s="585"/>
      <c r="DU2" s="585"/>
      <c r="DV2" s="585"/>
      <c r="DW2" s="585"/>
      <c r="DX2" s="585"/>
      <c r="DY2" s="585"/>
      <c r="DZ2" s="585"/>
      <c r="EA2" s="585"/>
      <c r="EB2" s="585"/>
      <c r="EC2" s="585"/>
      <c r="ED2" s="585"/>
      <c r="EE2" s="585"/>
      <c r="EF2" s="585"/>
      <c r="EG2" s="585"/>
      <c r="EH2" s="585"/>
      <c r="EI2" s="585"/>
      <c r="EJ2" s="585"/>
      <c r="EK2" s="585"/>
      <c r="EL2" s="585"/>
      <c r="EM2" s="585"/>
      <c r="EN2" s="585"/>
      <c r="EO2" s="585"/>
      <c r="EP2" s="585"/>
      <c r="EQ2" s="585"/>
      <c r="ER2" s="585"/>
      <c r="ES2" s="585"/>
      <c r="ET2" s="585"/>
      <c r="EU2" s="585"/>
      <c r="EV2" s="585"/>
      <c r="EW2" s="585"/>
      <c r="EX2" s="585"/>
      <c r="EY2" s="585"/>
      <c r="EZ2" s="585"/>
      <c r="FA2" s="585"/>
      <c r="FB2" s="585"/>
      <c r="FC2" s="585"/>
      <c r="FD2" s="585"/>
      <c r="FE2" s="585"/>
      <c r="FF2" s="585"/>
      <c r="FG2" s="585"/>
      <c r="FH2" s="585"/>
      <c r="FI2" s="585"/>
      <c r="FJ2" s="585"/>
      <c r="FK2" s="585"/>
      <c r="FL2" s="585"/>
      <c r="FM2" s="585"/>
      <c r="FN2" s="585"/>
      <c r="FO2" s="585"/>
      <c r="FP2" s="585"/>
      <c r="FQ2" s="585"/>
      <c r="FR2" s="585"/>
      <c r="FS2" s="585"/>
      <c r="FT2" s="585"/>
      <c r="FU2" s="585"/>
      <c r="FV2" s="585"/>
      <c r="FW2" s="585"/>
      <c r="FX2" s="585"/>
      <c r="FY2" s="585"/>
      <c r="FZ2" s="585"/>
      <c r="GA2" s="585"/>
      <c r="GB2" s="585"/>
      <c r="GC2" s="585"/>
      <c r="GD2" s="585"/>
      <c r="GE2" s="585"/>
      <c r="GF2" s="585"/>
      <c r="GG2" s="585"/>
      <c r="GH2" s="585"/>
      <c r="GI2" s="585"/>
      <c r="GJ2" s="585"/>
      <c r="GK2" s="585"/>
      <c r="GL2" s="585"/>
      <c r="GM2" s="585"/>
      <c r="GN2" s="585"/>
      <c r="GO2" s="585"/>
      <c r="GP2" s="585"/>
      <c r="GQ2" s="585"/>
      <c r="GR2" s="585"/>
      <c r="GS2" s="585"/>
      <c r="GT2" s="585"/>
      <c r="GU2" s="585"/>
      <c r="GV2" s="585"/>
      <c r="GW2" s="585"/>
      <c r="GX2" s="585"/>
      <c r="GY2" s="585"/>
      <c r="GZ2" s="585"/>
      <c r="HA2" s="585"/>
      <c r="HB2" s="585"/>
      <c r="HC2" s="585"/>
      <c r="HD2" s="585"/>
      <c r="HE2" s="585"/>
      <c r="HF2" s="585"/>
      <c r="HG2" s="585"/>
      <c r="HH2" s="585"/>
      <c r="HI2" s="585"/>
      <c r="HJ2" s="585"/>
      <c r="HK2" s="585"/>
      <c r="HL2" s="585"/>
      <c r="HM2" s="585"/>
      <c r="HN2" s="585"/>
      <c r="HO2" s="585"/>
      <c r="HP2" s="585"/>
      <c r="HQ2" s="585"/>
      <c r="HR2" s="585"/>
      <c r="HS2" s="585"/>
      <c r="HT2" s="585"/>
      <c r="HU2" s="585"/>
      <c r="HV2" s="585"/>
      <c r="HW2" s="585"/>
      <c r="HX2" s="585"/>
      <c r="HY2" s="585"/>
      <c r="HZ2" s="585"/>
      <c r="IA2" s="585"/>
      <c r="IB2" s="585"/>
      <c r="IC2" s="585"/>
      <c r="ID2" s="585"/>
      <c r="IE2" s="585"/>
      <c r="IF2" s="585"/>
      <c r="IG2" s="585"/>
      <c r="IH2" s="585"/>
      <c r="II2" s="585"/>
      <c r="IJ2" s="585"/>
      <c r="IK2" s="585"/>
      <c r="IL2" s="585"/>
      <c r="IM2" s="585"/>
      <c r="IN2" s="585"/>
      <c r="IO2" s="585"/>
      <c r="IP2" s="585"/>
      <c r="IQ2" s="585"/>
      <c r="IR2" s="585"/>
      <c r="IS2" s="585"/>
      <c r="IT2" s="585"/>
      <c r="IU2" s="585"/>
      <c r="IV2" s="585"/>
    </row>
    <row r="3" spans="1:256" x14ac:dyDescent="0.2">
      <c r="A3" s="582"/>
      <c r="B3" s="822" t="s">
        <v>212</v>
      </c>
      <c r="C3" s="823"/>
      <c r="D3" s="823"/>
      <c r="E3" s="823"/>
      <c r="F3" s="823"/>
      <c r="G3" s="823"/>
      <c r="H3" s="823"/>
      <c r="I3" s="824"/>
      <c r="J3" s="583"/>
      <c r="K3" s="584"/>
      <c r="L3" s="584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  <c r="BL3" s="585"/>
      <c r="BM3" s="585"/>
      <c r="BN3" s="585"/>
      <c r="BO3" s="585"/>
      <c r="BP3" s="585"/>
      <c r="BQ3" s="585"/>
      <c r="BR3" s="585"/>
      <c r="BS3" s="585"/>
      <c r="BT3" s="585"/>
      <c r="BU3" s="585"/>
      <c r="BV3" s="585"/>
      <c r="BW3" s="585"/>
      <c r="BX3" s="585"/>
      <c r="BY3" s="585"/>
      <c r="BZ3" s="585"/>
      <c r="CA3" s="585"/>
      <c r="CB3" s="585"/>
      <c r="CC3" s="585"/>
      <c r="CD3" s="585"/>
      <c r="CE3" s="585"/>
      <c r="CF3" s="585"/>
      <c r="CG3" s="585"/>
      <c r="CH3" s="585"/>
      <c r="CI3" s="585"/>
      <c r="CJ3" s="585"/>
      <c r="CK3" s="585"/>
      <c r="CL3" s="585"/>
      <c r="CM3" s="585"/>
      <c r="CN3" s="585"/>
      <c r="CO3" s="585"/>
      <c r="CP3" s="585"/>
      <c r="CQ3" s="585"/>
      <c r="CR3" s="585"/>
      <c r="CS3" s="585"/>
      <c r="CT3" s="585"/>
      <c r="CU3" s="585"/>
      <c r="CV3" s="585"/>
      <c r="CW3" s="585"/>
      <c r="CX3" s="585"/>
      <c r="CY3" s="585"/>
      <c r="CZ3" s="585"/>
      <c r="DA3" s="585"/>
      <c r="DB3" s="585"/>
      <c r="DC3" s="585"/>
      <c r="DD3" s="585"/>
      <c r="DE3" s="585"/>
      <c r="DF3" s="585"/>
      <c r="DG3" s="585"/>
      <c r="DH3" s="585"/>
      <c r="DI3" s="585"/>
      <c r="DJ3" s="585"/>
      <c r="DK3" s="585"/>
      <c r="DL3" s="585"/>
      <c r="DM3" s="585"/>
      <c r="DN3" s="585"/>
      <c r="DO3" s="585"/>
      <c r="DP3" s="585"/>
      <c r="DQ3" s="585"/>
      <c r="DR3" s="585"/>
      <c r="DS3" s="585"/>
      <c r="DT3" s="585"/>
      <c r="DU3" s="585"/>
      <c r="DV3" s="585"/>
      <c r="DW3" s="585"/>
      <c r="DX3" s="585"/>
      <c r="DY3" s="585"/>
      <c r="DZ3" s="585"/>
      <c r="EA3" s="585"/>
      <c r="EB3" s="585"/>
      <c r="EC3" s="585"/>
      <c r="ED3" s="585"/>
      <c r="EE3" s="585"/>
      <c r="EF3" s="585"/>
      <c r="EG3" s="585"/>
      <c r="EH3" s="585"/>
      <c r="EI3" s="585"/>
      <c r="EJ3" s="585"/>
      <c r="EK3" s="585"/>
      <c r="EL3" s="585"/>
      <c r="EM3" s="585"/>
      <c r="EN3" s="585"/>
      <c r="EO3" s="585"/>
      <c r="EP3" s="585"/>
      <c r="EQ3" s="585"/>
      <c r="ER3" s="585"/>
      <c r="ES3" s="585"/>
      <c r="ET3" s="585"/>
      <c r="EU3" s="585"/>
      <c r="EV3" s="585"/>
      <c r="EW3" s="585"/>
      <c r="EX3" s="585"/>
      <c r="EY3" s="585"/>
      <c r="EZ3" s="585"/>
      <c r="FA3" s="585"/>
      <c r="FB3" s="585"/>
      <c r="FC3" s="585"/>
      <c r="FD3" s="585"/>
      <c r="FE3" s="585"/>
      <c r="FF3" s="585"/>
      <c r="FG3" s="585"/>
      <c r="FH3" s="585"/>
      <c r="FI3" s="585"/>
      <c r="FJ3" s="585"/>
      <c r="FK3" s="585"/>
      <c r="FL3" s="585"/>
      <c r="FM3" s="585"/>
      <c r="FN3" s="585"/>
      <c r="FO3" s="585"/>
      <c r="FP3" s="585"/>
      <c r="FQ3" s="585"/>
      <c r="FR3" s="585"/>
      <c r="FS3" s="585"/>
      <c r="FT3" s="585"/>
      <c r="FU3" s="585"/>
      <c r="FV3" s="585"/>
      <c r="FW3" s="585"/>
      <c r="FX3" s="585"/>
      <c r="FY3" s="585"/>
      <c r="FZ3" s="585"/>
      <c r="GA3" s="585"/>
      <c r="GB3" s="585"/>
      <c r="GC3" s="585"/>
      <c r="GD3" s="585"/>
      <c r="GE3" s="585"/>
      <c r="GF3" s="585"/>
      <c r="GG3" s="585"/>
      <c r="GH3" s="585"/>
      <c r="GI3" s="585"/>
      <c r="GJ3" s="585"/>
      <c r="GK3" s="585"/>
      <c r="GL3" s="585"/>
      <c r="GM3" s="585"/>
      <c r="GN3" s="585"/>
      <c r="GO3" s="585"/>
      <c r="GP3" s="585"/>
      <c r="GQ3" s="585"/>
      <c r="GR3" s="585"/>
      <c r="GS3" s="585"/>
      <c r="GT3" s="585"/>
      <c r="GU3" s="585"/>
      <c r="GV3" s="585"/>
      <c r="GW3" s="585"/>
      <c r="GX3" s="585"/>
      <c r="GY3" s="585"/>
      <c r="GZ3" s="585"/>
      <c r="HA3" s="585"/>
      <c r="HB3" s="585"/>
      <c r="HC3" s="585"/>
      <c r="HD3" s="585"/>
      <c r="HE3" s="585"/>
      <c r="HF3" s="585"/>
      <c r="HG3" s="585"/>
      <c r="HH3" s="585"/>
      <c r="HI3" s="585"/>
      <c r="HJ3" s="585"/>
      <c r="HK3" s="585"/>
      <c r="HL3" s="585"/>
      <c r="HM3" s="585"/>
      <c r="HN3" s="585"/>
      <c r="HO3" s="585"/>
      <c r="HP3" s="585"/>
      <c r="HQ3" s="585"/>
      <c r="HR3" s="585"/>
      <c r="HS3" s="585"/>
      <c r="HT3" s="585"/>
      <c r="HU3" s="585"/>
      <c r="HV3" s="585"/>
      <c r="HW3" s="585"/>
      <c r="HX3" s="585"/>
      <c r="HY3" s="585"/>
      <c r="HZ3" s="585"/>
      <c r="IA3" s="585"/>
      <c r="IB3" s="585"/>
      <c r="IC3" s="585"/>
      <c r="ID3" s="585"/>
      <c r="IE3" s="585"/>
      <c r="IF3" s="585"/>
      <c r="IG3" s="585"/>
      <c r="IH3" s="585"/>
      <c r="II3" s="585"/>
      <c r="IJ3" s="585"/>
      <c r="IK3" s="585"/>
      <c r="IL3" s="585"/>
      <c r="IM3" s="585"/>
      <c r="IN3" s="585"/>
      <c r="IO3" s="585"/>
      <c r="IP3" s="585"/>
      <c r="IQ3" s="585"/>
      <c r="IR3" s="585"/>
      <c r="IS3" s="585"/>
      <c r="IT3" s="585"/>
      <c r="IU3" s="585"/>
      <c r="IV3" s="585"/>
    </row>
    <row r="4" spans="1:256" ht="12.75" customHeight="1" x14ac:dyDescent="0.2">
      <c r="A4" s="582"/>
      <c r="B4" s="894" t="s">
        <v>1</v>
      </c>
      <c r="C4" s="895"/>
      <c r="D4" s="895"/>
      <c r="E4" s="895"/>
      <c r="F4" s="895"/>
      <c r="G4" s="895"/>
      <c r="H4" s="895"/>
      <c r="I4" s="896"/>
      <c r="J4" s="583"/>
      <c r="K4" s="584"/>
      <c r="L4" s="584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5"/>
      <c r="DG4" s="585"/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5"/>
      <c r="DS4" s="585"/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5"/>
      <c r="EE4" s="585"/>
      <c r="EF4" s="585"/>
      <c r="EG4" s="585"/>
      <c r="EH4" s="585"/>
      <c r="EI4" s="585"/>
      <c r="EJ4" s="585"/>
      <c r="EK4" s="585"/>
      <c r="EL4" s="585"/>
      <c r="EM4" s="585"/>
      <c r="EN4" s="585"/>
      <c r="EO4" s="585"/>
      <c r="EP4" s="585"/>
      <c r="EQ4" s="585"/>
      <c r="ER4" s="585"/>
      <c r="ES4" s="585"/>
      <c r="ET4" s="585"/>
      <c r="EU4" s="585"/>
      <c r="EV4" s="585"/>
      <c r="EW4" s="585"/>
      <c r="EX4" s="585"/>
      <c r="EY4" s="585"/>
      <c r="EZ4" s="585"/>
      <c r="FA4" s="585"/>
      <c r="FB4" s="585"/>
      <c r="FC4" s="585"/>
      <c r="FD4" s="585"/>
      <c r="FE4" s="585"/>
      <c r="FF4" s="585"/>
      <c r="FG4" s="585"/>
      <c r="FH4" s="585"/>
      <c r="FI4" s="585"/>
      <c r="FJ4" s="585"/>
      <c r="FK4" s="585"/>
      <c r="FL4" s="585"/>
      <c r="FM4" s="585"/>
      <c r="FN4" s="585"/>
      <c r="FO4" s="585"/>
      <c r="FP4" s="585"/>
      <c r="FQ4" s="585"/>
      <c r="FR4" s="585"/>
      <c r="FS4" s="585"/>
      <c r="FT4" s="585"/>
      <c r="FU4" s="585"/>
      <c r="FV4" s="585"/>
      <c r="FW4" s="585"/>
      <c r="FX4" s="585"/>
      <c r="FY4" s="585"/>
      <c r="FZ4" s="585"/>
      <c r="GA4" s="585"/>
      <c r="GB4" s="585"/>
      <c r="GC4" s="585"/>
      <c r="GD4" s="585"/>
      <c r="GE4" s="585"/>
      <c r="GF4" s="585"/>
      <c r="GG4" s="585"/>
      <c r="GH4" s="585"/>
      <c r="GI4" s="585"/>
      <c r="GJ4" s="585"/>
      <c r="GK4" s="585"/>
      <c r="GL4" s="585"/>
      <c r="GM4" s="585"/>
      <c r="GN4" s="585"/>
      <c r="GO4" s="585"/>
      <c r="GP4" s="585"/>
      <c r="GQ4" s="585"/>
      <c r="GR4" s="585"/>
      <c r="GS4" s="585"/>
      <c r="GT4" s="585"/>
      <c r="GU4" s="585"/>
      <c r="GV4" s="585"/>
      <c r="GW4" s="585"/>
      <c r="GX4" s="585"/>
      <c r="GY4" s="585"/>
      <c r="GZ4" s="585"/>
      <c r="HA4" s="585"/>
      <c r="HB4" s="585"/>
      <c r="HC4" s="585"/>
      <c r="HD4" s="585"/>
      <c r="HE4" s="585"/>
      <c r="HF4" s="585"/>
      <c r="HG4" s="585"/>
      <c r="HH4" s="585"/>
      <c r="HI4" s="585"/>
      <c r="HJ4" s="585"/>
      <c r="HK4" s="585"/>
      <c r="HL4" s="585"/>
      <c r="HM4" s="585"/>
      <c r="HN4" s="585"/>
      <c r="HO4" s="585"/>
      <c r="HP4" s="585"/>
      <c r="HQ4" s="585"/>
      <c r="HR4" s="585"/>
      <c r="HS4" s="585"/>
      <c r="HT4" s="585"/>
      <c r="HU4" s="585"/>
      <c r="HV4" s="585"/>
      <c r="HW4" s="585"/>
      <c r="HX4" s="585"/>
      <c r="HY4" s="585"/>
      <c r="HZ4" s="585"/>
      <c r="IA4" s="585"/>
      <c r="IB4" s="585"/>
      <c r="IC4" s="585"/>
      <c r="ID4" s="585"/>
      <c r="IE4" s="585"/>
      <c r="IF4" s="585"/>
      <c r="IG4" s="585"/>
      <c r="IH4" s="585"/>
      <c r="II4" s="585"/>
      <c r="IJ4" s="585"/>
      <c r="IK4" s="585"/>
      <c r="IL4" s="585"/>
      <c r="IM4" s="585"/>
      <c r="IN4" s="585"/>
      <c r="IO4" s="585"/>
      <c r="IP4" s="585"/>
      <c r="IQ4" s="585"/>
      <c r="IR4" s="585"/>
      <c r="IS4" s="585"/>
      <c r="IT4" s="585"/>
      <c r="IU4" s="585"/>
      <c r="IV4" s="585"/>
    </row>
    <row r="5" spans="1:256" ht="12.75" customHeight="1" x14ac:dyDescent="0.2">
      <c r="A5" s="582"/>
      <c r="B5" s="847"/>
      <c r="C5" s="848"/>
      <c r="D5" s="848"/>
      <c r="E5" s="848"/>
      <c r="F5" s="848"/>
      <c r="G5" s="848"/>
      <c r="H5" s="848"/>
      <c r="I5" s="849"/>
      <c r="J5" s="583"/>
      <c r="K5" s="584"/>
      <c r="L5" s="584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585"/>
      <c r="AJ5" s="585"/>
      <c r="AK5" s="585"/>
      <c r="AL5" s="585"/>
      <c r="AM5" s="585"/>
      <c r="AN5" s="585"/>
      <c r="AO5" s="585"/>
      <c r="AP5" s="585"/>
      <c r="AQ5" s="585"/>
      <c r="AR5" s="585"/>
      <c r="AS5" s="585"/>
      <c r="AT5" s="585"/>
      <c r="AU5" s="585"/>
      <c r="AV5" s="585"/>
      <c r="AW5" s="585"/>
      <c r="AX5" s="585"/>
      <c r="AY5" s="585"/>
      <c r="AZ5" s="585"/>
      <c r="BA5" s="585"/>
      <c r="BB5" s="585"/>
      <c r="BC5" s="585"/>
      <c r="BD5" s="585"/>
      <c r="BE5" s="585"/>
      <c r="BF5" s="585"/>
      <c r="BG5" s="585"/>
      <c r="BH5" s="585"/>
      <c r="BI5" s="585"/>
      <c r="BJ5" s="585"/>
      <c r="BK5" s="585"/>
      <c r="BL5" s="585"/>
      <c r="BM5" s="585"/>
      <c r="BN5" s="585"/>
      <c r="BO5" s="585"/>
      <c r="BP5" s="585"/>
      <c r="BQ5" s="585"/>
      <c r="BR5" s="585"/>
      <c r="BS5" s="585"/>
      <c r="BT5" s="585"/>
      <c r="BU5" s="585"/>
      <c r="BV5" s="585"/>
      <c r="BW5" s="585"/>
      <c r="BX5" s="585"/>
      <c r="BY5" s="585"/>
      <c r="BZ5" s="585"/>
      <c r="CA5" s="585"/>
      <c r="CB5" s="585"/>
      <c r="CC5" s="585"/>
      <c r="CD5" s="585"/>
      <c r="CE5" s="585"/>
      <c r="CF5" s="585"/>
      <c r="CG5" s="585"/>
      <c r="CH5" s="585"/>
      <c r="CI5" s="585"/>
      <c r="CJ5" s="585"/>
      <c r="CK5" s="585"/>
      <c r="CL5" s="585"/>
      <c r="CM5" s="585"/>
      <c r="CN5" s="585"/>
      <c r="CO5" s="585"/>
      <c r="CP5" s="585"/>
      <c r="CQ5" s="585"/>
      <c r="CR5" s="585"/>
      <c r="CS5" s="585"/>
      <c r="CT5" s="585"/>
      <c r="CU5" s="585"/>
      <c r="CV5" s="585"/>
      <c r="CW5" s="585"/>
      <c r="CX5" s="585"/>
      <c r="CY5" s="585"/>
      <c r="CZ5" s="585"/>
      <c r="DA5" s="585"/>
      <c r="DB5" s="585"/>
      <c r="DC5" s="585"/>
      <c r="DD5" s="585"/>
      <c r="DE5" s="585"/>
      <c r="DF5" s="585"/>
      <c r="DG5" s="585"/>
      <c r="DH5" s="585"/>
      <c r="DI5" s="585"/>
      <c r="DJ5" s="585"/>
      <c r="DK5" s="585"/>
      <c r="DL5" s="585"/>
      <c r="DM5" s="585"/>
      <c r="DN5" s="585"/>
      <c r="DO5" s="585"/>
      <c r="DP5" s="585"/>
      <c r="DQ5" s="585"/>
      <c r="DR5" s="585"/>
      <c r="DS5" s="585"/>
      <c r="DT5" s="585"/>
      <c r="DU5" s="585"/>
      <c r="DV5" s="585"/>
      <c r="DW5" s="585"/>
      <c r="DX5" s="585"/>
      <c r="DY5" s="585"/>
      <c r="DZ5" s="585"/>
      <c r="EA5" s="585"/>
      <c r="EB5" s="585"/>
      <c r="EC5" s="585"/>
      <c r="ED5" s="585"/>
      <c r="EE5" s="585"/>
      <c r="EF5" s="585"/>
      <c r="EG5" s="585"/>
      <c r="EH5" s="585"/>
      <c r="EI5" s="585"/>
      <c r="EJ5" s="585"/>
      <c r="EK5" s="585"/>
      <c r="EL5" s="585"/>
      <c r="EM5" s="585"/>
      <c r="EN5" s="585"/>
      <c r="EO5" s="585"/>
      <c r="EP5" s="585"/>
      <c r="EQ5" s="585"/>
      <c r="ER5" s="585"/>
      <c r="ES5" s="585"/>
      <c r="ET5" s="585"/>
      <c r="EU5" s="585"/>
      <c r="EV5" s="585"/>
      <c r="EW5" s="585"/>
      <c r="EX5" s="585"/>
      <c r="EY5" s="585"/>
      <c r="EZ5" s="585"/>
      <c r="FA5" s="585"/>
      <c r="FB5" s="585"/>
      <c r="FC5" s="585"/>
      <c r="FD5" s="585"/>
      <c r="FE5" s="585"/>
      <c r="FF5" s="585"/>
      <c r="FG5" s="585"/>
      <c r="FH5" s="585"/>
      <c r="FI5" s="585"/>
      <c r="FJ5" s="585"/>
      <c r="FK5" s="585"/>
      <c r="FL5" s="585"/>
      <c r="FM5" s="585"/>
      <c r="FN5" s="585"/>
      <c r="FO5" s="585"/>
      <c r="FP5" s="585"/>
      <c r="FQ5" s="585"/>
      <c r="FR5" s="585"/>
      <c r="FS5" s="585"/>
      <c r="FT5" s="585"/>
      <c r="FU5" s="585"/>
      <c r="FV5" s="585"/>
      <c r="FW5" s="585"/>
      <c r="FX5" s="585"/>
      <c r="FY5" s="585"/>
      <c r="FZ5" s="585"/>
      <c r="GA5" s="585"/>
      <c r="GB5" s="585"/>
      <c r="GC5" s="585"/>
      <c r="GD5" s="585"/>
      <c r="GE5" s="585"/>
      <c r="GF5" s="585"/>
      <c r="GG5" s="585"/>
      <c r="GH5" s="585"/>
      <c r="GI5" s="585"/>
      <c r="GJ5" s="585"/>
      <c r="GK5" s="585"/>
      <c r="GL5" s="585"/>
      <c r="GM5" s="585"/>
      <c r="GN5" s="585"/>
      <c r="GO5" s="585"/>
      <c r="GP5" s="585"/>
      <c r="GQ5" s="585"/>
      <c r="GR5" s="585"/>
      <c r="GS5" s="585"/>
      <c r="GT5" s="585"/>
      <c r="GU5" s="585"/>
      <c r="GV5" s="585"/>
      <c r="GW5" s="585"/>
      <c r="GX5" s="585"/>
      <c r="GY5" s="585"/>
      <c r="GZ5" s="585"/>
      <c r="HA5" s="585"/>
      <c r="HB5" s="585"/>
      <c r="HC5" s="585"/>
      <c r="HD5" s="585"/>
      <c r="HE5" s="585"/>
      <c r="HF5" s="585"/>
      <c r="HG5" s="585"/>
      <c r="HH5" s="585"/>
      <c r="HI5" s="585"/>
      <c r="HJ5" s="585"/>
      <c r="HK5" s="585"/>
      <c r="HL5" s="585"/>
      <c r="HM5" s="585"/>
      <c r="HN5" s="585"/>
      <c r="HO5" s="585"/>
      <c r="HP5" s="585"/>
      <c r="HQ5" s="585"/>
      <c r="HR5" s="585"/>
      <c r="HS5" s="585"/>
      <c r="HT5" s="585"/>
      <c r="HU5" s="585"/>
      <c r="HV5" s="585"/>
      <c r="HW5" s="585"/>
      <c r="HX5" s="585"/>
      <c r="HY5" s="585"/>
      <c r="HZ5" s="585"/>
      <c r="IA5" s="585"/>
      <c r="IB5" s="585"/>
      <c r="IC5" s="585"/>
      <c r="ID5" s="585"/>
      <c r="IE5" s="585"/>
      <c r="IF5" s="585"/>
      <c r="IG5" s="585"/>
      <c r="IH5" s="585"/>
      <c r="II5" s="585"/>
      <c r="IJ5" s="585"/>
      <c r="IK5" s="585"/>
      <c r="IL5" s="585"/>
      <c r="IM5" s="585"/>
      <c r="IN5" s="585"/>
      <c r="IO5" s="585"/>
      <c r="IP5" s="585"/>
      <c r="IQ5" s="585"/>
      <c r="IR5" s="585"/>
      <c r="IS5" s="585"/>
      <c r="IT5" s="585"/>
      <c r="IU5" s="585"/>
      <c r="IV5" s="585"/>
    </row>
    <row r="6" spans="1:256" s="589" customFormat="1" ht="19.5" customHeight="1" x14ac:dyDescent="0.2">
      <c r="A6" s="586"/>
      <c r="B6" s="882" t="str">
        <f>'[8]Anexo 2 elétrica'!H12</f>
        <v>ELE-001</v>
      </c>
      <c r="C6" s="897"/>
      <c r="D6" s="897"/>
      <c r="E6" s="897"/>
      <c r="F6" s="897"/>
      <c r="G6" s="897"/>
      <c r="H6" s="897"/>
      <c r="I6" s="898"/>
      <c r="J6" s="587"/>
      <c r="K6" s="587"/>
      <c r="L6" s="587"/>
      <c r="M6" s="588"/>
      <c r="N6" s="588"/>
      <c r="O6" s="588"/>
      <c r="P6" s="588"/>
      <c r="Q6" s="588"/>
      <c r="R6" s="588"/>
      <c r="S6" s="588"/>
      <c r="T6" s="588"/>
      <c r="U6" s="588"/>
      <c r="V6" s="588"/>
      <c r="W6" s="588"/>
      <c r="X6" s="588"/>
      <c r="Y6" s="588"/>
      <c r="Z6" s="588"/>
      <c r="AA6" s="588"/>
      <c r="AB6" s="588"/>
      <c r="AC6" s="588"/>
      <c r="AD6" s="588"/>
      <c r="AE6" s="588"/>
      <c r="AF6" s="588"/>
      <c r="AG6" s="588"/>
      <c r="AH6" s="588"/>
      <c r="AI6" s="588"/>
      <c r="AJ6" s="588"/>
      <c r="AK6" s="588"/>
      <c r="AL6" s="588"/>
      <c r="AM6" s="588"/>
      <c r="AN6" s="588"/>
      <c r="AO6" s="588"/>
      <c r="AP6" s="588"/>
      <c r="AQ6" s="588"/>
      <c r="AR6" s="588"/>
      <c r="AS6" s="588"/>
      <c r="AT6" s="588"/>
      <c r="AU6" s="588"/>
      <c r="AV6" s="588"/>
      <c r="AW6" s="588"/>
      <c r="AX6" s="588"/>
      <c r="AY6" s="588"/>
      <c r="AZ6" s="588"/>
      <c r="BA6" s="588"/>
      <c r="BB6" s="588"/>
      <c r="BC6" s="588"/>
      <c r="BD6" s="588"/>
      <c r="BE6" s="588"/>
      <c r="BF6" s="588"/>
      <c r="BG6" s="588"/>
      <c r="BH6" s="588"/>
      <c r="BI6" s="588"/>
      <c r="BJ6" s="588"/>
      <c r="BK6" s="588"/>
      <c r="BL6" s="588"/>
      <c r="BM6" s="588"/>
      <c r="BN6" s="588"/>
      <c r="BO6" s="588"/>
      <c r="BP6" s="588"/>
      <c r="BQ6" s="588"/>
      <c r="BR6" s="588"/>
      <c r="BS6" s="588"/>
      <c r="BT6" s="588"/>
      <c r="BU6" s="588"/>
      <c r="BV6" s="588"/>
      <c r="BW6" s="588"/>
      <c r="BX6" s="588"/>
      <c r="BY6" s="588"/>
      <c r="BZ6" s="588"/>
      <c r="CA6" s="588"/>
      <c r="CB6" s="588"/>
      <c r="CC6" s="588"/>
      <c r="CD6" s="588"/>
      <c r="CE6" s="588"/>
      <c r="CF6" s="588"/>
      <c r="CG6" s="588"/>
      <c r="CH6" s="588"/>
      <c r="CI6" s="588"/>
      <c r="CJ6" s="588"/>
      <c r="CK6" s="588"/>
      <c r="CL6" s="588"/>
      <c r="CM6" s="588"/>
      <c r="CN6" s="588"/>
      <c r="CO6" s="588"/>
      <c r="CP6" s="588"/>
      <c r="CQ6" s="588"/>
      <c r="CR6" s="588"/>
      <c r="CS6" s="588"/>
      <c r="CT6" s="588"/>
      <c r="CU6" s="588"/>
      <c r="CV6" s="588"/>
      <c r="CW6" s="588"/>
      <c r="CX6" s="588"/>
      <c r="CY6" s="588"/>
      <c r="CZ6" s="588"/>
      <c r="DA6" s="588"/>
      <c r="DB6" s="588"/>
      <c r="DC6" s="588"/>
      <c r="DD6" s="588"/>
      <c r="DE6" s="588"/>
      <c r="DF6" s="588"/>
      <c r="DG6" s="588"/>
      <c r="DH6" s="588"/>
      <c r="DI6" s="588"/>
      <c r="DJ6" s="588"/>
      <c r="DK6" s="588"/>
      <c r="DL6" s="588"/>
      <c r="DM6" s="588"/>
      <c r="DN6" s="588"/>
      <c r="DO6" s="588"/>
      <c r="DP6" s="588"/>
      <c r="DQ6" s="588"/>
      <c r="DR6" s="588"/>
      <c r="DS6" s="588"/>
      <c r="DT6" s="588"/>
      <c r="DU6" s="588"/>
      <c r="DV6" s="588"/>
      <c r="DW6" s="588"/>
      <c r="DX6" s="588"/>
      <c r="DY6" s="588"/>
      <c r="DZ6" s="588"/>
      <c r="EA6" s="588"/>
      <c r="EB6" s="588"/>
      <c r="EC6" s="588"/>
      <c r="ED6" s="588"/>
      <c r="EE6" s="588"/>
      <c r="EF6" s="588"/>
      <c r="EG6" s="588"/>
      <c r="EH6" s="588"/>
      <c r="EI6" s="588"/>
      <c r="EJ6" s="588"/>
      <c r="EK6" s="588"/>
      <c r="EL6" s="588"/>
      <c r="EM6" s="588"/>
      <c r="EN6" s="588"/>
      <c r="EO6" s="588"/>
      <c r="EP6" s="588"/>
      <c r="EQ6" s="588"/>
      <c r="ER6" s="588"/>
      <c r="ES6" s="588"/>
      <c r="ET6" s="588"/>
      <c r="EU6" s="588"/>
      <c r="EV6" s="588"/>
      <c r="EW6" s="588"/>
      <c r="EX6" s="588"/>
      <c r="EY6" s="588"/>
      <c r="EZ6" s="588"/>
      <c r="FA6" s="588"/>
      <c r="FB6" s="588"/>
      <c r="FC6" s="588"/>
      <c r="FD6" s="588"/>
      <c r="FE6" s="588"/>
      <c r="FF6" s="588"/>
      <c r="FG6" s="588"/>
      <c r="FH6" s="588"/>
      <c r="FI6" s="588"/>
      <c r="FJ6" s="588"/>
      <c r="FK6" s="588"/>
      <c r="FL6" s="588"/>
      <c r="FM6" s="588"/>
      <c r="FN6" s="588"/>
      <c r="FO6" s="588"/>
      <c r="FP6" s="588"/>
      <c r="FQ6" s="588"/>
      <c r="FR6" s="588"/>
      <c r="FS6" s="588"/>
      <c r="FT6" s="588"/>
      <c r="FU6" s="588"/>
      <c r="FV6" s="588"/>
      <c r="FW6" s="588"/>
      <c r="FX6" s="588"/>
      <c r="FY6" s="588"/>
      <c r="FZ6" s="588"/>
      <c r="GA6" s="588"/>
      <c r="GB6" s="588"/>
      <c r="GC6" s="588"/>
      <c r="GD6" s="588"/>
      <c r="GE6" s="588"/>
      <c r="GF6" s="588"/>
      <c r="GG6" s="588"/>
      <c r="GH6" s="588"/>
      <c r="GI6" s="588"/>
      <c r="GJ6" s="588"/>
      <c r="GK6" s="588"/>
      <c r="GL6" s="588"/>
      <c r="GM6" s="588"/>
      <c r="GN6" s="588"/>
      <c r="GO6" s="588"/>
      <c r="GP6" s="588"/>
      <c r="GQ6" s="588"/>
      <c r="GR6" s="588"/>
      <c r="GS6" s="588"/>
      <c r="GT6" s="588"/>
      <c r="GU6" s="588"/>
      <c r="GV6" s="588"/>
      <c r="GW6" s="588"/>
      <c r="GX6" s="588"/>
      <c r="GY6" s="588"/>
      <c r="GZ6" s="588"/>
      <c r="HA6" s="588"/>
      <c r="HB6" s="588"/>
      <c r="HC6" s="588"/>
      <c r="HD6" s="588"/>
      <c r="HE6" s="588"/>
      <c r="HF6" s="588"/>
      <c r="HG6" s="588"/>
      <c r="HH6" s="588"/>
      <c r="HI6" s="588"/>
      <c r="HJ6" s="588"/>
      <c r="HK6" s="588"/>
      <c r="HL6" s="588"/>
      <c r="HM6" s="588"/>
      <c r="HN6" s="588"/>
      <c r="HO6" s="588"/>
      <c r="HP6" s="588"/>
      <c r="HQ6" s="588"/>
      <c r="HR6" s="588"/>
      <c r="HS6" s="588"/>
      <c r="HT6" s="588"/>
      <c r="HU6" s="588"/>
      <c r="HV6" s="588"/>
      <c r="HW6" s="588"/>
      <c r="HX6" s="588"/>
      <c r="HY6" s="588"/>
      <c r="HZ6" s="588"/>
      <c r="IA6" s="588"/>
      <c r="IB6" s="588"/>
      <c r="IC6" s="588"/>
      <c r="ID6" s="588"/>
      <c r="IE6" s="588"/>
      <c r="IF6" s="588"/>
      <c r="IG6" s="588"/>
      <c r="IH6" s="588"/>
      <c r="II6" s="588"/>
      <c r="IJ6" s="588"/>
      <c r="IK6" s="588"/>
      <c r="IL6" s="588"/>
      <c r="IM6" s="588"/>
      <c r="IN6" s="588"/>
      <c r="IO6" s="588"/>
      <c r="IP6" s="588"/>
      <c r="IQ6" s="588"/>
      <c r="IR6" s="588"/>
      <c r="IS6" s="588"/>
      <c r="IT6" s="588"/>
      <c r="IU6" s="588"/>
      <c r="IV6" s="588"/>
    </row>
    <row r="7" spans="1:256" s="589" customFormat="1" ht="19.5" customHeight="1" x14ac:dyDescent="0.2">
      <c r="A7" s="586"/>
      <c r="B7" s="885" t="s">
        <v>215</v>
      </c>
      <c r="C7" s="897"/>
      <c r="D7" s="590" t="s">
        <v>22</v>
      </c>
      <c r="E7" s="590" t="s">
        <v>216</v>
      </c>
      <c r="F7" s="899" t="s">
        <v>217</v>
      </c>
      <c r="G7" s="899"/>
      <c r="H7" s="899" t="s">
        <v>218</v>
      </c>
      <c r="I7" s="900"/>
      <c r="J7" s="587"/>
      <c r="K7" s="587"/>
      <c r="L7" s="587"/>
      <c r="M7" s="588"/>
      <c r="N7" s="588"/>
      <c r="O7" s="588"/>
      <c r="P7" s="588"/>
      <c r="Q7" s="588"/>
      <c r="R7" s="588"/>
      <c r="S7" s="588"/>
      <c r="T7" s="588"/>
      <c r="U7" s="588"/>
      <c r="V7" s="588"/>
      <c r="W7" s="588"/>
      <c r="X7" s="588"/>
      <c r="Y7" s="588"/>
      <c r="Z7" s="588"/>
      <c r="AA7" s="588"/>
      <c r="AB7" s="588"/>
      <c r="AC7" s="588"/>
      <c r="AD7" s="588"/>
      <c r="AE7" s="588"/>
      <c r="AF7" s="588"/>
      <c r="AG7" s="588"/>
      <c r="AH7" s="588"/>
      <c r="AI7" s="588"/>
      <c r="AJ7" s="588"/>
      <c r="AK7" s="588"/>
      <c r="AL7" s="588"/>
      <c r="AM7" s="588"/>
      <c r="AN7" s="588"/>
      <c r="AO7" s="588"/>
      <c r="AP7" s="588"/>
      <c r="AQ7" s="588"/>
      <c r="AR7" s="588"/>
      <c r="AS7" s="588"/>
      <c r="AT7" s="588"/>
      <c r="AU7" s="588"/>
      <c r="AV7" s="588"/>
      <c r="AW7" s="588"/>
      <c r="AX7" s="588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8"/>
      <c r="BU7" s="588"/>
      <c r="BV7" s="588"/>
      <c r="BW7" s="588"/>
      <c r="BX7" s="588"/>
      <c r="BY7" s="588"/>
      <c r="BZ7" s="588"/>
      <c r="CA7" s="588"/>
      <c r="CB7" s="588"/>
      <c r="CC7" s="588"/>
      <c r="CD7" s="588"/>
      <c r="CE7" s="588"/>
      <c r="CF7" s="588"/>
      <c r="CG7" s="588"/>
      <c r="CH7" s="588"/>
      <c r="CI7" s="588"/>
      <c r="CJ7" s="588"/>
      <c r="CK7" s="588"/>
      <c r="CL7" s="588"/>
      <c r="CM7" s="588"/>
      <c r="CN7" s="588"/>
      <c r="CO7" s="588"/>
      <c r="CP7" s="588"/>
      <c r="CQ7" s="588"/>
      <c r="CR7" s="588"/>
      <c r="CS7" s="588"/>
      <c r="CT7" s="588"/>
      <c r="CU7" s="588"/>
      <c r="CV7" s="588"/>
      <c r="CW7" s="588"/>
      <c r="CX7" s="588"/>
      <c r="CY7" s="588"/>
      <c r="CZ7" s="588"/>
      <c r="DA7" s="588"/>
      <c r="DB7" s="588"/>
      <c r="DC7" s="588"/>
      <c r="DD7" s="588"/>
      <c r="DE7" s="588"/>
      <c r="DF7" s="588"/>
      <c r="DG7" s="588"/>
      <c r="DH7" s="588"/>
      <c r="DI7" s="588"/>
      <c r="DJ7" s="588"/>
      <c r="DK7" s="588"/>
      <c r="DL7" s="588"/>
      <c r="DM7" s="588"/>
      <c r="DN7" s="588"/>
      <c r="DO7" s="588"/>
      <c r="DP7" s="588"/>
      <c r="DQ7" s="588"/>
      <c r="DR7" s="588"/>
      <c r="DS7" s="588"/>
      <c r="DT7" s="588"/>
      <c r="DU7" s="588"/>
      <c r="DV7" s="588"/>
      <c r="DW7" s="588"/>
      <c r="DX7" s="588"/>
      <c r="DY7" s="588"/>
      <c r="DZ7" s="588"/>
      <c r="EA7" s="588"/>
      <c r="EB7" s="588"/>
      <c r="EC7" s="588"/>
      <c r="ED7" s="588"/>
      <c r="EE7" s="588"/>
      <c r="EF7" s="588"/>
      <c r="EG7" s="588"/>
      <c r="EH7" s="588"/>
      <c r="EI7" s="588"/>
      <c r="EJ7" s="588"/>
      <c r="EK7" s="588"/>
      <c r="EL7" s="588"/>
      <c r="EM7" s="588"/>
      <c r="EN7" s="588"/>
      <c r="EO7" s="588"/>
      <c r="EP7" s="588"/>
      <c r="EQ7" s="588"/>
      <c r="ER7" s="588"/>
      <c r="ES7" s="588"/>
      <c r="ET7" s="588"/>
      <c r="EU7" s="588"/>
      <c r="EV7" s="588"/>
      <c r="EW7" s="588"/>
      <c r="EX7" s="588"/>
      <c r="EY7" s="588"/>
      <c r="EZ7" s="588"/>
      <c r="FA7" s="588"/>
      <c r="FB7" s="588"/>
      <c r="FC7" s="588"/>
      <c r="FD7" s="588"/>
      <c r="FE7" s="588"/>
      <c r="FF7" s="588"/>
      <c r="FG7" s="588"/>
      <c r="FH7" s="588"/>
      <c r="FI7" s="588"/>
      <c r="FJ7" s="588"/>
      <c r="FK7" s="588"/>
      <c r="FL7" s="588"/>
      <c r="FM7" s="588"/>
      <c r="FN7" s="588"/>
      <c r="FO7" s="588"/>
      <c r="FP7" s="588"/>
      <c r="FQ7" s="588"/>
      <c r="FR7" s="588"/>
      <c r="FS7" s="588"/>
      <c r="FT7" s="588"/>
      <c r="FU7" s="588"/>
      <c r="FV7" s="588"/>
      <c r="FW7" s="588"/>
      <c r="FX7" s="588"/>
      <c r="FY7" s="588"/>
      <c r="FZ7" s="588"/>
      <c r="GA7" s="588"/>
      <c r="GB7" s="588"/>
      <c r="GC7" s="588"/>
      <c r="GD7" s="588"/>
      <c r="GE7" s="588"/>
      <c r="GF7" s="588"/>
      <c r="GG7" s="588"/>
      <c r="GH7" s="588"/>
      <c r="GI7" s="588"/>
      <c r="GJ7" s="588"/>
      <c r="GK7" s="588"/>
      <c r="GL7" s="588"/>
      <c r="GM7" s="588"/>
      <c r="GN7" s="588"/>
      <c r="GO7" s="588"/>
      <c r="GP7" s="588"/>
      <c r="GQ7" s="588"/>
      <c r="GR7" s="588"/>
      <c r="GS7" s="588"/>
      <c r="GT7" s="588"/>
      <c r="GU7" s="588"/>
      <c r="GV7" s="588"/>
      <c r="GW7" s="588"/>
      <c r="GX7" s="588"/>
      <c r="GY7" s="588"/>
      <c r="GZ7" s="588"/>
      <c r="HA7" s="588"/>
      <c r="HB7" s="588"/>
      <c r="HC7" s="588"/>
      <c r="HD7" s="588"/>
      <c r="HE7" s="588"/>
      <c r="HF7" s="588"/>
      <c r="HG7" s="588"/>
      <c r="HH7" s="588"/>
      <c r="HI7" s="588"/>
      <c r="HJ7" s="588"/>
      <c r="HK7" s="588"/>
      <c r="HL7" s="588"/>
      <c r="HM7" s="588"/>
      <c r="HN7" s="588"/>
      <c r="HO7" s="588"/>
      <c r="HP7" s="588"/>
      <c r="HQ7" s="588"/>
      <c r="HR7" s="588"/>
      <c r="HS7" s="588"/>
      <c r="HT7" s="588"/>
      <c r="HU7" s="588"/>
      <c r="HV7" s="588"/>
      <c r="HW7" s="588"/>
      <c r="HX7" s="588"/>
      <c r="HY7" s="588"/>
      <c r="HZ7" s="588"/>
      <c r="IA7" s="588"/>
      <c r="IB7" s="588"/>
      <c r="IC7" s="588"/>
      <c r="ID7" s="588"/>
      <c r="IE7" s="588"/>
      <c r="IF7" s="588"/>
      <c r="IG7" s="588"/>
      <c r="IH7" s="588"/>
      <c r="II7" s="588"/>
      <c r="IJ7" s="588"/>
      <c r="IK7" s="588"/>
      <c r="IL7" s="588"/>
      <c r="IM7" s="588"/>
      <c r="IN7" s="588"/>
      <c r="IO7" s="588"/>
      <c r="IP7" s="588"/>
      <c r="IQ7" s="588"/>
      <c r="IR7" s="588"/>
      <c r="IS7" s="588"/>
      <c r="IT7" s="588"/>
      <c r="IU7" s="588"/>
      <c r="IV7" s="588"/>
    </row>
    <row r="8" spans="1:256" s="177" customFormat="1" ht="62.25" customHeight="1" x14ac:dyDescent="0.2">
      <c r="A8" s="591" t="str">
        <f>B6</f>
        <v>ELE-001</v>
      </c>
      <c r="B8" s="825" t="str">
        <f>'[8]Anexo 2 elétrica'!B12</f>
        <v>Fornecimento e instalação de caixa 4x4", PVC amarelo, marca de referência Tigre, instalada no teto (acima do forro), inclusive tampa cega.</v>
      </c>
      <c r="C8" s="826"/>
      <c r="D8" s="560" t="s">
        <v>8</v>
      </c>
      <c r="E8" s="101" t="s">
        <v>1013</v>
      </c>
      <c r="F8" s="836" t="s">
        <v>362</v>
      </c>
      <c r="G8" s="837"/>
      <c r="H8" s="907" t="s">
        <v>221</v>
      </c>
      <c r="I8" s="908"/>
      <c r="J8" s="178">
        <f>I37</f>
        <v>47.400000000000006</v>
      </c>
      <c r="K8" s="175"/>
      <c r="L8" s="175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  <c r="AZ8" s="176"/>
      <c r="BA8" s="176"/>
      <c r="BB8" s="176"/>
      <c r="BC8" s="176"/>
      <c r="BD8" s="176"/>
      <c r="BE8" s="176"/>
      <c r="BF8" s="176"/>
      <c r="BG8" s="176"/>
      <c r="BH8" s="176"/>
      <c r="BI8" s="176"/>
      <c r="BJ8" s="176"/>
      <c r="BK8" s="176"/>
      <c r="BL8" s="176"/>
      <c r="BM8" s="176"/>
      <c r="BN8" s="176"/>
      <c r="BO8" s="176"/>
      <c r="BP8" s="176"/>
      <c r="BQ8" s="176"/>
      <c r="BR8" s="176"/>
      <c r="BS8" s="176"/>
      <c r="BT8" s="176"/>
      <c r="BU8" s="176"/>
      <c r="BV8" s="176"/>
      <c r="BW8" s="176"/>
      <c r="BX8" s="176"/>
      <c r="BY8" s="176"/>
      <c r="BZ8" s="176"/>
      <c r="CA8" s="176"/>
      <c r="CB8" s="176"/>
      <c r="CC8" s="176"/>
      <c r="CD8" s="176"/>
      <c r="CE8" s="176"/>
      <c r="CF8" s="176"/>
      <c r="CG8" s="176"/>
      <c r="CH8" s="176"/>
      <c r="CI8" s="176"/>
      <c r="CJ8" s="176"/>
      <c r="CK8" s="176"/>
      <c r="CL8" s="176"/>
      <c r="CM8" s="176"/>
      <c r="CN8" s="176"/>
      <c r="CO8" s="176"/>
      <c r="CP8" s="176"/>
      <c r="CQ8" s="176"/>
      <c r="CR8" s="176"/>
      <c r="CS8" s="176"/>
      <c r="CT8" s="176"/>
      <c r="CU8" s="176"/>
      <c r="CV8" s="176"/>
      <c r="CW8" s="176"/>
      <c r="CX8" s="176"/>
      <c r="CY8" s="176"/>
      <c r="CZ8" s="176"/>
      <c r="DA8" s="176"/>
      <c r="DB8" s="176"/>
      <c r="DC8" s="176"/>
      <c r="DD8" s="176"/>
      <c r="DE8" s="176"/>
      <c r="DF8" s="176"/>
      <c r="DG8" s="176"/>
      <c r="DH8" s="176"/>
      <c r="DI8" s="176"/>
      <c r="DJ8" s="176"/>
      <c r="DK8" s="176"/>
      <c r="DL8" s="176"/>
      <c r="DM8" s="176"/>
      <c r="DN8" s="176"/>
      <c r="DO8" s="176"/>
      <c r="DP8" s="176"/>
      <c r="DQ8" s="176"/>
      <c r="DR8" s="176"/>
      <c r="DS8" s="176"/>
      <c r="DT8" s="176"/>
      <c r="DU8" s="176"/>
      <c r="DV8" s="176"/>
      <c r="DW8" s="176"/>
      <c r="DX8" s="176"/>
      <c r="DY8" s="176"/>
      <c r="DZ8" s="176"/>
      <c r="EA8" s="176"/>
      <c r="EB8" s="176"/>
      <c r="EC8" s="176"/>
      <c r="ED8" s="176"/>
      <c r="EE8" s="176"/>
      <c r="EF8" s="176"/>
      <c r="EG8" s="176"/>
      <c r="EH8" s="176"/>
      <c r="EI8" s="176"/>
      <c r="EJ8" s="176"/>
      <c r="EK8" s="176"/>
      <c r="EL8" s="176"/>
      <c r="EM8" s="176"/>
      <c r="EN8" s="176"/>
      <c r="EO8" s="176"/>
      <c r="EP8" s="176"/>
      <c r="EQ8" s="176"/>
      <c r="ER8" s="176"/>
      <c r="ES8" s="176"/>
      <c r="ET8" s="176"/>
      <c r="EU8" s="176"/>
      <c r="EV8" s="176"/>
      <c r="EW8" s="176"/>
      <c r="EX8" s="176"/>
      <c r="EY8" s="176"/>
      <c r="EZ8" s="176"/>
      <c r="FA8" s="176"/>
      <c r="FB8" s="176"/>
      <c r="FC8" s="176"/>
      <c r="FD8" s="176"/>
      <c r="FE8" s="176"/>
      <c r="FF8" s="176"/>
      <c r="FG8" s="176"/>
      <c r="FH8" s="176"/>
      <c r="FI8" s="176"/>
      <c r="FJ8" s="176"/>
      <c r="FK8" s="176"/>
      <c r="FL8" s="176"/>
      <c r="FM8" s="176"/>
      <c r="FN8" s="176"/>
      <c r="FO8" s="176"/>
      <c r="FP8" s="176"/>
      <c r="FQ8" s="176"/>
      <c r="FR8" s="176"/>
      <c r="FS8" s="176"/>
      <c r="FT8" s="176"/>
      <c r="FU8" s="176"/>
      <c r="FV8" s="176"/>
      <c r="FW8" s="176"/>
      <c r="FX8" s="176"/>
      <c r="FY8" s="176"/>
      <c r="FZ8" s="176"/>
      <c r="GA8" s="176"/>
      <c r="GB8" s="176"/>
      <c r="GC8" s="176"/>
      <c r="GD8" s="176"/>
      <c r="GE8" s="176"/>
      <c r="GF8" s="176"/>
      <c r="GG8" s="176"/>
      <c r="GH8" s="176"/>
      <c r="GI8" s="176"/>
      <c r="GJ8" s="176"/>
      <c r="GK8" s="176"/>
      <c r="GL8" s="176"/>
      <c r="GM8" s="176"/>
      <c r="GN8" s="176"/>
      <c r="GO8" s="176"/>
      <c r="GP8" s="176"/>
      <c r="GQ8" s="176"/>
      <c r="GR8" s="176"/>
      <c r="GS8" s="176"/>
      <c r="GT8" s="176"/>
      <c r="GU8" s="176"/>
      <c r="GV8" s="176"/>
      <c r="GW8" s="176"/>
      <c r="GX8" s="176"/>
      <c r="GY8" s="176"/>
      <c r="GZ8" s="176"/>
      <c r="HA8" s="176"/>
      <c r="HB8" s="176"/>
      <c r="HC8" s="176"/>
      <c r="HD8" s="176"/>
      <c r="HE8" s="176"/>
      <c r="HF8" s="176"/>
      <c r="HG8" s="176"/>
      <c r="HH8" s="176"/>
      <c r="HI8" s="176"/>
      <c r="HJ8" s="176"/>
      <c r="HK8" s="176"/>
      <c r="HL8" s="176"/>
      <c r="HM8" s="176"/>
      <c r="HN8" s="176"/>
      <c r="HO8" s="176"/>
      <c r="HP8" s="176"/>
      <c r="HQ8" s="176"/>
      <c r="HR8" s="176"/>
      <c r="HS8" s="176"/>
      <c r="HT8" s="176"/>
      <c r="HU8" s="176"/>
      <c r="HV8" s="176"/>
      <c r="HW8" s="176"/>
      <c r="HX8" s="176"/>
      <c r="HY8" s="176"/>
      <c r="HZ8" s="176"/>
      <c r="IA8" s="176"/>
      <c r="IB8" s="176"/>
      <c r="IC8" s="176"/>
      <c r="ID8" s="176"/>
      <c r="IE8" s="176"/>
      <c r="IF8" s="176"/>
      <c r="IG8" s="176"/>
      <c r="IH8" s="176"/>
      <c r="II8" s="176"/>
      <c r="IJ8" s="176"/>
      <c r="IK8" s="176"/>
      <c r="IL8" s="176"/>
      <c r="IM8" s="176"/>
      <c r="IN8" s="176"/>
      <c r="IO8" s="176"/>
      <c r="IP8" s="176"/>
      <c r="IQ8" s="176"/>
      <c r="IR8" s="176"/>
      <c r="IS8" s="176"/>
      <c r="IT8" s="176"/>
      <c r="IU8" s="176"/>
      <c r="IV8" s="176"/>
    </row>
    <row r="9" spans="1:256" s="177" customFormat="1" x14ac:dyDescent="0.2">
      <c r="A9" s="591"/>
      <c r="B9" s="102"/>
      <c r="C9" s="672"/>
      <c r="D9" s="672"/>
      <c r="E9" s="672"/>
      <c r="F9" s="104"/>
      <c r="G9" s="105"/>
      <c r="H9" s="106"/>
      <c r="I9" s="107"/>
      <c r="J9" s="179"/>
      <c r="K9" s="175"/>
      <c r="L9" s="175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  <c r="BM9" s="176"/>
      <c r="BN9" s="176"/>
      <c r="BO9" s="176"/>
      <c r="BP9" s="176"/>
      <c r="BQ9" s="176"/>
      <c r="BR9" s="176"/>
      <c r="BS9" s="176"/>
      <c r="BT9" s="176"/>
      <c r="BU9" s="176"/>
      <c r="BV9" s="176"/>
      <c r="BW9" s="176"/>
      <c r="BX9" s="176"/>
      <c r="BY9" s="176"/>
      <c r="BZ9" s="176"/>
      <c r="CA9" s="176"/>
      <c r="CB9" s="176"/>
      <c r="CC9" s="176"/>
      <c r="CD9" s="176"/>
      <c r="CE9" s="176"/>
      <c r="CF9" s="176"/>
      <c r="CG9" s="176"/>
      <c r="CH9" s="176"/>
      <c r="CI9" s="176"/>
      <c r="CJ9" s="176"/>
      <c r="CK9" s="176"/>
      <c r="CL9" s="176"/>
      <c r="CM9" s="176"/>
      <c r="CN9" s="176"/>
      <c r="CO9" s="176"/>
      <c r="CP9" s="176"/>
      <c r="CQ9" s="176"/>
      <c r="CR9" s="176"/>
      <c r="CS9" s="176"/>
      <c r="CT9" s="176"/>
      <c r="CU9" s="176"/>
      <c r="CV9" s="176"/>
      <c r="CW9" s="176"/>
      <c r="CX9" s="176"/>
      <c r="CY9" s="176"/>
      <c r="CZ9" s="176"/>
      <c r="DA9" s="176"/>
      <c r="DB9" s="176"/>
      <c r="DC9" s="176"/>
      <c r="DD9" s="176"/>
      <c r="DE9" s="176"/>
      <c r="DF9" s="176"/>
      <c r="DG9" s="176"/>
      <c r="DH9" s="176"/>
      <c r="DI9" s="176"/>
      <c r="DJ9" s="176"/>
      <c r="DK9" s="176"/>
      <c r="DL9" s="176"/>
      <c r="DM9" s="176"/>
      <c r="DN9" s="176"/>
      <c r="DO9" s="176"/>
      <c r="DP9" s="176"/>
      <c r="DQ9" s="176"/>
      <c r="DR9" s="176"/>
      <c r="DS9" s="176"/>
      <c r="DT9" s="176"/>
      <c r="DU9" s="176"/>
      <c r="DV9" s="176"/>
      <c r="DW9" s="176"/>
      <c r="DX9" s="176"/>
      <c r="DY9" s="176"/>
      <c r="DZ9" s="176"/>
      <c r="EA9" s="176"/>
      <c r="EB9" s="176"/>
      <c r="EC9" s="176"/>
      <c r="ED9" s="176"/>
      <c r="EE9" s="176"/>
      <c r="EF9" s="176"/>
      <c r="EG9" s="176"/>
      <c r="EH9" s="176"/>
      <c r="EI9" s="176"/>
      <c r="EJ9" s="176"/>
      <c r="EK9" s="176"/>
      <c r="EL9" s="176"/>
      <c r="EM9" s="176"/>
      <c r="EN9" s="176"/>
      <c r="EO9" s="176"/>
      <c r="EP9" s="176"/>
      <c r="EQ9" s="176"/>
      <c r="ER9" s="176"/>
      <c r="ES9" s="176"/>
      <c r="ET9" s="176"/>
      <c r="EU9" s="176"/>
      <c r="EV9" s="176"/>
      <c r="EW9" s="176"/>
      <c r="EX9" s="176"/>
      <c r="EY9" s="176"/>
      <c r="EZ9" s="176"/>
      <c r="FA9" s="176"/>
      <c r="FB9" s="176"/>
      <c r="FC9" s="176"/>
      <c r="FD9" s="176"/>
      <c r="FE9" s="176"/>
      <c r="FF9" s="176"/>
      <c r="FG9" s="176"/>
      <c r="FH9" s="176"/>
      <c r="FI9" s="176"/>
      <c r="FJ9" s="176"/>
      <c r="FK9" s="176"/>
      <c r="FL9" s="176"/>
      <c r="FM9" s="176"/>
      <c r="FN9" s="176"/>
      <c r="FO9" s="176"/>
      <c r="FP9" s="176"/>
      <c r="FQ9" s="176"/>
      <c r="FR9" s="176"/>
      <c r="FS9" s="176"/>
      <c r="FT9" s="176"/>
      <c r="FU9" s="176"/>
      <c r="FV9" s="176"/>
      <c r="FW9" s="176"/>
      <c r="FX9" s="176"/>
      <c r="FY9" s="176"/>
      <c r="FZ9" s="176"/>
      <c r="GA9" s="176"/>
      <c r="GB9" s="176"/>
      <c r="GC9" s="176"/>
      <c r="GD9" s="176"/>
      <c r="GE9" s="176"/>
      <c r="GF9" s="176"/>
      <c r="GG9" s="176"/>
      <c r="GH9" s="176"/>
      <c r="GI9" s="176"/>
      <c r="GJ9" s="176"/>
      <c r="GK9" s="176"/>
      <c r="GL9" s="176"/>
      <c r="GM9" s="176"/>
      <c r="GN9" s="176"/>
      <c r="GO9" s="176"/>
      <c r="GP9" s="176"/>
      <c r="GQ9" s="176"/>
      <c r="GR9" s="176"/>
      <c r="GS9" s="176"/>
      <c r="GT9" s="176"/>
      <c r="GU9" s="176"/>
      <c r="GV9" s="176"/>
      <c r="GW9" s="176"/>
      <c r="GX9" s="176"/>
      <c r="GY9" s="176"/>
      <c r="GZ9" s="176"/>
      <c r="HA9" s="176"/>
      <c r="HB9" s="176"/>
      <c r="HC9" s="176"/>
      <c r="HD9" s="176"/>
      <c r="HE9" s="176"/>
      <c r="HF9" s="176"/>
      <c r="HG9" s="176"/>
      <c r="HH9" s="176"/>
      <c r="HI9" s="176"/>
      <c r="HJ9" s="176"/>
      <c r="HK9" s="176"/>
      <c r="HL9" s="176"/>
      <c r="HM9" s="176"/>
      <c r="HN9" s="176"/>
      <c r="HO9" s="176"/>
      <c r="HP9" s="176"/>
      <c r="HQ9" s="176"/>
      <c r="HR9" s="176"/>
      <c r="HS9" s="176"/>
      <c r="HT9" s="176"/>
      <c r="HU9" s="176"/>
      <c r="HV9" s="176"/>
      <c r="HW9" s="176"/>
      <c r="HX9" s="176"/>
      <c r="HY9" s="176"/>
      <c r="HZ9" s="176"/>
      <c r="IA9" s="176"/>
      <c r="IB9" s="176"/>
      <c r="IC9" s="176"/>
      <c r="ID9" s="176"/>
      <c r="IE9" s="176"/>
      <c r="IF9" s="176"/>
      <c r="IG9" s="176"/>
      <c r="IH9" s="176"/>
      <c r="II9" s="176"/>
      <c r="IJ9" s="176"/>
      <c r="IK9" s="176"/>
      <c r="IL9" s="176"/>
      <c r="IM9" s="176"/>
      <c r="IN9" s="176"/>
      <c r="IO9" s="176"/>
      <c r="IP9" s="176"/>
      <c r="IQ9" s="176"/>
      <c r="IR9" s="176"/>
      <c r="IS9" s="176"/>
      <c r="IT9" s="176"/>
      <c r="IU9" s="176"/>
      <c r="IV9" s="176"/>
    </row>
    <row r="10" spans="1:256" s="177" customFormat="1" x14ac:dyDescent="0.2">
      <c r="A10" s="591"/>
      <c r="B10" s="866" t="s">
        <v>222</v>
      </c>
      <c r="C10" s="813" t="s">
        <v>22</v>
      </c>
      <c r="D10" s="813" t="s">
        <v>223</v>
      </c>
      <c r="E10" s="813" t="s">
        <v>17</v>
      </c>
      <c r="F10" s="816" t="s">
        <v>224</v>
      </c>
      <c r="G10" s="818" t="s">
        <v>225</v>
      </c>
      <c r="H10" s="819"/>
      <c r="I10" s="820" t="s">
        <v>226</v>
      </c>
      <c r="J10" s="179"/>
      <c r="K10" s="175"/>
      <c r="L10" s="175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  <c r="AZ10" s="176"/>
      <c r="BA10" s="176"/>
      <c r="BB10" s="176"/>
      <c r="BC10" s="176"/>
      <c r="BD10" s="176"/>
      <c r="BE10" s="176"/>
      <c r="BF10" s="176"/>
      <c r="BG10" s="176"/>
      <c r="BH10" s="176"/>
      <c r="BI10" s="176"/>
      <c r="BJ10" s="176"/>
      <c r="BK10" s="176"/>
      <c r="BL10" s="176"/>
      <c r="BM10" s="176"/>
      <c r="BN10" s="176"/>
      <c r="BO10" s="176"/>
      <c r="BP10" s="176"/>
      <c r="BQ10" s="176"/>
      <c r="BR10" s="176"/>
      <c r="BS10" s="176"/>
      <c r="BT10" s="176"/>
      <c r="BU10" s="176"/>
      <c r="BV10" s="176"/>
      <c r="BW10" s="176"/>
      <c r="BX10" s="176"/>
      <c r="BY10" s="176"/>
      <c r="BZ10" s="176"/>
      <c r="CA10" s="176"/>
      <c r="CB10" s="176"/>
      <c r="CC10" s="176"/>
      <c r="CD10" s="176"/>
      <c r="CE10" s="176"/>
      <c r="CF10" s="176"/>
      <c r="CG10" s="176"/>
      <c r="CH10" s="176"/>
      <c r="CI10" s="176"/>
      <c r="CJ10" s="176"/>
      <c r="CK10" s="176"/>
      <c r="CL10" s="176"/>
      <c r="CM10" s="176"/>
      <c r="CN10" s="176"/>
      <c r="CO10" s="176"/>
      <c r="CP10" s="176"/>
      <c r="CQ10" s="176"/>
      <c r="CR10" s="176"/>
      <c r="CS10" s="176"/>
      <c r="CT10" s="176"/>
      <c r="CU10" s="176"/>
      <c r="CV10" s="176"/>
      <c r="CW10" s="176"/>
      <c r="CX10" s="176"/>
      <c r="CY10" s="176"/>
      <c r="CZ10" s="176"/>
      <c r="DA10" s="176"/>
      <c r="DB10" s="176"/>
      <c r="DC10" s="176"/>
      <c r="DD10" s="176"/>
      <c r="DE10" s="176"/>
      <c r="DF10" s="176"/>
      <c r="DG10" s="176"/>
      <c r="DH10" s="176"/>
      <c r="DI10" s="176"/>
      <c r="DJ10" s="176"/>
      <c r="DK10" s="176"/>
      <c r="DL10" s="176"/>
      <c r="DM10" s="176"/>
      <c r="DN10" s="176"/>
      <c r="DO10" s="176"/>
      <c r="DP10" s="176"/>
      <c r="DQ10" s="176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  <c r="EB10" s="176"/>
      <c r="EC10" s="176"/>
      <c r="ED10" s="176"/>
      <c r="EE10" s="176"/>
      <c r="EF10" s="176"/>
      <c r="EG10" s="176"/>
      <c r="EH10" s="176"/>
      <c r="EI10" s="176"/>
      <c r="EJ10" s="176"/>
      <c r="EK10" s="176"/>
      <c r="EL10" s="176"/>
      <c r="EM10" s="176"/>
      <c r="EN10" s="176"/>
      <c r="EO10" s="176"/>
      <c r="EP10" s="176"/>
      <c r="EQ10" s="176"/>
      <c r="ER10" s="176"/>
      <c r="ES10" s="176"/>
      <c r="ET10" s="176"/>
      <c r="EU10" s="176"/>
      <c r="EV10" s="176"/>
      <c r="EW10" s="176"/>
      <c r="EX10" s="176"/>
      <c r="EY10" s="176"/>
      <c r="EZ10" s="176"/>
      <c r="FA10" s="176"/>
      <c r="FB10" s="176"/>
      <c r="FC10" s="176"/>
      <c r="FD10" s="176"/>
      <c r="FE10" s="176"/>
      <c r="FF10" s="176"/>
      <c r="FG10" s="176"/>
      <c r="FH10" s="176"/>
      <c r="FI10" s="176"/>
      <c r="FJ10" s="176"/>
      <c r="FK10" s="176"/>
      <c r="FL10" s="176"/>
      <c r="FM10" s="176"/>
      <c r="FN10" s="176"/>
      <c r="FO10" s="176"/>
      <c r="FP10" s="176"/>
      <c r="FQ10" s="176"/>
      <c r="FR10" s="176"/>
      <c r="FS10" s="176"/>
      <c r="FT10" s="176"/>
      <c r="FU10" s="176"/>
      <c r="FV10" s="176"/>
      <c r="FW10" s="176"/>
      <c r="FX10" s="176"/>
      <c r="FY10" s="176"/>
      <c r="FZ10" s="176"/>
      <c r="GA10" s="176"/>
      <c r="GB10" s="176"/>
      <c r="GC10" s="176"/>
      <c r="GD10" s="176"/>
      <c r="GE10" s="176"/>
      <c r="GF10" s="176"/>
      <c r="GG10" s="176"/>
      <c r="GH10" s="176"/>
      <c r="GI10" s="176"/>
      <c r="GJ10" s="176"/>
      <c r="GK10" s="176"/>
      <c r="GL10" s="176"/>
      <c r="GM10" s="176"/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  <c r="IR10" s="176"/>
      <c r="IS10" s="176"/>
      <c r="IT10" s="176"/>
      <c r="IU10" s="176"/>
      <c r="IV10" s="176"/>
    </row>
    <row r="11" spans="1:256" s="177" customFormat="1" x14ac:dyDescent="0.2">
      <c r="A11" s="591"/>
      <c r="B11" s="867"/>
      <c r="C11" s="814"/>
      <c r="D11" s="814"/>
      <c r="E11" s="815"/>
      <c r="F11" s="817"/>
      <c r="G11" s="165" t="s">
        <v>227</v>
      </c>
      <c r="H11" s="166" t="s">
        <v>228</v>
      </c>
      <c r="I11" s="821"/>
      <c r="J11" s="179"/>
      <c r="K11" s="175"/>
      <c r="L11" s="175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  <c r="EB11" s="176"/>
      <c r="EC11" s="176"/>
      <c r="ED11" s="176"/>
      <c r="EE11" s="176"/>
      <c r="EF11" s="176"/>
      <c r="EG11" s="176"/>
      <c r="EH11" s="176"/>
      <c r="EI11" s="176"/>
      <c r="EJ11" s="176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76"/>
      <c r="EV11" s="176"/>
      <c r="EW11" s="176"/>
      <c r="EX11" s="176"/>
      <c r="EY11" s="176"/>
      <c r="EZ11" s="176"/>
      <c r="FA11" s="176"/>
      <c r="FB11" s="176"/>
      <c r="FC11" s="176"/>
      <c r="FD11" s="176"/>
      <c r="FE11" s="176"/>
      <c r="FF11" s="176"/>
      <c r="FG11" s="176"/>
      <c r="FH11" s="176"/>
      <c r="FI11" s="176"/>
      <c r="FJ11" s="176"/>
      <c r="FK11" s="176"/>
      <c r="FL11" s="176"/>
      <c r="FM11" s="176"/>
      <c r="FN11" s="176"/>
      <c r="FO11" s="176"/>
      <c r="FP11" s="176"/>
      <c r="FQ11" s="176"/>
      <c r="FR11" s="176"/>
      <c r="FS11" s="176"/>
      <c r="FT11" s="176"/>
      <c r="FU11" s="176"/>
      <c r="FV11" s="176"/>
      <c r="FW11" s="176"/>
      <c r="FX11" s="176"/>
      <c r="FY11" s="176"/>
      <c r="FZ11" s="176"/>
      <c r="GA11" s="176"/>
      <c r="GB11" s="176"/>
      <c r="GC11" s="176"/>
      <c r="GD11" s="176"/>
      <c r="GE11" s="176"/>
      <c r="GF11" s="176"/>
      <c r="GG11" s="176"/>
      <c r="GH11" s="176"/>
      <c r="GI11" s="176"/>
      <c r="GJ11" s="176"/>
      <c r="GK11" s="176"/>
      <c r="GL11" s="176"/>
      <c r="GM11" s="176"/>
      <c r="GN11" s="176"/>
      <c r="GO11" s="176"/>
      <c r="GP11" s="176"/>
      <c r="GQ11" s="176"/>
      <c r="GR11" s="176"/>
      <c r="GS11" s="176"/>
      <c r="GT11" s="176"/>
      <c r="GU11" s="176"/>
      <c r="GV11" s="176"/>
      <c r="GW11" s="176"/>
      <c r="GX11" s="176"/>
      <c r="GY11" s="176"/>
      <c r="GZ11" s="176"/>
      <c r="HA11" s="176"/>
      <c r="HB11" s="176"/>
      <c r="HC11" s="176"/>
      <c r="HD11" s="176"/>
      <c r="HE11" s="176"/>
      <c r="HF11" s="176"/>
      <c r="HG11" s="176"/>
      <c r="HH11" s="176"/>
      <c r="HI11" s="176"/>
      <c r="HJ11" s="176"/>
      <c r="HK11" s="176"/>
      <c r="HL11" s="176"/>
      <c r="HM11" s="176"/>
      <c r="HN11" s="176"/>
      <c r="HO11" s="176"/>
      <c r="HP11" s="176"/>
      <c r="HQ11" s="176"/>
      <c r="HR11" s="176"/>
      <c r="HS11" s="176"/>
      <c r="HT11" s="176"/>
      <c r="HU11" s="176"/>
      <c r="HV11" s="176"/>
      <c r="HW11" s="176"/>
      <c r="HX11" s="176"/>
      <c r="HY11" s="176"/>
      <c r="HZ11" s="176"/>
      <c r="IA11" s="176"/>
      <c r="IB11" s="176"/>
      <c r="IC11" s="176"/>
      <c r="ID11" s="176"/>
      <c r="IE11" s="176"/>
      <c r="IF11" s="176"/>
      <c r="IG11" s="176"/>
      <c r="IH11" s="176"/>
      <c r="II11" s="176"/>
      <c r="IJ11" s="176"/>
      <c r="IK11" s="176"/>
      <c r="IL11" s="176"/>
      <c r="IM11" s="176"/>
      <c r="IN11" s="176"/>
      <c r="IO11" s="176"/>
      <c r="IP11" s="176"/>
      <c r="IQ11" s="176"/>
      <c r="IR11" s="176"/>
      <c r="IS11" s="176"/>
      <c r="IT11" s="176"/>
      <c r="IU11" s="176"/>
      <c r="IV11" s="176"/>
    </row>
    <row r="12" spans="1:256" s="177" customFormat="1" ht="22.5" x14ac:dyDescent="0.2">
      <c r="A12" s="591"/>
      <c r="B12" s="81" t="s">
        <v>324</v>
      </c>
      <c r="C12" s="77" t="s">
        <v>8</v>
      </c>
      <c r="D12" s="78" t="s">
        <v>1014</v>
      </c>
      <c r="E12" s="79" t="s">
        <v>249</v>
      </c>
      <c r="F12" s="80">
        <v>0.59599999999999997</v>
      </c>
      <c r="G12" s="592">
        <v>25.99</v>
      </c>
      <c r="H12" s="114">
        <f>TRUNC(F12*G12,2)</f>
        <v>15.49</v>
      </c>
      <c r="I12" s="169"/>
      <c r="J12" s="179"/>
      <c r="K12" s="175"/>
      <c r="L12" s="175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176"/>
      <c r="DQ12" s="176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  <c r="EB12" s="176"/>
      <c r="EC12" s="176"/>
      <c r="ED12" s="176"/>
      <c r="EE12" s="176"/>
      <c r="EF12" s="176"/>
      <c r="EG12" s="176"/>
      <c r="EH12" s="176"/>
      <c r="EI12" s="176"/>
      <c r="EJ12" s="176"/>
      <c r="EK12" s="176"/>
      <c r="EL12" s="176"/>
      <c r="EM12" s="176"/>
      <c r="EN12" s="176"/>
      <c r="EO12" s="176"/>
      <c r="EP12" s="176"/>
      <c r="EQ12" s="176"/>
      <c r="ER12" s="176"/>
      <c r="ES12" s="176"/>
      <c r="ET12" s="176"/>
      <c r="EU12" s="176"/>
      <c r="EV12" s="176"/>
      <c r="EW12" s="176"/>
      <c r="EX12" s="176"/>
      <c r="EY12" s="176"/>
      <c r="EZ12" s="176"/>
      <c r="FA12" s="176"/>
      <c r="FB12" s="176"/>
      <c r="FC12" s="176"/>
      <c r="FD12" s="176"/>
      <c r="FE12" s="176"/>
      <c r="FF12" s="176"/>
      <c r="FG12" s="176"/>
      <c r="FH12" s="176"/>
      <c r="FI12" s="176"/>
      <c r="FJ12" s="176"/>
      <c r="FK12" s="176"/>
      <c r="FL12" s="176"/>
      <c r="FM12" s="176"/>
      <c r="FN12" s="176"/>
      <c r="FO12" s="176"/>
      <c r="FP12" s="176"/>
      <c r="FQ12" s="176"/>
      <c r="FR12" s="176"/>
      <c r="FS12" s="176"/>
      <c r="FT12" s="176"/>
      <c r="FU12" s="176"/>
      <c r="FV12" s="176"/>
      <c r="FW12" s="176"/>
      <c r="FX12" s="176"/>
      <c r="FY12" s="176"/>
      <c r="FZ12" s="176"/>
      <c r="GA12" s="176"/>
      <c r="GB12" s="176"/>
      <c r="GC12" s="176"/>
      <c r="GD12" s="176"/>
      <c r="GE12" s="176"/>
      <c r="GF12" s="176"/>
      <c r="GG12" s="176"/>
      <c r="GH12" s="176"/>
      <c r="GI12" s="176"/>
      <c r="GJ12" s="176"/>
      <c r="GK12" s="176"/>
      <c r="GL12" s="176"/>
      <c r="GM12" s="176"/>
      <c r="GN12" s="176"/>
      <c r="GO12" s="176"/>
      <c r="GP12" s="176"/>
      <c r="GQ12" s="176"/>
      <c r="GR12" s="176"/>
      <c r="GS12" s="176"/>
      <c r="GT12" s="176"/>
      <c r="GU12" s="176"/>
      <c r="GV12" s="176"/>
      <c r="GW12" s="176"/>
      <c r="GX12" s="176"/>
      <c r="GY12" s="176"/>
      <c r="GZ12" s="176"/>
      <c r="HA12" s="176"/>
      <c r="HB12" s="176"/>
      <c r="HC12" s="176"/>
      <c r="HD12" s="176"/>
      <c r="HE12" s="176"/>
      <c r="HF12" s="176"/>
      <c r="HG12" s="176"/>
      <c r="HH12" s="176"/>
      <c r="HI12" s="176"/>
      <c r="HJ12" s="176"/>
      <c r="HK12" s="176"/>
      <c r="HL12" s="176"/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  <c r="IV12" s="176"/>
    </row>
    <row r="13" spans="1:256" s="177" customFormat="1" ht="22.5" x14ac:dyDescent="0.2">
      <c r="A13" s="591"/>
      <c r="B13" s="81" t="s">
        <v>323</v>
      </c>
      <c r="C13" s="77" t="s">
        <v>8</v>
      </c>
      <c r="D13" s="78" t="s">
        <v>1015</v>
      </c>
      <c r="E13" s="79" t="s">
        <v>249</v>
      </c>
      <c r="F13" s="80">
        <v>0.59599999999999997</v>
      </c>
      <c r="G13" s="592">
        <v>29.55</v>
      </c>
      <c r="H13" s="114">
        <f>TRUNC(F13*G13,2)</f>
        <v>17.61</v>
      </c>
      <c r="I13" s="169"/>
      <c r="J13" s="179"/>
      <c r="K13" s="175"/>
      <c r="L13" s="175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BD13" s="176"/>
      <c r="BE13" s="176"/>
      <c r="BF13" s="176"/>
      <c r="BG13" s="176"/>
      <c r="BH13" s="176"/>
      <c r="BI13" s="176"/>
      <c r="BJ13" s="176"/>
      <c r="BK13" s="176"/>
      <c r="BL13" s="176"/>
      <c r="BM13" s="176"/>
      <c r="BN13" s="176"/>
      <c r="BO13" s="176"/>
      <c r="BP13" s="176"/>
      <c r="BQ13" s="176"/>
      <c r="BR13" s="176"/>
      <c r="BS13" s="176"/>
      <c r="BT13" s="176"/>
      <c r="BU13" s="176"/>
      <c r="BV13" s="176"/>
      <c r="BW13" s="176"/>
      <c r="BX13" s="176"/>
      <c r="BY13" s="176"/>
      <c r="BZ13" s="176"/>
      <c r="CA13" s="176"/>
      <c r="CB13" s="176"/>
      <c r="CC13" s="176"/>
      <c r="CD13" s="176"/>
      <c r="CE13" s="176"/>
      <c r="CF13" s="176"/>
      <c r="CG13" s="176"/>
      <c r="CH13" s="176"/>
      <c r="CI13" s="176"/>
      <c r="CJ13" s="176"/>
      <c r="CK13" s="176"/>
      <c r="CL13" s="176"/>
      <c r="CM13" s="176"/>
      <c r="CN13" s="176"/>
      <c r="CO13" s="176"/>
      <c r="CP13" s="176"/>
      <c r="CQ13" s="176"/>
      <c r="CR13" s="176"/>
      <c r="CS13" s="176"/>
      <c r="CT13" s="176"/>
      <c r="CU13" s="176"/>
      <c r="CV13" s="176"/>
      <c r="CW13" s="176"/>
      <c r="CX13" s="176"/>
      <c r="CY13" s="176"/>
      <c r="CZ13" s="176"/>
      <c r="DA13" s="176"/>
      <c r="DB13" s="176"/>
      <c r="DC13" s="176"/>
      <c r="DD13" s="176"/>
      <c r="DE13" s="176"/>
      <c r="DF13" s="176"/>
      <c r="DG13" s="176"/>
      <c r="DH13" s="176"/>
      <c r="DI13" s="176"/>
      <c r="DJ13" s="176"/>
      <c r="DK13" s="176"/>
      <c r="DL13" s="176"/>
      <c r="DM13" s="176"/>
      <c r="DN13" s="176"/>
      <c r="DO13" s="176"/>
      <c r="DP13" s="176"/>
      <c r="DQ13" s="176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  <c r="EB13" s="176"/>
      <c r="EC13" s="176"/>
      <c r="ED13" s="176"/>
      <c r="EE13" s="176"/>
      <c r="EF13" s="176"/>
      <c r="EG13" s="176"/>
      <c r="EH13" s="176"/>
      <c r="EI13" s="176"/>
      <c r="EJ13" s="176"/>
      <c r="EK13" s="176"/>
      <c r="EL13" s="176"/>
      <c r="EM13" s="176"/>
      <c r="EN13" s="176"/>
      <c r="EO13" s="176"/>
      <c r="EP13" s="176"/>
      <c r="EQ13" s="176"/>
      <c r="ER13" s="176"/>
      <c r="ES13" s="176"/>
      <c r="ET13" s="176"/>
      <c r="EU13" s="176"/>
      <c r="EV13" s="176"/>
      <c r="EW13" s="176"/>
      <c r="EX13" s="176"/>
      <c r="EY13" s="176"/>
      <c r="EZ13" s="176"/>
      <c r="FA13" s="176"/>
      <c r="FB13" s="176"/>
      <c r="FC13" s="176"/>
      <c r="FD13" s="176"/>
      <c r="FE13" s="176"/>
      <c r="FF13" s="176"/>
      <c r="FG13" s="176"/>
      <c r="FH13" s="176"/>
      <c r="FI13" s="176"/>
      <c r="FJ13" s="176"/>
      <c r="FK13" s="176"/>
      <c r="FL13" s="176"/>
      <c r="FM13" s="176"/>
      <c r="FN13" s="176"/>
      <c r="FO13" s="176"/>
      <c r="FP13" s="176"/>
      <c r="FQ13" s="176"/>
      <c r="FR13" s="176"/>
      <c r="FS13" s="176"/>
      <c r="FT13" s="176"/>
      <c r="FU13" s="176"/>
      <c r="FV13" s="176"/>
      <c r="FW13" s="176"/>
      <c r="FX13" s="176"/>
      <c r="FY13" s="176"/>
      <c r="FZ13" s="176"/>
      <c r="GA13" s="176"/>
      <c r="GB13" s="176"/>
      <c r="GC13" s="176"/>
      <c r="GD13" s="176"/>
      <c r="GE13" s="176"/>
      <c r="GF13" s="176"/>
      <c r="GG13" s="176"/>
      <c r="GH13" s="176"/>
      <c r="GI13" s="176"/>
      <c r="GJ13" s="176"/>
      <c r="GK13" s="176"/>
      <c r="GL13" s="176"/>
      <c r="GM13" s="176"/>
      <c r="GN13" s="176"/>
      <c r="GO13" s="176"/>
      <c r="GP13" s="176"/>
      <c r="GQ13" s="176"/>
      <c r="GR13" s="176"/>
      <c r="GS13" s="176"/>
      <c r="GT13" s="176"/>
      <c r="GU13" s="176"/>
      <c r="GV13" s="176"/>
      <c r="GW13" s="176"/>
      <c r="GX13" s="176"/>
      <c r="GY13" s="176"/>
      <c r="GZ13" s="176"/>
      <c r="HA13" s="176"/>
      <c r="HB13" s="176"/>
      <c r="HC13" s="176"/>
      <c r="HD13" s="176"/>
      <c r="HE13" s="176"/>
      <c r="HF13" s="176"/>
      <c r="HG13" s="176"/>
      <c r="HH13" s="176"/>
      <c r="HI13" s="176"/>
      <c r="HJ13" s="176"/>
      <c r="HK13" s="176"/>
      <c r="HL13" s="176"/>
      <c r="HM13" s="176"/>
      <c r="HN13" s="176"/>
      <c r="HO13" s="176"/>
      <c r="HP13" s="176"/>
      <c r="HQ13" s="176"/>
      <c r="HR13" s="176"/>
      <c r="HS13" s="176"/>
      <c r="HT13" s="176"/>
      <c r="HU13" s="176"/>
      <c r="HV13" s="176"/>
      <c r="HW13" s="176"/>
      <c r="HX13" s="176"/>
      <c r="HY13" s="176"/>
      <c r="HZ13" s="176"/>
      <c r="IA13" s="176"/>
      <c r="IB13" s="176"/>
      <c r="IC13" s="176"/>
      <c r="ID13" s="176"/>
      <c r="IE13" s="176"/>
      <c r="IF13" s="176"/>
      <c r="IG13" s="176"/>
      <c r="IH13" s="176"/>
      <c r="II13" s="176"/>
      <c r="IJ13" s="176"/>
      <c r="IK13" s="176"/>
      <c r="IL13" s="176"/>
      <c r="IM13" s="176"/>
      <c r="IN13" s="176"/>
      <c r="IO13" s="176"/>
      <c r="IP13" s="176"/>
      <c r="IQ13" s="176"/>
      <c r="IR13" s="176"/>
      <c r="IS13" s="176"/>
      <c r="IT13" s="176"/>
      <c r="IU13" s="176"/>
      <c r="IV13" s="176"/>
    </row>
    <row r="14" spans="1:256" s="177" customFormat="1" x14ac:dyDescent="0.2">
      <c r="A14" s="591"/>
      <c r="B14" s="170" t="s">
        <v>226</v>
      </c>
      <c r="C14" s="808"/>
      <c r="D14" s="809"/>
      <c r="E14" s="809"/>
      <c r="F14" s="809"/>
      <c r="G14" s="809"/>
      <c r="H14" s="810"/>
      <c r="I14" s="171">
        <f>SUM(H12:H13)</f>
        <v>33.1</v>
      </c>
      <c r="J14" s="179"/>
      <c r="K14" s="175"/>
      <c r="L14" s="175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76"/>
      <c r="BY14" s="176"/>
      <c r="BZ14" s="176"/>
      <c r="CA14" s="176"/>
      <c r="CB14" s="176"/>
      <c r="CC14" s="176"/>
      <c r="CD14" s="176"/>
      <c r="CE14" s="176"/>
      <c r="CF14" s="176"/>
      <c r="CG14" s="176"/>
      <c r="CH14" s="176"/>
      <c r="CI14" s="176"/>
      <c r="CJ14" s="176"/>
      <c r="CK14" s="176"/>
      <c r="CL14" s="176"/>
      <c r="CM14" s="176"/>
      <c r="CN14" s="176"/>
      <c r="CO14" s="176"/>
      <c r="CP14" s="176"/>
      <c r="CQ14" s="176"/>
      <c r="CR14" s="176"/>
      <c r="CS14" s="176"/>
      <c r="CT14" s="176"/>
      <c r="CU14" s="176"/>
      <c r="CV14" s="176"/>
      <c r="CW14" s="176"/>
      <c r="CX14" s="176"/>
      <c r="CY14" s="176"/>
      <c r="CZ14" s="176"/>
      <c r="DA14" s="176"/>
      <c r="DB14" s="176"/>
      <c r="DC14" s="176"/>
      <c r="DD14" s="176"/>
      <c r="DE14" s="176"/>
      <c r="DF14" s="176"/>
      <c r="DG14" s="176"/>
      <c r="DH14" s="176"/>
      <c r="DI14" s="176"/>
      <c r="DJ14" s="176"/>
      <c r="DK14" s="176"/>
      <c r="DL14" s="176"/>
      <c r="DM14" s="176"/>
      <c r="DN14" s="176"/>
      <c r="DO14" s="176"/>
      <c r="DP14" s="176"/>
      <c r="DQ14" s="176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  <c r="EB14" s="176"/>
      <c r="EC14" s="176"/>
      <c r="ED14" s="176"/>
      <c r="EE14" s="176"/>
      <c r="EF14" s="176"/>
      <c r="EG14" s="176"/>
      <c r="EH14" s="176"/>
      <c r="EI14" s="176"/>
      <c r="EJ14" s="176"/>
      <c r="EK14" s="176"/>
      <c r="EL14" s="176"/>
      <c r="EM14" s="176"/>
      <c r="EN14" s="176"/>
      <c r="EO14" s="176"/>
      <c r="EP14" s="176"/>
      <c r="EQ14" s="176"/>
      <c r="ER14" s="176"/>
      <c r="ES14" s="176"/>
      <c r="ET14" s="176"/>
      <c r="EU14" s="176"/>
      <c r="EV14" s="176"/>
      <c r="EW14" s="176"/>
      <c r="EX14" s="176"/>
      <c r="EY14" s="176"/>
      <c r="EZ14" s="176"/>
      <c r="FA14" s="176"/>
      <c r="FB14" s="176"/>
      <c r="FC14" s="176"/>
      <c r="FD14" s="176"/>
      <c r="FE14" s="176"/>
      <c r="FF14" s="176"/>
      <c r="FG14" s="176"/>
      <c r="FH14" s="176"/>
      <c r="FI14" s="176"/>
      <c r="FJ14" s="176"/>
      <c r="FK14" s="176"/>
      <c r="FL14" s="176"/>
      <c r="FM14" s="176"/>
      <c r="FN14" s="176"/>
      <c r="FO14" s="176"/>
      <c r="FP14" s="176"/>
      <c r="FQ14" s="176"/>
      <c r="FR14" s="176"/>
      <c r="FS14" s="176"/>
      <c r="FT14" s="176"/>
      <c r="FU14" s="176"/>
      <c r="FV14" s="176"/>
      <c r="FW14" s="176"/>
      <c r="FX14" s="176"/>
      <c r="FY14" s="176"/>
      <c r="FZ14" s="176"/>
      <c r="GA14" s="176"/>
      <c r="GB14" s="176"/>
      <c r="GC14" s="176"/>
      <c r="GD14" s="176"/>
      <c r="GE14" s="176"/>
      <c r="GF14" s="176"/>
      <c r="GG14" s="176"/>
      <c r="GH14" s="176"/>
      <c r="GI14" s="176"/>
      <c r="GJ14" s="176"/>
      <c r="GK14" s="176"/>
      <c r="GL14" s="176"/>
      <c r="GM14" s="176"/>
      <c r="GN14" s="176"/>
      <c r="GO14" s="176"/>
      <c r="GP14" s="176"/>
      <c r="GQ14" s="176"/>
      <c r="GR14" s="176"/>
      <c r="GS14" s="176"/>
      <c r="GT14" s="176"/>
      <c r="GU14" s="176"/>
      <c r="GV14" s="176"/>
      <c r="GW14" s="176"/>
      <c r="GX14" s="176"/>
      <c r="GY14" s="176"/>
      <c r="GZ14" s="176"/>
      <c r="HA14" s="176"/>
      <c r="HB14" s="176"/>
      <c r="HC14" s="176"/>
      <c r="HD14" s="176"/>
      <c r="HE14" s="176"/>
      <c r="HF14" s="176"/>
      <c r="HG14" s="176"/>
      <c r="HH14" s="176"/>
      <c r="HI14" s="176"/>
      <c r="HJ14" s="176"/>
      <c r="HK14" s="176"/>
      <c r="HL14" s="176"/>
      <c r="HM14" s="176"/>
      <c r="HN14" s="176"/>
      <c r="HO14" s="176"/>
      <c r="HP14" s="176"/>
      <c r="HQ14" s="176"/>
      <c r="HR14" s="176"/>
      <c r="HS14" s="176"/>
      <c r="HT14" s="176"/>
      <c r="HU14" s="176"/>
      <c r="HV14" s="176"/>
      <c r="HW14" s="176"/>
      <c r="HX14" s="176"/>
      <c r="HY14" s="176"/>
      <c r="HZ14" s="176"/>
      <c r="IA14" s="176"/>
      <c r="IB14" s="176"/>
      <c r="IC14" s="176"/>
      <c r="ID14" s="176"/>
      <c r="IE14" s="176"/>
      <c r="IF14" s="176"/>
      <c r="IG14" s="176"/>
      <c r="IH14" s="176"/>
      <c r="II14" s="176"/>
      <c r="IJ14" s="176"/>
      <c r="IK14" s="176"/>
      <c r="IL14" s="176"/>
      <c r="IM14" s="176"/>
      <c r="IN14" s="176"/>
      <c r="IO14" s="176"/>
      <c r="IP14" s="176"/>
      <c r="IQ14" s="176"/>
      <c r="IR14" s="176"/>
      <c r="IS14" s="176"/>
      <c r="IT14" s="176"/>
      <c r="IU14" s="176"/>
      <c r="IV14" s="176"/>
    </row>
    <row r="15" spans="1:256" s="177" customFormat="1" x14ac:dyDescent="0.2">
      <c r="A15" s="591"/>
      <c r="B15" s="102"/>
      <c r="C15" s="672"/>
      <c r="D15" s="672"/>
      <c r="E15" s="672"/>
      <c r="F15" s="104"/>
      <c r="G15" s="105"/>
      <c r="H15" s="106"/>
      <c r="I15" s="107"/>
      <c r="J15" s="179"/>
      <c r="K15" s="175"/>
      <c r="L15" s="175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6"/>
      <c r="BX15" s="176"/>
      <c r="BY15" s="176"/>
      <c r="BZ15" s="176"/>
      <c r="CA15" s="176"/>
      <c r="CB15" s="176"/>
      <c r="CC15" s="176"/>
      <c r="CD15" s="176"/>
      <c r="CE15" s="176"/>
      <c r="CF15" s="176"/>
      <c r="CG15" s="176"/>
      <c r="CH15" s="176"/>
      <c r="CI15" s="176"/>
      <c r="CJ15" s="176"/>
      <c r="CK15" s="176"/>
      <c r="CL15" s="176"/>
      <c r="CM15" s="176"/>
      <c r="CN15" s="176"/>
      <c r="CO15" s="176"/>
      <c r="CP15" s="176"/>
      <c r="CQ15" s="176"/>
      <c r="CR15" s="176"/>
      <c r="CS15" s="176"/>
      <c r="CT15" s="176"/>
      <c r="CU15" s="176"/>
      <c r="CV15" s="176"/>
      <c r="CW15" s="176"/>
      <c r="CX15" s="176"/>
      <c r="CY15" s="176"/>
      <c r="CZ15" s="176"/>
      <c r="DA15" s="176"/>
      <c r="DB15" s="176"/>
      <c r="DC15" s="176"/>
      <c r="DD15" s="176"/>
      <c r="DE15" s="176"/>
      <c r="DF15" s="176"/>
      <c r="DG15" s="176"/>
      <c r="DH15" s="176"/>
      <c r="DI15" s="176"/>
      <c r="DJ15" s="176"/>
      <c r="DK15" s="176"/>
      <c r="DL15" s="176"/>
      <c r="DM15" s="176"/>
      <c r="DN15" s="176"/>
      <c r="DO15" s="176"/>
      <c r="DP15" s="176"/>
      <c r="DQ15" s="176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  <c r="EB15" s="176"/>
      <c r="EC15" s="176"/>
      <c r="ED15" s="176"/>
      <c r="EE15" s="176"/>
      <c r="EF15" s="176"/>
      <c r="EG15" s="176"/>
      <c r="EH15" s="176"/>
      <c r="EI15" s="176"/>
      <c r="EJ15" s="176"/>
      <c r="EK15" s="176"/>
      <c r="EL15" s="176"/>
      <c r="EM15" s="176"/>
      <c r="EN15" s="176"/>
      <c r="EO15" s="176"/>
      <c r="EP15" s="176"/>
      <c r="EQ15" s="176"/>
      <c r="ER15" s="176"/>
      <c r="ES15" s="176"/>
      <c r="ET15" s="176"/>
      <c r="EU15" s="176"/>
      <c r="EV15" s="176"/>
      <c r="EW15" s="176"/>
      <c r="EX15" s="176"/>
      <c r="EY15" s="176"/>
      <c r="EZ15" s="176"/>
      <c r="FA15" s="176"/>
      <c r="FB15" s="176"/>
      <c r="FC15" s="176"/>
      <c r="FD15" s="176"/>
      <c r="FE15" s="176"/>
      <c r="FF15" s="176"/>
      <c r="FG15" s="176"/>
      <c r="FH15" s="176"/>
      <c r="FI15" s="176"/>
      <c r="FJ15" s="176"/>
      <c r="FK15" s="176"/>
      <c r="FL15" s="176"/>
      <c r="FM15" s="176"/>
      <c r="FN15" s="176"/>
      <c r="FO15" s="176"/>
      <c r="FP15" s="176"/>
      <c r="FQ15" s="176"/>
      <c r="FR15" s="176"/>
      <c r="FS15" s="176"/>
      <c r="FT15" s="176"/>
      <c r="FU15" s="176"/>
      <c r="FV15" s="176"/>
      <c r="FW15" s="176"/>
      <c r="FX15" s="176"/>
      <c r="FY15" s="176"/>
      <c r="FZ15" s="176"/>
      <c r="GA15" s="176"/>
      <c r="GB15" s="176"/>
      <c r="GC15" s="176"/>
      <c r="GD15" s="176"/>
      <c r="GE15" s="176"/>
      <c r="GF15" s="176"/>
      <c r="GG15" s="176"/>
      <c r="GH15" s="176"/>
      <c r="GI15" s="176"/>
      <c r="GJ15" s="176"/>
      <c r="GK15" s="176"/>
      <c r="GL15" s="176"/>
      <c r="GM15" s="176"/>
      <c r="GN15" s="176"/>
      <c r="GO15" s="176"/>
      <c r="GP15" s="176"/>
      <c r="GQ15" s="176"/>
      <c r="GR15" s="176"/>
      <c r="GS15" s="176"/>
      <c r="GT15" s="176"/>
      <c r="GU15" s="176"/>
      <c r="GV15" s="176"/>
      <c r="GW15" s="176"/>
      <c r="GX15" s="176"/>
      <c r="GY15" s="176"/>
      <c r="GZ15" s="176"/>
      <c r="HA15" s="176"/>
      <c r="HB15" s="176"/>
      <c r="HC15" s="176"/>
      <c r="HD15" s="176"/>
      <c r="HE15" s="176"/>
      <c r="HF15" s="176"/>
      <c r="HG15" s="176"/>
      <c r="HH15" s="176"/>
      <c r="HI15" s="176"/>
      <c r="HJ15" s="176"/>
      <c r="HK15" s="176"/>
      <c r="HL15" s="176"/>
      <c r="HM15" s="176"/>
      <c r="HN15" s="176"/>
      <c r="HO15" s="176"/>
      <c r="HP15" s="176"/>
      <c r="HQ15" s="176"/>
      <c r="HR15" s="176"/>
      <c r="HS15" s="176"/>
      <c r="HT15" s="176"/>
      <c r="HU15" s="176"/>
      <c r="HV15" s="176"/>
      <c r="HW15" s="176"/>
      <c r="HX15" s="176"/>
      <c r="HY15" s="176"/>
      <c r="HZ15" s="176"/>
      <c r="IA15" s="176"/>
      <c r="IB15" s="176"/>
      <c r="IC15" s="176"/>
      <c r="ID15" s="176"/>
      <c r="IE15" s="176"/>
      <c r="IF15" s="176"/>
      <c r="IG15" s="176"/>
      <c r="IH15" s="176"/>
      <c r="II15" s="176"/>
      <c r="IJ15" s="176"/>
      <c r="IK15" s="176"/>
      <c r="IL15" s="176"/>
      <c r="IM15" s="176"/>
      <c r="IN15" s="176"/>
      <c r="IO15" s="176"/>
      <c r="IP15" s="176"/>
      <c r="IQ15" s="176"/>
      <c r="IR15" s="176"/>
      <c r="IS15" s="176"/>
      <c r="IT15" s="176"/>
      <c r="IU15" s="176"/>
      <c r="IV15" s="176"/>
    </row>
    <row r="16" spans="1:256" s="177" customFormat="1" x14ac:dyDescent="0.2">
      <c r="A16" s="591"/>
      <c r="B16" s="866" t="s">
        <v>229</v>
      </c>
      <c r="C16" s="813" t="s">
        <v>22</v>
      </c>
      <c r="D16" s="813" t="s">
        <v>223</v>
      </c>
      <c r="E16" s="813" t="s">
        <v>17</v>
      </c>
      <c r="F16" s="816" t="s">
        <v>224</v>
      </c>
      <c r="G16" s="818" t="s">
        <v>225</v>
      </c>
      <c r="H16" s="819"/>
      <c r="I16" s="820" t="s">
        <v>230</v>
      </c>
      <c r="J16" s="179"/>
      <c r="K16" s="175"/>
      <c r="L16" s="181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6"/>
      <c r="BX16" s="176"/>
      <c r="BY16" s="176"/>
      <c r="BZ16" s="176"/>
      <c r="CA16" s="176"/>
      <c r="CB16" s="176"/>
      <c r="CC16" s="176"/>
      <c r="CD16" s="176"/>
      <c r="CE16" s="176"/>
      <c r="CF16" s="176"/>
      <c r="CG16" s="176"/>
      <c r="CH16" s="176"/>
      <c r="CI16" s="176"/>
      <c r="CJ16" s="176"/>
      <c r="CK16" s="176"/>
      <c r="CL16" s="176"/>
      <c r="CM16" s="176"/>
      <c r="CN16" s="176"/>
      <c r="CO16" s="176"/>
      <c r="CP16" s="176"/>
      <c r="CQ16" s="176"/>
      <c r="CR16" s="176"/>
      <c r="CS16" s="176"/>
      <c r="CT16" s="176"/>
      <c r="CU16" s="176"/>
      <c r="CV16" s="176"/>
      <c r="CW16" s="176"/>
      <c r="CX16" s="176"/>
      <c r="CY16" s="176"/>
      <c r="CZ16" s="176"/>
      <c r="DA16" s="176"/>
      <c r="DB16" s="176"/>
      <c r="DC16" s="176"/>
      <c r="DD16" s="176"/>
      <c r="DE16" s="176"/>
      <c r="DF16" s="176"/>
      <c r="DG16" s="176"/>
      <c r="DH16" s="176"/>
      <c r="DI16" s="176"/>
      <c r="DJ16" s="176"/>
      <c r="DK16" s="176"/>
      <c r="DL16" s="176"/>
      <c r="DM16" s="176"/>
      <c r="DN16" s="176"/>
      <c r="DO16" s="176"/>
      <c r="DP16" s="176"/>
      <c r="DQ16" s="176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  <c r="EB16" s="176"/>
      <c r="EC16" s="176"/>
      <c r="ED16" s="176"/>
      <c r="EE16" s="176"/>
      <c r="EF16" s="176"/>
      <c r="EG16" s="176"/>
      <c r="EH16" s="176"/>
      <c r="EI16" s="176"/>
      <c r="EJ16" s="176"/>
      <c r="EK16" s="176"/>
      <c r="EL16" s="176"/>
      <c r="EM16" s="176"/>
      <c r="EN16" s="176"/>
      <c r="EO16" s="176"/>
      <c r="EP16" s="176"/>
      <c r="EQ16" s="176"/>
      <c r="ER16" s="176"/>
      <c r="ES16" s="176"/>
      <c r="ET16" s="176"/>
      <c r="EU16" s="176"/>
      <c r="EV16" s="176"/>
      <c r="EW16" s="176"/>
      <c r="EX16" s="176"/>
      <c r="EY16" s="176"/>
      <c r="EZ16" s="176"/>
      <c r="FA16" s="176"/>
      <c r="FB16" s="176"/>
      <c r="FC16" s="176"/>
      <c r="FD16" s="176"/>
      <c r="FE16" s="176"/>
      <c r="FF16" s="176"/>
      <c r="FG16" s="176"/>
      <c r="FH16" s="176"/>
      <c r="FI16" s="176"/>
      <c r="FJ16" s="176"/>
      <c r="FK16" s="176"/>
      <c r="FL16" s="176"/>
      <c r="FM16" s="176"/>
      <c r="FN16" s="176"/>
      <c r="FO16" s="176"/>
      <c r="FP16" s="176"/>
      <c r="FQ16" s="176"/>
      <c r="FR16" s="176"/>
      <c r="FS16" s="176"/>
      <c r="FT16" s="176"/>
      <c r="FU16" s="176"/>
      <c r="FV16" s="176"/>
      <c r="FW16" s="176"/>
      <c r="FX16" s="176"/>
      <c r="FY16" s="176"/>
      <c r="FZ16" s="176"/>
      <c r="GA16" s="176"/>
      <c r="GB16" s="176"/>
      <c r="GC16" s="176"/>
      <c r="GD16" s="176"/>
      <c r="GE16" s="176"/>
      <c r="GF16" s="176"/>
      <c r="GG16" s="176"/>
      <c r="GH16" s="176"/>
      <c r="GI16" s="176"/>
      <c r="GJ16" s="176"/>
      <c r="GK16" s="176"/>
      <c r="GL16" s="176"/>
      <c r="GM16" s="176"/>
      <c r="GN16" s="176"/>
      <c r="GO16" s="176"/>
      <c r="GP16" s="176"/>
      <c r="GQ16" s="176"/>
      <c r="GR16" s="176"/>
      <c r="GS16" s="176"/>
      <c r="GT16" s="176"/>
      <c r="GU16" s="176"/>
      <c r="GV16" s="176"/>
      <c r="GW16" s="176"/>
      <c r="GX16" s="176"/>
      <c r="GY16" s="176"/>
      <c r="GZ16" s="176"/>
      <c r="HA16" s="176"/>
      <c r="HB16" s="176"/>
      <c r="HC16" s="176"/>
      <c r="HD16" s="176"/>
      <c r="HE16" s="176"/>
      <c r="HF16" s="176"/>
      <c r="HG16" s="176"/>
      <c r="HH16" s="176"/>
      <c r="HI16" s="176"/>
      <c r="HJ16" s="176"/>
      <c r="HK16" s="176"/>
      <c r="HL16" s="176"/>
      <c r="HM16" s="176"/>
      <c r="HN16" s="176"/>
      <c r="HO16" s="176"/>
      <c r="HP16" s="176"/>
      <c r="HQ16" s="176"/>
      <c r="HR16" s="176"/>
      <c r="HS16" s="176"/>
      <c r="HT16" s="176"/>
      <c r="HU16" s="176"/>
      <c r="HV16" s="176"/>
      <c r="HW16" s="176"/>
      <c r="HX16" s="176"/>
      <c r="HY16" s="176"/>
      <c r="HZ16" s="176"/>
      <c r="IA16" s="176"/>
      <c r="IB16" s="176"/>
      <c r="IC16" s="176"/>
      <c r="ID16" s="176"/>
      <c r="IE16" s="176"/>
      <c r="IF16" s="176"/>
      <c r="IG16" s="176"/>
      <c r="IH16" s="176"/>
      <c r="II16" s="176"/>
      <c r="IJ16" s="176"/>
      <c r="IK16" s="176"/>
      <c r="IL16" s="176"/>
      <c r="IM16" s="176"/>
      <c r="IN16" s="176"/>
      <c r="IO16" s="176"/>
      <c r="IP16" s="176"/>
      <c r="IQ16" s="176"/>
      <c r="IR16" s="176"/>
      <c r="IS16" s="176"/>
      <c r="IT16" s="176"/>
      <c r="IU16" s="176"/>
      <c r="IV16" s="176"/>
    </row>
    <row r="17" spans="1:256" s="177" customFormat="1" x14ac:dyDescent="0.2">
      <c r="A17" s="591"/>
      <c r="B17" s="868"/>
      <c r="C17" s="814"/>
      <c r="D17" s="814"/>
      <c r="E17" s="814"/>
      <c r="F17" s="869"/>
      <c r="G17" s="165" t="s">
        <v>227</v>
      </c>
      <c r="H17" s="166" t="s">
        <v>228</v>
      </c>
      <c r="I17" s="821"/>
      <c r="J17" s="182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6"/>
      <c r="BX17" s="176"/>
      <c r="BY17" s="176"/>
      <c r="BZ17" s="176"/>
      <c r="CA17" s="176"/>
      <c r="CB17" s="176"/>
      <c r="CC17" s="176"/>
      <c r="CD17" s="176"/>
      <c r="CE17" s="176"/>
      <c r="CF17" s="176"/>
      <c r="CG17" s="176"/>
      <c r="CH17" s="176"/>
      <c r="CI17" s="176"/>
      <c r="CJ17" s="176"/>
      <c r="CK17" s="176"/>
      <c r="CL17" s="176"/>
      <c r="CM17" s="176"/>
      <c r="CN17" s="176"/>
      <c r="CO17" s="176"/>
      <c r="CP17" s="176"/>
      <c r="CQ17" s="176"/>
      <c r="CR17" s="176"/>
      <c r="CS17" s="176"/>
      <c r="CT17" s="176"/>
      <c r="CU17" s="176"/>
      <c r="CV17" s="176"/>
      <c r="CW17" s="176"/>
      <c r="CX17" s="176"/>
      <c r="CY17" s="176"/>
      <c r="CZ17" s="176"/>
      <c r="DA17" s="176"/>
      <c r="DB17" s="176"/>
      <c r="DC17" s="176"/>
      <c r="DD17" s="176"/>
      <c r="DE17" s="176"/>
      <c r="DF17" s="176"/>
      <c r="DG17" s="176"/>
      <c r="DH17" s="176"/>
      <c r="DI17" s="176"/>
      <c r="DJ17" s="176"/>
      <c r="DK17" s="176"/>
      <c r="DL17" s="176"/>
      <c r="DM17" s="176"/>
      <c r="DN17" s="176"/>
      <c r="DO17" s="176"/>
      <c r="DP17" s="176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  <c r="EB17" s="176"/>
      <c r="EC17" s="176"/>
      <c r="ED17" s="176"/>
      <c r="EE17" s="176"/>
      <c r="EF17" s="176"/>
      <c r="EG17" s="176"/>
      <c r="EH17" s="176"/>
      <c r="EI17" s="176"/>
      <c r="EJ17" s="176"/>
      <c r="EK17" s="176"/>
      <c r="EL17" s="176"/>
      <c r="EM17" s="176"/>
      <c r="EN17" s="176"/>
      <c r="EO17" s="176"/>
      <c r="EP17" s="176"/>
      <c r="EQ17" s="176"/>
      <c r="ER17" s="176"/>
      <c r="ES17" s="176"/>
      <c r="ET17" s="176"/>
      <c r="EU17" s="176"/>
      <c r="EV17" s="176"/>
      <c r="EW17" s="176"/>
      <c r="EX17" s="176"/>
      <c r="EY17" s="176"/>
      <c r="EZ17" s="176"/>
      <c r="FA17" s="176"/>
      <c r="FB17" s="176"/>
      <c r="FC17" s="176"/>
      <c r="FD17" s="176"/>
      <c r="FE17" s="176"/>
      <c r="FF17" s="176"/>
      <c r="FG17" s="176"/>
      <c r="FH17" s="176"/>
      <c r="FI17" s="176"/>
      <c r="FJ17" s="176"/>
      <c r="FK17" s="176"/>
      <c r="FL17" s="176"/>
      <c r="FM17" s="176"/>
      <c r="FN17" s="176"/>
      <c r="FO17" s="176"/>
      <c r="FP17" s="176"/>
      <c r="FQ17" s="176"/>
      <c r="FR17" s="176"/>
      <c r="FS17" s="176"/>
      <c r="FT17" s="176"/>
      <c r="FU17" s="176"/>
      <c r="FV17" s="176"/>
      <c r="FW17" s="176"/>
      <c r="FX17" s="176"/>
      <c r="FY17" s="176"/>
      <c r="FZ17" s="176"/>
      <c r="GA17" s="176"/>
      <c r="GB17" s="176"/>
      <c r="GC17" s="176"/>
      <c r="GD17" s="176"/>
      <c r="GE17" s="176"/>
      <c r="GF17" s="176"/>
      <c r="GG17" s="176"/>
      <c r="GH17" s="176"/>
      <c r="GI17" s="176"/>
      <c r="GJ17" s="176"/>
      <c r="GK17" s="176"/>
      <c r="GL17" s="176"/>
      <c r="GM17" s="176"/>
      <c r="GN17" s="176"/>
      <c r="GO17" s="176"/>
      <c r="GP17" s="176"/>
      <c r="GQ17" s="176"/>
      <c r="GR17" s="176"/>
      <c r="GS17" s="176"/>
      <c r="GT17" s="176"/>
      <c r="GU17" s="176"/>
      <c r="GV17" s="176"/>
      <c r="GW17" s="176"/>
      <c r="GX17" s="176"/>
      <c r="GY17" s="176"/>
      <c r="GZ17" s="176"/>
      <c r="HA17" s="176"/>
      <c r="HB17" s="176"/>
      <c r="HC17" s="176"/>
      <c r="HD17" s="176"/>
      <c r="HE17" s="176"/>
      <c r="HF17" s="176"/>
      <c r="HG17" s="176"/>
      <c r="HH17" s="176"/>
      <c r="HI17" s="176"/>
      <c r="HJ17" s="176"/>
      <c r="HK17" s="176"/>
      <c r="HL17" s="176"/>
      <c r="HM17" s="176"/>
      <c r="HN17" s="176"/>
      <c r="HO17" s="176"/>
      <c r="HP17" s="176"/>
      <c r="HQ17" s="176"/>
      <c r="HR17" s="176"/>
      <c r="HS17" s="176"/>
      <c r="HT17" s="176"/>
      <c r="HU17" s="176"/>
      <c r="HV17" s="176"/>
      <c r="HW17" s="176"/>
      <c r="HX17" s="176"/>
      <c r="HY17" s="176"/>
      <c r="HZ17" s="176"/>
      <c r="IA17" s="176"/>
      <c r="IB17" s="176"/>
      <c r="IC17" s="176"/>
      <c r="ID17" s="176"/>
      <c r="IE17" s="176"/>
      <c r="IF17" s="176"/>
      <c r="IG17" s="176"/>
      <c r="IH17" s="176"/>
      <c r="II17" s="176"/>
      <c r="IJ17" s="176"/>
      <c r="IK17" s="176"/>
      <c r="IL17" s="176"/>
      <c r="IM17" s="176"/>
      <c r="IN17" s="176"/>
      <c r="IO17" s="176"/>
      <c r="IP17" s="176"/>
      <c r="IQ17" s="176"/>
      <c r="IR17" s="176"/>
      <c r="IS17" s="176"/>
      <c r="IT17" s="176"/>
      <c r="IU17" s="176"/>
      <c r="IV17" s="176"/>
    </row>
    <row r="18" spans="1:256" s="177" customFormat="1" ht="36.75" customHeight="1" x14ac:dyDescent="0.2">
      <c r="A18" s="591"/>
      <c r="B18" s="132" t="s">
        <v>1016</v>
      </c>
      <c r="C18" s="77" t="s">
        <v>8</v>
      </c>
      <c r="D18" s="593">
        <v>1873</v>
      </c>
      <c r="E18" s="111" t="s">
        <v>252</v>
      </c>
      <c r="F18" s="172">
        <v>1</v>
      </c>
      <c r="G18" s="594">
        <v>5.21</v>
      </c>
      <c r="H18" s="114">
        <f>TRUNC(F18*G18,2)</f>
        <v>5.21</v>
      </c>
      <c r="I18" s="569"/>
      <c r="J18" s="182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BD18" s="176"/>
      <c r="BE18" s="176"/>
      <c r="BF18" s="176"/>
      <c r="BG18" s="176"/>
      <c r="BH18" s="176"/>
      <c r="BI18" s="176"/>
      <c r="BJ18" s="176"/>
      <c r="BK18" s="176"/>
      <c r="BL18" s="176"/>
      <c r="BM18" s="176"/>
      <c r="BN18" s="176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6"/>
      <c r="CA18" s="176"/>
      <c r="CB18" s="176"/>
      <c r="CC18" s="176"/>
      <c r="CD18" s="176"/>
      <c r="CE18" s="176"/>
      <c r="CF18" s="176"/>
      <c r="CG18" s="176"/>
      <c r="CH18" s="176"/>
      <c r="CI18" s="176"/>
      <c r="CJ18" s="176"/>
      <c r="CK18" s="176"/>
      <c r="CL18" s="176"/>
      <c r="CM18" s="176"/>
      <c r="CN18" s="176"/>
      <c r="CO18" s="176"/>
      <c r="CP18" s="176"/>
      <c r="CQ18" s="176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6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</row>
    <row r="19" spans="1:256" s="177" customFormat="1" ht="45" x14ac:dyDescent="0.2">
      <c r="A19" s="591"/>
      <c r="B19" s="132" t="s">
        <v>1017</v>
      </c>
      <c r="C19" s="77" t="s">
        <v>8</v>
      </c>
      <c r="D19" s="593">
        <v>39175</v>
      </c>
      <c r="E19" s="111" t="s">
        <v>17</v>
      </c>
      <c r="F19" s="172">
        <v>2</v>
      </c>
      <c r="G19" s="594">
        <v>1.17</v>
      </c>
      <c r="H19" s="114">
        <f>TRUNC(F19*G19,2)</f>
        <v>2.34</v>
      </c>
      <c r="I19" s="569"/>
      <c r="J19" s="182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  <c r="EB19" s="176"/>
      <c r="EC19" s="176"/>
      <c r="ED19" s="176"/>
      <c r="EE19" s="176"/>
      <c r="EF19" s="176"/>
      <c r="EG19" s="176"/>
      <c r="EH19" s="176"/>
      <c r="EI19" s="176"/>
      <c r="EJ19" s="176"/>
      <c r="EK19" s="176"/>
      <c r="EL19" s="176"/>
      <c r="EM19" s="176"/>
      <c r="EN19" s="176"/>
      <c r="EO19" s="176"/>
      <c r="EP19" s="176"/>
      <c r="EQ19" s="176"/>
      <c r="ER19" s="176"/>
      <c r="ES19" s="176"/>
      <c r="ET19" s="176"/>
      <c r="EU19" s="176"/>
      <c r="EV19" s="176"/>
      <c r="EW19" s="176"/>
      <c r="EX19" s="176"/>
      <c r="EY19" s="176"/>
      <c r="EZ19" s="176"/>
      <c r="FA19" s="176"/>
      <c r="FB19" s="176"/>
      <c r="FC19" s="176"/>
      <c r="FD19" s="176"/>
      <c r="FE19" s="176"/>
      <c r="FF19" s="176"/>
      <c r="FG19" s="176"/>
      <c r="FH19" s="176"/>
      <c r="FI19" s="176"/>
      <c r="FJ19" s="176"/>
      <c r="FK19" s="176"/>
      <c r="FL19" s="176"/>
      <c r="FM19" s="176"/>
      <c r="FN19" s="176"/>
      <c r="FO19" s="176"/>
      <c r="FP19" s="176"/>
      <c r="FQ19" s="176"/>
      <c r="FR19" s="176"/>
      <c r="FS19" s="176"/>
      <c r="FT19" s="176"/>
      <c r="FU19" s="176"/>
      <c r="FV19" s="176"/>
      <c r="FW19" s="176"/>
      <c r="FX19" s="176"/>
      <c r="FY19" s="176"/>
      <c r="FZ19" s="176"/>
      <c r="GA19" s="176"/>
      <c r="GB19" s="176"/>
      <c r="GC19" s="176"/>
      <c r="GD19" s="176"/>
      <c r="GE19" s="176"/>
      <c r="GF19" s="176"/>
      <c r="GG19" s="176"/>
      <c r="GH19" s="176"/>
      <c r="GI19" s="176"/>
      <c r="GJ19" s="176"/>
      <c r="GK19" s="176"/>
      <c r="GL19" s="176"/>
      <c r="GM19" s="176"/>
      <c r="GN19" s="176"/>
      <c r="GO19" s="176"/>
      <c r="GP19" s="176"/>
      <c r="GQ19" s="176"/>
      <c r="GR19" s="176"/>
      <c r="GS19" s="176"/>
      <c r="GT19" s="176"/>
      <c r="GU19" s="176"/>
      <c r="GV19" s="176"/>
      <c r="GW19" s="176"/>
      <c r="GX19" s="176"/>
      <c r="GY19" s="176"/>
      <c r="GZ19" s="176"/>
      <c r="HA19" s="176"/>
      <c r="HB19" s="176"/>
      <c r="HC19" s="176"/>
      <c r="HD19" s="176"/>
      <c r="HE19" s="176"/>
      <c r="HF19" s="176"/>
      <c r="HG19" s="176"/>
      <c r="HH19" s="176"/>
      <c r="HI19" s="176"/>
      <c r="HJ19" s="176"/>
      <c r="HK19" s="176"/>
      <c r="HL19" s="176"/>
      <c r="HM19" s="176"/>
      <c r="HN19" s="176"/>
      <c r="HO19" s="176"/>
      <c r="HP19" s="176"/>
      <c r="HQ19" s="176"/>
      <c r="HR19" s="176"/>
      <c r="HS19" s="176"/>
      <c r="HT19" s="176"/>
      <c r="HU19" s="176"/>
      <c r="HV19" s="176"/>
      <c r="HW19" s="176"/>
      <c r="HX19" s="176"/>
      <c r="HY19" s="176"/>
      <c r="HZ19" s="176"/>
      <c r="IA19" s="176"/>
      <c r="IB19" s="176"/>
      <c r="IC19" s="176"/>
      <c r="ID19" s="176"/>
      <c r="IE19" s="176"/>
      <c r="IF19" s="176"/>
      <c r="IG19" s="176"/>
      <c r="IH19" s="176"/>
      <c r="II19" s="176"/>
      <c r="IJ19" s="176"/>
      <c r="IK19" s="176"/>
      <c r="IL19" s="176"/>
      <c r="IM19" s="176"/>
      <c r="IN19" s="176"/>
      <c r="IO19" s="176"/>
      <c r="IP19" s="176"/>
      <c r="IQ19" s="176"/>
      <c r="IR19" s="176"/>
      <c r="IS19" s="176"/>
      <c r="IT19" s="176"/>
      <c r="IU19" s="176"/>
      <c r="IV19" s="176"/>
    </row>
    <row r="20" spans="1:256" s="177" customFormat="1" ht="45" x14ac:dyDescent="0.2">
      <c r="A20" s="591"/>
      <c r="B20" s="132" t="s">
        <v>1018</v>
      </c>
      <c r="C20" s="77" t="s">
        <v>8</v>
      </c>
      <c r="D20" s="593">
        <v>39209</v>
      </c>
      <c r="E20" s="111" t="s">
        <v>17</v>
      </c>
      <c r="F20" s="172">
        <v>2</v>
      </c>
      <c r="G20" s="594">
        <v>0.6</v>
      </c>
      <c r="H20" s="114">
        <f>TRUNC(F20*G20,2)</f>
        <v>1.2</v>
      </c>
      <c r="I20" s="569"/>
      <c r="J20" s="182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6"/>
      <c r="BM20" s="176"/>
      <c r="BN20" s="176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6"/>
      <c r="CA20" s="176"/>
      <c r="CB20" s="176"/>
      <c r="CC20" s="176"/>
      <c r="CD20" s="176"/>
      <c r="CE20" s="176"/>
      <c r="CF20" s="176"/>
      <c r="CG20" s="176"/>
      <c r="CH20" s="176"/>
      <c r="CI20" s="176"/>
      <c r="CJ20" s="176"/>
      <c r="CK20" s="176"/>
      <c r="CL20" s="176"/>
      <c r="CM20" s="176"/>
      <c r="CN20" s="176"/>
      <c r="CO20" s="176"/>
      <c r="CP20" s="176"/>
      <c r="CQ20" s="176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6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6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6"/>
      <c r="EY20" s="176"/>
      <c r="EZ20" s="176"/>
      <c r="FA20" s="176"/>
      <c r="FB20" s="176"/>
      <c r="FC20" s="176"/>
      <c r="FD20" s="176"/>
      <c r="FE20" s="176"/>
      <c r="FF20" s="176"/>
      <c r="FG20" s="176"/>
      <c r="FH20" s="176"/>
      <c r="FI20" s="176"/>
      <c r="FJ20" s="176"/>
      <c r="FK20" s="176"/>
      <c r="FL20" s="176"/>
      <c r="FM20" s="176"/>
      <c r="FN20" s="176"/>
      <c r="FO20" s="176"/>
      <c r="FP20" s="176"/>
      <c r="FQ20" s="176"/>
      <c r="FR20" s="176"/>
      <c r="FS20" s="176"/>
      <c r="FT20" s="176"/>
      <c r="FU20" s="176"/>
      <c r="FV20" s="176"/>
      <c r="FW20" s="176"/>
      <c r="FX20" s="176"/>
      <c r="FY20" s="176"/>
      <c r="FZ20" s="176"/>
      <c r="GA20" s="176"/>
      <c r="GB20" s="176"/>
      <c r="GC20" s="176"/>
      <c r="GD20" s="176"/>
      <c r="GE20" s="176"/>
      <c r="GF20" s="176"/>
      <c r="GG20" s="176"/>
      <c r="GH20" s="176"/>
      <c r="GI20" s="176"/>
      <c r="GJ20" s="176"/>
      <c r="GK20" s="176"/>
      <c r="GL20" s="176"/>
      <c r="GM20" s="176"/>
      <c r="GN20" s="176"/>
      <c r="GO20" s="176"/>
      <c r="GP20" s="176"/>
      <c r="GQ20" s="176"/>
      <c r="GR20" s="176"/>
      <c r="GS20" s="176"/>
      <c r="GT20" s="176"/>
      <c r="GU20" s="176"/>
      <c r="GV20" s="176"/>
      <c r="GW20" s="176"/>
      <c r="GX20" s="176"/>
      <c r="GY20" s="176"/>
      <c r="GZ20" s="176"/>
      <c r="HA20" s="176"/>
      <c r="HB20" s="176"/>
      <c r="HC20" s="176"/>
      <c r="HD20" s="176"/>
      <c r="HE20" s="176"/>
      <c r="HF20" s="176"/>
      <c r="HG20" s="176"/>
      <c r="HH20" s="176"/>
      <c r="HI20" s="176"/>
      <c r="HJ20" s="176"/>
      <c r="HK20" s="176"/>
      <c r="HL20" s="176"/>
      <c r="HM20" s="176"/>
      <c r="HN20" s="176"/>
      <c r="HO20" s="176"/>
      <c r="HP20" s="176"/>
      <c r="HQ20" s="176"/>
      <c r="HR20" s="176"/>
      <c r="HS20" s="176"/>
      <c r="HT20" s="176"/>
      <c r="HU20" s="176"/>
      <c r="HV20" s="176"/>
      <c r="HW20" s="176"/>
      <c r="HX20" s="176"/>
      <c r="HY20" s="176"/>
      <c r="HZ20" s="176"/>
      <c r="IA20" s="176"/>
      <c r="IB20" s="176"/>
      <c r="IC20" s="176"/>
      <c r="ID20" s="176"/>
      <c r="IE20" s="176"/>
      <c r="IF20" s="176"/>
      <c r="IG20" s="176"/>
      <c r="IH20" s="176"/>
      <c r="II20" s="176"/>
      <c r="IJ20" s="176"/>
      <c r="IK20" s="176"/>
      <c r="IL20" s="176"/>
      <c r="IM20" s="176"/>
      <c r="IN20" s="176"/>
      <c r="IO20" s="176"/>
      <c r="IP20" s="176"/>
      <c r="IQ20" s="176"/>
      <c r="IR20" s="176"/>
      <c r="IS20" s="176"/>
      <c r="IT20" s="176"/>
      <c r="IU20" s="176"/>
      <c r="IV20" s="176"/>
    </row>
    <row r="21" spans="1:256" s="177" customFormat="1" ht="21.75" customHeight="1" x14ac:dyDescent="0.2">
      <c r="A21" s="591"/>
      <c r="B21" s="132" t="s">
        <v>1019</v>
      </c>
      <c r="C21" s="77" t="s">
        <v>8</v>
      </c>
      <c r="D21" s="593">
        <v>38095</v>
      </c>
      <c r="E21" s="111" t="s">
        <v>17</v>
      </c>
      <c r="F21" s="172">
        <v>1</v>
      </c>
      <c r="G21" s="594">
        <v>5.55</v>
      </c>
      <c r="H21" s="114">
        <f>TRUNC(F21*G21,2)</f>
        <v>5.55</v>
      </c>
      <c r="I21" s="569"/>
      <c r="J21" s="182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6"/>
      <c r="BM21" s="176"/>
      <c r="BN21" s="176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6"/>
      <c r="CA21" s="176"/>
      <c r="CB21" s="176"/>
      <c r="CC21" s="176"/>
      <c r="CD21" s="176"/>
      <c r="CE21" s="176"/>
      <c r="CF21" s="176"/>
      <c r="CG21" s="176"/>
      <c r="CH21" s="176"/>
      <c r="CI21" s="176"/>
      <c r="CJ21" s="176"/>
      <c r="CK21" s="176"/>
      <c r="CL21" s="176"/>
      <c r="CM21" s="176"/>
      <c r="CN21" s="176"/>
      <c r="CO21" s="176"/>
      <c r="CP21" s="176"/>
      <c r="CQ21" s="176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6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6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6"/>
      <c r="EY21" s="176"/>
      <c r="EZ21" s="176"/>
      <c r="FA21" s="176"/>
      <c r="FB21" s="176"/>
      <c r="FC21" s="176"/>
      <c r="FD21" s="176"/>
      <c r="FE21" s="176"/>
      <c r="FF21" s="176"/>
      <c r="FG21" s="176"/>
      <c r="FH21" s="176"/>
      <c r="FI21" s="176"/>
      <c r="FJ21" s="176"/>
      <c r="FK21" s="176"/>
      <c r="FL21" s="176"/>
      <c r="FM21" s="176"/>
      <c r="FN21" s="176"/>
      <c r="FO21" s="176"/>
      <c r="FP21" s="176"/>
      <c r="FQ21" s="176"/>
      <c r="FR21" s="176"/>
      <c r="FS21" s="176"/>
      <c r="FT21" s="176"/>
      <c r="FU21" s="176"/>
      <c r="FV21" s="176"/>
      <c r="FW21" s="176"/>
      <c r="FX21" s="176"/>
      <c r="FY21" s="176"/>
      <c r="FZ21" s="176"/>
      <c r="GA21" s="176"/>
      <c r="GB21" s="176"/>
      <c r="GC21" s="176"/>
      <c r="GD21" s="176"/>
      <c r="GE21" s="176"/>
      <c r="GF21" s="176"/>
      <c r="GG21" s="176"/>
      <c r="GH21" s="176"/>
      <c r="GI21" s="176"/>
      <c r="GJ21" s="176"/>
      <c r="GK21" s="176"/>
      <c r="GL21" s="176"/>
      <c r="GM21" s="176"/>
      <c r="GN21" s="176"/>
      <c r="GO21" s="176"/>
      <c r="GP21" s="176"/>
      <c r="GQ21" s="176"/>
      <c r="GR21" s="176"/>
      <c r="GS21" s="176"/>
      <c r="GT21" s="176"/>
      <c r="GU21" s="176"/>
      <c r="GV21" s="176"/>
      <c r="GW21" s="176"/>
      <c r="GX21" s="176"/>
      <c r="GY21" s="176"/>
      <c r="GZ21" s="176"/>
      <c r="HA21" s="176"/>
      <c r="HB21" s="176"/>
      <c r="HC21" s="176"/>
      <c r="HD21" s="176"/>
      <c r="HE21" s="176"/>
      <c r="HF21" s="176"/>
      <c r="HG21" s="176"/>
      <c r="HH21" s="176"/>
      <c r="HI21" s="176"/>
      <c r="HJ21" s="176"/>
      <c r="HK21" s="176"/>
      <c r="HL21" s="176"/>
      <c r="HM21" s="176"/>
      <c r="HN21" s="176"/>
      <c r="HO21" s="176"/>
      <c r="HP21" s="176"/>
      <c r="HQ21" s="176"/>
      <c r="HR21" s="176"/>
      <c r="HS21" s="176"/>
      <c r="HT21" s="176"/>
      <c r="HU21" s="176"/>
      <c r="HV21" s="176"/>
      <c r="HW21" s="176"/>
      <c r="HX21" s="176"/>
      <c r="HY21" s="176"/>
      <c r="HZ21" s="176"/>
      <c r="IA21" s="176"/>
      <c r="IB21" s="176"/>
      <c r="IC21" s="176"/>
      <c r="ID21" s="176"/>
      <c r="IE21" s="176"/>
      <c r="IF21" s="176"/>
      <c r="IG21" s="176"/>
      <c r="IH21" s="176"/>
      <c r="II21" s="176"/>
      <c r="IJ21" s="176"/>
      <c r="IK21" s="176"/>
      <c r="IL21" s="176"/>
      <c r="IM21" s="176"/>
      <c r="IN21" s="176"/>
      <c r="IO21" s="176"/>
      <c r="IP21" s="176"/>
      <c r="IQ21" s="176"/>
      <c r="IR21" s="176"/>
      <c r="IS21" s="176"/>
      <c r="IT21" s="176"/>
      <c r="IU21" s="176"/>
      <c r="IV21" s="176"/>
    </row>
    <row r="22" spans="1:256" s="177" customFormat="1" x14ac:dyDescent="0.2">
      <c r="A22" s="591"/>
      <c r="B22" s="170" t="s">
        <v>230</v>
      </c>
      <c r="C22" s="808"/>
      <c r="D22" s="809"/>
      <c r="E22" s="809"/>
      <c r="F22" s="809"/>
      <c r="G22" s="809"/>
      <c r="H22" s="810"/>
      <c r="I22" s="171">
        <f>SUM(H18:H21)</f>
        <v>14.3</v>
      </c>
      <c r="J22" s="182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6"/>
      <c r="BM22" s="176"/>
      <c r="BN22" s="176"/>
      <c r="BO22" s="176"/>
      <c r="BP22" s="176"/>
      <c r="BQ22" s="176"/>
      <c r="BR22" s="176"/>
      <c r="BS22" s="176"/>
      <c r="BT22" s="176"/>
      <c r="BU22" s="176"/>
      <c r="BV22" s="176"/>
      <c r="BW22" s="176"/>
      <c r="BX22" s="176"/>
      <c r="BY22" s="176"/>
      <c r="BZ22" s="176"/>
      <c r="CA22" s="176"/>
      <c r="CB22" s="176"/>
      <c r="CC22" s="176"/>
      <c r="CD22" s="176"/>
      <c r="CE22" s="176"/>
      <c r="CF22" s="176"/>
      <c r="CG22" s="176"/>
      <c r="CH22" s="176"/>
      <c r="CI22" s="176"/>
      <c r="CJ22" s="176"/>
      <c r="CK22" s="176"/>
      <c r="CL22" s="176"/>
      <c r="CM22" s="176"/>
      <c r="CN22" s="176"/>
      <c r="CO22" s="176"/>
      <c r="CP22" s="176"/>
      <c r="CQ22" s="176"/>
      <c r="CR22" s="176"/>
      <c r="CS22" s="176"/>
      <c r="CT22" s="176"/>
      <c r="CU22" s="176"/>
      <c r="CV22" s="176"/>
      <c r="CW22" s="176"/>
      <c r="CX22" s="176"/>
      <c r="CY22" s="176"/>
      <c r="CZ22" s="176"/>
      <c r="DA22" s="176"/>
      <c r="DB22" s="176"/>
      <c r="DC22" s="176"/>
      <c r="DD22" s="176"/>
      <c r="DE22" s="176"/>
      <c r="DF22" s="176"/>
      <c r="DG22" s="176"/>
      <c r="DH22" s="176"/>
      <c r="DI22" s="176"/>
      <c r="DJ22" s="176"/>
      <c r="DK22" s="176"/>
      <c r="DL22" s="176"/>
      <c r="DM22" s="176"/>
      <c r="DN22" s="176"/>
      <c r="DO22" s="176"/>
      <c r="DP22" s="176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  <c r="EB22" s="176"/>
      <c r="EC22" s="176"/>
      <c r="ED22" s="176"/>
      <c r="EE22" s="176"/>
      <c r="EF22" s="176"/>
      <c r="EG22" s="176"/>
      <c r="EH22" s="176"/>
      <c r="EI22" s="176"/>
      <c r="EJ22" s="176"/>
      <c r="EK22" s="176"/>
      <c r="EL22" s="176"/>
      <c r="EM22" s="176"/>
      <c r="EN22" s="176"/>
      <c r="EO22" s="176"/>
      <c r="EP22" s="176"/>
      <c r="EQ22" s="176"/>
      <c r="ER22" s="176"/>
      <c r="ES22" s="176"/>
      <c r="ET22" s="176"/>
      <c r="EU22" s="176"/>
      <c r="EV22" s="176"/>
      <c r="EW22" s="176"/>
      <c r="EX22" s="176"/>
      <c r="EY22" s="176"/>
      <c r="EZ22" s="176"/>
      <c r="FA22" s="176"/>
      <c r="FB22" s="176"/>
      <c r="FC22" s="176"/>
      <c r="FD22" s="176"/>
      <c r="FE22" s="176"/>
      <c r="FF22" s="176"/>
      <c r="FG22" s="176"/>
      <c r="FH22" s="176"/>
      <c r="FI22" s="176"/>
      <c r="FJ22" s="176"/>
      <c r="FK22" s="176"/>
      <c r="FL22" s="176"/>
      <c r="FM22" s="176"/>
      <c r="FN22" s="176"/>
      <c r="FO22" s="176"/>
      <c r="FP22" s="176"/>
      <c r="FQ22" s="176"/>
      <c r="FR22" s="176"/>
      <c r="FS22" s="176"/>
      <c r="FT22" s="176"/>
      <c r="FU22" s="176"/>
      <c r="FV22" s="176"/>
      <c r="FW22" s="176"/>
      <c r="FX22" s="176"/>
      <c r="FY22" s="176"/>
      <c r="FZ22" s="176"/>
      <c r="GA22" s="176"/>
      <c r="GB22" s="176"/>
      <c r="GC22" s="176"/>
      <c r="GD22" s="176"/>
      <c r="GE22" s="176"/>
      <c r="GF22" s="176"/>
      <c r="GG22" s="176"/>
      <c r="GH22" s="176"/>
      <c r="GI22" s="176"/>
      <c r="GJ22" s="176"/>
      <c r="GK22" s="176"/>
      <c r="GL22" s="176"/>
      <c r="GM22" s="176"/>
      <c r="GN22" s="176"/>
      <c r="GO22" s="176"/>
      <c r="GP22" s="176"/>
      <c r="GQ22" s="176"/>
      <c r="GR22" s="176"/>
      <c r="GS22" s="176"/>
      <c r="GT22" s="176"/>
      <c r="GU22" s="176"/>
      <c r="GV22" s="176"/>
      <c r="GW22" s="176"/>
      <c r="GX22" s="176"/>
      <c r="GY22" s="176"/>
      <c r="GZ22" s="176"/>
      <c r="HA22" s="176"/>
      <c r="HB22" s="176"/>
      <c r="HC22" s="176"/>
      <c r="HD22" s="176"/>
      <c r="HE22" s="176"/>
      <c r="HF22" s="176"/>
      <c r="HG22" s="176"/>
      <c r="HH22" s="176"/>
      <c r="HI22" s="176"/>
      <c r="HJ22" s="176"/>
      <c r="HK22" s="176"/>
      <c r="HL22" s="176"/>
      <c r="HM22" s="176"/>
      <c r="HN22" s="176"/>
      <c r="HO22" s="176"/>
      <c r="HP22" s="176"/>
      <c r="HQ22" s="176"/>
      <c r="HR22" s="176"/>
      <c r="HS22" s="176"/>
      <c r="HT22" s="176"/>
      <c r="HU22" s="176"/>
      <c r="HV22" s="176"/>
      <c r="HW22" s="176"/>
      <c r="HX22" s="176"/>
      <c r="HY22" s="176"/>
      <c r="HZ22" s="176"/>
      <c r="IA22" s="176"/>
      <c r="IB22" s="176"/>
      <c r="IC22" s="176"/>
      <c r="ID22" s="176"/>
      <c r="IE22" s="176"/>
      <c r="IF22" s="176"/>
      <c r="IG22" s="176"/>
      <c r="IH22" s="176"/>
      <c r="II22" s="176"/>
      <c r="IJ22" s="176"/>
      <c r="IK22" s="176"/>
      <c r="IL22" s="176"/>
      <c r="IM22" s="176"/>
      <c r="IN22" s="176"/>
      <c r="IO22" s="176"/>
      <c r="IP22" s="176"/>
      <c r="IQ22" s="176"/>
      <c r="IR22" s="176"/>
      <c r="IS22" s="176"/>
      <c r="IT22" s="176"/>
      <c r="IU22" s="176"/>
      <c r="IV22" s="176"/>
    </row>
    <row r="23" spans="1:256" s="177" customFormat="1" x14ac:dyDescent="0.2">
      <c r="A23" s="591"/>
      <c r="B23" s="126"/>
      <c r="C23" s="127"/>
      <c r="D23" s="127"/>
      <c r="E23" s="128"/>
      <c r="F23" s="88"/>
      <c r="G23" s="129"/>
      <c r="H23" s="130"/>
      <c r="I23" s="131"/>
      <c r="J23" s="182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6"/>
      <c r="BM23" s="176"/>
      <c r="BN23" s="176"/>
      <c r="BO23" s="176"/>
      <c r="BP23" s="176"/>
      <c r="BQ23" s="176"/>
      <c r="BR23" s="176"/>
      <c r="BS23" s="176"/>
      <c r="BT23" s="176"/>
      <c r="BU23" s="176"/>
      <c r="BV23" s="176"/>
      <c r="BW23" s="176"/>
      <c r="BX23" s="176"/>
      <c r="BY23" s="176"/>
      <c r="BZ23" s="176"/>
      <c r="CA23" s="176"/>
      <c r="CB23" s="176"/>
      <c r="CC23" s="176"/>
      <c r="CD23" s="176"/>
      <c r="CE23" s="176"/>
      <c r="CF23" s="176"/>
      <c r="CG23" s="176"/>
      <c r="CH23" s="176"/>
      <c r="CI23" s="176"/>
      <c r="CJ23" s="176"/>
      <c r="CK23" s="176"/>
      <c r="CL23" s="176"/>
      <c r="CM23" s="176"/>
      <c r="CN23" s="176"/>
      <c r="CO23" s="176"/>
      <c r="CP23" s="176"/>
      <c r="CQ23" s="176"/>
      <c r="CR23" s="176"/>
      <c r="CS23" s="176"/>
      <c r="CT23" s="176"/>
      <c r="CU23" s="176"/>
      <c r="CV23" s="176"/>
      <c r="CW23" s="176"/>
      <c r="CX23" s="176"/>
      <c r="CY23" s="176"/>
      <c r="CZ23" s="176"/>
      <c r="DA23" s="176"/>
      <c r="DB23" s="176"/>
      <c r="DC23" s="176"/>
      <c r="DD23" s="176"/>
      <c r="DE23" s="176"/>
      <c r="DF23" s="176"/>
      <c r="DG23" s="176"/>
      <c r="DH23" s="176"/>
      <c r="DI23" s="176"/>
      <c r="DJ23" s="176"/>
      <c r="DK23" s="176"/>
      <c r="DL23" s="176"/>
      <c r="DM23" s="176"/>
      <c r="DN23" s="176"/>
      <c r="DO23" s="176"/>
      <c r="DP23" s="176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  <c r="EB23" s="176"/>
      <c r="EC23" s="176"/>
      <c r="ED23" s="176"/>
      <c r="EE23" s="176"/>
      <c r="EF23" s="176"/>
      <c r="EG23" s="176"/>
      <c r="EH23" s="176"/>
      <c r="EI23" s="176"/>
      <c r="EJ23" s="176"/>
      <c r="EK23" s="176"/>
      <c r="EL23" s="176"/>
      <c r="EM23" s="176"/>
      <c r="EN23" s="176"/>
      <c r="EO23" s="176"/>
      <c r="EP23" s="176"/>
      <c r="EQ23" s="176"/>
      <c r="ER23" s="176"/>
      <c r="ES23" s="176"/>
      <c r="ET23" s="176"/>
      <c r="EU23" s="176"/>
      <c r="EV23" s="176"/>
      <c r="EW23" s="176"/>
      <c r="EX23" s="176"/>
      <c r="EY23" s="176"/>
      <c r="EZ23" s="176"/>
      <c r="FA23" s="176"/>
      <c r="FB23" s="176"/>
      <c r="FC23" s="176"/>
      <c r="FD23" s="176"/>
      <c r="FE23" s="176"/>
      <c r="FF23" s="176"/>
      <c r="FG23" s="176"/>
      <c r="FH23" s="176"/>
      <c r="FI23" s="176"/>
      <c r="FJ23" s="176"/>
      <c r="FK23" s="176"/>
      <c r="FL23" s="176"/>
      <c r="FM23" s="176"/>
      <c r="FN23" s="176"/>
      <c r="FO23" s="176"/>
      <c r="FP23" s="176"/>
      <c r="FQ23" s="176"/>
      <c r="FR23" s="176"/>
      <c r="FS23" s="176"/>
      <c r="FT23" s="176"/>
      <c r="FU23" s="176"/>
      <c r="FV23" s="176"/>
      <c r="FW23" s="176"/>
      <c r="FX23" s="176"/>
      <c r="FY23" s="176"/>
      <c r="FZ23" s="176"/>
      <c r="GA23" s="176"/>
      <c r="GB23" s="176"/>
      <c r="GC23" s="176"/>
      <c r="GD23" s="176"/>
      <c r="GE23" s="176"/>
      <c r="GF23" s="176"/>
      <c r="GG23" s="176"/>
      <c r="GH23" s="176"/>
      <c r="GI23" s="176"/>
      <c r="GJ23" s="176"/>
      <c r="GK23" s="176"/>
      <c r="GL23" s="176"/>
      <c r="GM23" s="176"/>
      <c r="GN23" s="176"/>
      <c r="GO23" s="176"/>
      <c r="GP23" s="176"/>
      <c r="GQ23" s="176"/>
      <c r="GR23" s="176"/>
      <c r="GS23" s="176"/>
      <c r="GT23" s="176"/>
      <c r="GU23" s="176"/>
      <c r="GV23" s="176"/>
      <c r="GW23" s="176"/>
      <c r="GX23" s="176"/>
      <c r="GY23" s="176"/>
      <c r="GZ23" s="176"/>
      <c r="HA23" s="176"/>
      <c r="HB23" s="176"/>
      <c r="HC23" s="176"/>
      <c r="HD23" s="176"/>
      <c r="HE23" s="176"/>
      <c r="HF23" s="176"/>
      <c r="HG23" s="176"/>
      <c r="HH23" s="176"/>
      <c r="HI23" s="176"/>
      <c r="HJ23" s="176"/>
      <c r="HK23" s="176"/>
      <c r="HL23" s="176"/>
      <c r="HM23" s="176"/>
      <c r="HN23" s="176"/>
      <c r="HO23" s="176"/>
      <c r="HP23" s="176"/>
      <c r="HQ23" s="176"/>
      <c r="HR23" s="176"/>
      <c r="HS23" s="176"/>
      <c r="HT23" s="176"/>
      <c r="HU23" s="176"/>
      <c r="HV23" s="176"/>
      <c r="HW23" s="176"/>
      <c r="HX23" s="176"/>
      <c r="HY23" s="176"/>
      <c r="HZ23" s="176"/>
      <c r="IA23" s="176"/>
      <c r="IB23" s="176"/>
      <c r="IC23" s="176"/>
      <c r="ID23" s="176"/>
      <c r="IE23" s="176"/>
      <c r="IF23" s="176"/>
      <c r="IG23" s="176"/>
      <c r="IH23" s="176"/>
      <c r="II23" s="176"/>
      <c r="IJ23" s="176"/>
      <c r="IK23" s="176"/>
      <c r="IL23" s="176"/>
      <c r="IM23" s="176"/>
      <c r="IN23" s="176"/>
      <c r="IO23" s="176"/>
      <c r="IP23" s="176"/>
      <c r="IQ23" s="176"/>
      <c r="IR23" s="176"/>
      <c r="IS23" s="176"/>
      <c r="IT23" s="176"/>
      <c r="IU23" s="176"/>
      <c r="IV23" s="176"/>
    </row>
    <row r="24" spans="1:256" s="177" customFormat="1" x14ac:dyDescent="0.2">
      <c r="A24" s="591"/>
      <c r="B24" s="811" t="s">
        <v>231</v>
      </c>
      <c r="C24" s="813" t="s">
        <v>22</v>
      </c>
      <c r="D24" s="813" t="s">
        <v>223</v>
      </c>
      <c r="E24" s="813" t="s">
        <v>17</v>
      </c>
      <c r="F24" s="816" t="s">
        <v>224</v>
      </c>
      <c r="G24" s="818" t="s">
        <v>225</v>
      </c>
      <c r="H24" s="819"/>
      <c r="I24" s="820" t="s">
        <v>232</v>
      </c>
      <c r="J24" s="182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6"/>
      <c r="BM24" s="176"/>
      <c r="BN24" s="176"/>
      <c r="BO24" s="176"/>
      <c r="BP24" s="176"/>
      <c r="BQ24" s="176"/>
      <c r="BR24" s="176"/>
      <c r="BS24" s="176"/>
      <c r="BT24" s="176"/>
      <c r="BU24" s="176"/>
      <c r="BV24" s="176"/>
      <c r="BW24" s="176"/>
      <c r="BX24" s="176"/>
      <c r="BY24" s="176"/>
      <c r="BZ24" s="176"/>
      <c r="CA24" s="176"/>
      <c r="CB24" s="176"/>
      <c r="CC24" s="176"/>
      <c r="CD24" s="176"/>
      <c r="CE24" s="176"/>
      <c r="CF24" s="176"/>
      <c r="CG24" s="176"/>
      <c r="CH24" s="176"/>
      <c r="CI24" s="176"/>
      <c r="CJ24" s="176"/>
      <c r="CK24" s="176"/>
      <c r="CL24" s="176"/>
      <c r="CM24" s="176"/>
      <c r="CN24" s="176"/>
      <c r="CO24" s="176"/>
      <c r="CP24" s="176"/>
      <c r="CQ24" s="176"/>
      <c r="CR24" s="176"/>
      <c r="CS24" s="176"/>
      <c r="CT24" s="176"/>
      <c r="CU24" s="176"/>
      <c r="CV24" s="176"/>
      <c r="CW24" s="176"/>
      <c r="CX24" s="176"/>
      <c r="CY24" s="176"/>
      <c r="CZ24" s="176"/>
      <c r="DA24" s="176"/>
      <c r="DB24" s="176"/>
      <c r="DC24" s="176"/>
      <c r="DD24" s="176"/>
      <c r="DE24" s="176"/>
      <c r="DF24" s="176"/>
      <c r="DG24" s="176"/>
      <c r="DH24" s="176"/>
      <c r="DI24" s="176"/>
      <c r="DJ24" s="176"/>
      <c r="DK24" s="176"/>
      <c r="DL24" s="176"/>
      <c r="DM24" s="176"/>
      <c r="DN24" s="176"/>
      <c r="DO24" s="176"/>
      <c r="DP24" s="176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  <c r="EB24" s="176"/>
      <c r="EC24" s="176"/>
      <c r="ED24" s="176"/>
      <c r="EE24" s="176"/>
      <c r="EF24" s="176"/>
      <c r="EG24" s="176"/>
      <c r="EH24" s="176"/>
      <c r="EI24" s="176"/>
      <c r="EJ24" s="176"/>
      <c r="EK24" s="176"/>
      <c r="EL24" s="176"/>
      <c r="EM24" s="176"/>
      <c r="EN24" s="176"/>
      <c r="EO24" s="176"/>
      <c r="EP24" s="176"/>
      <c r="EQ24" s="176"/>
      <c r="ER24" s="176"/>
      <c r="ES24" s="176"/>
      <c r="ET24" s="176"/>
      <c r="EU24" s="176"/>
      <c r="EV24" s="176"/>
      <c r="EW24" s="176"/>
      <c r="EX24" s="176"/>
      <c r="EY24" s="176"/>
      <c r="EZ24" s="176"/>
      <c r="FA24" s="176"/>
      <c r="FB24" s="176"/>
      <c r="FC24" s="176"/>
      <c r="FD24" s="176"/>
      <c r="FE24" s="176"/>
      <c r="FF24" s="176"/>
      <c r="FG24" s="176"/>
      <c r="FH24" s="176"/>
      <c r="FI24" s="176"/>
      <c r="FJ24" s="176"/>
      <c r="FK24" s="176"/>
      <c r="FL24" s="176"/>
      <c r="FM24" s="176"/>
      <c r="FN24" s="176"/>
      <c r="FO24" s="176"/>
      <c r="FP24" s="176"/>
      <c r="FQ24" s="176"/>
      <c r="FR24" s="176"/>
      <c r="FS24" s="176"/>
      <c r="FT24" s="176"/>
      <c r="FU24" s="176"/>
      <c r="FV24" s="176"/>
      <c r="FW24" s="176"/>
      <c r="FX24" s="176"/>
      <c r="FY24" s="176"/>
      <c r="FZ24" s="176"/>
      <c r="GA24" s="176"/>
      <c r="GB24" s="176"/>
      <c r="GC24" s="176"/>
      <c r="GD24" s="176"/>
      <c r="GE24" s="176"/>
      <c r="GF24" s="176"/>
      <c r="GG24" s="176"/>
      <c r="GH24" s="176"/>
      <c r="GI24" s="176"/>
      <c r="GJ24" s="176"/>
      <c r="GK24" s="176"/>
      <c r="GL24" s="176"/>
      <c r="GM24" s="176"/>
      <c r="GN24" s="176"/>
      <c r="GO24" s="176"/>
      <c r="GP24" s="176"/>
      <c r="GQ24" s="176"/>
      <c r="GR24" s="176"/>
      <c r="GS24" s="176"/>
      <c r="GT24" s="176"/>
      <c r="GU24" s="176"/>
      <c r="GV24" s="176"/>
      <c r="GW24" s="176"/>
      <c r="GX24" s="176"/>
      <c r="GY24" s="176"/>
      <c r="GZ24" s="176"/>
      <c r="HA24" s="176"/>
      <c r="HB24" s="176"/>
      <c r="HC24" s="176"/>
      <c r="HD24" s="176"/>
      <c r="HE24" s="176"/>
      <c r="HF24" s="176"/>
      <c r="HG24" s="176"/>
      <c r="HH24" s="176"/>
      <c r="HI24" s="176"/>
      <c r="HJ24" s="176"/>
      <c r="HK24" s="176"/>
      <c r="HL24" s="176"/>
      <c r="HM24" s="176"/>
      <c r="HN24" s="176"/>
      <c r="HO24" s="176"/>
      <c r="HP24" s="176"/>
      <c r="HQ24" s="176"/>
      <c r="HR24" s="176"/>
      <c r="HS24" s="176"/>
      <c r="HT24" s="176"/>
      <c r="HU24" s="176"/>
      <c r="HV24" s="176"/>
      <c r="HW24" s="176"/>
      <c r="HX24" s="176"/>
      <c r="HY24" s="176"/>
      <c r="HZ24" s="176"/>
      <c r="IA24" s="176"/>
      <c r="IB24" s="176"/>
      <c r="IC24" s="176"/>
      <c r="ID24" s="176"/>
      <c r="IE24" s="176"/>
      <c r="IF24" s="176"/>
      <c r="IG24" s="176"/>
      <c r="IH24" s="176"/>
      <c r="II24" s="176"/>
      <c r="IJ24" s="176"/>
      <c r="IK24" s="176"/>
      <c r="IL24" s="176"/>
      <c r="IM24" s="176"/>
      <c r="IN24" s="176"/>
      <c r="IO24" s="176"/>
      <c r="IP24" s="176"/>
      <c r="IQ24" s="176"/>
      <c r="IR24" s="176"/>
      <c r="IS24" s="176"/>
      <c r="IT24" s="176"/>
      <c r="IU24" s="176"/>
      <c r="IV24" s="176"/>
    </row>
    <row r="25" spans="1:256" s="177" customFormat="1" x14ac:dyDescent="0.2">
      <c r="A25" s="591"/>
      <c r="B25" s="812"/>
      <c r="C25" s="814"/>
      <c r="D25" s="814"/>
      <c r="E25" s="815"/>
      <c r="F25" s="817"/>
      <c r="G25" s="165" t="s">
        <v>227</v>
      </c>
      <c r="H25" s="166" t="s">
        <v>228</v>
      </c>
      <c r="I25" s="821"/>
      <c r="J25" s="182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6"/>
      <c r="BM25" s="176"/>
      <c r="BN25" s="176"/>
      <c r="BO25" s="176"/>
      <c r="BP25" s="176"/>
      <c r="BQ25" s="176"/>
      <c r="BR25" s="176"/>
      <c r="BS25" s="176"/>
      <c r="BT25" s="176"/>
      <c r="BU25" s="176"/>
      <c r="BV25" s="176"/>
      <c r="BW25" s="176"/>
      <c r="BX25" s="176"/>
      <c r="BY25" s="176"/>
      <c r="BZ25" s="176"/>
      <c r="CA25" s="176"/>
      <c r="CB25" s="176"/>
      <c r="CC25" s="176"/>
      <c r="CD25" s="176"/>
      <c r="CE25" s="176"/>
      <c r="CF25" s="176"/>
      <c r="CG25" s="176"/>
      <c r="CH25" s="176"/>
      <c r="CI25" s="176"/>
      <c r="CJ25" s="176"/>
      <c r="CK25" s="176"/>
      <c r="CL25" s="176"/>
      <c r="CM25" s="176"/>
      <c r="CN25" s="176"/>
      <c r="CO25" s="176"/>
      <c r="CP25" s="176"/>
      <c r="CQ25" s="176"/>
      <c r="CR25" s="176"/>
      <c r="CS25" s="176"/>
      <c r="CT25" s="176"/>
      <c r="CU25" s="176"/>
      <c r="CV25" s="176"/>
      <c r="CW25" s="176"/>
      <c r="CX25" s="176"/>
      <c r="CY25" s="176"/>
      <c r="CZ25" s="176"/>
      <c r="DA25" s="176"/>
      <c r="DB25" s="176"/>
      <c r="DC25" s="176"/>
      <c r="DD25" s="176"/>
      <c r="DE25" s="176"/>
      <c r="DF25" s="176"/>
      <c r="DG25" s="176"/>
      <c r="DH25" s="176"/>
      <c r="DI25" s="176"/>
      <c r="DJ25" s="176"/>
      <c r="DK25" s="176"/>
      <c r="DL25" s="176"/>
      <c r="DM25" s="176"/>
      <c r="DN25" s="176"/>
      <c r="DO25" s="176"/>
      <c r="DP25" s="176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  <c r="EB25" s="176"/>
      <c r="EC25" s="176"/>
      <c r="ED25" s="176"/>
      <c r="EE25" s="176"/>
      <c r="EF25" s="176"/>
      <c r="EG25" s="176"/>
      <c r="EH25" s="176"/>
      <c r="EI25" s="176"/>
      <c r="EJ25" s="176"/>
      <c r="EK25" s="176"/>
      <c r="EL25" s="176"/>
      <c r="EM25" s="176"/>
      <c r="EN25" s="176"/>
      <c r="EO25" s="176"/>
      <c r="EP25" s="176"/>
      <c r="EQ25" s="176"/>
      <c r="ER25" s="176"/>
      <c r="ES25" s="176"/>
      <c r="ET25" s="176"/>
      <c r="EU25" s="176"/>
      <c r="EV25" s="176"/>
      <c r="EW25" s="176"/>
      <c r="EX25" s="176"/>
      <c r="EY25" s="176"/>
      <c r="EZ25" s="176"/>
      <c r="FA25" s="176"/>
      <c r="FB25" s="176"/>
      <c r="FC25" s="176"/>
      <c r="FD25" s="176"/>
      <c r="FE25" s="176"/>
      <c r="FF25" s="176"/>
      <c r="FG25" s="176"/>
      <c r="FH25" s="176"/>
      <c r="FI25" s="176"/>
      <c r="FJ25" s="176"/>
      <c r="FK25" s="176"/>
      <c r="FL25" s="176"/>
      <c r="FM25" s="176"/>
      <c r="FN25" s="176"/>
      <c r="FO25" s="176"/>
      <c r="FP25" s="176"/>
      <c r="FQ25" s="176"/>
      <c r="FR25" s="176"/>
      <c r="FS25" s="176"/>
      <c r="FT25" s="176"/>
      <c r="FU25" s="176"/>
      <c r="FV25" s="176"/>
      <c r="FW25" s="176"/>
      <c r="FX25" s="176"/>
      <c r="FY25" s="176"/>
      <c r="FZ25" s="176"/>
      <c r="GA25" s="176"/>
      <c r="GB25" s="176"/>
      <c r="GC25" s="176"/>
      <c r="GD25" s="176"/>
      <c r="GE25" s="176"/>
      <c r="GF25" s="176"/>
      <c r="GG25" s="176"/>
      <c r="GH25" s="176"/>
      <c r="GI25" s="176"/>
      <c r="GJ25" s="176"/>
      <c r="GK25" s="176"/>
      <c r="GL25" s="176"/>
      <c r="GM25" s="176"/>
      <c r="GN25" s="176"/>
      <c r="GO25" s="176"/>
      <c r="GP25" s="176"/>
      <c r="GQ25" s="176"/>
      <c r="GR25" s="176"/>
      <c r="GS25" s="176"/>
      <c r="GT25" s="176"/>
      <c r="GU25" s="176"/>
      <c r="GV25" s="176"/>
      <c r="GW25" s="176"/>
      <c r="GX25" s="176"/>
      <c r="GY25" s="176"/>
      <c r="GZ25" s="176"/>
      <c r="HA25" s="176"/>
      <c r="HB25" s="176"/>
      <c r="HC25" s="176"/>
      <c r="HD25" s="176"/>
      <c r="HE25" s="176"/>
      <c r="HF25" s="176"/>
      <c r="HG25" s="176"/>
      <c r="HH25" s="176"/>
      <c r="HI25" s="176"/>
      <c r="HJ25" s="176"/>
      <c r="HK25" s="176"/>
      <c r="HL25" s="176"/>
      <c r="HM25" s="176"/>
      <c r="HN25" s="176"/>
      <c r="HO25" s="176"/>
      <c r="HP25" s="176"/>
      <c r="HQ25" s="176"/>
      <c r="HR25" s="176"/>
      <c r="HS25" s="176"/>
      <c r="HT25" s="176"/>
      <c r="HU25" s="176"/>
      <c r="HV25" s="176"/>
      <c r="HW25" s="176"/>
      <c r="HX25" s="176"/>
      <c r="HY25" s="176"/>
      <c r="HZ25" s="176"/>
      <c r="IA25" s="176"/>
      <c r="IB25" s="176"/>
      <c r="IC25" s="176"/>
      <c r="ID25" s="176"/>
      <c r="IE25" s="176"/>
      <c r="IF25" s="176"/>
      <c r="IG25" s="176"/>
      <c r="IH25" s="176"/>
      <c r="II25" s="176"/>
      <c r="IJ25" s="176"/>
      <c r="IK25" s="176"/>
      <c r="IL25" s="176"/>
      <c r="IM25" s="176"/>
      <c r="IN25" s="176"/>
      <c r="IO25" s="176"/>
      <c r="IP25" s="176"/>
      <c r="IQ25" s="176"/>
      <c r="IR25" s="176"/>
      <c r="IS25" s="176"/>
      <c r="IT25" s="176"/>
      <c r="IU25" s="176"/>
      <c r="IV25" s="176"/>
    </row>
    <row r="26" spans="1:256" s="177" customFormat="1" x14ac:dyDescent="0.2">
      <c r="A26" s="591"/>
      <c r="B26" s="132"/>
      <c r="C26" s="110"/>
      <c r="D26" s="78"/>
      <c r="E26" s="111"/>
      <c r="F26" s="112"/>
      <c r="G26" s="113"/>
      <c r="H26" s="114"/>
      <c r="I26" s="159"/>
      <c r="J26" s="182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/>
      <c r="CV26" s="176"/>
      <c r="CW26" s="176"/>
      <c r="CX26" s="176"/>
      <c r="CY26" s="176"/>
      <c r="CZ26" s="176"/>
      <c r="DA26" s="176"/>
      <c r="DB26" s="176"/>
      <c r="DC26" s="176"/>
      <c r="DD26" s="176"/>
      <c r="DE26" s="176"/>
      <c r="DF26" s="176"/>
      <c r="DG26" s="176"/>
      <c r="DH26" s="176"/>
      <c r="DI26" s="176"/>
      <c r="DJ26" s="176"/>
      <c r="DK26" s="176"/>
      <c r="DL26" s="176"/>
      <c r="DM26" s="176"/>
      <c r="DN26" s="176"/>
      <c r="DO26" s="176"/>
      <c r="DP26" s="176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  <c r="EB26" s="176"/>
      <c r="EC26" s="176"/>
      <c r="ED26" s="176"/>
      <c r="EE26" s="176"/>
      <c r="EF26" s="176"/>
      <c r="EG26" s="176"/>
      <c r="EH26" s="176"/>
      <c r="EI26" s="176"/>
      <c r="EJ26" s="176"/>
      <c r="EK26" s="176"/>
      <c r="EL26" s="176"/>
      <c r="EM26" s="176"/>
      <c r="EN26" s="176"/>
      <c r="EO26" s="176"/>
      <c r="EP26" s="176"/>
      <c r="EQ26" s="176"/>
      <c r="ER26" s="176"/>
      <c r="ES26" s="176"/>
      <c r="ET26" s="176"/>
      <c r="EU26" s="176"/>
      <c r="EV26" s="176"/>
      <c r="EW26" s="176"/>
      <c r="EX26" s="176"/>
      <c r="EY26" s="176"/>
      <c r="EZ26" s="176"/>
      <c r="FA26" s="176"/>
      <c r="FB26" s="176"/>
      <c r="FC26" s="176"/>
      <c r="FD26" s="176"/>
      <c r="FE26" s="176"/>
      <c r="FF26" s="176"/>
      <c r="FG26" s="176"/>
      <c r="FH26" s="176"/>
      <c r="FI26" s="176"/>
      <c r="FJ26" s="176"/>
      <c r="FK26" s="176"/>
      <c r="FL26" s="176"/>
      <c r="FM26" s="176"/>
      <c r="FN26" s="176"/>
      <c r="FO26" s="176"/>
      <c r="FP26" s="176"/>
      <c r="FQ26" s="176"/>
      <c r="FR26" s="176"/>
      <c r="FS26" s="176"/>
      <c r="FT26" s="176"/>
      <c r="FU26" s="176"/>
      <c r="FV26" s="176"/>
      <c r="FW26" s="176"/>
      <c r="FX26" s="176"/>
      <c r="FY26" s="176"/>
      <c r="FZ26" s="176"/>
      <c r="GA26" s="176"/>
      <c r="GB26" s="176"/>
      <c r="GC26" s="176"/>
      <c r="GD26" s="176"/>
      <c r="GE26" s="176"/>
      <c r="GF26" s="176"/>
      <c r="GG26" s="176"/>
      <c r="GH26" s="176"/>
      <c r="GI26" s="176"/>
      <c r="GJ26" s="176"/>
      <c r="GK26" s="176"/>
      <c r="GL26" s="176"/>
      <c r="GM26" s="176"/>
      <c r="GN26" s="176"/>
      <c r="GO26" s="176"/>
      <c r="GP26" s="176"/>
      <c r="GQ26" s="176"/>
      <c r="GR26" s="176"/>
      <c r="GS26" s="176"/>
      <c r="GT26" s="176"/>
      <c r="GU26" s="176"/>
      <c r="GV26" s="176"/>
      <c r="GW26" s="176"/>
      <c r="GX26" s="176"/>
      <c r="GY26" s="176"/>
      <c r="GZ26" s="176"/>
      <c r="HA26" s="176"/>
      <c r="HB26" s="176"/>
      <c r="HC26" s="176"/>
      <c r="HD26" s="176"/>
      <c r="HE26" s="176"/>
      <c r="HF26" s="176"/>
      <c r="HG26" s="176"/>
      <c r="HH26" s="176"/>
      <c r="HI26" s="176"/>
      <c r="HJ26" s="176"/>
      <c r="HK26" s="176"/>
      <c r="HL26" s="176"/>
      <c r="HM26" s="176"/>
      <c r="HN26" s="176"/>
      <c r="HO26" s="176"/>
      <c r="HP26" s="176"/>
      <c r="HQ26" s="176"/>
      <c r="HR26" s="176"/>
      <c r="HS26" s="176"/>
      <c r="HT26" s="176"/>
      <c r="HU26" s="176"/>
      <c r="HV26" s="176"/>
      <c r="HW26" s="176"/>
      <c r="HX26" s="176"/>
      <c r="HY26" s="176"/>
      <c r="HZ26" s="176"/>
      <c r="IA26" s="176"/>
      <c r="IB26" s="176"/>
      <c r="IC26" s="176"/>
      <c r="ID26" s="176"/>
      <c r="IE26" s="176"/>
      <c r="IF26" s="176"/>
      <c r="IG26" s="176"/>
      <c r="IH26" s="176"/>
      <c r="II26" s="176"/>
      <c r="IJ26" s="176"/>
      <c r="IK26" s="176"/>
      <c r="IL26" s="176"/>
      <c r="IM26" s="176"/>
      <c r="IN26" s="176"/>
      <c r="IO26" s="176"/>
      <c r="IP26" s="176"/>
      <c r="IQ26" s="176"/>
      <c r="IR26" s="176"/>
      <c r="IS26" s="176"/>
      <c r="IT26" s="176"/>
      <c r="IU26" s="176"/>
      <c r="IV26" s="176"/>
    </row>
    <row r="27" spans="1:256" s="177" customFormat="1" x14ac:dyDescent="0.2">
      <c r="A27" s="591"/>
      <c r="B27" s="170" t="s">
        <v>232</v>
      </c>
      <c r="C27" s="808"/>
      <c r="D27" s="809"/>
      <c r="E27" s="809"/>
      <c r="F27" s="809"/>
      <c r="G27" s="809"/>
      <c r="H27" s="810"/>
      <c r="I27" s="171">
        <f>SUM(H26)</f>
        <v>0</v>
      </c>
      <c r="J27" s="182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176"/>
      <c r="CD27" s="176"/>
      <c r="CE27" s="176"/>
      <c r="CF27" s="176"/>
      <c r="CG27" s="176"/>
      <c r="CH27" s="176"/>
      <c r="CI27" s="176"/>
      <c r="CJ27" s="176"/>
      <c r="CK27" s="176"/>
      <c r="CL27" s="176"/>
      <c r="CM27" s="176"/>
      <c r="CN27" s="176"/>
      <c r="CO27" s="176"/>
      <c r="CP27" s="176"/>
      <c r="CQ27" s="176"/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76"/>
      <c r="DK27" s="176"/>
      <c r="DL27" s="176"/>
      <c r="DM27" s="176"/>
      <c r="DN27" s="176"/>
      <c r="DO27" s="176"/>
      <c r="DP27" s="176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  <c r="EB27" s="176"/>
      <c r="EC27" s="176"/>
      <c r="ED27" s="176"/>
      <c r="EE27" s="176"/>
      <c r="EF27" s="176"/>
      <c r="EG27" s="176"/>
      <c r="EH27" s="176"/>
      <c r="EI27" s="176"/>
      <c r="EJ27" s="176"/>
      <c r="EK27" s="176"/>
      <c r="EL27" s="176"/>
      <c r="EM27" s="176"/>
      <c r="EN27" s="176"/>
      <c r="EO27" s="176"/>
      <c r="EP27" s="176"/>
      <c r="EQ27" s="176"/>
      <c r="ER27" s="176"/>
      <c r="ES27" s="176"/>
      <c r="ET27" s="176"/>
      <c r="EU27" s="176"/>
      <c r="EV27" s="176"/>
      <c r="EW27" s="176"/>
      <c r="EX27" s="176"/>
      <c r="EY27" s="176"/>
      <c r="EZ27" s="176"/>
      <c r="FA27" s="176"/>
      <c r="FB27" s="176"/>
      <c r="FC27" s="176"/>
      <c r="FD27" s="176"/>
      <c r="FE27" s="176"/>
      <c r="FF27" s="176"/>
      <c r="FG27" s="176"/>
      <c r="FH27" s="176"/>
      <c r="FI27" s="176"/>
      <c r="FJ27" s="176"/>
      <c r="FK27" s="176"/>
      <c r="FL27" s="176"/>
      <c r="FM27" s="176"/>
      <c r="FN27" s="176"/>
      <c r="FO27" s="176"/>
      <c r="FP27" s="176"/>
      <c r="FQ27" s="176"/>
      <c r="FR27" s="176"/>
      <c r="FS27" s="176"/>
      <c r="FT27" s="176"/>
      <c r="FU27" s="176"/>
      <c r="FV27" s="176"/>
      <c r="FW27" s="176"/>
      <c r="FX27" s="176"/>
      <c r="FY27" s="176"/>
      <c r="FZ27" s="176"/>
      <c r="GA27" s="176"/>
      <c r="GB27" s="176"/>
      <c r="GC27" s="176"/>
      <c r="GD27" s="176"/>
      <c r="GE27" s="176"/>
      <c r="GF27" s="176"/>
      <c r="GG27" s="176"/>
      <c r="GH27" s="176"/>
      <c r="GI27" s="176"/>
      <c r="GJ27" s="176"/>
      <c r="GK27" s="176"/>
      <c r="GL27" s="176"/>
      <c r="GM27" s="176"/>
      <c r="GN27" s="176"/>
      <c r="GO27" s="176"/>
      <c r="GP27" s="176"/>
      <c r="GQ27" s="176"/>
      <c r="GR27" s="176"/>
      <c r="GS27" s="176"/>
      <c r="GT27" s="176"/>
      <c r="GU27" s="176"/>
      <c r="GV27" s="176"/>
      <c r="GW27" s="176"/>
      <c r="GX27" s="176"/>
      <c r="GY27" s="176"/>
      <c r="GZ27" s="176"/>
      <c r="HA27" s="176"/>
      <c r="HB27" s="176"/>
      <c r="HC27" s="176"/>
      <c r="HD27" s="176"/>
      <c r="HE27" s="176"/>
      <c r="HF27" s="176"/>
      <c r="HG27" s="176"/>
      <c r="HH27" s="176"/>
      <c r="HI27" s="176"/>
      <c r="HJ27" s="176"/>
      <c r="HK27" s="176"/>
      <c r="HL27" s="176"/>
      <c r="HM27" s="176"/>
      <c r="HN27" s="176"/>
      <c r="HO27" s="176"/>
      <c r="HP27" s="176"/>
      <c r="HQ27" s="176"/>
      <c r="HR27" s="176"/>
      <c r="HS27" s="176"/>
      <c r="HT27" s="176"/>
      <c r="HU27" s="176"/>
      <c r="HV27" s="176"/>
      <c r="HW27" s="176"/>
      <c r="HX27" s="176"/>
      <c r="HY27" s="176"/>
      <c r="HZ27" s="176"/>
      <c r="IA27" s="176"/>
      <c r="IB27" s="176"/>
      <c r="IC27" s="176"/>
      <c r="ID27" s="176"/>
      <c r="IE27" s="176"/>
      <c r="IF27" s="176"/>
      <c r="IG27" s="176"/>
      <c r="IH27" s="176"/>
      <c r="II27" s="176"/>
      <c r="IJ27" s="176"/>
      <c r="IK27" s="176"/>
      <c r="IL27" s="176"/>
      <c r="IM27" s="176"/>
      <c r="IN27" s="176"/>
      <c r="IO27" s="176"/>
      <c r="IP27" s="176"/>
      <c r="IQ27" s="176"/>
      <c r="IR27" s="176"/>
      <c r="IS27" s="176"/>
      <c r="IT27" s="176"/>
      <c r="IU27" s="176"/>
      <c r="IV27" s="176"/>
    </row>
    <row r="28" spans="1:256" s="177" customFormat="1" x14ac:dyDescent="0.2">
      <c r="A28" s="591"/>
      <c r="B28" s="76"/>
      <c r="C28" s="77"/>
      <c r="D28" s="174"/>
      <c r="E28" s="79"/>
      <c r="F28" s="80"/>
      <c r="G28" s="167"/>
      <c r="H28" s="168"/>
      <c r="I28" s="131"/>
      <c r="J28" s="182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6"/>
      <c r="BM28" s="176"/>
      <c r="BN28" s="176"/>
      <c r="BO28" s="176"/>
      <c r="BP28" s="176"/>
      <c r="BQ28" s="176"/>
      <c r="BR28" s="176"/>
      <c r="BS28" s="176"/>
      <c r="BT28" s="176"/>
      <c r="BU28" s="176"/>
      <c r="BV28" s="176"/>
      <c r="BW28" s="176"/>
      <c r="BX28" s="176"/>
      <c r="BY28" s="176"/>
      <c r="BZ28" s="176"/>
      <c r="CA28" s="176"/>
      <c r="CB28" s="176"/>
      <c r="CC28" s="176"/>
      <c r="CD28" s="176"/>
      <c r="CE28" s="176"/>
      <c r="CF28" s="176"/>
      <c r="CG28" s="176"/>
      <c r="CH28" s="176"/>
      <c r="CI28" s="176"/>
      <c r="CJ28" s="176"/>
      <c r="CK28" s="176"/>
      <c r="CL28" s="176"/>
      <c r="CM28" s="176"/>
      <c r="CN28" s="176"/>
      <c r="CO28" s="176"/>
      <c r="CP28" s="176"/>
      <c r="CQ28" s="176"/>
      <c r="CR28" s="176"/>
      <c r="CS28" s="176"/>
      <c r="CT28" s="176"/>
      <c r="CU28" s="176"/>
      <c r="CV28" s="176"/>
      <c r="CW28" s="176"/>
      <c r="CX28" s="176"/>
      <c r="CY28" s="176"/>
      <c r="CZ28" s="176"/>
      <c r="DA28" s="176"/>
      <c r="DB28" s="176"/>
      <c r="DC28" s="176"/>
      <c r="DD28" s="176"/>
      <c r="DE28" s="176"/>
      <c r="DF28" s="176"/>
      <c r="DG28" s="176"/>
      <c r="DH28" s="176"/>
      <c r="DI28" s="176"/>
      <c r="DJ28" s="176"/>
      <c r="DK28" s="176"/>
      <c r="DL28" s="176"/>
      <c r="DM28" s="176"/>
      <c r="DN28" s="176"/>
      <c r="DO28" s="176"/>
      <c r="DP28" s="176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  <c r="EB28" s="176"/>
      <c r="EC28" s="176"/>
      <c r="ED28" s="176"/>
      <c r="EE28" s="176"/>
      <c r="EF28" s="176"/>
      <c r="EG28" s="176"/>
      <c r="EH28" s="176"/>
      <c r="EI28" s="176"/>
      <c r="EJ28" s="176"/>
      <c r="EK28" s="176"/>
      <c r="EL28" s="176"/>
      <c r="EM28" s="176"/>
      <c r="EN28" s="176"/>
      <c r="EO28" s="176"/>
      <c r="EP28" s="176"/>
      <c r="EQ28" s="176"/>
      <c r="ER28" s="176"/>
      <c r="ES28" s="176"/>
      <c r="ET28" s="176"/>
      <c r="EU28" s="176"/>
      <c r="EV28" s="176"/>
      <c r="EW28" s="176"/>
      <c r="EX28" s="176"/>
      <c r="EY28" s="176"/>
      <c r="EZ28" s="176"/>
      <c r="FA28" s="176"/>
      <c r="FB28" s="176"/>
      <c r="FC28" s="176"/>
      <c r="FD28" s="176"/>
      <c r="FE28" s="176"/>
      <c r="FF28" s="176"/>
      <c r="FG28" s="176"/>
      <c r="FH28" s="176"/>
      <c r="FI28" s="176"/>
      <c r="FJ28" s="176"/>
      <c r="FK28" s="176"/>
      <c r="FL28" s="176"/>
      <c r="FM28" s="176"/>
      <c r="FN28" s="176"/>
      <c r="FO28" s="176"/>
      <c r="FP28" s="176"/>
      <c r="FQ28" s="176"/>
      <c r="FR28" s="176"/>
      <c r="FS28" s="176"/>
      <c r="FT28" s="176"/>
      <c r="FU28" s="176"/>
      <c r="FV28" s="176"/>
      <c r="FW28" s="176"/>
      <c r="FX28" s="176"/>
      <c r="FY28" s="176"/>
      <c r="FZ28" s="176"/>
      <c r="GA28" s="176"/>
      <c r="GB28" s="176"/>
      <c r="GC28" s="176"/>
      <c r="GD28" s="176"/>
      <c r="GE28" s="176"/>
      <c r="GF28" s="176"/>
      <c r="GG28" s="176"/>
      <c r="GH28" s="176"/>
      <c r="GI28" s="176"/>
      <c r="GJ28" s="176"/>
      <c r="GK28" s="176"/>
      <c r="GL28" s="176"/>
      <c r="GM28" s="176"/>
      <c r="GN28" s="176"/>
      <c r="GO28" s="176"/>
      <c r="GP28" s="176"/>
      <c r="GQ28" s="176"/>
      <c r="GR28" s="176"/>
      <c r="GS28" s="176"/>
      <c r="GT28" s="176"/>
      <c r="GU28" s="176"/>
      <c r="GV28" s="176"/>
      <c r="GW28" s="176"/>
      <c r="GX28" s="176"/>
      <c r="GY28" s="176"/>
      <c r="GZ28" s="176"/>
      <c r="HA28" s="176"/>
      <c r="HB28" s="176"/>
      <c r="HC28" s="176"/>
      <c r="HD28" s="176"/>
      <c r="HE28" s="176"/>
      <c r="HF28" s="176"/>
      <c r="HG28" s="176"/>
      <c r="HH28" s="176"/>
      <c r="HI28" s="176"/>
      <c r="HJ28" s="176"/>
      <c r="HK28" s="176"/>
      <c r="HL28" s="176"/>
      <c r="HM28" s="176"/>
      <c r="HN28" s="176"/>
      <c r="HO28" s="176"/>
      <c r="HP28" s="176"/>
      <c r="HQ28" s="176"/>
      <c r="HR28" s="176"/>
      <c r="HS28" s="176"/>
      <c r="HT28" s="176"/>
      <c r="HU28" s="176"/>
      <c r="HV28" s="176"/>
      <c r="HW28" s="176"/>
      <c r="HX28" s="176"/>
      <c r="HY28" s="176"/>
      <c r="HZ28" s="176"/>
      <c r="IA28" s="176"/>
      <c r="IB28" s="176"/>
      <c r="IC28" s="176"/>
      <c r="ID28" s="176"/>
      <c r="IE28" s="176"/>
      <c r="IF28" s="176"/>
      <c r="IG28" s="176"/>
      <c r="IH28" s="176"/>
      <c r="II28" s="176"/>
      <c r="IJ28" s="176"/>
      <c r="IK28" s="176"/>
      <c r="IL28" s="176"/>
      <c r="IM28" s="176"/>
      <c r="IN28" s="176"/>
      <c r="IO28" s="176"/>
      <c r="IP28" s="176"/>
      <c r="IQ28" s="176"/>
      <c r="IR28" s="176"/>
      <c r="IS28" s="176"/>
      <c r="IT28" s="176"/>
      <c r="IU28" s="176"/>
      <c r="IV28" s="176"/>
    </row>
    <row r="29" spans="1:256" s="177" customFormat="1" x14ac:dyDescent="0.2">
      <c r="A29" s="591"/>
      <c r="B29" s="102"/>
      <c r="C29" s="672"/>
      <c r="D29" s="672"/>
      <c r="E29" s="672"/>
      <c r="F29" s="104"/>
      <c r="G29" s="105"/>
      <c r="H29" s="106"/>
      <c r="I29" s="107"/>
      <c r="J29" s="182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/>
      <c r="BN29" s="176"/>
      <c r="BO29" s="176"/>
      <c r="BP29" s="176"/>
      <c r="BQ29" s="176"/>
      <c r="BR29" s="176"/>
      <c r="BS29" s="176"/>
      <c r="BT29" s="176"/>
      <c r="BU29" s="176"/>
      <c r="BV29" s="176"/>
      <c r="BW29" s="176"/>
      <c r="BX29" s="176"/>
      <c r="BY29" s="176"/>
      <c r="BZ29" s="176"/>
      <c r="CA29" s="176"/>
      <c r="CB29" s="176"/>
      <c r="CC29" s="176"/>
      <c r="CD29" s="176"/>
      <c r="CE29" s="176"/>
      <c r="CF29" s="176"/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/>
      <c r="CT29" s="176"/>
      <c r="CU29" s="176"/>
      <c r="CV29" s="176"/>
      <c r="CW29" s="176"/>
      <c r="CX29" s="176"/>
      <c r="CY29" s="176"/>
      <c r="CZ29" s="176"/>
      <c r="DA29" s="176"/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/>
      <c r="DM29" s="176"/>
      <c r="DN29" s="176"/>
      <c r="DO29" s="176"/>
      <c r="DP29" s="176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  <c r="EB29" s="176"/>
      <c r="EC29" s="176"/>
      <c r="ED29" s="176"/>
      <c r="EE29" s="176"/>
      <c r="EF29" s="176"/>
      <c r="EG29" s="176"/>
      <c r="EH29" s="176"/>
      <c r="EI29" s="176"/>
      <c r="EJ29" s="176"/>
      <c r="EK29" s="176"/>
      <c r="EL29" s="176"/>
      <c r="EM29" s="176"/>
      <c r="EN29" s="176"/>
      <c r="EO29" s="176"/>
      <c r="EP29" s="176"/>
      <c r="EQ29" s="176"/>
      <c r="ER29" s="176"/>
      <c r="ES29" s="176"/>
      <c r="ET29" s="176"/>
      <c r="EU29" s="176"/>
      <c r="EV29" s="176"/>
      <c r="EW29" s="176"/>
      <c r="EX29" s="176"/>
      <c r="EY29" s="176"/>
      <c r="EZ29" s="176"/>
      <c r="FA29" s="176"/>
      <c r="FB29" s="176"/>
      <c r="FC29" s="176"/>
      <c r="FD29" s="176"/>
      <c r="FE29" s="176"/>
      <c r="FF29" s="176"/>
      <c r="FG29" s="176"/>
      <c r="FH29" s="176"/>
      <c r="FI29" s="176"/>
      <c r="FJ29" s="176"/>
      <c r="FK29" s="176"/>
      <c r="FL29" s="176"/>
      <c r="FM29" s="176"/>
      <c r="FN29" s="176"/>
      <c r="FO29" s="176"/>
      <c r="FP29" s="176"/>
      <c r="FQ29" s="176"/>
      <c r="FR29" s="176"/>
      <c r="FS29" s="176"/>
      <c r="FT29" s="176"/>
      <c r="FU29" s="176"/>
      <c r="FV29" s="176"/>
      <c r="FW29" s="176"/>
      <c r="FX29" s="176"/>
      <c r="FY29" s="176"/>
      <c r="FZ29" s="176"/>
      <c r="GA29" s="176"/>
      <c r="GB29" s="176"/>
      <c r="GC29" s="176"/>
      <c r="GD29" s="176"/>
      <c r="GE29" s="176"/>
      <c r="GF29" s="176"/>
      <c r="GG29" s="176"/>
      <c r="GH29" s="176"/>
      <c r="GI29" s="176"/>
      <c r="GJ29" s="176"/>
      <c r="GK29" s="176"/>
      <c r="GL29" s="176"/>
      <c r="GM29" s="176"/>
      <c r="GN29" s="176"/>
      <c r="GO29" s="176"/>
      <c r="GP29" s="176"/>
      <c r="GQ29" s="176"/>
      <c r="GR29" s="176"/>
      <c r="GS29" s="176"/>
      <c r="GT29" s="176"/>
      <c r="GU29" s="176"/>
      <c r="GV29" s="176"/>
      <c r="GW29" s="176"/>
      <c r="GX29" s="176"/>
      <c r="GY29" s="176"/>
      <c r="GZ29" s="176"/>
      <c r="HA29" s="176"/>
      <c r="HB29" s="176"/>
      <c r="HC29" s="176"/>
      <c r="HD29" s="176"/>
      <c r="HE29" s="176"/>
      <c r="HF29" s="176"/>
      <c r="HG29" s="176"/>
      <c r="HH29" s="176"/>
      <c r="HI29" s="176"/>
      <c r="HJ29" s="176"/>
      <c r="HK29" s="176"/>
      <c r="HL29" s="176"/>
      <c r="HM29" s="176"/>
      <c r="HN29" s="176"/>
      <c r="HO29" s="176"/>
      <c r="HP29" s="176"/>
      <c r="HQ29" s="176"/>
      <c r="HR29" s="176"/>
      <c r="HS29" s="176"/>
      <c r="HT29" s="176"/>
      <c r="HU29" s="176"/>
      <c r="HV29" s="176"/>
      <c r="HW29" s="176"/>
      <c r="HX29" s="176"/>
      <c r="HY29" s="176"/>
      <c r="HZ29" s="176"/>
      <c r="IA29" s="176"/>
      <c r="IB29" s="176"/>
      <c r="IC29" s="176"/>
      <c r="ID29" s="176"/>
      <c r="IE29" s="176"/>
      <c r="IF29" s="176"/>
      <c r="IG29" s="176"/>
      <c r="IH29" s="176"/>
      <c r="II29" s="176"/>
      <c r="IJ29" s="176"/>
      <c r="IK29" s="176"/>
      <c r="IL29" s="176"/>
      <c r="IM29" s="176"/>
      <c r="IN29" s="176"/>
      <c r="IO29" s="176"/>
      <c r="IP29" s="176"/>
      <c r="IQ29" s="176"/>
      <c r="IR29" s="176"/>
      <c r="IS29" s="176"/>
      <c r="IT29" s="176"/>
      <c r="IU29" s="176"/>
      <c r="IV29" s="176"/>
    </row>
    <row r="30" spans="1:256" s="177" customFormat="1" ht="23.25" customHeight="1" x14ac:dyDescent="0.2">
      <c r="A30" s="591"/>
      <c r="B30" s="139" t="s">
        <v>237</v>
      </c>
      <c r="C30" s="562"/>
      <c r="D30" s="562"/>
      <c r="E30" s="141"/>
      <c r="F30" s="142"/>
      <c r="G30" s="108"/>
      <c r="H30" s="109"/>
      <c r="I30" s="298" t="s">
        <v>210</v>
      </c>
      <c r="J30" s="182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76"/>
      <c r="EO30" s="176"/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76"/>
      <c r="GF30" s="176"/>
      <c r="GG30" s="176"/>
      <c r="GH30" s="176"/>
      <c r="GI30" s="176"/>
      <c r="GJ30" s="176"/>
      <c r="GK30" s="176"/>
      <c r="GL30" s="176"/>
      <c r="GM30" s="176"/>
      <c r="GN30" s="176"/>
      <c r="GO30" s="176"/>
      <c r="GP30" s="176"/>
      <c r="GQ30" s="176"/>
      <c r="GR30" s="176"/>
      <c r="GS30" s="176"/>
      <c r="GT30" s="176"/>
      <c r="GU30" s="176"/>
      <c r="GV30" s="176"/>
      <c r="GW30" s="176"/>
      <c r="GX30" s="176"/>
      <c r="GY30" s="176"/>
      <c r="GZ30" s="176"/>
      <c r="HA30" s="176"/>
      <c r="HB30" s="176"/>
      <c r="HC30" s="176"/>
      <c r="HD30" s="176"/>
      <c r="HE30" s="176"/>
      <c r="HF30" s="176"/>
      <c r="HG30" s="176"/>
      <c r="HH30" s="176"/>
      <c r="HI30" s="176"/>
      <c r="HJ30" s="176"/>
      <c r="HK30" s="176"/>
      <c r="HL30" s="176"/>
      <c r="HM30" s="176"/>
      <c r="HN30" s="176"/>
      <c r="HO30" s="176"/>
      <c r="HP30" s="176"/>
      <c r="HQ30" s="176"/>
      <c r="HR30" s="176"/>
      <c r="HS30" s="176"/>
      <c r="HT30" s="176"/>
      <c r="HU30" s="176"/>
      <c r="HV30" s="176"/>
      <c r="HW30" s="176"/>
      <c r="HX30" s="176"/>
      <c r="HY30" s="176"/>
      <c r="HZ30" s="176"/>
      <c r="IA30" s="176"/>
      <c r="IB30" s="176"/>
      <c r="IC30" s="176"/>
      <c r="ID30" s="176"/>
      <c r="IE30" s="176"/>
      <c r="IF30" s="176"/>
      <c r="IG30" s="176"/>
      <c r="IH30" s="176"/>
      <c r="II30" s="176"/>
      <c r="IJ30" s="176"/>
      <c r="IK30" s="176"/>
      <c r="IL30" s="176"/>
      <c r="IM30" s="176"/>
      <c r="IN30" s="176"/>
      <c r="IO30" s="176"/>
      <c r="IP30" s="176"/>
      <c r="IQ30" s="176"/>
      <c r="IR30" s="176"/>
      <c r="IS30" s="176"/>
      <c r="IT30" s="176"/>
      <c r="IU30" s="176"/>
      <c r="IV30" s="176"/>
    </row>
    <row r="31" spans="1:256" s="177" customFormat="1" ht="23.25" customHeight="1" x14ac:dyDescent="0.2">
      <c r="A31" s="591"/>
      <c r="B31" s="143" t="s">
        <v>238</v>
      </c>
      <c r="C31" s="144"/>
      <c r="D31" s="144"/>
      <c r="E31" s="145"/>
      <c r="F31" s="146"/>
      <c r="G31" s="595">
        <f>I14</f>
        <v>33.1</v>
      </c>
      <c r="H31" s="148"/>
      <c r="I31" s="149"/>
      <c r="J31" s="182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76"/>
      <c r="EO31" s="176"/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  <c r="IE31" s="176"/>
      <c r="IF31" s="176"/>
      <c r="IG31" s="176"/>
      <c r="IH31" s="176"/>
      <c r="II31" s="176"/>
      <c r="IJ31" s="176"/>
      <c r="IK31" s="176"/>
      <c r="IL31" s="176"/>
      <c r="IM31" s="176"/>
      <c r="IN31" s="176"/>
      <c r="IO31" s="176"/>
      <c r="IP31" s="176"/>
      <c r="IQ31" s="176"/>
      <c r="IR31" s="176"/>
      <c r="IS31" s="176"/>
      <c r="IT31" s="176"/>
      <c r="IU31" s="176"/>
      <c r="IV31" s="176"/>
    </row>
    <row r="32" spans="1:256" s="177" customFormat="1" ht="23.25" customHeight="1" x14ac:dyDescent="0.2">
      <c r="A32" s="591"/>
      <c r="B32" s="296" t="s">
        <v>239</v>
      </c>
      <c r="C32" s="673"/>
      <c r="D32" s="673"/>
      <c r="E32" s="150"/>
      <c r="F32" s="151"/>
      <c r="G32" s="596">
        <v>0</v>
      </c>
      <c r="H32" s="161"/>
      <c r="I32" s="153"/>
      <c r="J32" s="182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  <c r="AZ32" s="176"/>
      <c r="BA32" s="176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6"/>
      <c r="BM32" s="176"/>
      <c r="BN32" s="176"/>
      <c r="BO32" s="176"/>
      <c r="BP32" s="176"/>
      <c r="BQ32" s="176"/>
      <c r="BR32" s="176"/>
      <c r="BS32" s="176"/>
      <c r="BT32" s="176"/>
      <c r="BU32" s="176"/>
      <c r="BV32" s="176"/>
      <c r="BW32" s="176"/>
      <c r="BX32" s="176"/>
      <c r="BY32" s="176"/>
      <c r="BZ32" s="176"/>
      <c r="CA32" s="176"/>
      <c r="CB32" s="176"/>
      <c r="CC32" s="176"/>
      <c r="CD32" s="176"/>
      <c r="CE32" s="176"/>
      <c r="CF32" s="176"/>
      <c r="CG32" s="176"/>
      <c r="CH32" s="176"/>
      <c r="CI32" s="176"/>
      <c r="CJ32" s="176"/>
      <c r="CK32" s="176"/>
      <c r="CL32" s="176"/>
      <c r="CM32" s="176"/>
      <c r="CN32" s="176"/>
      <c r="CO32" s="176"/>
      <c r="CP32" s="176"/>
      <c r="CQ32" s="176"/>
      <c r="CR32" s="176"/>
      <c r="CS32" s="176"/>
      <c r="CT32" s="176"/>
      <c r="CU32" s="176"/>
      <c r="CV32" s="176"/>
      <c r="CW32" s="176"/>
      <c r="CX32" s="176"/>
      <c r="CY32" s="176"/>
      <c r="CZ32" s="176"/>
      <c r="DA32" s="176"/>
      <c r="DB32" s="176"/>
      <c r="DC32" s="176"/>
      <c r="DD32" s="176"/>
      <c r="DE32" s="176"/>
      <c r="DF32" s="176"/>
      <c r="DG32" s="176"/>
      <c r="DH32" s="176"/>
      <c r="DI32" s="176"/>
      <c r="DJ32" s="176"/>
      <c r="DK32" s="176"/>
      <c r="DL32" s="176"/>
      <c r="DM32" s="176"/>
      <c r="DN32" s="176"/>
      <c r="DO32" s="176"/>
      <c r="DP32" s="176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  <c r="EB32" s="176"/>
      <c r="EC32" s="176"/>
      <c r="ED32" s="176"/>
      <c r="EE32" s="176"/>
      <c r="EF32" s="176"/>
      <c r="EG32" s="176"/>
      <c r="EH32" s="176"/>
      <c r="EI32" s="176"/>
      <c r="EJ32" s="176"/>
      <c r="EK32" s="176"/>
      <c r="EL32" s="176"/>
      <c r="EM32" s="176"/>
      <c r="EN32" s="176"/>
      <c r="EO32" s="176"/>
      <c r="EP32" s="176"/>
      <c r="EQ32" s="176"/>
      <c r="ER32" s="176"/>
      <c r="ES32" s="176"/>
      <c r="ET32" s="176"/>
      <c r="EU32" s="176"/>
      <c r="EV32" s="176"/>
      <c r="EW32" s="176"/>
      <c r="EX32" s="176"/>
      <c r="EY32" s="176"/>
      <c r="EZ32" s="176"/>
      <c r="FA32" s="176"/>
      <c r="FB32" s="176"/>
      <c r="FC32" s="176"/>
      <c r="FD32" s="176"/>
      <c r="FE32" s="176"/>
      <c r="FF32" s="176"/>
      <c r="FG32" s="176"/>
      <c r="FH32" s="176"/>
      <c r="FI32" s="176"/>
      <c r="FJ32" s="176"/>
      <c r="FK32" s="176"/>
      <c r="FL32" s="176"/>
      <c r="FM32" s="176"/>
      <c r="FN32" s="176"/>
      <c r="FO32" s="176"/>
      <c r="FP32" s="176"/>
      <c r="FQ32" s="176"/>
      <c r="FR32" s="176"/>
      <c r="FS32" s="176"/>
      <c r="FT32" s="176"/>
      <c r="FU32" s="176"/>
      <c r="FV32" s="176"/>
      <c r="FW32" s="176"/>
      <c r="FX32" s="176"/>
      <c r="FY32" s="176"/>
      <c r="FZ32" s="176"/>
      <c r="GA32" s="176"/>
      <c r="GB32" s="176"/>
      <c r="GC32" s="176"/>
      <c r="GD32" s="176"/>
      <c r="GE32" s="176"/>
      <c r="GF32" s="176"/>
      <c r="GG32" s="176"/>
      <c r="GH32" s="176"/>
      <c r="GI32" s="176"/>
      <c r="GJ32" s="176"/>
      <c r="GK32" s="176"/>
      <c r="GL32" s="176"/>
      <c r="GM32" s="176"/>
      <c r="GN32" s="176"/>
      <c r="GO32" s="176"/>
      <c r="GP32" s="176"/>
      <c r="GQ32" s="176"/>
      <c r="GR32" s="176"/>
      <c r="GS32" s="176"/>
      <c r="GT32" s="176"/>
      <c r="GU32" s="176"/>
      <c r="GV32" s="176"/>
      <c r="GW32" s="176"/>
      <c r="GX32" s="176"/>
      <c r="GY32" s="176"/>
      <c r="GZ32" s="176"/>
      <c r="HA32" s="176"/>
      <c r="HB32" s="176"/>
      <c r="HC32" s="176"/>
      <c r="HD32" s="176"/>
      <c r="HE32" s="176"/>
      <c r="HF32" s="176"/>
      <c r="HG32" s="176"/>
      <c r="HH32" s="176"/>
      <c r="HI32" s="176"/>
      <c r="HJ32" s="176"/>
      <c r="HK32" s="176"/>
      <c r="HL32" s="176"/>
      <c r="HM32" s="176"/>
      <c r="HN32" s="176"/>
      <c r="HO32" s="176"/>
      <c r="HP32" s="176"/>
      <c r="HQ32" s="176"/>
      <c r="HR32" s="176"/>
      <c r="HS32" s="176"/>
      <c r="HT32" s="176"/>
      <c r="HU32" s="176"/>
      <c r="HV32" s="176"/>
      <c r="HW32" s="176"/>
      <c r="HX32" s="176"/>
      <c r="HY32" s="176"/>
      <c r="HZ32" s="176"/>
      <c r="IA32" s="176"/>
      <c r="IB32" s="176"/>
      <c r="IC32" s="176"/>
      <c r="ID32" s="176"/>
      <c r="IE32" s="176"/>
      <c r="IF32" s="176"/>
      <c r="IG32" s="176"/>
      <c r="IH32" s="176"/>
      <c r="II32" s="176"/>
      <c r="IJ32" s="176"/>
      <c r="IK32" s="176"/>
      <c r="IL32" s="176"/>
      <c r="IM32" s="176"/>
      <c r="IN32" s="176"/>
      <c r="IO32" s="176"/>
      <c r="IP32" s="176"/>
      <c r="IQ32" s="176"/>
      <c r="IR32" s="176"/>
      <c r="IS32" s="176"/>
      <c r="IT32" s="176"/>
      <c r="IU32" s="176"/>
      <c r="IV32" s="176"/>
    </row>
    <row r="33" spans="1:256" s="177" customFormat="1" ht="23.25" customHeight="1" x14ac:dyDescent="0.2">
      <c r="A33" s="591"/>
      <c r="B33" s="154" t="s">
        <v>240</v>
      </c>
      <c r="C33" s="155"/>
      <c r="D33" s="155"/>
      <c r="E33" s="156"/>
      <c r="F33" s="597"/>
      <c r="G33" s="598"/>
      <c r="H33" s="297"/>
      <c r="I33" s="159">
        <f>G31+G32</f>
        <v>33.1</v>
      </c>
      <c r="J33" s="182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  <c r="AZ33" s="176"/>
      <c r="BA33" s="176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6"/>
      <c r="BM33" s="176"/>
      <c r="BN33" s="176"/>
      <c r="BO33" s="176"/>
      <c r="BP33" s="176"/>
      <c r="BQ33" s="176"/>
      <c r="BR33" s="176"/>
      <c r="BS33" s="176"/>
      <c r="BT33" s="176"/>
      <c r="BU33" s="176"/>
      <c r="BV33" s="176"/>
      <c r="BW33" s="176"/>
      <c r="BX33" s="176"/>
      <c r="BY33" s="176"/>
      <c r="BZ33" s="176"/>
      <c r="CA33" s="176"/>
      <c r="CB33" s="176"/>
      <c r="CC33" s="176"/>
      <c r="CD33" s="176"/>
      <c r="CE33" s="176"/>
      <c r="CF33" s="176"/>
      <c r="CG33" s="176"/>
      <c r="CH33" s="176"/>
      <c r="CI33" s="176"/>
      <c r="CJ33" s="176"/>
      <c r="CK33" s="176"/>
      <c r="CL33" s="176"/>
      <c r="CM33" s="176"/>
      <c r="CN33" s="176"/>
      <c r="CO33" s="176"/>
      <c r="CP33" s="176"/>
      <c r="CQ33" s="176"/>
      <c r="CR33" s="176"/>
      <c r="CS33" s="176"/>
      <c r="CT33" s="176"/>
      <c r="CU33" s="176"/>
      <c r="CV33" s="176"/>
      <c r="CW33" s="176"/>
      <c r="CX33" s="176"/>
      <c r="CY33" s="176"/>
      <c r="CZ33" s="176"/>
      <c r="DA33" s="176"/>
      <c r="DB33" s="176"/>
      <c r="DC33" s="176"/>
      <c r="DD33" s="176"/>
      <c r="DE33" s="176"/>
      <c r="DF33" s="176"/>
      <c r="DG33" s="176"/>
      <c r="DH33" s="176"/>
      <c r="DI33" s="176"/>
      <c r="DJ33" s="176"/>
      <c r="DK33" s="176"/>
      <c r="DL33" s="176"/>
      <c r="DM33" s="176"/>
      <c r="DN33" s="176"/>
      <c r="DO33" s="176"/>
      <c r="DP33" s="176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  <c r="EB33" s="176"/>
      <c r="EC33" s="176"/>
      <c r="ED33" s="176"/>
      <c r="EE33" s="176"/>
      <c r="EF33" s="176"/>
      <c r="EG33" s="176"/>
      <c r="EH33" s="176"/>
      <c r="EI33" s="176"/>
      <c r="EJ33" s="176"/>
      <c r="EK33" s="176"/>
      <c r="EL33" s="176"/>
      <c r="EM33" s="176"/>
      <c r="EN33" s="176"/>
      <c r="EO33" s="176"/>
      <c r="EP33" s="176"/>
      <c r="EQ33" s="176"/>
      <c r="ER33" s="176"/>
      <c r="ES33" s="176"/>
      <c r="ET33" s="176"/>
      <c r="EU33" s="176"/>
      <c r="EV33" s="176"/>
      <c r="EW33" s="176"/>
      <c r="EX33" s="176"/>
      <c r="EY33" s="176"/>
      <c r="EZ33" s="176"/>
      <c r="FA33" s="176"/>
      <c r="FB33" s="176"/>
      <c r="FC33" s="176"/>
      <c r="FD33" s="176"/>
      <c r="FE33" s="176"/>
      <c r="FF33" s="176"/>
      <c r="FG33" s="176"/>
      <c r="FH33" s="176"/>
      <c r="FI33" s="176"/>
      <c r="FJ33" s="176"/>
      <c r="FK33" s="176"/>
      <c r="FL33" s="176"/>
      <c r="FM33" s="176"/>
      <c r="FN33" s="176"/>
      <c r="FO33" s="176"/>
      <c r="FP33" s="176"/>
      <c r="FQ33" s="176"/>
      <c r="FR33" s="176"/>
      <c r="FS33" s="176"/>
      <c r="FT33" s="176"/>
      <c r="FU33" s="176"/>
      <c r="FV33" s="176"/>
      <c r="FW33" s="176"/>
      <c r="FX33" s="176"/>
      <c r="FY33" s="176"/>
      <c r="FZ33" s="176"/>
      <c r="GA33" s="176"/>
      <c r="GB33" s="176"/>
      <c r="GC33" s="176"/>
      <c r="GD33" s="176"/>
      <c r="GE33" s="176"/>
      <c r="GF33" s="176"/>
      <c r="GG33" s="176"/>
      <c r="GH33" s="176"/>
      <c r="GI33" s="176"/>
      <c r="GJ33" s="176"/>
      <c r="GK33" s="176"/>
      <c r="GL33" s="176"/>
      <c r="GM33" s="176"/>
      <c r="GN33" s="176"/>
      <c r="GO33" s="176"/>
      <c r="GP33" s="176"/>
      <c r="GQ33" s="176"/>
      <c r="GR33" s="176"/>
      <c r="GS33" s="176"/>
      <c r="GT33" s="176"/>
      <c r="GU33" s="176"/>
      <c r="GV33" s="176"/>
      <c r="GW33" s="176"/>
      <c r="GX33" s="176"/>
      <c r="GY33" s="176"/>
      <c r="GZ33" s="176"/>
      <c r="HA33" s="176"/>
      <c r="HB33" s="176"/>
      <c r="HC33" s="176"/>
      <c r="HD33" s="176"/>
      <c r="HE33" s="176"/>
      <c r="HF33" s="176"/>
      <c r="HG33" s="176"/>
      <c r="HH33" s="176"/>
      <c r="HI33" s="176"/>
      <c r="HJ33" s="176"/>
      <c r="HK33" s="176"/>
      <c r="HL33" s="176"/>
      <c r="HM33" s="176"/>
      <c r="HN33" s="176"/>
      <c r="HO33" s="176"/>
      <c r="HP33" s="176"/>
      <c r="HQ33" s="176"/>
      <c r="HR33" s="176"/>
      <c r="HS33" s="176"/>
      <c r="HT33" s="176"/>
      <c r="HU33" s="176"/>
      <c r="HV33" s="176"/>
      <c r="HW33" s="176"/>
      <c r="HX33" s="176"/>
      <c r="HY33" s="176"/>
      <c r="HZ33" s="176"/>
      <c r="IA33" s="176"/>
      <c r="IB33" s="176"/>
      <c r="IC33" s="176"/>
      <c r="ID33" s="176"/>
      <c r="IE33" s="176"/>
      <c r="IF33" s="176"/>
      <c r="IG33" s="176"/>
      <c r="IH33" s="176"/>
      <c r="II33" s="176"/>
      <c r="IJ33" s="176"/>
      <c r="IK33" s="176"/>
      <c r="IL33" s="176"/>
      <c r="IM33" s="176"/>
      <c r="IN33" s="176"/>
      <c r="IO33" s="176"/>
      <c r="IP33" s="176"/>
      <c r="IQ33" s="176"/>
      <c r="IR33" s="176"/>
      <c r="IS33" s="176"/>
      <c r="IT33" s="176"/>
      <c r="IU33" s="176"/>
      <c r="IV33" s="176"/>
    </row>
    <row r="34" spans="1:256" s="177" customFormat="1" ht="23.25" customHeight="1" x14ac:dyDescent="0.2">
      <c r="A34" s="591"/>
      <c r="B34" s="143" t="s">
        <v>241</v>
      </c>
      <c r="C34" s="144"/>
      <c r="D34" s="144"/>
      <c r="E34" s="145"/>
      <c r="F34" s="151"/>
      <c r="G34" s="595">
        <f>I22</f>
        <v>14.3</v>
      </c>
      <c r="H34" s="161"/>
      <c r="I34" s="162"/>
      <c r="J34" s="182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  <c r="AZ34" s="176"/>
      <c r="BA34" s="176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6"/>
      <c r="BM34" s="176"/>
      <c r="BN34" s="176"/>
      <c r="BO34" s="176"/>
      <c r="BP34" s="176"/>
      <c r="BQ34" s="176"/>
      <c r="BR34" s="176"/>
      <c r="BS34" s="176"/>
      <c r="BT34" s="176"/>
      <c r="BU34" s="176"/>
      <c r="BV34" s="176"/>
      <c r="BW34" s="176"/>
      <c r="BX34" s="176"/>
      <c r="BY34" s="176"/>
      <c r="BZ34" s="176"/>
      <c r="CA34" s="176"/>
      <c r="CB34" s="176"/>
      <c r="CC34" s="176"/>
      <c r="CD34" s="176"/>
      <c r="CE34" s="176"/>
      <c r="CF34" s="176"/>
      <c r="CG34" s="176"/>
      <c r="CH34" s="176"/>
      <c r="CI34" s="176"/>
      <c r="CJ34" s="176"/>
      <c r="CK34" s="176"/>
      <c r="CL34" s="176"/>
      <c r="CM34" s="176"/>
      <c r="CN34" s="176"/>
      <c r="CO34" s="176"/>
      <c r="CP34" s="176"/>
      <c r="CQ34" s="176"/>
      <c r="CR34" s="176"/>
      <c r="CS34" s="176"/>
      <c r="CT34" s="176"/>
      <c r="CU34" s="176"/>
      <c r="CV34" s="176"/>
      <c r="CW34" s="176"/>
      <c r="CX34" s="176"/>
      <c r="CY34" s="176"/>
      <c r="CZ34" s="176"/>
      <c r="DA34" s="176"/>
      <c r="DB34" s="176"/>
      <c r="DC34" s="176"/>
      <c r="DD34" s="176"/>
      <c r="DE34" s="176"/>
      <c r="DF34" s="176"/>
      <c r="DG34" s="176"/>
      <c r="DH34" s="176"/>
      <c r="DI34" s="176"/>
      <c r="DJ34" s="176"/>
      <c r="DK34" s="176"/>
      <c r="DL34" s="176"/>
      <c r="DM34" s="176"/>
      <c r="DN34" s="176"/>
      <c r="DO34" s="176"/>
      <c r="DP34" s="176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  <c r="EB34" s="176"/>
      <c r="EC34" s="176"/>
      <c r="ED34" s="176"/>
      <c r="EE34" s="176"/>
      <c r="EF34" s="176"/>
      <c r="EG34" s="176"/>
      <c r="EH34" s="176"/>
      <c r="EI34" s="176"/>
      <c r="EJ34" s="176"/>
      <c r="EK34" s="176"/>
      <c r="EL34" s="176"/>
      <c r="EM34" s="176"/>
      <c r="EN34" s="176"/>
      <c r="EO34" s="176"/>
      <c r="EP34" s="176"/>
      <c r="EQ34" s="176"/>
      <c r="ER34" s="176"/>
      <c r="ES34" s="176"/>
      <c r="ET34" s="176"/>
      <c r="EU34" s="176"/>
      <c r="EV34" s="176"/>
      <c r="EW34" s="176"/>
      <c r="EX34" s="176"/>
      <c r="EY34" s="176"/>
      <c r="EZ34" s="176"/>
      <c r="FA34" s="176"/>
      <c r="FB34" s="176"/>
      <c r="FC34" s="176"/>
      <c r="FD34" s="176"/>
      <c r="FE34" s="176"/>
      <c r="FF34" s="176"/>
      <c r="FG34" s="176"/>
      <c r="FH34" s="176"/>
      <c r="FI34" s="176"/>
      <c r="FJ34" s="176"/>
      <c r="FK34" s="176"/>
      <c r="FL34" s="176"/>
      <c r="FM34" s="176"/>
      <c r="FN34" s="176"/>
      <c r="FO34" s="176"/>
      <c r="FP34" s="176"/>
      <c r="FQ34" s="176"/>
      <c r="FR34" s="176"/>
      <c r="FS34" s="176"/>
      <c r="FT34" s="176"/>
      <c r="FU34" s="176"/>
      <c r="FV34" s="176"/>
      <c r="FW34" s="176"/>
      <c r="FX34" s="176"/>
      <c r="FY34" s="176"/>
      <c r="FZ34" s="176"/>
      <c r="GA34" s="176"/>
      <c r="GB34" s="176"/>
      <c r="GC34" s="176"/>
      <c r="GD34" s="176"/>
      <c r="GE34" s="176"/>
      <c r="GF34" s="176"/>
      <c r="GG34" s="176"/>
      <c r="GH34" s="176"/>
      <c r="GI34" s="176"/>
      <c r="GJ34" s="176"/>
      <c r="GK34" s="176"/>
      <c r="GL34" s="176"/>
      <c r="GM34" s="176"/>
      <c r="GN34" s="176"/>
      <c r="GO34" s="176"/>
      <c r="GP34" s="176"/>
      <c r="GQ34" s="176"/>
      <c r="GR34" s="176"/>
      <c r="GS34" s="176"/>
      <c r="GT34" s="176"/>
      <c r="GU34" s="176"/>
      <c r="GV34" s="176"/>
      <c r="GW34" s="176"/>
      <c r="GX34" s="176"/>
      <c r="GY34" s="176"/>
      <c r="GZ34" s="176"/>
      <c r="HA34" s="176"/>
      <c r="HB34" s="176"/>
      <c r="HC34" s="176"/>
      <c r="HD34" s="176"/>
      <c r="HE34" s="176"/>
      <c r="HF34" s="176"/>
      <c r="HG34" s="176"/>
      <c r="HH34" s="176"/>
      <c r="HI34" s="176"/>
      <c r="HJ34" s="176"/>
      <c r="HK34" s="176"/>
      <c r="HL34" s="176"/>
      <c r="HM34" s="176"/>
      <c r="HN34" s="176"/>
      <c r="HO34" s="176"/>
      <c r="HP34" s="176"/>
      <c r="HQ34" s="176"/>
      <c r="HR34" s="176"/>
      <c r="HS34" s="176"/>
      <c r="HT34" s="176"/>
      <c r="HU34" s="176"/>
      <c r="HV34" s="176"/>
      <c r="HW34" s="176"/>
      <c r="HX34" s="176"/>
      <c r="HY34" s="176"/>
      <c r="HZ34" s="176"/>
      <c r="IA34" s="176"/>
      <c r="IB34" s="176"/>
      <c r="IC34" s="176"/>
      <c r="ID34" s="176"/>
      <c r="IE34" s="176"/>
      <c r="IF34" s="176"/>
      <c r="IG34" s="176"/>
      <c r="IH34" s="176"/>
      <c r="II34" s="176"/>
      <c r="IJ34" s="176"/>
      <c r="IK34" s="176"/>
      <c r="IL34" s="176"/>
      <c r="IM34" s="176"/>
      <c r="IN34" s="176"/>
      <c r="IO34" s="176"/>
      <c r="IP34" s="176"/>
      <c r="IQ34" s="176"/>
      <c r="IR34" s="176"/>
      <c r="IS34" s="176"/>
      <c r="IT34" s="176"/>
      <c r="IU34" s="176"/>
      <c r="IV34" s="176"/>
    </row>
    <row r="35" spans="1:256" s="177" customFormat="1" ht="23.25" customHeight="1" x14ac:dyDescent="0.2">
      <c r="A35" s="591"/>
      <c r="B35" s="118" t="s">
        <v>242</v>
      </c>
      <c r="C35" s="673"/>
      <c r="D35" s="673"/>
      <c r="E35" s="150"/>
      <c r="F35" s="151"/>
      <c r="G35" s="596">
        <f>I27</f>
        <v>0</v>
      </c>
      <c r="H35" s="161"/>
      <c r="I35" s="153"/>
      <c r="J35" s="182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176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6"/>
      <c r="BM35" s="176"/>
      <c r="BN35" s="176"/>
      <c r="BO35" s="176"/>
      <c r="BP35" s="176"/>
      <c r="BQ35" s="176"/>
      <c r="BR35" s="176"/>
      <c r="BS35" s="176"/>
      <c r="BT35" s="176"/>
      <c r="BU35" s="176"/>
      <c r="BV35" s="176"/>
      <c r="BW35" s="176"/>
      <c r="BX35" s="176"/>
      <c r="BY35" s="176"/>
      <c r="BZ35" s="176"/>
      <c r="CA35" s="176"/>
      <c r="CB35" s="176"/>
      <c r="CC35" s="176"/>
      <c r="CD35" s="176"/>
      <c r="CE35" s="176"/>
      <c r="CF35" s="176"/>
      <c r="CG35" s="176"/>
      <c r="CH35" s="176"/>
      <c r="CI35" s="176"/>
      <c r="CJ35" s="176"/>
      <c r="CK35" s="176"/>
      <c r="CL35" s="176"/>
      <c r="CM35" s="176"/>
      <c r="CN35" s="176"/>
      <c r="CO35" s="176"/>
      <c r="CP35" s="176"/>
      <c r="CQ35" s="176"/>
      <c r="CR35" s="176"/>
      <c r="CS35" s="176"/>
      <c r="CT35" s="176"/>
      <c r="CU35" s="176"/>
      <c r="CV35" s="176"/>
      <c r="CW35" s="176"/>
      <c r="CX35" s="176"/>
      <c r="CY35" s="176"/>
      <c r="CZ35" s="176"/>
      <c r="DA35" s="176"/>
      <c r="DB35" s="176"/>
      <c r="DC35" s="176"/>
      <c r="DD35" s="176"/>
      <c r="DE35" s="176"/>
      <c r="DF35" s="176"/>
      <c r="DG35" s="176"/>
      <c r="DH35" s="176"/>
      <c r="DI35" s="176"/>
      <c r="DJ35" s="176"/>
      <c r="DK35" s="176"/>
      <c r="DL35" s="176"/>
      <c r="DM35" s="176"/>
      <c r="DN35" s="176"/>
      <c r="DO35" s="176"/>
      <c r="DP35" s="176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  <c r="EB35" s="176"/>
      <c r="EC35" s="176"/>
      <c r="ED35" s="176"/>
      <c r="EE35" s="176"/>
      <c r="EF35" s="176"/>
      <c r="EG35" s="176"/>
      <c r="EH35" s="176"/>
      <c r="EI35" s="176"/>
      <c r="EJ35" s="176"/>
      <c r="EK35" s="176"/>
      <c r="EL35" s="176"/>
      <c r="EM35" s="176"/>
      <c r="EN35" s="176"/>
      <c r="EO35" s="176"/>
      <c r="EP35" s="176"/>
      <c r="EQ35" s="176"/>
      <c r="ER35" s="176"/>
      <c r="ES35" s="176"/>
      <c r="ET35" s="176"/>
      <c r="EU35" s="176"/>
      <c r="EV35" s="176"/>
      <c r="EW35" s="176"/>
      <c r="EX35" s="176"/>
      <c r="EY35" s="176"/>
      <c r="EZ35" s="176"/>
      <c r="FA35" s="176"/>
      <c r="FB35" s="176"/>
      <c r="FC35" s="176"/>
      <c r="FD35" s="176"/>
      <c r="FE35" s="176"/>
      <c r="FF35" s="176"/>
      <c r="FG35" s="176"/>
      <c r="FH35" s="176"/>
      <c r="FI35" s="176"/>
      <c r="FJ35" s="176"/>
      <c r="FK35" s="176"/>
      <c r="FL35" s="176"/>
      <c r="FM35" s="176"/>
      <c r="FN35" s="176"/>
      <c r="FO35" s="176"/>
      <c r="FP35" s="176"/>
      <c r="FQ35" s="176"/>
      <c r="FR35" s="176"/>
      <c r="FS35" s="176"/>
      <c r="FT35" s="176"/>
      <c r="FU35" s="176"/>
      <c r="FV35" s="176"/>
      <c r="FW35" s="176"/>
      <c r="FX35" s="176"/>
      <c r="FY35" s="176"/>
      <c r="FZ35" s="176"/>
      <c r="GA35" s="176"/>
      <c r="GB35" s="176"/>
      <c r="GC35" s="176"/>
      <c r="GD35" s="176"/>
      <c r="GE35" s="176"/>
      <c r="GF35" s="176"/>
      <c r="GG35" s="176"/>
      <c r="GH35" s="176"/>
      <c r="GI35" s="176"/>
      <c r="GJ35" s="176"/>
      <c r="GK35" s="176"/>
      <c r="GL35" s="176"/>
      <c r="GM35" s="176"/>
      <c r="GN35" s="176"/>
      <c r="GO35" s="176"/>
      <c r="GP35" s="176"/>
      <c r="GQ35" s="176"/>
      <c r="GR35" s="176"/>
      <c r="GS35" s="176"/>
      <c r="GT35" s="176"/>
      <c r="GU35" s="176"/>
      <c r="GV35" s="176"/>
      <c r="GW35" s="176"/>
      <c r="GX35" s="176"/>
      <c r="GY35" s="176"/>
      <c r="GZ35" s="176"/>
      <c r="HA35" s="176"/>
      <c r="HB35" s="176"/>
      <c r="HC35" s="176"/>
      <c r="HD35" s="176"/>
      <c r="HE35" s="176"/>
      <c r="HF35" s="176"/>
      <c r="HG35" s="176"/>
      <c r="HH35" s="176"/>
      <c r="HI35" s="176"/>
      <c r="HJ35" s="176"/>
      <c r="HK35" s="176"/>
      <c r="HL35" s="176"/>
      <c r="HM35" s="176"/>
      <c r="HN35" s="176"/>
      <c r="HO35" s="176"/>
      <c r="HP35" s="176"/>
      <c r="HQ35" s="176"/>
      <c r="HR35" s="176"/>
      <c r="HS35" s="176"/>
      <c r="HT35" s="176"/>
      <c r="HU35" s="176"/>
      <c r="HV35" s="176"/>
      <c r="HW35" s="176"/>
      <c r="HX35" s="176"/>
      <c r="HY35" s="176"/>
      <c r="HZ35" s="176"/>
      <c r="IA35" s="176"/>
      <c r="IB35" s="176"/>
      <c r="IC35" s="176"/>
      <c r="ID35" s="176"/>
      <c r="IE35" s="176"/>
      <c r="IF35" s="176"/>
      <c r="IG35" s="176"/>
      <c r="IH35" s="176"/>
      <c r="II35" s="176"/>
      <c r="IJ35" s="176"/>
      <c r="IK35" s="176"/>
      <c r="IL35" s="176"/>
      <c r="IM35" s="176"/>
      <c r="IN35" s="176"/>
      <c r="IO35" s="176"/>
      <c r="IP35" s="176"/>
      <c r="IQ35" s="176"/>
      <c r="IR35" s="176"/>
      <c r="IS35" s="176"/>
      <c r="IT35" s="176"/>
      <c r="IU35" s="176"/>
      <c r="IV35" s="176"/>
    </row>
    <row r="36" spans="1:256" s="177" customFormat="1" ht="23.25" customHeight="1" x14ac:dyDescent="0.2">
      <c r="A36" s="591"/>
      <c r="B36" s="154" t="s">
        <v>243</v>
      </c>
      <c r="C36" s="155"/>
      <c r="D36" s="155"/>
      <c r="E36" s="156"/>
      <c r="F36" s="151"/>
      <c r="G36" s="598"/>
      <c r="H36" s="297"/>
      <c r="I36" s="159">
        <f>G34+G35</f>
        <v>14.3</v>
      </c>
      <c r="J36" s="179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6"/>
      <c r="BM36" s="176"/>
      <c r="BN36" s="176"/>
      <c r="BO36" s="176"/>
      <c r="BP36" s="176"/>
      <c r="BQ36" s="176"/>
      <c r="BR36" s="176"/>
      <c r="BS36" s="176"/>
      <c r="BT36" s="176"/>
      <c r="BU36" s="176"/>
      <c r="BV36" s="176"/>
      <c r="BW36" s="176"/>
      <c r="BX36" s="176"/>
      <c r="BY36" s="176"/>
      <c r="BZ36" s="176"/>
      <c r="CA36" s="176"/>
      <c r="CB36" s="176"/>
      <c r="CC36" s="176"/>
      <c r="CD36" s="176"/>
      <c r="CE36" s="176"/>
      <c r="CF36" s="176"/>
      <c r="CG36" s="176"/>
      <c r="CH36" s="176"/>
      <c r="CI36" s="176"/>
      <c r="CJ36" s="176"/>
      <c r="CK36" s="176"/>
      <c r="CL36" s="176"/>
      <c r="CM36" s="176"/>
      <c r="CN36" s="176"/>
      <c r="CO36" s="176"/>
      <c r="CP36" s="176"/>
      <c r="CQ36" s="176"/>
      <c r="CR36" s="176"/>
      <c r="CS36" s="176"/>
      <c r="CT36" s="176"/>
      <c r="CU36" s="176"/>
      <c r="CV36" s="176"/>
      <c r="CW36" s="176"/>
      <c r="CX36" s="176"/>
      <c r="CY36" s="176"/>
      <c r="CZ36" s="176"/>
      <c r="DA36" s="176"/>
      <c r="DB36" s="176"/>
      <c r="DC36" s="176"/>
      <c r="DD36" s="176"/>
      <c r="DE36" s="176"/>
      <c r="DF36" s="176"/>
      <c r="DG36" s="176"/>
      <c r="DH36" s="176"/>
      <c r="DI36" s="176"/>
      <c r="DJ36" s="176"/>
      <c r="DK36" s="176"/>
      <c r="DL36" s="176"/>
      <c r="DM36" s="176"/>
      <c r="DN36" s="176"/>
      <c r="DO36" s="176"/>
      <c r="DP36" s="176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  <c r="EB36" s="176"/>
      <c r="EC36" s="176"/>
      <c r="ED36" s="176"/>
      <c r="EE36" s="176"/>
      <c r="EF36" s="176"/>
      <c r="EG36" s="176"/>
      <c r="EH36" s="176"/>
      <c r="EI36" s="176"/>
      <c r="EJ36" s="176"/>
      <c r="EK36" s="176"/>
      <c r="EL36" s="176"/>
      <c r="EM36" s="176"/>
      <c r="EN36" s="176"/>
      <c r="EO36" s="176"/>
      <c r="EP36" s="176"/>
      <c r="EQ36" s="176"/>
      <c r="ER36" s="176"/>
      <c r="ES36" s="176"/>
      <c r="ET36" s="176"/>
      <c r="EU36" s="176"/>
      <c r="EV36" s="176"/>
      <c r="EW36" s="176"/>
      <c r="EX36" s="176"/>
      <c r="EY36" s="176"/>
      <c r="EZ36" s="176"/>
      <c r="FA36" s="176"/>
      <c r="FB36" s="176"/>
      <c r="FC36" s="176"/>
      <c r="FD36" s="176"/>
      <c r="FE36" s="176"/>
      <c r="FF36" s="176"/>
      <c r="FG36" s="176"/>
      <c r="FH36" s="176"/>
      <c r="FI36" s="176"/>
      <c r="FJ36" s="176"/>
      <c r="FK36" s="176"/>
      <c r="FL36" s="176"/>
      <c r="FM36" s="176"/>
      <c r="FN36" s="176"/>
      <c r="FO36" s="176"/>
      <c r="FP36" s="176"/>
      <c r="FQ36" s="176"/>
      <c r="FR36" s="176"/>
      <c r="FS36" s="176"/>
      <c r="FT36" s="176"/>
      <c r="FU36" s="176"/>
      <c r="FV36" s="176"/>
      <c r="FW36" s="176"/>
      <c r="FX36" s="176"/>
      <c r="FY36" s="176"/>
      <c r="FZ36" s="176"/>
      <c r="GA36" s="176"/>
      <c r="GB36" s="176"/>
      <c r="GC36" s="176"/>
      <c r="GD36" s="176"/>
      <c r="GE36" s="176"/>
      <c r="GF36" s="176"/>
      <c r="GG36" s="176"/>
      <c r="GH36" s="176"/>
      <c r="GI36" s="176"/>
      <c r="GJ36" s="176"/>
      <c r="GK36" s="176"/>
      <c r="GL36" s="176"/>
      <c r="GM36" s="176"/>
      <c r="GN36" s="176"/>
      <c r="GO36" s="176"/>
      <c r="GP36" s="176"/>
      <c r="GQ36" s="176"/>
      <c r="GR36" s="176"/>
      <c r="GS36" s="176"/>
      <c r="GT36" s="176"/>
      <c r="GU36" s="176"/>
      <c r="GV36" s="176"/>
      <c r="GW36" s="176"/>
      <c r="GX36" s="176"/>
      <c r="GY36" s="176"/>
      <c r="GZ36" s="176"/>
      <c r="HA36" s="176"/>
      <c r="HB36" s="176"/>
      <c r="HC36" s="176"/>
      <c r="HD36" s="176"/>
      <c r="HE36" s="176"/>
      <c r="HF36" s="176"/>
      <c r="HG36" s="176"/>
      <c r="HH36" s="176"/>
      <c r="HI36" s="176"/>
      <c r="HJ36" s="176"/>
      <c r="HK36" s="176"/>
      <c r="HL36" s="176"/>
      <c r="HM36" s="176"/>
      <c r="HN36" s="176"/>
      <c r="HO36" s="176"/>
      <c r="HP36" s="176"/>
      <c r="HQ36" s="176"/>
      <c r="HR36" s="176"/>
      <c r="HS36" s="176"/>
      <c r="HT36" s="176"/>
      <c r="HU36" s="176"/>
      <c r="HV36" s="176"/>
      <c r="HW36" s="176"/>
      <c r="HX36" s="176"/>
      <c r="HY36" s="176"/>
      <c r="HZ36" s="176"/>
      <c r="IA36" s="176"/>
      <c r="IB36" s="176"/>
      <c r="IC36" s="176"/>
      <c r="ID36" s="176"/>
      <c r="IE36" s="176"/>
      <c r="IF36" s="176"/>
      <c r="IG36" s="176"/>
      <c r="IH36" s="176"/>
      <c r="II36" s="176"/>
      <c r="IJ36" s="176"/>
      <c r="IK36" s="176"/>
      <c r="IL36" s="176"/>
      <c r="IM36" s="176"/>
      <c r="IN36" s="176"/>
      <c r="IO36" s="176"/>
      <c r="IP36" s="176"/>
      <c r="IQ36" s="176"/>
      <c r="IR36" s="176"/>
      <c r="IS36" s="176"/>
      <c r="IT36" s="176"/>
      <c r="IU36" s="176"/>
      <c r="IV36" s="176"/>
    </row>
    <row r="37" spans="1:256" s="177" customFormat="1" ht="23.25" customHeight="1" thickBot="1" x14ac:dyDescent="0.25">
      <c r="A37" s="591"/>
      <c r="B37" s="318" t="s">
        <v>244</v>
      </c>
      <c r="C37" s="319"/>
      <c r="D37" s="319"/>
      <c r="E37" s="319"/>
      <c r="F37" s="699"/>
      <c r="G37" s="321"/>
      <c r="H37" s="700"/>
      <c r="I37" s="323">
        <f>I33+I36</f>
        <v>47.400000000000006</v>
      </c>
      <c r="J37" s="175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6"/>
      <c r="BX37" s="176"/>
      <c r="BY37" s="176"/>
      <c r="BZ37" s="176"/>
      <c r="CA37" s="176"/>
      <c r="CB37" s="176"/>
      <c r="CC37" s="176"/>
      <c r="CD37" s="176"/>
      <c r="CE37" s="176"/>
      <c r="CF37" s="176"/>
      <c r="CG37" s="176"/>
      <c r="CH37" s="176"/>
      <c r="CI37" s="176"/>
      <c r="CJ37" s="176"/>
      <c r="CK37" s="176"/>
      <c r="CL37" s="176"/>
      <c r="CM37" s="176"/>
      <c r="CN37" s="176"/>
      <c r="CO37" s="176"/>
      <c r="CP37" s="176"/>
      <c r="CQ37" s="176"/>
      <c r="CR37" s="176"/>
      <c r="CS37" s="176"/>
      <c r="CT37" s="176"/>
      <c r="CU37" s="176"/>
      <c r="CV37" s="176"/>
      <c r="CW37" s="176"/>
      <c r="CX37" s="176"/>
      <c r="CY37" s="176"/>
      <c r="CZ37" s="176"/>
      <c r="DA37" s="176"/>
      <c r="DB37" s="176"/>
      <c r="DC37" s="176"/>
      <c r="DD37" s="176"/>
      <c r="DE37" s="176"/>
      <c r="DF37" s="176"/>
      <c r="DG37" s="176"/>
      <c r="DH37" s="176"/>
      <c r="DI37" s="176"/>
      <c r="DJ37" s="176"/>
      <c r="DK37" s="176"/>
      <c r="DL37" s="176"/>
      <c r="DM37" s="176"/>
      <c r="DN37" s="176"/>
      <c r="DO37" s="176"/>
      <c r="DP37" s="176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  <c r="EB37" s="176"/>
      <c r="EC37" s="176"/>
      <c r="ED37" s="176"/>
      <c r="EE37" s="176"/>
      <c r="EF37" s="176"/>
      <c r="EG37" s="176"/>
      <c r="EH37" s="176"/>
      <c r="EI37" s="176"/>
      <c r="EJ37" s="176"/>
      <c r="EK37" s="176"/>
      <c r="EL37" s="176"/>
      <c r="EM37" s="176"/>
      <c r="EN37" s="176"/>
      <c r="EO37" s="176"/>
      <c r="EP37" s="176"/>
      <c r="EQ37" s="176"/>
      <c r="ER37" s="176"/>
      <c r="ES37" s="176"/>
      <c r="ET37" s="176"/>
      <c r="EU37" s="176"/>
      <c r="EV37" s="176"/>
      <c r="EW37" s="176"/>
      <c r="EX37" s="176"/>
      <c r="EY37" s="176"/>
      <c r="EZ37" s="176"/>
      <c r="FA37" s="176"/>
      <c r="FB37" s="176"/>
      <c r="FC37" s="176"/>
      <c r="FD37" s="176"/>
      <c r="FE37" s="176"/>
      <c r="FF37" s="176"/>
      <c r="FG37" s="176"/>
      <c r="FH37" s="176"/>
      <c r="FI37" s="176"/>
      <c r="FJ37" s="176"/>
      <c r="FK37" s="176"/>
      <c r="FL37" s="176"/>
      <c r="FM37" s="176"/>
      <c r="FN37" s="176"/>
      <c r="FO37" s="176"/>
      <c r="FP37" s="176"/>
      <c r="FQ37" s="176"/>
      <c r="FR37" s="176"/>
      <c r="FS37" s="176"/>
      <c r="FT37" s="176"/>
      <c r="FU37" s="176"/>
      <c r="FV37" s="176"/>
      <c r="FW37" s="176"/>
      <c r="FX37" s="176"/>
      <c r="FY37" s="176"/>
      <c r="FZ37" s="176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</row>
    <row r="38" spans="1:256" x14ac:dyDescent="0.2">
      <c r="A38" s="582"/>
      <c r="B38" s="93"/>
      <c r="C38" s="94"/>
      <c r="D38" s="94"/>
      <c r="E38" s="94"/>
      <c r="F38" s="95"/>
      <c r="G38" s="96"/>
      <c r="H38" s="97"/>
      <c r="I38" s="164"/>
      <c r="J38" s="583"/>
      <c r="K38" s="584"/>
      <c r="L38" s="584"/>
      <c r="M38" s="585"/>
      <c r="N38" s="585"/>
      <c r="O38" s="585"/>
      <c r="P38" s="585"/>
      <c r="Q38" s="585"/>
      <c r="R38" s="585"/>
      <c r="S38" s="585"/>
      <c r="T38" s="585"/>
      <c r="U38" s="585"/>
      <c r="V38" s="585"/>
      <c r="W38" s="585"/>
      <c r="X38" s="585"/>
      <c r="Y38" s="585"/>
      <c r="Z38" s="585"/>
      <c r="AA38" s="585"/>
      <c r="AB38" s="585"/>
      <c r="AC38" s="585"/>
      <c r="AD38" s="585"/>
      <c r="AE38" s="585"/>
      <c r="AF38" s="585"/>
      <c r="AG38" s="585"/>
      <c r="AH38" s="585"/>
      <c r="AI38" s="585"/>
      <c r="AJ38" s="585"/>
      <c r="AK38" s="585"/>
      <c r="AL38" s="585"/>
      <c r="AM38" s="585"/>
      <c r="AN38" s="585"/>
      <c r="AO38" s="585"/>
      <c r="AP38" s="585"/>
      <c r="AQ38" s="585"/>
      <c r="AR38" s="585"/>
      <c r="AS38" s="585"/>
      <c r="AT38" s="585"/>
      <c r="AU38" s="585"/>
      <c r="AV38" s="585"/>
      <c r="AW38" s="585"/>
      <c r="AX38" s="585"/>
      <c r="AY38" s="585"/>
      <c r="AZ38" s="585"/>
      <c r="BA38" s="585"/>
      <c r="BB38" s="585"/>
      <c r="BC38" s="585"/>
      <c r="BD38" s="585"/>
      <c r="BE38" s="585"/>
      <c r="BF38" s="585"/>
      <c r="BG38" s="585"/>
      <c r="BH38" s="585"/>
      <c r="BI38" s="585"/>
      <c r="BJ38" s="585"/>
      <c r="BK38" s="585"/>
      <c r="BL38" s="585"/>
      <c r="BM38" s="585"/>
      <c r="BN38" s="585"/>
      <c r="BO38" s="585"/>
      <c r="BP38" s="585"/>
      <c r="BQ38" s="585"/>
      <c r="BR38" s="585"/>
      <c r="BS38" s="585"/>
      <c r="BT38" s="585"/>
      <c r="BU38" s="585"/>
      <c r="BV38" s="585"/>
      <c r="BW38" s="585"/>
      <c r="BX38" s="585"/>
      <c r="BY38" s="585"/>
      <c r="BZ38" s="585"/>
      <c r="CA38" s="585"/>
      <c r="CB38" s="585"/>
      <c r="CC38" s="585"/>
      <c r="CD38" s="585"/>
      <c r="CE38" s="585"/>
      <c r="CF38" s="585"/>
      <c r="CG38" s="585"/>
      <c r="CH38" s="585"/>
      <c r="CI38" s="585"/>
      <c r="CJ38" s="585"/>
      <c r="CK38" s="585"/>
      <c r="CL38" s="585"/>
      <c r="CM38" s="585"/>
      <c r="CN38" s="585"/>
      <c r="CO38" s="585"/>
      <c r="CP38" s="585"/>
      <c r="CQ38" s="585"/>
      <c r="CR38" s="585"/>
      <c r="CS38" s="585"/>
      <c r="CT38" s="585"/>
      <c r="CU38" s="585"/>
      <c r="CV38" s="585"/>
      <c r="CW38" s="585"/>
      <c r="CX38" s="585"/>
      <c r="CY38" s="585"/>
      <c r="CZ38" s="585"/>
      <c r="DA38" s="585"/>
      <c r="DB38" s="585"/>
      <c r="DC38" s="585"/>
      <c r="DD38" s="585"/>
      <c r="DE38" s="585"/>
      <c r="DF38" s="585"/>
      <c r="DG38" s="585"/>
      <c r="DH38" s="585"/>
      <c r="DI38" s="585"/>
      <c r="DJ38" s="585"/>
      <c r="DK38" s="585"/>
      <c r="DL38" s="585"/>
      <c r="DM38" s="585"/>
      <c r="DN38" s="585"/>
      <c r="DO38" s="585"/>
      <c r="DP38" s="585"/>
      <c r="DQ38" s="585"/>
      <c r="DR38" s="585"/>
      <c r="DS38" s="585"/>
      <c r="DT38" s="585"/>
      <c r="DU38" s="585"/>
      <c r="DV38" s="585"/>
      <c r="DW38" s="585"/>
      <c r="DX38" s="585"/>
      <c r="DY38" s="585"/>
      <c r="DZ38" s="585"/>
      <c r="EA38" s="585"/>
      <c r="EB38" s="585"/>
      <c r="EC38" s="585"/>
      <c r="ED38" s="585"/>
      <c r="EE38" s="585"/>
      <c r="EF38" s="585"/>
      <c r="EG38" s="585"/>
      <c r="EH38" s="585"/>
      <c r="EI38" s="585"/>
      <c r="EJ38" s="585"/>
      <c r="EK38" s="585"/>
      <c r="EL38" s="585"/>
      <c r="EM38" s="585"/>
      <c r="EN38" s="585"/>
      <c r="EO38" s="585"/>
      <c r="EP38" s="585"/>
      <c r="EQ38" s="585"/>
      <c r="ER38" s="585"/>
      <c r="ES38" s="585"/>
      <c r="ET38" s="585"/>
      <c r="EU38" s="585"/>
      <c r="EV38" s="585"/>
      <c r="EW38" s="585"/>
      <c r="EX38" s="585"/>
      <c r="EY38" s="585"/>
      <c r="EZ38" s="585"/>
      <c r="FA38" s="585"/>
      <c r="FB38" s="585"/>
      <c r="FC38" s="585"/>
      <c r="FD38" s="585"/>
      <c r="FE38" s="585"/>
      <c r="FF38" s="585"/>
      <c r="FG38" s="585"/>
      <c r="FH38" s="585"/>
      <c r="FI38" s="585"/>
      <c r="FJ38" s="585"/>
      <c r="FK38" s="585"/>
      <c r="FL38" s="585"/>
      <c r="FM38" s="585"/>
      <c r="FN38" s="585"/>
      <c r="FO38" s="585"/>
      <c r="FP38" s="585"/>
      <c r="FQ38" s="585"/>
      <c r="FR38" s="585"/>
      <c r="FS38" s="585"/>
      <c r="FT38" s="585"/>
      <c r="FU38" s="585"/>
      <c r="FV38" s="585"/>
      <c r="FW38" s="585"/>
      <c r="FX38" s="585"/>
      <c r="FY38" s="585"/>
      <c r="FZ38" s="585"/>
      <c r="GA38" s="585"/>
      <c r="GB38" s="585"/>
      <c r="GC38" s="585"/>
      <c r="GD38" s="585"/>
      <c r="GE38" s="585"/>
      <c r="GF38" s="585"/>
      <c r="GG38" s="585"/>
      <c r="GH38" s="585"/>
      <c r="GI38" s="585"/>
      <c r="GJ38" s="585"/>
      <c r="GK38" s="585"/>
      <c r="GL38" s="585"/>
      <c r="GM38" s="585"/>
      <c r="GN38" s="585"/>
      <c r="GO38" s="585"/>
      <c r="GP38" s="585"/>
      <c r="GQ38" s="585"/>
      <c r="GR38" s="585"/>
      <c r="GS38" s="585"/>
      <c r="GT38" s="585"/>
      <c r="GU38" s="585"/>
      <c r="GV38" s="585"/>
      <c r="GW38" s="585"/>
      <c r="GX38" s="585"/>
      <c r="GY38" s="585"/>
      <c r="GZ38" s="585"/>
      <c r="HA38" s="585"/>
      <c r="HB38" s="585"/>
      <c r="HC38" s="585"/>
      <c r="HD38" s="585"/>
      <c r="HE38" s="585"/>
      <c r="HF38" s="585"/>
      <c r="HG38" s="585"/>
      <c r="HH38" s="585"/>
      <c r="HI38" s="585"/>
      <c r="HJ38" s="585"/>
      <c r="HK38" s="585"/>
      <c r="HL38" s="585"/>
      <c r="HM38" s="585"/>
      <c r="HN38" s="585"/>
      <c r="HO38" s="585"/>
      <c r="HP38" s="585"/>
      <c r="HQ38" s="585"/>
      <c r="HR38" s="585"/>
      <c r="HS38" s="585"/>
      <c r="HT38" s="585"/>
      <c r="HU38" s="585"/>
      <c r="HV38" s="585"/>
      <c r="HW38" s="585"/>
      <c r="HX38" s="585"/>
      <c r="HY38" s="585"/>
      <c r="HZ38" s="585"/>
      <c r="IA38" s="585"/>
      <c r="IB38" s="585"/>
      <c r="IC38" s="585"/>
      <c r="ID38" s="585"/>
      <c r="IE38" s="585"/>
      <c r="IF38" s="585"/>
      <c r="IG38" s="585"/>
      <c r="IH38" s="585"/>
      <c r="II38" s="585"/>
      <c r="IJ38" s="585"/>
      <c r="IK38" s="585"/>
      <c r="IL38" s="585"/>
      <c r="IM38" s="585"/>
      <c r="IN38" s="585"/>
      <c r="IO38" s="585"/>
      <c r="IP38" s="585"/>
      <c r="IQ38" s="585"/>
      <c r="IR38" s="585"/>
      <c r="IS38" s="585"/>
      <c r="IT38" s="585"/>
      <c r="IU38" s="585"/>
      <c r="IV38" s="585"/>
    </row>
    <row r="39" spans="1:256" x14ac:dyDescent="0.2">
      <c r="A39" s="582"/>
      <c r="B39" s="822" t="s">
        <v>211</v>
      </c>
      <c r="C39" s="823"/>
      <c r="D39" s="823"/>
      <c r="E39" s="823"/>
      <c r="F39" s="823"/>
      <c r="G39" s="823"/>
      <c r="H39" s="823"/>
      <c r="I39" s="824"/>
      <c r="J39" s="583"/>
      <c r="K39" s="584"/>
      <c r="L39" s="584"/>
      <c r="M39" s="585"/>
      <c r="N39" s="585"/>
      <c r="O39" s="585"/>
      <c r="P39" s="585"/>
      <c r="Q39" s="585"/>
      <c r="R39" s="585"/>
      <c r="S39" s="585"/>
      <c r="T39" s="585"/>
      <c r="U39" s="585"/>
      <c r="V39" s="585"/>
      <c r="W39" s="585"/>
      <c r="X39" s="585"/>
      <c r="Y39" s="585"/>
      <c r="Z39" s="585"/>
      <c r="AA39" s="585"/>
      <c r="AB39" s="585"/>
      <c r="AC39" s="585"/>
      <c r="AD39" s="585"/>
      <c r="AE39" s="585"/>
      <c r="AF39" s="585"/>
      <c r="AG39" s="585"/>
      <c r="AH39" s="585"/>
      <c r="AI39" s="585"/>
      <c r="AJ39" s="585"/>
      <c r="AK39" s="585"/>
      <c r="AL39" s="585"/>
      <c r="AM39" s="585"/>
      <c r="AN39" s="585"/>
      <c r="AO39" s="585"/>
      <c r="AP39" s="585"/>
      <c r="AQ39" s="585"/>
      <c r="AR39" s="585"/>
      <c r="AS39" s="585"/>
      <c r="AT39" s="585"/>
      <c r="AU39" s="585"/>
      <c r="AV39" s="585"/>
      <c r="AW39" s="585"/>
      <c r="AX39" s="585"/>
      <c r="AY39" s="585"/>
      <c r="AZ39" s="585"/>
      <c r="BA39" s="585"/>
      <c r="BB39" s="585"/>
      <c r="BC39" s="585"/>
      <c r="BD39" s="585"/>
      <c r="BE39" s="585"/>
      <c r="BF39" s="585"/>
      <c r="BG39" s="585"/>
      <c r="BH39" s="585"/>
      <c r="BI39" s="585"/>
      <c r="BJ39" s="585"/>
      <c r="BK39" s="585"/>
      <c r="BL39" s="585"/>
      <c r="BM39" s="585"/>
      <c r="BN39" s="585"/>
      <c r="BO39" s="585"/>
      <c r="BP39" s="585"/>
      <c r="BQ39" s="585"/>
      <c r="BR39" s="585"/>
      <c r="BS39" s="585"/>
      <c r="BT39" s="585"/>
      <c r="BU39" s="585"/>
      <c r="BV39" s="585"/>
      <c r="BW39" s="585"/>
      <c r="BX39" s="585"/>
      <c r="BY39" s="585"/>
      <c r="BZ39" s="585"/>
      <c r="CA39" s="585"/>
      <c r="CB39" s="585"/>
      <c r="CC39" s="585"/>
      <c r="CD39" s="585"/>
      <c r="CE39" s="585"/>
      <c r="CF39" s="585"/>
      <c r="CG39" s="585"/>
      <c r="CH39" s="585"/>
      <c r="CI39" s="585"/>
      <c r="CJ39" s="585"/>
      <c r="CK39" s="585"/>
      <c r="CL39" s="585"/>
      <c r="CM39" s="585"/>
      <c r="CN39" s="585"/>
      <c r="CO39" s="585"/>
      <c r="CP39" s="585"/>
      <c r="CQ39" s="585"/>
      <c r="CR39" s="585"/>
      <c r="CS39" s="585"/>
      <c r="CT39" s="585"/>
      <c r="CU39" s="585"/>
      <c r="CV39" s="585"/>
      <c r="CW39" s="585"/>
      <c r="CX39" s="585"/>
      <c r="CY39" s="585"/>
      <c r="CZ39" s="585"/>
      <c r="DA39" s="585"/>
      <c r="DB39" s="585"/>
      <c r="DC39" s="585"/>
      <c r="DD39" s="585"/>
      <c r="DE39" s="585"/>
      <c r="DF39" s="585"/>
      <c r="DG39" s="585"/>
      <c r="DH39" s="585"/>
      <c r="DI39" s="585"/>
      <c r="DJ39" s="585"/>
      <c r="DK39" s="585"/>
      <c r="DL39" s="585"/>
      <c r="DM39" s="585"/>
      <c r="DN39" s="585"/>
      <c r="DO39" s="585"/>
      <c r="DP39" s="585"/>
      <c r="DQ39" s="585"/>
      <c r="DR39" s="585"/>
      <c r="DS39" s="585"/>
      <c r="DT39" s="585"/>
      <c r="DU39" s="585"/>
      <c r="DV39" s="585"/>
      <c r="DW39" s="585"/>
      <c r="DX39" s="585"/>
      <c r="DY39" s="585"/>
      <c r="DZ39" s="585"/>
      <c r="EA39" s="585"/>
      <c r="EB39" s="585"/>
      <c r="EC39" s="585"/>
      <c r="ED39" s="585"/>
      <c r="EE39" s="585"/>
      <c r="EF39" s="585"/>
      <c r="EG39" s="585"/>
      <c r="EH39" s="585"/>
      <c r="EI39" s="585"/>
      <c r="EJ39" s="585"/>
      <c r="EK39" s="585"/>
      <c r="EL39" s="585"/>
      <c r="EM39" s="585"/>
      <c r="EN39" s="585"/>
      <c r="EO39" s="585"/>
      <c r="EP39" s="585"/>
      <c r="EQ39" s="585"/>
      <c r="ER39" s="585"/>
      <c r="ES39" s="585"/>
      <c r="ET39" s="585"/>
      <c r="EU39" s="585"/>
      <c r="EV39" s="585"/>
      <c r="EW39" s="585"/>
      <c r="EX39" s="585"/>
      <c r="EY39" s="585"/>
      <c r="EZ39" s="585"/>
      <c r="FA39" s="585"/>
      <c r="FB39" s="585"/>
      <c r="FC39" s="585"/>
      <c r="FD39" s="585"/>
      <c r="FE39" s="585"/>
      <c r="FF39" s="585"/>
      <c r="FG39" s="585"/>
      <c r="FH39" s="585"/>
      <c r="FI39" s="585"/>
      <c r="FJ39" s="585"/>
      <c r="FK39" s="585"/>
      <c r="FL39" s="585"/>
      <c r="FM39" s="585"/>
      <c r="FN39" s="585"/>
      <c r="FO39" s="585"/>
      <c r="FP39" s="585"/>
      <c r="FQ39" s="585"/>
      <c r="FR39" s="585"/>
      <c r="FS39" s="585"/>
      <c r="FT39" s="585"/>
      <c r="FU39" s="585"/>
      <c r="FV39" s="585"/>
      <c r="FW39" s="585"/>
      <c r="FX39" s="585"/>
      <c r="FY39" s="585"/>
      <c r="FZ39" s="585"/>
      <c r="GA39" s="585"/>
      <c r="GB39" s="585"/>
      <c r="GC39" s="585"/>
      <c r="GD39" s="585"/>
      <c r="GE39" s="585"/>
      <c r="GF39" s="585"/>
      <c r="GG39" s="585"/>
      <c r="GH39" s="585"/>
      <c r="GI39" s="585"/>
      <c r="GJ39" s="585"/>
      <c r="GK39" s="585"/>
      <c r="GL39" s="585"/>
      <c r="GM39" s="585"/>
      <c r="GN39" s="585"/>
      <c r="GO39" s="585"/>
      <c r="GP39" s="585"/>
      <c r="GQ39" s="585"/>
      <c r="GR39" s="585"/>
      <c r="GS39" s="585"/>
      <c r="GT39" s="585"/>
      <c r="GU39" s="585"/>
      <c r="GV39" s="585"/>
      <c r="GW39" s="585"/>
      <c r="GX39" s="585"/>
      <c r="GY39" s="585"/>
      <c r="GZ39" s="585"/>
      <c r="HA39" s="585"/>
      <c r="HB39" s="585"/>
      <c r="HC39" s="585"/>
      <c r="HD39" s="585"/>
      <c r="HE39" s="585"/>
      <c r="HF39" s="585"/>
      <c r="HG39" s="585"/>
      <c r="HH39" s="585"/>
      <c r="HI39" s="585"/>
      <c r="HJ39" s="585"/>
      <c r="HK39" s="585"/>
      <c r="HL39" s="585"/>
      <c r="HM39" s="585"/>
      <c r="HN39" s="585"/>
      <c r="HO39" s="585"/>
      <c r="HP39" s="585"/>
      <c r="HQ39" s="585"/>
      <c r="HR39" s="585"/>
      <c r="HS39" s="585"/>
      <c r="HT39" s="585"/>
      <c r="HU39" s="585"/>
      <c r="HV39" s="585"/>
      <c r="HW39" s="585"/>
      <c r="HX39" s="585"/>
      <c r="HY39" s="585"/>
      <c r="HZ39" s="585"/>
      <c r="IA39" s="585"/>
      <c r="IB39" s="585"/>
      <c r="IC39" s="585"/>
      <c r="ID39" s="585"/>
      <c r="IE39" s="585"/>
      <c r="IF39" s="585"/>
      <c r="IG39" s="585"/>
      <c r="IH39" s="585"/>
      <c r="II39" s="585"/>
      <c r="IJ39" s="585"/>
      <c r="IK39" s="585"/>
      <c r="IL39" s="585"/>
      <c r="IM39" s="585"/>
      <c r="IN39" s="585"/>
      <c r="IO39" s="585"/>
      <c r="IP39" s="585"/>
      <c r="IQ39" s="585"/>
      <c r="IR39" s="585"/>
      <c r="IS39" s="585"/>
      <c r="IT39" s="585"/>
      <c r="IU39" s="585"/>
      <c r="IV39" s="585"/>
    </row>
    <row r="40" spans="1:256" x14ac:dyDescent="0.2">
      <c r="A40" s="582"/>
      <c r="B40" s="822" t="s">
        <v>212</v>
      </c>
      <c r="C40" s="823"/>
      <c r="D40" s="823"/>
      <c r="E40" s="823"/>
      <c r="F40" s="823"/>
      <c r="G40" s="823"/>
      <c r="H40" s="823"/>
      <c r="I40" s="824"/>
      <c r="J40" s="583"/>
      <c r="K40" s="584"/>
      <c r="L40" s="584"/>
      <c r="M40" s="585"/>
      <c r="N40" s="585"/>
      <c r="O40" s="585"/>
      <c r="P40" s="585"/>
      <c r="Q40" s="585"/>
      <c r="R40" s="585"/>
      <c r="S40" s="585"/>
      <c r="T40" s="585"/>
      <c r="U40" s="585"/>
      <c r="V40" s="585"/>
      <c r="W40" s="585"/>
      <c r="X40" s="585"/>
      <c r="Y40" s="585"/>
      <c r="Z40" s="585"/>
      <c r="AA40" s="585"/>
      <c r="AB40" s="585"/>
      <c r="AC40" s="585"/>
      <c r="AD40" s="585"/>
      <c r="AE40" s="585"/>
      <c r="AF40" s="585"/>
      <c r="AG40" s="585"/>
      <c r="AH40" s="585"/>
      <c r="AI40" s="585"/>
      <c r="AJ40" s="585"/>
      <c r="AK40" s="585"/>
      <c r="AL40" s="585"/>
      <c r="AM40" s="585"/>
      <c r="AN40" s="585"/>
      <c r="AO40" s="585"/>
      <c r="AP40" s="585"/>
      <c r="AQ40" s="585"/>
      <c r="AR40" s="585"/>
      <c r="AS40" s="585"/>
      <c r="AT40" s="585"/>
      <c r="AU40" s="585"/>
      <c r="AV40" s="585"/>
      <c r="AW40" s="585"/>
      <c r="AX40" s="585"/>
      <c r="AY40" s="585"/>
      <c r="AZ40" s="585"/>
      <c r="BA40" s="585"/>
      <c r="BB40" s="585"/>
      <c r="BC40" s="585"/>
      <c r="BD40" s="585"/>
      <c r="BE40" s="585"/>
      <c r="BF40" s="585"/>
      <c r="BG40" s="585"/>
      <c r="BH40" s="585"/>
      <c r="BI40" s="585"/>
      <c r="BJ40" s="585"/>
      <c r="BK40" s="585"/>
      <c r="BL40" s="585"/>
      <c r="BM40" s="585"/>
      <c r="BN40" s="585"/>
      <c r="BO40" s="585"/>
      <c r="BP40" s="585"/>
      <c r="BQ40" s="585"/>
      <c r="BR40" s="585"/>
      <c r="BS40" s="585"/>
      <c r="BT40" s="585"/>
      <c r="BU40" s="585"/>
      <c r="BV40" s="585"/>
      <c r="BW40" s="585"/>
      <c r="BX40" s="585"/>
      <c r="BY40" s="585"/>
      <c r="BZ40" s="585"/>
      <c r="CA40" s="585"/>
      <c r="CB40" s="585"/>
      <c r="CC40" s="585"/>
      <c r="CD40" s="585"/>
      <c r="CE40" s="585"/>
      <c r="CF40" s="585"/>
      <c r="CG40" s="585"/>
      <c r="CH40" s="585"/>
      <c r="CI40" s="585"/>
      <c r="CJ40" s="585"/>
      <c r="CK40" s="585"/>
      <c r="CL40" s="585"/>
      <c r="CM40" s="585"/>
      <c r="CN40" s="585"/>
      <c r="CO40" s="585"/>
      <c r="CP40" s="585"/>
      <c r="CQ40" s="585"/>
      <c r="CR40" s="585"/>
      <c r="CS40" s="585"/>
      <c r="CT40" s="585"/>
      <c r="CU40" s="585"/>
      <c r="CV40" s="585"/>
      <c r="CW40" s="585"/>
      <c r="CX40" s="585"/>
      <c r="CY40" s="585"/>
      <c r="CZ40" s="585"/>
      <c r="DA40" s="585"/>
      <c r="DB40" s="585"/>
      <c r="DC40" s="585"/>
      <c r="DD40" s="585"/>
      <c r="DE40" s="585"/>
      <c r="DF40" s="585"/>
      <c r="DG40" s="585"/>
      <c r="DH40" s="585"/>
      <c r="DI40" s="585"/>
      <c r="DJ40" s="585"/>
      <c r="DK40" s="585"/>
      <c r="DL40" s="585"/>
      <c r="DM40" s="585"/>
      <c r="DN40" s="585"/>
      <c r="DO40" s="585"/>
      <c r="DP40" s="585"/>
      <c r="DQ40" s="585"/>
      <c r="DR40" s="585"/>
      <c r="DS40" s="585"/>
      <c r="DT40" s="585"/>
      <c r="DU40" s="585"/>
      <c r="DV40" s="585"/>
      <c r="DW40" s="585"/>
      <c r="DX40" s="585"/>
      <c r="DY40" s="585"/>
      <c r="DZ40" s="585"/>
      <c r="EA40" s="585"/>
      <c r="EB40" s="585"/>
      <c r="EC40" s="585"/>
      <c r="ED40" s="585"/>
      <c r="EE40" s="585"/>
      <c r="EF40" s="585"/>
      <c r="EG40" s="585"/>
      <c r="EH40" s="585"/>
      <c r="EI40" s="585"/>
      <c r="EJ40" s="585"/>
      <c r="EK40" s="585"/>
      <c r="EL40" s="585"/>
      <c r="EM40" s="585"/>
      <c r="EN40" s="585"/>
      <c r="EO40" s="585"/>
      <c r="EP40" s="585"/>
      <c r="EQ40" s="585"/>
      <c r="ER40" s="585"/>
      <c r="ES40" s="585"/>
      <c r="ET40" s="585"/>
      <c r="EU40" s="585"/>
      <c r="EV40" s="585"/>
      <c r="EW40" s="585"/>
      <c r="EX40" s="585"/>
      <c r="EY40" s="585"/>
      <c r="EZ40" s="585"/>
      <c r="FA40" s="585"/>
      <c r="FB40" s="585"/>
      <c r="FC40" s="585"/>
      <c r="FD40" s="585"/>
      <c r="FE40" s="585"/>
      <c r="FF40" s="585"/>
      <c r="FG40" s="585"/>
      <c r="FH40" s="585"/>
      <c r="FI40" s="585"/>
      <c r="FJ40" s="585"/>
      <c r="FK40" s="585"/>
      <c r="FL40" s="585"/>
      <c r="FM40" s="585"/>
      <c r="FN40" s="585"/>
      <c r="FO40" s="585"/>
      <c r="FP40" s="585"/>
      <c r="FQ40" s="585"/>
      <c r="FR40" s="585"/>
      <c r="FS40" s="585"/>
      <c r="FT40" s="585"/>
      <c r="FU40" s="585"/>
      <c r="FV40" s="585"/>
      <c r="FW40" s="585"/>
      <c r="FX40" s="585"/>
      <c r="FY40" s="585"/>
      <c r="FZ40" s="585"/>
      <c r="GA40" s="585"/>
      <c r="GB40" s="585"/>
      <c r="GC40" s="585"/>
      <c r="GD40" s="585"/>
      <c r="GE40" s="585"/>
      <c r="GF40" s="585"/>
      <c r="GG40" s="585"/>
      <c r="GH40" s="585"/>
      <c r="GI40" s="585"/>
      <c r="GJ40" s="585"/>
      <c r="GK40" s="585"/>
      <c r="GL40" s="585"/>
      <c r="GM40" s="585"/>
      <c r="GN40" s="585"/>
      <c r="GO40" s="585"/>
      <c r="GP40" s="585"/>
      <c r="GQ40" s="585"/>
      <c r="GR40" s="585"/>
      <c r="GS40" s="585"/>
      <c r="GT40" s="585"/>
      <c r="GU40" s="585"/>
      <c r="GV40" s="585"/>
      <c r="GW40" s="585"/>
      <c r="GX40" s="585"/>
      <c r="GY40" s="585"/>
      <c r="GZ40" s="585"/>
      <c r="HA40" s="585"/>
      <c r="HB40" s="585"/>
      <c r="HC40" s="585"/>
      <c r="HD40" s="585"/>
      <c r="HE40" s="585"/>
      <c r="HF40" s="585"/>
      <c r="HG40" s="585"/>
      <c r="HH40" s="585"/>
      <c r="HI40" s="585"/>
      <c r="HJ40" s="585"/>
      <c r="HK40" s="585"/>
      <c r="HL40" s="585"/>
      <c r="HM40" s="585"/>
      <c r="HN40" s="585"/>
      <c r="HO40" s="585"/>
      <c r="HP40" s="585"/>
      <c r="HQ40" s="585"/>
      <c r="HR40" s="585"/>
      <c r="HS40" s="585"/>
      <c r="HT40" s="585"/>
      <c r="HU40" s="585"/>
      <c r="HV40" s="585"/>
      <c r="HW40" s="585"/>
      <c r="HX40" s="585"/>
      <c r="HY40" s="585"/>
      <c r="HZ40" s="585"/>
      <c r="IA40" s="585"/>
      <c r="IB40" s="585"/>
      <c r="IC40" s="585"/>
      <c r="ID40" s="585"/>
      <c r="IE40" s="585"/>
      <c r="IF40" s="585"/>
      <c r="IG40" s="585"/>
      <c r="IH40" s="585"/>
      <c r="II40" s="585"/>
      <c r="IJ40" s="585"/>
      <c r="IK40" s="585"/>
      <c r="IL40" s="585"/>
      <c r="IM40" s="585"/>
      <c r="IN40" s="585"/>
      <c r="IO40" s="585"/>
      <c r="IP40" s="585"/>
      <c r="IQ40" s="585"/>
      <c r="IR40" s="585"/>
      <c r="IS40" s="585"/>
      <c r="IT40" s="585"/>
      <c r="IU40" s="585"/>
      <c r="IV40" s="585"/>
    </row>
    <row r="41" spans="1:256" ht="12.75" customHeight="1" x14ac:dyDescent="0.2">
      <c r="A41" s="582"/>
      <c r="B41" s="894" t="s">
        <v>1</v>
      </c>
      <c r="C41" s="895"/>
      <c r="D41" s="895"/>
      <c r="E41" s="895"/>
      <c r="F41" s="895"/>
      <c r="G41" s="895"/>
      <c r="H41" s="895"/>
      <c r="I41" s="896"/>
      <c r="J41" s="583"/>
      <c r="K41" s="584"/>
      <c r="L41" s="584"/>
      <c r="M41" s="585"/>
      <c r="N41" s="585"/>
      <c r="O41" s="585"/>
      <c r="P41" s="585"/>
      <c r="Q41" s="585"/>
      <c r="R41" s="585"/>
      <c r="S41" s="585"/>
      <c r="T41" s="585"/>
      <c r="U41" s="585"/>
      <c r="V41" s="585"/>
      <c r="W41" s="585"/>
      <c r="X41" s="585"/>
      <c r="Y41" s="585"/>
      <c r="Z41" s="585"/>
      <c r="AA41" s="585"/>
      <c r="AB41" s="585"/>
      <c r="AC41" s="585"/>
      <c r="AD41" s="585"/>
      <c r="AE41" s="585"/>
      <c r="AF41" s="585"/>
      <c r="AG41" s="585"/>
      <c r="AH41" s="585"/>
      <c r="AI41" s="585"/>
      <c r="AJ41" s="585"/>
      <c r="AK41" s="585"/>
      <c r="AL41" s="585"/>
      <c r="AM41" s="585"/>
      <c r="AN41" s="585"/>
      <c r="AO41" s="585"/>
      <c r="AP41" s="585"/>
      <c r="AQ41" s="585"/>
      <c r="AR41" s="585"/>
      <c r="AS41" s="585"/>
      <c r="AT41" s="585"/>
      <c r="AU41" s="585"/>
      <c r="AV41" s="585"/>
      <c r="AW41" s="585"/>
      <c r="AX41" s="585"/>
      <c r="AY41" s="585"/>
      <c r="AZ41" s="585"/>
      <c r="BA41" s="585"/>
      <c r="BB41" s="585"/>
      <c r="BC41" s="585"/>
      <c r="BD41" s="585"/>
      <c r="BE41" s="585"/>
      <c r="BF41" s="585"/>
      <c r="BG41" s="585"/>
      <c r="BH41" s="585"/>
      <c r="BI41" s="585"/>
      <c r="BJ41" s="585"/>
      <c r="BK41" s="585"/>
      <c r="BL41" s="585"/>
      <c r="BM41" s="585"/>
      <c r="BN41" s="585"/>
      <c r="BO41" s="585"/>
      <c r="BP41" s="585"/>
      <c r="BQ41" s="585"/>
      <c r="BR41" s="585"/>
      <c r="BS41" s="585"/>
      <c r="BT41" s="585"/>
      <c r="BU41" s="585"/>
      <c r="BV41" s="585"/>
      <c r="BW41" s="585"/>
      <c r="BX41" s="585"/>
      <c r="BY41" s="585"/>
      <c r="BZ41" s="585"/>
      <c r="CA41" s="585"/>
      <c r="CB41" s="585"/>
      <c r="CC41" s="585"/>
      <c r="CD41" s="585"/>
      <c r="CE41" s="585"/>
      <c r="CF41" s="585"/>
      <c r="CG41" s="585"/>
      <c r="CH41" s="585"/>
      <c r="CI41" s="585"/>
      <c r="CJ41" s="585"/>
      <c r="CK41" s="585"/>
      <c r="CL41" s="585"/>
      <c r="CM41" s="585"/>
      <c r="CN41" s="585"/>
      <c r="CO41" s="585"/>
      <c r="CP41" s="585"/>
      <c r="CQ41" s="585"/>
      <c r="CR41" s="585"/>
      <c r="CS41" s="585"/>
      <c r="CT41" s="585"/>
      <c r="CU41" s="585"/>
      <c r="CV41" s="585"/>
      <c r="CW41" s="585"/>
      <c r="CX41" s="585"/>
      <c r="CY41" s="585"/>
      <c r="CZ41" s="585"/>
      <c r="DA41" s="585"/>
      <c r="DB41" s="585"/>
      <c r="DC41" s="585"/>
      <c r="DD41" s="585"/>
      <c r="DE41" s="585"/>
      <c r="DF41" s="585"/>
      <c r="DG41" s="585"/>
      <c r="DH41" s="585"/>
      <c r="DI41" s="585"/>
      <c r="DJ41" s="585"/>
      <c r="DK41" s="585"/>
      <c r="DL41" s="585"/>
      <c r="DM41" s="585"/>
      <c r="DN41" s="585"/>
      <c r="DO41" s="585"/>
      <c r="DP41" s="585"/>
      <c r="DQ41" s="585"/>
      <c r="DR41" s="585"/>
      <c r="DS41" s="585"/>
      <c r="DT41" s="585"/>
      <c r="DU41" s="585"/>
      <c r="DV41" s="585"/>
      <c r="DW41" s="585"/>
      <c r="DX41" s="585"/>
      <c r="DY41" s="585"/>
      <c r="DZ41" s="585"/>
      <c r="EA41" s="585"/>
      <c r="EB41" s="585"/>
      <c r="EC41" s="585"/>
      <c r="ED41" s="585"/>
      <c r="EE41" s="585"/>
      <c r="EF41" s="585"/>
      <c r="EG41" s="585"/>
      <c r="EH41" s="585"/>
      <c r="EI41" s="585"/>
      <c r="EJ41" s="585"/>
      <c r="EK41" s="585"/>
      <c r="EL41" s="585"/>
      <c r="EM41" s="585"/>
      <c r="EN41" s="585"/>
      <c r="EO41" s="585"/>
      <c r="EP41" s="585"/>
      <c r="EQ41" s="585"/>
      <c r="ER41" s="585"/>
      <c r="ES41" s="585"/>
      <c r="ET41" s="585"/>
      <c r="EU41" s="585"/>
      <c r="EV41" s="585"/>
      <c r="EW41" s="585"/>
      <c r="EX41" s="585"/>
      <c r="EY41" s="585"/>
      <c r="EZ41" s="585"/>
      <c r="FA41" s="585"/>
      <c r="FB41" s="585"/>
      <c r="FC41" s="585"/>
      <c r="FD41" s="585"/>
      <c r="FE41" s="585"/>
      <c r="FF41" s="585"/>
      <c r="FG41" s="585"/>
      <c r="FH41" s="585"/>
      <c r="FI41" s="585"/>
      <c r="FJ41" s="585"/>
      <c r="FK41" s="585"/>
      <c r="FL41" s="585"/>
      <c r="FM41" s="585"/>
      <c r="FN41" s="585"/>
      <c r="FO41" s="585"/>
      <c r="FP41" s="585"/>
      <c r="FQ41" s="585"/>
      <c r="FR41" s="585"/>
      <c r="FS41" s="585"/>
      <c r="FT41" s="585"/>
      <c r="FU41" s="585"/>
      <c r="FV41" s="585"/>
      <c r="FW41" s="585"/>
      <c r="FX41" s="585"/>
      <c r="FY41" s="585"/>
      <c r="FZ41" s="585"/>
      <c r="GA41" s="585"/>
      <c r="GB41" s="585"/>
      <c r="GC41" s="585"/>
      <c r="GD41" s="585"/>
      <c r="GE41" s="585"/>
      <c r="GF41" s="585"/>
      <c r="GG41" s="585"/>
      <c r="GH41" s="585"/>
      <c r="GI41" s="585"/>
      <c r="GJ41" s="585"/>
      <c r="GK41" s="585"/>
      <c r="GL41" s="585"/>
      <c r="GM41" s="585"/>
      <c r="GN41" s="585"/>
      <c r="GO41" s="585"/>
      <c r="GP41" s="585"/>
      <c r="GQ41" s="585"/>
      <c r="GR41" s="585"/>
      <c r="GS41" s="585"/>
      <c r="GT41" s="585"/>
      <c r="GU41" s="585"/>
      <c r="GV41" s="585"/>
      <c r="GW41" s="585"/>
      <c r="GX41" s="585"/>
      <c r="GY41" s="585"/>
      <c r="GZ41" s="585"/>
      <c r="HA41" s="585"/>
      <c r="HB41" s="585"/>
      <c r="HC41" s="585"/>
      <c r="HD41" s="585"/>
      <c r="HE41" s="585"/>
      <c r="HF41" s="585"/>
      <c r="HG41" s="585"/>
      <c r="HH41" s="585"/>
      <c r="HI41" s="585"/>
      <c r="HJ41" s="585"/>
      <c r="HK41" s="585"/>
      <c r="HL41" s="585"/>
      <c r="HM41" s="585"/>
      <c r="HN41" s="585"/>
      <c r="HO41" s="585"/>
      <c r="HP41" s="585"/>
      <c r="HQ41" s="585"/>
      <c r="HR41" s="585"/>
      <c r="HS41" s="585"/>
      <c r="HT41" s="585"/>
      <c r="HU41" s="585"/>
      <c r="HV41" s="585"/>
      <c r="HW41" s="585"/>
      <c r="HX41" s="585"/>
      <c r="HY41" s="585"/>
      <c r="HZ41" s="585"/>
      <c r="IA41" s="585"/>
      <c r="IB41" s="585"/>
      <c r="IC41" s="585"/>
      <c r="ID41" s="585"/>
      <c r="IE41" s="585"/>
      <c r="IF41" s="585"/>
      <c r="IG41" s="585"/>
      <c r="IH41" s="585"/>
      <c r="II41" s="585"/>
      <c r="IJ41" s="585"/>
      <c r="IK41" s="585"/>
      <c r="IL41" s="585"/>
      <c r="IM41" s="585"/>
      <c r="IN41" s="585"/>
      <c r="IO41" s="585"/>
      <c r="IP41" s="585"/>
      <c r="IQ41" s="585"/>
      <c r="IR41" s="585"/>
      <c r="IS41" s="585"/>
      <c r="IT41" s="585"/>
      <c r="IU41" s="585"/>
      <c r="IV41" s="585"/>
    </row>
    <row r="42" spans="1:256" ht="12.75" customHeight="1" x14ac:dyDescent="0.2">
      <c r="A42" s="582"/>
      <c r="B42" s="847"/>
      <c r="C42" s="848"/>
      <c r="D42" s="848"/>
      <c r="E42" s="848"/>
      <c r="F42" s="848"/>
      <c r="G42" s="848"/>
      <c r="H42" s="848"/>
      <c r="I42" s="849"/>
      <c r="J42" s="583"/>
      <c r="K42" s="584"/>
      <c r="L42" s="584"/>
      <c r="M42" s="585"/>
      <c r="N42" s="585"/>
      <c r="O42" s="585"/>
      <c r="P42" s="585"/>
      <c r="Q42" s="585"/>
      <c r="R42" s="585"/>
      <c r="S42" s="585"/>
      <c r="T42" s="585"/>
      <c r="U42" s="585"/>
      <c r="V42" s="585"/>
      <c r="W42" s="585"/>
      <c r="X42" s="585"/>
      <c r="Y42" s="585"/>
      <c r="Z42" s="585"/>
      <c r="AA42" s="585"/>
      <c r="AB42" s="585"/>
      <c r="AC42" s="585"/>
      <c r="AD42" s="585"/>
      <c r="AE42" s="585"/>
      <c r="AF42" s="585"/>
      <c r="AG42" s="585"/>
      <c r="AH42" s="585"/>
      <c r="AI42" s="585"/>
      <c r="AJ42" s="585"/>
      <c r="AK42" s="585"/>
      <c r="AL42" s="585"/>
      <c r="AM42" s="585"/>
      <c r="AN42" s="585"/>
      <c r="AO42" s="585"/>
      <c r="AP42" s="585"/>
      <c r="AQ42" s="585"/>
      <c r="AR42" s="585"/>
      <c r="AS42" s="585"/>
      <c r="AT42" s="585"/>
      <c r="AU42" s="585"/>
      <c r="AV42" s="585"/>
      <c r="AW42" s="585"/>
      <c r="AX42" s="585"/>
      <c r="AY42" s="585"/>
      <c r="AZ42" s="585"/>
      <c r="BA42" s="585"/>
      <c r="BB42" s="585"/>
      <c r="BC42" s="585"/>
      <c r="BD42" s="585"/>
      <c r="BE42" s="585"/>
      <c r="BF42" s="585"/>
      <c r="BG42" s="585"/>
      <c r="BH42" s="585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585"/>
      <c r="BX42" s="585"/>
      <c r="BY42" s="585"/>
      <c r="BZ42" s="585"/>
      <c r="CA42" s="585"/>
      <c r="CB42" s="585"/>
      <c r="CC42" s="585"/>
      <c r="CD42" s="585"/>
      <c r="CE42" s="585"/>
      <c r="CF42" s="585"/>
      <c r="CG42" s="585"/>
      <c r="CH42" s="585"/>
      <c r="CI42" s="585"/>
      <c r="CJ42" s="585"/>
      <c r="CK42" s="585"/>
      <c r="CL42" s="585"/>
      <c r="CM42" s="585"/>
      <c r="CN42" s="585"/>
      <c r="CO42" s="585"/>
      <c r="CP42" s="585"/>
      <c r="CQ42" s="585"/>
      <c r="CR42" s="585"/>
      <c r="CS42" s="585"/>
      <c r="CT42" s="585"/>
      <c r="CU42" s="585"/>
      <c r="CV42" s="585"/>
      <c r="CW42" s="585"/>
      <c r="CX42" s="585"/>
      <c r="CY42" s="585"/>
      <c r="CZ42" s="585"/>
      <c r="DA42" s="585"/>
      <c r="DB42" s="585"/>
      <c r="DC42" s="585"/>
      <c r="DD42" s="585"/>
      <c r="DE42" s="585"/>
      <c r="DF42" s="585"/>
      <c r="DG42" s="585"/>
      <c r="DH42" s="585"/>
      <c r="DI42" s="585"/>
      <c r="DJ42" s="585"/>
      <c r="DK42" s="585"/>
      <c r="DL42" s="585"/>
      <c r="DM42" s="585"/>
      <c r="DN42" s="585"/>
      <c r="DO42" s="585"/>
      <c r="DP42" s="585"/>
      <c r="DQ42" s="585"/>
      <c r="DR42" s="585"/>
      <c r="DS42" s="585"/>
      <c r="DT42" s="585"/>
      <c r="DU42" s="585"/>
      <c r="DV42" s="585"/>
      <c r="DW42" s="585"/>
      <c r="DX42" s="585"/>
      <c r="DY42" s="585"/>
      <c r="DZ42" s="585"/>
      <c r="EA42" s="585"/>
      <c r="EB42" s="585"/>
      <c r="EC42" s="585"/>
      <c r="ED42" s="585"/>
      <c r="EE42" s="585"/>
      <c r="EF42" s="585"/>
      <c r="EG42" s="585"/>
      <c r="EH42" s="585"/>
      <c r="EI42" s="585"/>
      <c r="EJ42" s="585"/>
      <c r="EK42" s="585"/>
      <c r="EL42" s="585"/>
      <c r="EM42" s="585"/>
      <c r="EN42" s="585"/>
      <c r="EO42" s="585"/>
      <c r="EP42" s="585"/>
      <c r="EQ42" s="585"/>
      <c r="ER42" s="585"/>
      <c r="ES42" s="585"/>
      <c r="ET42" s="585"/>
      <c r="EU42" s="585"/>
      <c r="EV42" s="585"/>
      <c r="EW42" s="585"/>
      <c r="EX42" s="585"/>
      <c r="EY42" s="585"/>
      <c r="EZ42" s="585"/>
      <c r="FA42" s="585"/>
      <c r="FB42" s="585"/>
      <c r="FC42" s="585"/>
      <c r="FD42" s="585"/>
      <c r="FE42" s="585"/>
      <c r="FF42" s="585"/>
      <c r="FG42" s="585"/>
      <c r="FH42" s="585"/>
      <c r="FI42" s="585"/>
      <c r="FJ42" s="585"/>
      <c r="FK42" s="585"/>
      <c r="FL42" s="585"/>
      <c r="FM42" s="585"/>
      <c r="FN42" s="585"/>
      <c r="FO42" s="585"/>
      <c r="FP42" s="585"/>
      <c r="FQ42" s="585"/>
      <c r="FR42" s="585"/>
      <c r="FS42" s="585"/>
      <c r="FT42" s="585"/>
      <c r="FU42" s="585"/>
      <c r="FV42" s="585"/>
      <c r="FW42" s="585"/>
      <c r="FX42" s="585"/>
      <c r="FY42" s="585"/>
      <c r="FZ42" s="585"/>
      <c r="GA42" s="585"/>
      <c r="GB42" s="585"/>
      <c r="GC42" s="585"/>
      <c r="GD42" s="585"/>
      <c r="GE42" s="585"/>
      <c r="GF42" s="585"/>
      <c r="GG42" s="585"/>
      <c r="GH42" s="585"/>
      <c r="GI42" s="585"/>
      <c r="GJ42" s="585"/>
      <c r="GK42" s="585"/>
      <c r="GL42" s="585"/>
      <c r="GM42" s="585"/>
      <c r="GN42" s="585"/>
      <c r="GO42" s="585"/>
      <c r="GP42" s="585"/>
      <c r="GQ42" s="585"/>
      <c r="GR42" s="585"/>
      <c r="GS42" s="585"/>
      <c r="GT42" s="585"/>
      <c r="GU42" s="585"/>
      <c r="GV42" s="585"/>
      <c r="GW42" s="585"/>
      <c r="GX42" s="585"/>
      <c r="GY42" s="585"/>
      <c r="GZ42" s="585"/>
      <c r="HA42" s="585"/>
      <c r="HB42" s="585"/>
      <c r="HC42" s="585"/>
      <c r="HD42" s="585"/>
      <c r="HE42" s="585"/>
      <c r="HF42" s="585"/>
      <c r="HG42" s="585"/>
      <c r="HH42" s="585"/>
      <c r="HI42" s="585"/>
      <c r="HJ42" s="585"/>
      <c r="HK42" s="585"/>
      <c r="HL42" s="585"/>
      <c r="HM42" s="585"/>
      <c r="HN42" s="585"/>
      <c r="HO42" s="585"/>
      <c r="HP42" s="585"/>
      <c r="HQ42" s="585"/>
      <c r="HR42" s="585"/>
      <c r="HS42" s="585"/>
      <c r="HT42" s="585"/>
      <c r="HU42" s="585"/>
      <c r="HV42" s="585"/>
      <c r="HW42" s="585"/>
      <c r="HX42" s="585"/>
      <c r="HY42" s="585"/>
      <c r="HZ42" s="585"/>
      <c r="IA42" s="585"/>
      <c r="IB42" s="585"/>
      <c r="IC42" s="585"/>
      <c r="ID42" s="585"/>
      <c r="IE42" s="585"/>
      <c r="IF42" s="585"/>
      <c r="IG42" s="585"/>
      <c r="IH42" s="585"/>
      <c r="II42" s="585"/>
      <c r="IJ42" s="585"/>
      <c r="IK42" s="585"/>
      <c r="IL42" s="585"/>
      <c r="IM42" s="585"/>
      <c r="IN42" s="585"/>
      <c r="IO42" s="585"/>
      <c r="IP42" s="585"/>
      <c r="IQ42" s="585"/>
      <c r="IR42" s="585"/>
      <c r="IS42" s="585"/>
      <c r="IT42" s="585"/>
      <c r="IU42" s="585"/>
      <c r="IV42" s="585"/>
    </row>
    <row r="43" spans="1:256" s="589" customFormat="1" ht="19.5" customHeight="1" x14ac:dyDescent="0.2">
      <c r="A43" s="586"/>
      <c r="B43" s="882" t="str">
        <f>'[8]Anexo 2 elétrica'!H13</f>
        <v>ELE-002</v>
      </c>
      <c r="C43" s="897"/>
      <c r="D43" s="897"/>
      <c r="E43" s="897"/>
      <c r="F43" s="897"/>
      <c r="G43" s="897"/>
      <c r="H43" s="897"/>
      <c r="I43" s="898"/>
      <c r="J43" s="587"/>
      <c r="K43" s="587"/>
      <c r="L43" s="587"/>
      <c r="M43" s="588"/>
      <c r="N43" s="588"/>
      <c r="O43" s="588"/>
      <c r="P43" s="588"/>
      <c r="Q43" s="588"/>
      <c r="R43" s="588"/>
      <c r="S43" s="588"/>
      <c r="T43" s="588"/>
      <c r="U43" s="588"/>
      <c r="V43" s="588"/>
      <c r="W43" s="588"/>
      <c r="X43" s="588"/>
      <c r="Y43" s="588"/>
      <c r="Z43" s="588"/>
      <c r="AA43" s="588"/>
      <c r="AB43" s="588"/>
      <c r="AC43" s="588"/>
      <c r="AD43" s="588"/>
      <c r="AE43" s="588"/>
      <c r="AF43" s="588"/>
      <c r="AG43" s="588"/>
      <c r="AH43" s="588"/>
      <c r="AI43" s="588"/>
      <c r="AJ43" s="588"/>
      <c r="AK43" s="588"/>
      <c r="AL43" s="588"/>
      <c r="AM43" s="588"/>
      <c r="AN43" s="588"/>
      <c r="AO43" s="588"/>
      <c r="AP43" s="588"/>
      <c r="AQ43" s="588"/>
      <c r="AR43" s="588"/>
      <c r="AS43" s="588"/>
      <c r="AT43" s="588"/>
      <c r="AU43" s="588"/>
      <c r="AV43" s="588"/>
      <c r="AW43" s="588"/>
      <c r="AX43" s="588"/>
      <c r="AY43" s="588"/>
      <c r="AZ43" s="588"/>
      <c r="BA43" s="588"/>
      <c r="BB43" s="588"/>
      <c r="BC43" s="588"/>
      <c r="BD43" s="588"/>
      <c r="BE43" s="588"/>
      <c r="BF43" s="588"/>
      <c r="BG43" s="588"/>
      <c r="BH43" s="588"/>
      <c r="BI43" s="588"/>
      <c r="BJ43" s="588"/>
      <c r="BK43" s="588"/>
      <c r="BL43" s="588"/>
      <c r="BM43" s="588"/>
      <c r="BN43" s="588"/>
      <c r="BO43" s="588"/>
      <c r="BP43" s="588"/>
      <c r="BQ43" s="588"/>
      <c r="BR43" s="588"/>
      <c r="BS43" s="588"/>
      <c r="BT43" s="588"/>
      <c r="BU43" s="588"/>
      <c r="BV43" s="588"/>
      <c r="BW43" s="588"/>
      <c r="BX43" s="588"/>
      <c r="BY43" s="588"/>
      <c r="BZ43" s="588"/>
      <c r="CA43" s="588"/>
      <c r="CB43" s="588"/>
      <c r="CC43" s="588"/>
      <c r="CD43" s="588"/>
      <c r="CE43" s="588"/>
      <c r="CF43" s="588"/>
      <c r="CG43" s="588"/>
      <c r="CH43" s="588"/>
      <c r="CI43" s="588"/>
      <c r="CJ43" s="588"/>
      <c r="CK43" s="588"/>
      <c r="CL43" s="588"/>
      <c r="CM43" s="588"/>
      <c r="CN43" s="588"/>
      <c r="CO43" s="588"/>
      <c r="CP43" s="588"/>
      <c r="CQ43" s="588"/>
      <c r="CR43" s="588"/>
      <c r="CS43" s="588"/>
      <c r="CT43" s="588"/>
      <c r="CU43" s="588"/>
      <c r="CV43" s="588"/>
      <c r="CW43" s="588"/>
      <c r="CX43" s="588"/>
      <c r="CY43" s="588"/>
      <c r="CZ43" s="588"/>
      <c r="DA43" s="588"/>
      <c r="DB43" s="588"/>
      <c r="DC43" s="588"/>
      <c r="DD43" s="588"/>
      <c r="DE43" s="588"/>
      <c r="DF43" s="588"/>
      <c r="DG43" s="588"/>
      <c r="DH43" s="588"/>
      <c r="DI43" s="588"/>
      <c r="DJ43" s="588"/>
      <c r="DK43" s="588"/>
      <c r="DL43" s="588"/>
      <c r="DM43" s="588"/>
      <c r="DN43" s="588"/>
      <c r="DO43" s="588"/>
      <c r="DP43" s="588"/>
      <c r="DQ43" s="588"/>
      <c r="DR43" s="588"/>
      <c r="DS43" s="588"/>
      <c r="DT43" s="588"/>
      <c r="DU43" s="588"/>
      <c r="DV43" s="588"/>
      <c r="DW43" s="588"/>
      <c r="DX43" s="588"/>
      <c r="DY43" s="588"/>
      <c r="DZ43" s="588"/>
      <c r="EA43" s="588"/>
      <c r="EB43" s="588"/>
      <c r="EC43" s="588"/>
      <c r="ED43" s="588"/>
      <c r="EE43" s="588"/>
      <c r="EF43" s="588"/>
      <c r="EG43" s="588"/>
      <c r="EH43" s="588"/>
      <c r="EI43" s="588"/>
      <c r="EJ43" s="588"/>
      <c r="EK43" s="588"/>
      <c r="EL43" s="588"/>
      <c r="EM43" s="588"/>
      <c r="EN43" s="588"/>
      <c r="EO43" s="588"/>
      <c r="EP43" s="588"/>
      <c r="EQ43" s="588"/>
      <c r="ER43" s="588"/>
      <c r="ES43" s="588"/>
      <c r="ET43" s="588"/>
      <c r="EU43" s="588"/>
      <c r="EV43" s="588"/>
      <c r="EW43" s="588"/>
      <c r="EX43" s="588"/>
      <c r="EY43" s="588"/>
      <c r="EZ43" s="588"/>
      <c r="FA43" s="588"/>
      <c r="FB43" s="588"/>
      <c r="FC43" s="588"/>
      <c r="FD43" s="588"/>
      <c r="FE43" s="588"/>
      <c r="FF43" s="588"/>
      <c r="FG43" s="588"/>
      <c r="FH43" s="588"/>
      <c r="FI43" s="588"/>
      <c r="FJ43" s="588"/>
      <c r="FK43" s="588"/>
      <c r="FL43" s="588"/>
      <c r="FM43" s="588"/>
      <c r="FN43" s="588"/>
      <c r="FO43" s="588"/>
      <c r="FP43" s="588"/>
      <c r="FQ43" s="588"/>
      <c r="FR43" s="588"/>
      <c r="FS43" s="588"/>
      <c r="FT43" s="588"/>
      <c r="FU43" s="588"/>
      <c r="FV43" s="588"/>
      <c r="FW43" s="588"/>
      <c r="FX43" s="588"/>
      <c r="FY43" s="588"/>
      <c r="FZ43" s="588"/>
      <c r="GA43" s="588"/>
      <c r="GB43" s="588"/>
      <c r="GC43" s="588"/>
      <c r="GD43" s="588"/>
      <c r="GE43" s="588"/>
      <c r="GF43" s="588"/>
      <c r="GG43" s="588"/>
      <c r="GH43" s="588"/>
      <c r="GI43" s="588"/>
      <c r="GJ43" s="588"/>
      <c r="GK43" s="588"/>
      <c r="GL43" s="588"/>
      <c r="GM43" s="588"/>
      <c r="GN43" s="588"/>
      <c r="GO43" s="588"/>
      <c r="GP43" s="588"/>
      <c r="GQ43" s="588"/>
      <c r="GR43" s="588"/>
      <c r="GS43" s="588"/>
      <c r="GT43" s="588"/>
      <c r="GU43" s="588"/>
      <c r="GV43" s="588"/>
      <c r="GW43" s="588"/>
      <c r="GX43" s="588"/>
      <c r="GY43" s="588"/>
      <c r="GZ43" s="588"/>
      <c r="HA43" s="588"/>
      <c r="HB43" s="588"/>
      <c r="HC43" s="588"/>
      <c r="HD43" s="588"/>
      <c r="HE43" s="588"/>
      <c r="HF43" s="588"/>
      <c r="HG43" s="588"/>
      <c r="HH43" s="588"/>
      <c r="HI43" s="588"/>
      <c r="HJ43" s="588"/>
      <c r="HK43" s="588"/>
      <c r="HL43" s="588"/>
      <c r="HM43" s="588"/>
      <c r="HN43" s="588"/>
      <c r="HO43" s="588"/>
      <c r="HP43" s="588"/>
      <c r="HQ43" s="588"/>
      <c r="HR43" s="588"/>
      <c r="HS43" s="588"/>
      <c r="HT43" s="588"/>
      <c r="HU43" s="588"/>
      <c r="HV43" s="588"/>
      <c r="HW43" s="588"/>
      <c r="HX43" s="588"/>
      <c r="HY43" s="588"/>
      <c r="HZ43" s="588"/>
      <c r="IA43" s="588"/>
      <c r="IB43" s="588"/>
      <c r="IC43" s="588"/>
      <c r="ID43" s="588"/>
      <c r="IE43" s="588"/>
      <c r="IF43" s="588"/>
      <c r="IG43" s="588"/>
      <c r="IH43" s="588"/>
      <c r="II43" s="588"/>
      <c r="IJ43" s="588"/>
      <c r="IK43" s="588"/>
      <c r="IL43" s="588"/>
      <c r="IM43" s="588"/>
      <c r="IN43" s="588"/>
      <c r="IO43" s="588"/>
      <c r="IP43" s="588"/>
      <c r="IQ43" s="588"/>
      <c r="IR43" s="588"/>
      <c r="IS43" s="588"/>
      <c r="IT43" s="588"/>
      <c r="IU43" s="588"/>
      <c r="IV43" s="588"/>
    </row>
    <row r="44" spans="1:256" s="589" customFormat="1" ht="19.5" customHeight="1" x14ac:dyDescent="0.2">
      <c r="A44" s="586"/>
      <c r="B44" s="885" t="s">
        <v>215</v>
      </c>
      <c r="C44" s="897"/>
      <c r="D44" s="590" t="s">
        <v>22</v>
      </c>
      <c r="E44" s="590" t="s">
        <v>216</v>
      </c>
      <c r="F44" s="899" t="s">
        <v>217</v>
      </c>
      <c r="G44" s="899"/>
      <c r="H44" s="899" t="s">
        <v>218</v>
      </c>
      <c r="I44" s="900"/>
      <c r="J44" s="587"/>
      <c r="K44" s="587"/>
      <c r="L44" s="587"/>
      <c r="M44" s="588"/>
      <c r="N44" s="588"/>
      <c r="O44" s="588"/>
      <c r="P44" s="588"/>
      <c r="Q44" s="588"/>
      <c r="R44" s="588"/>
      <c r="S44" s="588"/>
      <c r="T44" s="588"/>
      <c r="U44" s="588"/>
      <c r="V44" s="588"/>
      <c r="W44" s="588"/>
      <c r="X44" s="588"/>
      <c r="Y44" s="588"/>
      <c r="Z44" s="588"/>
      <c r="AA44" s="588"/>
      <c r="AB44" s="588"/>
      <c r="AC44" s="588"/>
      <c r="AD44" s="588"/>
      <c r="AE44" s="588"/>
      <c r="AF44" s="588"/>
      <c r="AG44" s="588"/>
      <c r="AH44" s="588"/>
      <c r="AI44" s="588"/>
      <c r="AJ44" s="588"/>
      <c r="AK44" s="588"/>
      <c r="AL44" s="588"/>
      <c r="AM44" s="588"/>
      <c r="AN44" s="588"/>
      <c r="AO44" s="588"/>
      <c r="AP44" s="588"/>
      <c r="AQ44" s="588"/>
      <c r="AR44" s="588"/>
      <c r="AS44" s="588"/>
      <c r="AT44" s="588"/>
      <c r="AU44" s="588"/>
      <c r="AV44" s="588"/>
      <c r="AW44" s="588"/>
      <c r="AX44" s="588"/>
      <c r="AY44" s="588"/>
      <c r="AZ44" s="588"/>
      <c r="BA44" s="588"/>
      <c r="BB44" s="588"/>
      <c r="BC44" s="588"/>
      <c r="BD44" s="588"/>
      <c r="BE44" s="588"/>
      <c r="BF44" s="588"/>
      <c r="BG44" s="588"/>
      <c r="BH44" s="588"/>
      <c r="BI44" s="588"/>
      <c r="BJ44" s="588"/>
      <c r="BK44" s="588"/>
      <c r="BL44" s="588"/>
      <c r="BM44" s="588"/>
      <c r="BN44" s="588"/>
      <c r="BO44" s="588"/>
      <c r="BP44" s="588"/>
      <c r="BQ44" s="588"/>
      <c r="BR44" s="588"/>
      <c r="BS44" s="588"/>
      <c r="BT44" s="588"/>
      <c r="BU44" s="588"/>
      <c r="BV44" s="588"/>
      <c r="BW44" s="588"/>
      <c r="BX44" s="588"/>
      <c r="BY44" s="588"/>
      <c r="BZ44" s="588"/>
      <c r="CA44" s="588"/>
      <c r="CB44" s="588"/>
      <c r="CC44" s="588"/>
      <c r="CD44" s="588"/>
      <c r="CE44" s="588"/>
      <c r="CF44" s="588"/>
      <c r="CG44" s="588"/>
      <c r="CH44" s="588"/>
      <c r="CI44" s="588"/>
      <c r="CJ44" s="588"/>
      <c r="CK44" s="588"/>
      <c r="CL44" s="588"/>
      <c r="CM44" s="588"/>
      <c r="CN44" s="588"/>
      <c r="CO44" s="588"/>
      <c r="CP44" s="588"/>
      <c r="CQ44" s="588"/>
      <c r="CR44" s="588"/>
      <c r="CS44" s="588"/>
      <c r="CT44" s="588"/>
      <c r="CU44" s="588"/>
      <c r="CV44" s="588"/>
      <c r="CW44" s="588"/>
      <c r="CX44" s="588"/>
      <c r="CY44" s="588"/>
      <c r="CZ44" s="588"/>
      <c r="DA44" s="588"/>
      <c r="DB44" s="588"/>
      <c r="DC44" s="588"/>
      <c r="DD44" s="588"/>
      <c r="DE44" s="588"/>
      <c r="DF44" s="588"/>
      <c r="DG44" s="588"/>
      <c r="DH44" s="588"/>
      <c r="DI44" s="588"/>
      <c r="DJ44" s="588"/>
      <c r="DK44" s="588"/>
      <c r="DL44" s="588"/>
      <c r="DM44" s="588"/>
      <c r="DN44" s="588"/>
      <c r="DO44" s="588"/>
      <c r="DP44" s="588"/>
      <c r="DQ44" s="588"/>
      <c r="DR44" s="588"/>
      <c r="DS44" s="588"/>
      <c r="DT44" s="588"/>
      <c r="DU44" s="588"/>
      <c r="DV44" s="588"/>
      <c r="DW44" s="588"/>
      <c r="DX44" s="588"/>
      <c r="DY44" s="588"/>
      <c r="DZ44" s="588"/>
      <c r="EA44" s="588"/>
      <c r="EB44" s="588"/>
      <c r="EC44" s="588"/>
      <c r="ED44" s="588"/>
      <c r="EE44" s="588"/>
      <c r="EF44" s="588"/>
      <c r="EG44" s="588"/>
      <c r="EH44" s="588"/>
      <c r="EI44" s="588"/>
      <c r="EJ44" s="588"/>
      <c r="EK44" s="588"/>
      <c r="EL44" s="588"/>
      <c r="EM44" s="588"/>
      <c r="EN44" s="588"/>
      <c r="EO44" s="588"/>
      <c r="EP44" s="588"/>
      <c r="EQ44" s="588"/>
      <c r="ER44" s="588"/>
      <c r="ES44" s="588"/>
      <c r="ET44" s="588"/>
      <c r="EU44" s="588"/>
      <c r="EV44" s="588"/>
      <c r="EW44" s="588"/>
      <c r="EX44" s="588"/>
      <c r="EY44" s="588"/>
      <c r="EZ44" s="588"/>
      <c r="FA44" s="588"/>
      <c r="FB44" s="588"/>
      <c r="FC44" s="588"/>
      <c r="FD44" s="588"/>
      <c r="FE44" s="588"/>
      <c r="FF44" s="588"/>
      <c r="FG44" s="588"/>
      <c r="FH44" s="588"/>
      <c r="FI44" s="588"/>
      <c r="FJ44" s="588"/>
      <c r="FK44" s="588"/>
      <c r="FL44" s="588"/>
      <c r="FM44" s="588"/>
      <c r="FN44" s="588"/>
      <c r="FO44" s="588"/>
      <c r="FP44" s="588"/>
      <c r="FQ44" s="588"/>
      <c r="FR44" s="588"/>
      <c r="FS44" s="588"/>
      <c r="FT44" s="588"/>
      <c r="FU44" s="588"/>
      <c r="FV44" s="588"/>
      <c r="FW44" s="588"/>
      <c r="FX44" s="588"/>
      <c r="FY44" s="588"/>
      <c r="FZ44" s="588"/>
      <c r="GA44" s="588"/>
      <c r="GB44" s="588"/>
      <c r="GC44" s="588"/>
      <c r="GD44" s="588"/>
      <c r="GE44" s="588"/>
      <c r="GF44" s="588"/>
      <c r="GG44" s="588"/>
      <c r="GH44" s="588"/>
      <c r="GI44" s="588"/>
      <c r="GJ44" s="588"/>
      <c r="GK44" s="588"/>
      <c r="GL44" s="588"/>
      <c r="GM44" s="588"/>
      <c r="GN44" s="588"/>
      <c r="GO44" s="588"/>
      <c r="GP44" s="588"/>
      <c r="GQ44" s="588"/>
      <c r="GR44" s="588"/>
      <c r="GS44" s="588"/>
      <c r="GT44" s="588"/>
      <c r="GU44" s="588"/>
      <c r="GV44" s="588"/>
      <c r="GW44" s="588"/>
      <c r="GX44" s="588"/>
      <c r="GY44" s="588"/>
      <c r="GZ44" s="588"/>
      <c r="HA44" s="588"/>
      <c r="HB44" s="588"/>
      <c r="HC44" s="588"/>
      <c r="HD44" s="588"/>
      <c r="HE44" s="588"/>
      <c r="HF44" s="588"/>
      <c r="HG44" s="588"/>
      <c r="HH44" s="588"/>
      <c r="HI44" s="588"/>
      <c r="HJ44" s="588"/>
      <c r="HK44" s="588"/>
      <c r="HL44" s="588"/>
      <c r="HM44" s="588"/>
      <c r="HN44" s="588"/>
      <c r="HO44" s="588"/>
      <c r="HP44" s="588"/>
      <c r="HQ44" s="588"/>
      <c r="HR44" s="588"/>
      <c r="HS44" s="588"/>
      <c r="HT44" s="588"/>
      <c r="HU44" s="588"/>
      <c r="HV44" s="588"/>
      <c r="HW44" s="588"/>
      <c r="HX44" s="588"/>
      <c r="HY44" s="588"/>
      <c r="HZ44" s="588"/>
      <c r="IA44" s="588"/>
      <c r="IB44" s="588"/>
      <c r="IC44" s="588"/>
      <c r="ID44" s="588"/>
      <c r="IE44" s="588"/>
      <c r="IF44" s="588"/>
      <c r="IG44" s="588"/>
      <c r="IH44" s="588"/>
      <c r="II44" s="588"/>
      <c r="IJ44" s="588"/>
      <c r="IK44" s="588"/>
      <c r="IL44" s="588"/>
      <c r="IM44" s="588"/>
      <c r="IN44" s="588"/>
      <c r="IO44" s="588"/>
      <c r="IP44" s="588"/>
      <c r="IQ44" s="588"/>
      <c r="IR44" s="588"/>
      <c r="IS44" s="588"/>
      <c r="IT44" s="588"/>
      <c r="IU44" s="588"/>
      <c r="IV44" s="588"/>
    </row>
    <row r="45" spans="1:256" s="177" customFormat="1" ht="62.25" customHeight="1" x14ac:dyDescent="0.2">
      <c r="A45" s="591" t="str">
        <f>B43</f>
        <v>ELE-002</v>
      </c>
      <c r="B45" s="825" t="str">
        <f>'[8]Anexo 2 elétrica'!B13</f>
        <v>Fornecimento e instalação de caixa 4x4", PVC amarelo, marca de referência Tigre, instalada no teto (acima do forro), inclusive tampa cega com furo central.</v>
      </c>
      <c r="C45" s="826"/>
      <c r="D45" s="560" t="s">
        <v>8</v>
      </c>
      <c r="E45" s="101" t="s">
        <v>1013</v>
      </c>
      <c r="F45" s="836" t="s">
        <v>362</v>
      </c>
      <c r="G45" s="837"/>
      <c r="H45" s="907" t="s">
        <v>221</v>
      </c>
      <c r="I45" s="908"/>
      <c r="J45" s="178" t="e">
        <f>#REF!</f>
        <v>#REF!</v>
      </c>
      <c r="K45" s="175"/>
      <c r="L45" s="175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76"/>
      <c r="DL45" s="176"/>
      <c r="DM45" s="176"/>
      <c r="DN45" s="176"/>
      <c r="DO45" s="176"/>
      <c r="DP45" s="176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  <c r="EB45" s="176"/>
      <c r="EC45" s="176"/>
      <c r="ED45" s="176"/>
      <c r="EE45" s="176"/>
      <c r="EF45" s="176"/>
      <c r="EG45" s="176"/>
      <c r="EH45" s="176"/>
      <c r="EI45" s="176"/>
      <c r="EJ45" s="176"/>
      <c r="EK45" s="176"/>
      <c r="EL45" s="176"/>
      <c r="EM45" s="176"/>
      <c r="EN45" s="176"/>
      <c r="EO45" s="176"/>
      <c r="EP45" s="176"/>
      <c r="EQ45" s="176"/>
      <c r="ER45" s="176"/>
      <c r="ES45" s="176"/>
      <c r="ET45" s="176"/>
      <c r="EU45" s="176"/>
      <c r="EV45" s="176"/>
      <c r="EW45" s="176"/>
      <c r="EX45" s="176"/>
      <c r="EY45" s="176"/>
      <c r="EZ45" s="176"/>
      <c r="FA45" s="176"/>
      <c r="FB45" s="176"/>
      <c r="FC45" s="176"/>
      <c r="FD45" s="176"/>
      <c r="FE45" s="176"/>
      <c r="FF45" s="176"/>
      <c r="FG45" s="176"/>
      <c r="FH45" s="176"/>
      <c r="FI45" s="176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76"/>
      <c r="HO45" s="176"/>
      <c r="HP45" s="176"/>
      <c r="HQ45" s="176"/>
      <c r="HR45" s="176"/>
      <c r="HS45" s="176"/>
      <c r="HT45" s="176"/>
      <c r="HU45" s="176"/>
      <c r="HV45" s="176"/>
      <c r="HW45" s="176"/>
      <c r="HX45" s="176"/>
      <c r="HY45" s="176"/>
      <c r="HZ45" s="176"/>
      <c r="IA45" s="176"/>
      <c r="IB45" s="176"/>
      <c r="IC45" s="176"/>
      <c r="ID45" s="176"/>
      <c r="IE45" s="176"/>
      <c r="IF45" s="176"/>
      <c r="IG45" s="176"/>
      <c r="IH45" s="176"/>
      <c r="II45" s="176"/>
      <c r="IJ45" s="176"/>
      <c r="IK45" s="176"/>
      <c r="IL45" s="176"/>
      <c r="IM45" s="176"/>
      <c r="IN45" s="176"/>
      <c r="IO45" s="176"/>
      <c r="IP45" s="176"/>
      <c r="IQ45" s="176"/>
      <c r="IR45" s="176"/>
      <c r="IS45" s="176"/>
      <c r="IT45" s="176"/>
      <c r="IU45" s="176"/>
      <c r="IV45" s="176"/>
    </row>
    <row r="46" spans="1:256" s="177" customFormat="1" x14ac:dyDescent="0.2">
      <c r="A46" s="591"/>
      <c r="B46" s="102"/>
      <c r="C46" s="672"/>
      <c r="D46" s="672"/>
      <c r="E46" s="672"/>
      <c r="F46" s="104"/>
      <c r="G46" s="105"/>
      <c r="H46" s="106"/>
      <c r="I46" s="107"/>
      <c r="J46" s="179"/>
      <c r="K46" s="175"/>
      <c r="L46" s="175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  <c r="EB46" s="176"/>
      <c r="EC46" s="176"/>
      <c r="ED46" s="176"/>
      <c r="EE46" s="176"/>
      <c r="EF46" s="176"/>
      <c r="EG46" s="176"/>
      <c r="EH46" s="176"/>
      <c r="EI46" s="176"/>
      <c r="EJ46" s="176"/>
      <c r="EK46" s="176"/>
      <c r="EL46" s="176"/>
      <c r="EM46" s="176"/>
      <c r="EN46" s="176"/>
      <c r="EO46" s="176"/>
      <c r="EP46" s="176"/>
      <c r="EQ46" s="176"/>
      <c r="ER46" s="176"/>
      <c r="ES46" s="176"/>
      <c r="ET46" s="176"/>
      <c r="EU46" s="176"/>
      <c r="EV46" s="176"/>
      <c r="EW46" s="176"/>
      <c r="EX46" s="176"/>
      <c r="EY46" s="176"/>
      <c r="EZ46" s="176"/>
      <c r="FA46" s="176"/>
      <c r="FB46" s="176"/>
      <c r="FC46" s="176"/>
      <c r="FD46" s="176"/>
      <c r="FE46" s="176"/>
      <c r="FF46" s="176"/>
      <c r="FG46" s="176"/>
      <c r="FH46" s="176"/>
      <c r="FI46" s="176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76"/>
      <c r="HO46" s="176"/>
      <c r="HP46" s="176"/>
      <c r="HQ46" s="176"/>
      <c r="HR46" s="176"/>
      <c r="HS46" s="176"/>
      <c r="HT46" s="176"/>
      <c r="HU46" s="176"/>
      <c r="HV46" s="176"/>
      <c r="HW46" s="176"/>
      <c r="HX46" s="176"/>
      <c r="HY46" s="176"/>
      <c r="HZ46" s="176"/>
      <c r="IA46" s="176"/>
      <c r="IB46" s="176"/>
      <c r="IC46" s="176"/>
      <c r="ID46" s="176"/>
      <c r="IE46" s="176"/>
      <c r="IF46" s="176"/>
      <c r="IG46" s="176"/>
      <c r="IH46" s="176"/>
      <c r="II46" s="176"/>
      <c r="IJ46" s="176"/>
      <c r="IK46" s="176"/>
      <c r="IL46" s="176"/>
      <c r="IM46" s="176"/>
      <c r="IN46" s="176"/>
      <c r="IO46" s="176"/>
      <c r="IP46" s="176"/>
      <c r="IQ46" s="176"/>
      <c r="IR46" s="176"/>
      <c r="IS46" s="176"/>
      <c r="IT46" s="176"/>
      <c r="IU46" s="176"/>
      <c r="IV46" s="176"/>
    </row>
    <row r="47" spans="1:256" s="177" customFormat="1" x14ac:dyDescent="0.2">
      <c r="A47" s="591"/>
      <c r="B47" s="866" t="s">
        <v>222</v>
      </c>
      <c r="C47" s="813" t="s">
        <v>22</v>
      </c>
      <c r="D47" s="813" t="s">
        <v>223</v>
      </c>
      <c r="E47" s="813" t="s">
        <v>17</v>
      </c>
      <c r="F47" s="816" t="s">
        <v>224</v>
      </c>
      <c r="G47" s="818" t="s">
        <v>225</v>
      </c>
      <c r="H47" s="819"/>
      <c r="I47" s="820" t="s">
        <v>226</v>
      </c>
      <c r="J47" s="179"/>
      <c r="K47" s="175"/>
      <c r="L47" s="175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O47" s="176"/>
      <c r="CP47" s="176"/>
      <c r="CQ47" s="176"/>
      <c r="CR47" s="176"/>
      <c r="CS47" s="176"/>
      <c r="CT47" s="176"/>
      <c r="CU47" s="176"/>
      <c r="CV47" s="176"/>
      <c r="CW47" s="176"/>
      <c r="CX47" s="176"/>
      <c r="CY47" s="176"/>
      <c r="CZ47" s="176"/>
      <c r="DA47" s="176"/>
      <c r="DB47" s="176"/>
      <c r="DC47" s="176"/>
      <c r="DD47" s="176"/>
      <c r="DE47" s="176"/>
      <c r="DF47" s="176"/>
      <c r="DG47" s="176"/>
      <c r="DH47" s="176"/>
      <c r="DI47" s="176"/>
      <c r="DJ47" s="176"/>
      <c r="DK47" s="176"/>
      <c r="DL47" s="176"/>
      <c r="DM47" s="176"/>
      <c r="DN47" s="176"/>
      <c r="DO47" s="176"/>
      <c r="DP47" s="176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  <c r="EB47" s="176"/>
      <c r="EC47" s="176"/>
      <c r="ED47" s="176"/>
      <c r="EE47" s="176"/>
      <c r="EF47" s="176"/>
      <c r="EG47" s="176"/>
      <c r="EH47" s="176"/>
      <c r="EI47" s="176"/>
      <c r="EJ47" s="176"/>
      <c r="EK47" s="176"/>
      <c r="EL47" s="176"/>
      <c r="EM47" s="176"/>
      <c r="EN47" s="176"/>
      <c r="EO47" s="176"/>
      <c r="EP47" s="176"/>
      <c r="EQ47" s="176"/>
      <c r="ER47" s="176"/>
      <c r="ES47" s="176"/>
      <c r="ET47" s="176"/>
      <c r="EU47" s="176"/>
      <c r="EV47" s="176"/>
      <c r="EW47" s="176"/>
      <c r="EX47" s="176"/>
      <c r="EY47" s="176"/>
      <c r="EZ47" s="176"/>
      <c r="FA47" s="176"/>
      <c r="FB47" s="176"/>
      <c r="FC47" s="176"/>
      <c r="FD47" s="176"/>
      <c r="FE47" s="176"/>
      <c r="FF47" s="176"/>
      <c r="FG47" s="176"/>
      <c r="FH47" s="176"/>
      <c r="FI47" s="176"/>
      <c r="FJ47" s="176"/>
      <c r="FK47" s="176"/>
      <c r="FL47" s="176"/>
      <c r="FM47" s="176"/>
      <c r="FN47" s="176"/>
      <c r="FO47" s="176"/>
      <c r="FP47" s="176"/>
      <c r="FQ47" s="176"/>
      <c r="FR47" s="176"/>
      <c r="FS47" s="176"/>
      <c r="FT47" s="176"/>
      <c r="FU47" s="176"/>
      <c r="FV47" s="176"/>
      <c r="FW47" s="176"/>
      <c r="FX47" s="176"/>
      <c r="FY47" s="176"/>
      <c r="FZ47" s="176"/>
      <c r="GA47" s="176"/>
      <c r="GB47" s="176"/>
      <c r="GC47" s="176"/>
      <c r="GD47" s="176"/>
      <c r="GE47" s="176"/>
      <c r="GF47" s="176"/>
      <c r="GG47" s="176"/>
      <c r="GH47" s="176"/>
      <c r="GI47" s="176"/>
      <c r="GJ47" s="176"/>
      <c r="GK47" s="176"/>
      <c r="GL47" s="176"/>
      <c r="GM47" s="176"/>
      <c r="GN47" s="176"/>
      <c r="GO47" s="176"/>
      <c r="GP47" s="176"/>
      <c r="GQ47" s="176"/>
      <c r="GR47" s="176"/>
      <c r="GS47" s="176"/>
      <c r="GT47" s="176"/>
      <c r="GU47" s="176"/>
      <c r="GV47" s="176"/>
      <c r="GW47" s="176"/>
      <c r="GX47" s="176"/>
      <c r="GY47" s="176"/>
      <c r="GZ47" s="176"/>
      <c r="HA47" s="176"/>
      <c r="HB47" s="176"/>
      <c r="HC47" s="176"/>
      <c r="HD47" s="176"/>
      <c r="HE47" s="176"/>
      <c r="HF47" s="176"/>
      <c r="HG47" s="176"/>
      <c r="HH47" s="176"/>
      <c r="HI47" s="176"/>
      <c r="HJ47" s="176"/>
      <c r="HK47" s="176"/>
      <c r="HL47" s="176"/>
      <c r="HM47" s="176"/>
      <c r="HN47" s="176"/>
      <c r="HO47" s="176"/>
      <c r="HP47" s="176"/>
      <c r="HQ47" s="176"/>
      <c r="HR47" s="176"/>
      <c r="HS47" s="176"/>
      <c r="HT47" s="176"/>
      <c r="HU47" s="176"/>
      <c r="HV47" s="176"/>
      <c r="HW47" s="176"/>
      <c r="HX47" s="176"/>
      <c r="HY47" s="176"/>
      <c r="HZ47" s="176"/>
      <c r="IA47" s="176"/>
      <c r="IB47" s="176"/>
      <c r="IC47" s="176"/>
      <c r="ID47" s="176"/>
      <c r="IE47" s="176"/>
      <c r="IF47" s="176"/>
      <c r="IG47" s="176"/>
      <c r="IH47" s="176"/>
      <c r="II47" s="176"/>
      <c r="IJ47" s="176"/>
      <c r="IK47" s="176"/>
      <c r="IL47" s="176"/>
      <c r="IM47" s="176"/>
      <c r="IN47" s="176"/>
      <c r="IO47" s="176"/>
      <c r="IP47" s="176"/>
      <c r="IQ47" s="176"/>
      <c r="IR47" s="176"/>
      <c r="IS47" s="176"/>
      <c r="IT47" s="176"/>
      <c r="IU47" s="176"/>
      <c r="IV47" s="176"/>
    </row>
    <row r="48" spans="1:256" s="177" customFormat="1" x14ac:dyDescent="0.2">
      <c r="A48" s="591"/>
      <c r="B48" s="867"/>
      <c r="C48" s="814"/>
      <c r="D48" s="814"/>
      <c r="E48" s="815"/>
      <c r="F48" s="817"/>
      <c r="G48" s="165" t="s">
        <v>227</v>
      </c>
      <c r="H48" s="166" t="s">
        <v>228</v>
      </c>
      <c r="I48" s="821"/>
      <c r="J48" s="179"/>
      <c r="K48" s="175"/>
      <c r="L48" s="175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O48" s="176"/>
      <c r="CP48" s="176"/>
      <c r="CQ48" s="176"/>
      <c r="CR48" s="176"/>
      <c r="CS48" s="176"/>
      <c r="CT48" s="176"/>
      <c r="CU48" s="176"/>
      <c r="CV48" s="176"/>
      <c r="CW48" s="176"/>
      <c r="CX48" s="176"/>
      <c r="CY48" s="176"/>
      <c r="CZ48" s="176"/>
      <c r="DA48" s="176"/>
      <c r="DB48" s="176"/>
      <c r="DC48" s="176"/>
      <c r="DD48" s="176"/>
      <c r="DE48" s="176"/>
      <c r="DF48" s="176"/>
      <c r="DG48" s="176"/>
      <c r="DH48" s="176"/>
      <c r="DI48" s="176"/>
      <c r="DJ48" s="176"/>
      <c r="DK48" s="176"/>
      <c r="DL48" s="176"/>
      <c r="DM48" s="176"/>
      <c r="DN48" s="176"/>
      <c r="DO48" s="176"/>
      <c r="DP48" s="176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  <c r="EB48" s="176"/>
      <c r="EC48" s="176"/>
      <c r="ED48" s="176"/>
      <c r="EE48" s="176"/>
      <c r="EF48" s="176"/>
      <c r="EG48" s="176"/>
      <c r="EH48" s="176"/>
      <c r="EI48" s="176"/>
      <c r="EJ48" s="176"/>
      <c r="EK48" s="176"/>
      <c r="EL48" s="176"/>
      <c r="EM48" s="176"/>
      <c r="EN48" s="176"/>
      <c r="EO48" s="176"/>
      <c r="EP48" s="176"/>
      <c r="EQ48" s="176"/>
      <c r="ER48" s="176"/>
      <c r="ES48" s="176"/>
      <c r="ET48" s="176"/>
      <c r="EU48" s="176"/>
      <c r="EV48" s="176"/>
      <c r="EW48" s="176"/>
      <c r="EX48" s="176"/>
      <c r="EY48" s="176"/>
      <c r="EZ48" s="176"/>
      <c r="FA48" s="176"/>
      <c r="FB48" s="176"/>
      <c r="FC48" s="176"/>
      <c r="FD48" s="176"/>
      <c r="FE48" s="176"/>
      <c r="FF48" s="176"/>
      <c r="FG48" s="176"/>
      <c r="FH48" s="176"/>
      <c r="FI48" s="176"/>
      <c r="FJ48" s="176"/>
      <c r="FK48" s="176"/>
      <c r="FL48" s="176"/>
      <c r="FM48" s="176"/>
      <c r="FN48" s="176"/>
      <c r="FO48" s="176"/>
      <c r="FP48" s="176"/>
      <c r="FQ48" s="176"/>
      <c r="FR48" s="176"/>
      <c r="FS48" s="176"/>
      <c r="FT48" s="176"/>
      <c r="FU48" s="176"/>
      <c r="FV48" s="176"/>
      <c r="FW48" s="176"/>
      <c r="FX48" s="176"/>
      <c r="FY48" s="176"/>
      <c r="FZ48" s="176"/>
      <c r="GA48" s="176"/>
      <c r="GB48" s="176"/>
      <c r="GC48" s="176"/>
      <c r="GD48" s="176"/>
      <c r="GE48" s="176"/>
      <c r="GF48" s="176"/>
      <c r="GG48" s="176"/>
      <c r="GH48" s="176"/>
      <c r="GI48" s="176"/>
      <c r="GJ48" s="176"/>
      <c r="GK48" s="176"/>
      <c r="GL48" s="176"/>
      <c r="GM48" s="176"/>
      <c r="GN48" s="176"/>
      <c r="GO48" s="176"/>
      <c r="GP48" s="176"/>
      <c r="GQ48" s="176"/>
      <c r="GR48" s="176"/>
      <c r="GS48" s="176"/>
      <c r="GT48" s="176"/>
      <c r="GU48" s="176"/>
      <c r="GV48" s="176"/>
      <c r="GW48" s="176"/>
      <c r="GX48" s="176"/>
      <c r="GY48" s="176"/>
      <c r="GZ48" s="176"/>
      <c r="HA48" s="176"/>
      <c r="HB48" s="176"/>
      <c r="HC48" s="176"/>
      <c r="HD48" s="176"/>
      <c r="HE48" s="176"/>
      <c r="HF48" s="176"/>
      <c r="HG48" s="176"/>
      <c r="HH48" s="176"/>
      <c r="HI48" s="176"/>
      <c r="HJ48" s="176"/>
      <c r="HK48" s="176"/>
      <c r="HL48" s="176"/>
      <c r="HM48" s="176"/>
      <c r="HN48" s="176"/>
      <c r="HO48" s="176"/>
      <c r="HP48" s="176"/>
      <c r="HQ48" s="176"/>
      <c r="HR48" s="176"/>
      <c r="HS48" s="176"/>
      <c r="HT48" s="176"/>
      <c r="HU48" s="176"/>
      <c r="HV48" s="176"/>
      <c r="HW48" s="176"/>
      <c r="HX48" s="176"/>
      <c r="HY48" s="176"/>
      <c r="HZ48" s="176"/>
      <c r="IA48" s="176"/>
      <c r="IB48" s="176"/>
      <c r="IC48" s="176"/>
      <c r="ID48" s="176"/>
      <c r="IE48" s="176"/>
      <c r="IF48" s="176"/>
      <c r="IG48" s="176"/>
      <c r="IH48" s="176"/>
      <c r="II48" s="176"/>
      <c r="IJ48" s="176"/>
      <c r="IK48" s="176"/>
      <c r="IL48" s="176"/>
      <c r="IM48" s="176"/>
      <c r="IN48" s="176"/>
      <c r="IO48" s="176"/>
      <c r="IP48" s="176"/>
      <c r="IQ48" s="176"/>
      <c r="IR48" s="176"/>
      <c r="IS48" s="176"/>
      <c r="IT48" s="176"/>
      <c r="IU48" s="176"/>
      <c r="IV48" s="176"/>
    </row>
    <row r="49" spans="1:256" s="177" customFormat="1" ht="22.5" x14ac:dyDescent="0.2">
      <c r="A49" s="591"/>
      <c r="B49" s="81" t="s">
        <v>324</v>
      </c>
      <c r="C49" s="77" t="s">
        <v>8</v>
      </c>
      <c r="D49" s="78" t="s">
        <v>1014</v>
      </c>
      <c r="E49" s="79" t="s">
        <v>249</v>
      </c>
      <c r="F49" s="80">
        <v>0.59599999999999997</v>
      </c>
      <c r="G49" s="592">
        <f>G12</f>
        <v>25.99</v>
      </c>
      <c r="H49" s="114">
        <f>TRUNC(F49*G49,2)</f>
        <v>15.49</v>
      </c>
      <c r="I49" s="169"/>
      <c r="J49" s="179"/>
      <c r="K49" s="175"/>
      <c r="L49" s="175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6"/>
      <c r="BX49" s="176"/>
      <c r="BY49" s="176"/>
      <c r="BZ49" s="176"/>
      <c r="CA49" s="176"/>
      <c r="CB49" s="176"/>
      <c r="CC49" s="176"/>
      <c r="CD49" s="176"/>
      <c r="CE49" s="176"/>
      <c r="CF49" s="176"/>
      <c r="CG49" s="176"/>
      <c r="CH49" s="176"/>
      <c r="CI49" s="176"/>
      <c r="CJ49" s="176"/>
      <c r="CK49" s="176"/>
      <c r="CL49" s="176"/>
      <c r="CM49" s="176"/>
      <c r="CN49" s="176"/>
      <c r="CO49" s="176"/>
      <c r="CP49" s="176"/>
      <c r="CQ49" s="176"/>
      <c r="CR49" s="176"/>
      <c r="CS49" s="176"/>
      <c r="CT49" s="176"/>
      <c r="CU49" s="176"/>
      <c r="CV49" s="176"/>
      <c r="CW49" s="176"/>
      <c r="CX49" s="176"/>
      <c r="CY49" s="176"/>
      <c r="CZ49" s="176"/>
      <c r="DA49" s="176"/>
      <c r="DB49" s="176"/>
      <c r="DC49" s="176"/>
      <c r="DD49" s="176"/>
      <c r="DE49" s="176"/>
      <c r="DF49" s="176"/>
      <c r="DG49" s="176"/>
      <c r="DH49" s="176"/>
      <c r="DI49" s="176"/>
      <c r="DJ49" s="176"/>
      <c r="DK49" s="176"/>
      <c r="DL49" s="176"/>
      <c r="DM49" s="176"/>
      <c r="DN49" s="176"/>
      <c r="DO49" s="176"/>
      <c r="DP49" s="176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  <c r="EB49" s="176"/>
      <c r="EC49" s="176"/>
      <c r="ED49" s="176"/>
      <c r="EE49" s="176"/>
      <c r="EF49" s="176"/>
      <c r="EG49" s="176"/>
      <c r="EH49" s="176"/>
      <c r="EI49" s="176"/>
      <c r="EJ49" s="176"/>
      <c r="EK49" s="176"/>
      <c r="EL49" s="176"/>
      <c r="EM49" s="176"/>
      <c r="EN49" s="176"/>
      <c r="EO49" s="176"/>
      <c r="EP49" s="176"/>
      <c r="EQ49" s="176"/>
      <c r="ER49" s="176"/>
      <c r="ES49" s="176"/>
      <c r="ET49" s="176"/>
      <c r="EU49" s="176"/>
      <c r="EV49" s="176"/>
      <c r="EW49" s="176"/>
      <c r="EX49" s="176"/>
      <c r="EY49" s="176"/>
      <c r="EZ49" s="176"/>
      <c r="FA49" s="176"/>
      <c r="FB49" s="176"/>
      <c r="FC49" s="176"/>
      <c r="FD49" s="176"/>
      <c r="FE49" s="176"/>
      <c r="FF49" s="176"/>
      <c r="FG49" s="176"/>
      <c r="FH49" s="176"/>
      <c r="FI49" s="176"/>
      <c r="FJ49" s="176"/>
      <c r="FK49" s="176"/>
      <c r="FL49" s="176"/>
      <c r="FM49" s="176"/>
      <c r="FN49" s="176"/>
      <c r="FO49" s="176"/>
      <c r="FP49" s="176"/>
      <c r="FQ49" s="176"/>
      <c r="FR49" s="176"/>
      <c r="FS49" s="176"/>
      <c r="FT49" s="176"/>
      <c r="FU49" s="176"/>
      <c r="FV49" s="176"/>
      <c r="FW49" s="176"/>
      <c r="FX49" s="176"/>
      <c r="FY49" s="176"/>
      <c r="FZ49" s="176"/>
      <c r="GA49" s="176"/>
      <c r="GB49" s="176"/>
      <c r="GC49" s="176"/>
      <c r="GD49" s="176"/>
      <c r="GE49" s="176"/>
      <c r="GF49" s="176"/>
      <c r="GG49" s="176"/>
      <c r="GH49" s="176"/>
      <c r="GI49" s="176"/>
      <c r="GJ49" s="176"/>
      <c r="GK49" s="176"/>
      <c r="GL49" s="176"/>
      <c r="GM49" s="176"/>
      <c r="GN49" s="176"/>
      <c r="GO49" s="176"/>
      <c r="GP49" s="176"/>
      <c r="GQ49" s="176"/>
      <c r="GR49" s="176"/>
      <c r="GS49" s="176"/>
      <c r="GT49" s="176"/>
      <c r="GU49" s="176"/>
      <c r="GV49" s="176"/>
      <c r="GW49" s="176"/>
      <c r="GX49" s="176"/>
      <c r="GY49" s="176"/>
      <c r="GZ49" s="176"/>
      <c r="HA49" s="176"/>
      <c r="HB49" s="176"/>
      <c r="HC49" s="176"/>
      <c r="HD49" s="176"/>
      <c r="HE49" s="176"/>
      <c r="HF49" s="176"/>
      <c r="HG49" s="176"/>
      <c r="HH49" s="176"/>
      <c r="HI49" s="176"/>
      <c r="HJ49" s="176"/>
      <c r="HK49" s="176"/>
      <c r="HL49" s="176"/>
      <c r="HM49" s="176"/>
      <c r="HN49" s="176"/>
      <c r="HO49" s="176"/>
      <c r="HP49" s="176"/>
      <c r="HQ49" s="176"/>
      <c r="HR49" s="176"/>
      <c r="HS49" s="176"/>
      <c r="HT49" s="176"/>
      <c r="HU49" s="176"/>
      <c r="HV49" s="176"/>
      <c r="HW49" s="176"/>
      <c r="HX49" s="176"/>
      <c r="HY49" s="176"/>
      <c r="HZ49" s="176"/>
      <c r="IA49" s="176"/>
      <c r="IB49" s="176"/>
      <c r="IC49" s="176"/>
      <c r="ID49" s="176"/>
      <c r="IE49" s="176"/>
      <c r="IF49" s="176"/>
      <c r="IG49" s="176"/>
      <c r="IH49" s="176"/>
      <c r="II49" s="176"/>
      <c r="IJ49" s="176"/>
      <c r="IK49" s="176"/>
      <c r="IL49" s="176"/>
      <c r="IM49" s="176"/>
      <c r="IN49" s="176"/>
      <c r="IO49" s="176"/>
      <c r="IP49" s="176"/>
      <c r="IQ49" s="176"/>
      <c r="IR49" s="176"/>
      <c r="IS49" s="176"/>
      <c r="IT49" s="176"/>
      <c r="IU49" s="176"/>
      <c r="IV49" s="176"/>
    </row>
    <row r="50" spans="1:256" s="177" customFormat="1" ht="22.5" x14ac:dyDescent="0.2">
      <c r="A50" s="591"/>
      <c r="B50" s="81" t="s">
        <v>323</v>
      </c>
      <c r="C50" s="77" t="s">
        <v>8</v>
      </c>
      <c r="D50" s="78" t="s">
        <v>1015</v>
      </c>
      <c r="E50" s="79" t="s">
        <v>249</v>
      </c>
      <c r="F50" s="80">
        <v>0.59599999999999997</v>
      </c>
      <c r="G50" s="592">
        <f>G13</f>
        <v>29.55</v>
      </c>
      <c r="H50" s="114">
        <f>TRUNC(F50*G50,2)</f>
        <v>17.61</v>
      </c>
      <c r="I50" s="169"/>
      <c r="J50" s="179"/>
      <c r="K50" s="175"/>
      <c r="L50" s="175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  <c r="AZ50" s="176"/>
      <c r="BA50" s="176"/>
      <c r="BB50" s="176"/>
      <c r="BC50" s="176"/>
      <c r="BD50" s="176"/>
      <c r="BE50" s="176"/>
      <c r="BF50" s="176"/>
      <c r="BG50" s="176"/>
      <c r="BH50" s="176"/>
      <c r="BI50" s="176"/>
      <c r="BJ50" s="176"/>
      <c r="BK50" s="176"/>
      <c r="BL50" s="176"/>
      <c r="BM50" s="176"/>
      <c r="BN50" s="176"/>
      <c r="BO50" s="176"/>
      <c r="BP50" s="176"/>
      <c r="BQ50" s="176"/>
      <c r="BR50" s="176"/>
      <c r="BS50" s="176"/>
      <c r="BT50" s="176"/>
      <c r="BU50" s="176"/>
      <c r="BV50" s="176"/>
      <c r="BW50" s="176"/>
      <c r="BX50" s="176"/>
      <c r="BY50" s="176"/>
      <c r="BZ50" s="176"/>
      <c r="CA50" s="176"/>
      <c r="CB50" s="176"/>
      <c r="CC50" s="176"/>
      <c r="CD50" s="176"/>
      <c r="CE50" s="176"/>
      <c r="CF50" s="176"/>
      <c r="CG50" s="176"/>
      <c r="CH50" s="176"/>
      <c r="CI50" s="176"/>
      <c r="CJ50" s="176"/>
      <c r="CK50" s="176"/>
      <c r="CL50" s="176"/>
      <c r="CM50" s="176"/>
      <c r="CN50" s="176"/>
      <c r="CO50" s="176"/>
      <c r="CP50" s="176"/>
      <c r="CQ50" s="176"/>
      <c r="CR50" s="176"/>
      <c r="CS50" s="176"/>
      <c r="CT50" s="176"/>
      <c r="CU50" s="176"/>
      <c r="CV50" s="176"/>
      <c r="CW50" s="176"/>
      <c r="CX50" s="176"/>
      <c r="CY50" s="176"/>
      <c r="CZ50" s="176"/>
      <c r="DA50" s="176"/>
      <c r="DB50" s="176"/>
      <c r="DC50" s="176"/>
      <c r="DD50" s="176"/>
      <c r="DE50" s="176"/>
      <c r="DF50" s="176"/>
      <c r="DG50" s="176"/>
      <c r="DH50" s="176"/>
      <c r="DI50" s="176"/>
      <c r="DJ50" s="176"/>
      <c r="DK50" s="176"/>
      <c r="DL50" s="176"/>
      <c r="DM50" s="176"/>
      <c r="DN50" s="176"/>
      <c r="DO50" s="176"/>
      <c r="DP50" s="176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  <c r="EB50" s="176"/>
      <c r="EC50" s="176"/>
      <c r="ED50" s="176"/>
      <c r="EE50" s="176"/>
      <c r="EF50" s="176"/>
      <c r="EG50" s="176"/>
      <c r="EH50" s="176"/>
      <c r="EI50" s="176"/>
      <c r="EJ50" s="176"/>
      <c r="EK50" s="176"/>
      <c r="EL50" s="176"/>
      <c r="EM50" s="176"/>
      <c r="EN50" s="176"/>
      <c r="EO50" s="176"/>
      <c r="EP50" s="176"/>
      <c r="EQ50" s="176"/>
      <c r="ER50" s="176"/>
      <c r="ES50" s="176"/>
      <c r="ET50" s="176"/>
      <c r="EU50" s="176"/>
      <c r="EV50" s="176"/>
      <c r="EW50" s="176"/>
      <c r="EX50" s="176"/>
      <c r="EY50" s="176"/>
      <c r="EZ50" s="176"/>
      <c r="FA50" s="176"/>
      <c r="FB50" s="176"/>
      <c r="FC50" s="176"/>
      <c r="FD50" s="176"/>
      <c r="FE50" s="176"/>
      <c r="FF50" s="176"/>
      <c r="FG50" s="176"/>
      <c r="FH50" s="176"/>
      <c r="FI50" s="176"/>
      <c r="FJ50" s="176"/>
      <c r="FK50" s="176"/>
      <c r="FL50" s="176"/>
      <c r="FM50" s="176"/>
      <c r="FN50" s="176"/>
      <c r="FO50" s="176"/>
      <c r="FP50" s="176"/>
      <c r="FQ50" s="176"/>
      <c r="FR50" s="176"/>
      <c r="FS50" s="176"/>
      <c r="FT50" s="176"/>
      <c r="FU50" s="176"/>
      <c r="FV50" s="176"/>
      <c r="FW50" s="176"/>
      <c r="FX50" s="176"/>
      <c r="FY50" s="176"/>
      <c r="FZ50" s="176"/>
      <c r="GA50" s="176"/>
      <c r="GB50" s="176"/>
      <c r="GC50" s="176"/>
      <c r="GD50" s="176"/>
      <c r="GE50" s="176"/>
      <c r="GF50" s="176"/>
      <c r="GG50" s="176"/>
      <c r="GH50" s="176"/>
      <c r="GI50" s="176"/>
      <c r="GJ50" s="176"/>
      <c r="GK50" s="176"/>
      <c r="GL50" s="176"/>
      <c r="GM50" s="176"/>
      <c r="GN50" s="176"/>
      <c r="GO50" s="176"/>
      <c r="GP50" s="176"/>
      <c r="GQ50" s="176"/>
      <c r="GR50" s="176"/>
      <c r="GS50" s="176"/>
      <c r="GT50" s="176"/>
      <c r="GU50" s="176"/>
      <c r="GV50" s="176"/>
      <c r="GW50" s="176"/>
      <c r="GX50" s="176"/>
      <c r="GY50" s="176"/>
      <c r="GZ50" s="176"/>
      <c r="HA50" s="176"/>
      <c r="HB50" s="176"/>
      <c r="HC50" s="176"/>
      <c r="HD50" s="176"/>
      <c r="HE50" s="176"/>
      <c r="HF50" s="176"/>
      <c r="HG50" s="176"/>
      <c r="HH50" s="176"/>
      <c r="HI50" s="176"/>
      <c r="HJ50" s="176"/>
      <c r="HK50" s="176"/>
      <c r="HL50" s="176"/>
      <c r="HM50" s="176"/>
      <c r="HN50" s="176"/>
      <c r="HO50" s="176"/>
      <c r="HP50" s="176"/>
      <c r="HQ50" s="176"/>
      <c r="HR50" s="176"/>
      <c r="HS50" s="176"/>
      <c r="HT50" s="176"/>
      <c r="HU50" s="176"/>
      <c r="HV50" s="176"/>
      <c r="HW50" s="176"/>
      <c r="HX50" s="176"/>
      <c r="HY50" s="176"/>
      <c r="HZ50" s="176"/>
      <c r="IA50" s="176"/>
      <c r="IB50" s="176"/>
      <c r="IC50" s="176"/>
      <c r="ID50" s="176"/>
      <c r="IE50" s="176"/>
      <c r="IF50" s="176"/>
      <c r="IG50" s="176"/>
      <c r="IH50" s="176"/>
      <c r="II50" s="176"/>
      <c r="IJ50" s="176"/>
      <c r="IK50" s="176"/>
      <c r="IL50" s="176"/>
      <c r="IM50" s="176"/>
      <c r="IN50" s="176"/>
      <c r="IO50" s="176"/>
      <c r="IP50" s="176"/>
      <c r="IQ50" s="176"/>
      <c r="IR50" s="176"/>
      <c r="IS50" s="176"/>
      <c r="IT50" s="176"/>
      <c r="IU50" s="176"/>
      <c r="IV50" s="176"/>
    </row>
    <row r="51" spans="1:256" s="177" customFormat="1" x14ac:dyDescent="0.2">
      <c r="A51" s="591"/>
      <c r="B51" s="170" t="s">
        <v>226</v>
      </c>
      <c r="C51" s="808"/>
      <c r="D51" s="809"/>
      <c r="E51" s="809"/>
      <c r="F51" s="809"/>
      <c r="G51" s="809"/>
      <c r="H51" s="810"/>
      <c r="I51" s="171">
        <f>SUM(H49:H50)</f>
        <v>33.1</v>
      </c>
      <c r="J51" s="179"/>
      <c r="K51" s="175"/>
      <c r="L51" s="175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6"/>
      <c r="BX51" s="176"/>
      <c r="BY51" s="176"/>
      <c r="BZ51" s="176"/>
      <c r="CA51" s="176"/>
      <c r="CB51" s="176"/>
      <c r="CC51" s="176"/>
      <c r="CD51" s="176"/>
      <c r="CE51" s="176"/>
      <c r="CF51" s="176"/>
      <c r="CG51" s="176"/>
      <c r="CH51" s="176"/>
      <c r="CI51" s="176"/>
      <c r="CJ51" s="176"/>
      <c r="CK51" s="176"/>
      <c r="CL51" s="176"/>
      <c r="CM51" s="176"/>
      <c r="CN51" s="176"/>
      <c r="CO51" s="176"/>
      <c r="CP51" s="176"/>
      <c r="CQ51" s="176"/>
      <c r="CR51" s="176"/>
      <c r="CS51" s="176"/>
      <c r="CT51" s="176"/>
      <c r="CU51" s="176"/>
      <c r="CV51" s="176"/>
      <c r="CW51" s="176"/>
      <c r="CX51" s="176"/>
      <c r="CY51" s="176"/>
      <c r="CZ51" s="176"/>
      <c r="DA51" s="176"/>
      <c r="DB51" s="176"/>
      <c r="DC51" s="176"/>
      <c r="DD51" s="176"/>
      <c r="DE51" s="176"/>
      <c r="DF51" s="176"/>
      <c r="DG51" s="176"/>
      <c r="DH51" s="176"/>
      <c r="DI51" s="176"/>
      <c r="DJ51" s="176"/>
      <c r="DK51" s="176"/>
      <c r="DL51" s="176"/>
      <c r="DM51" s="176"/>
      <c r="DN51" s="176"/>
      <c r="DO51" s="176"/>
      <c r="DP51" s="176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  <c r="EB51" s="176"/>
      <c r="EC51" s="176"/>
      <c r="ED51" s="176"/>
      <c r="EE51" s="176"/>
      <c r="EF51" s="176"/>
      <c r="EG51" s="176"/>
      <c r="EH51" s="176"/>
      <c r="EI51" s="176"/>
      <c r="EJ51" s="176"/>
      <c r="EK51" s="176"/>
      <c r="EL51" s="176"/>
      <c r="EM51" s="176"/>
      <c r="EN51" s="176"/>
      <c r="EO51" s="176"/>
      <c r="EP51" s="176"/>
      <c r="EQ51" s="176"/>
      <c r="ER51" s="176"/>
      <c r="ES51" s="176"/>
      <c r="ET51" s="176"/>
      <c r="EU51" s="176"/>
      <c r="EV51" s="176"/>
      <c r="EW51" s="176"/>
      <c r="EX51" s="176"/>
      <c r="EY51" s="176"/>
      <c r="EZ51" s="176"/>
      <c r="FA51" s="176"/>
      <c r="FB51" s="176"/>
      <c r="FC51" s="176"/>
      <c r="FD51" s="176"/>
      <c r="FE51" s="176"/>
      <c r="FF51" s="176"/>
      <c r="FG51" s="176"/>
      <c r="FH51" s="176"/>
      <c r="FI51" s="176"/>
      <c r="FJ51" s="176"/>
      <c r="FK51" s="176"/>
      <c r="FL51" s="176"/>
      <c r="FM51" s="176"/>
      <c r="FN51" s="176"/>
      <c r="FO51" s="176"/>
      <c r="FP51" s="176"/>
      <c r="FQ51" s="176"/>
      <c r="FR51" s="176"/>
      <c r="FS51" s="176"/>
      <c r="FT51" s="176"/>
      <c r="FU51" s="176"/>
      <c r="FV51" s="176"/>
      <c r="FW51" s="176"/>
      <c r="FX51" s="176"/>
      <c r="FY51" s="176"/>
      <c r="FZ51" s="176"/>
      <c r="GA51" s="176"/>
      <c r="GB51" s="176"/>
      <c r="GC51" s="176"/>
      <c r="GD51" s="176"/>
      <c r="GE51" s="176"/>
      <c r="GF51" s="176"/>
      <c r="GG51" s="176"/>
      <c r="GH51" s="176"/>
      <c r="GI51" s="176"/>
      <c r="GJ51" s="176"/>
      <c r="GK51" s="176"/>
      <c r="GL51" s="176"/>
      <c r="GM51" s="176"/>
      <c r="GN51" s="176"/>
      <c r="GO51" s="176"/>
      <c r="GP51" s="176"/>
      <c r="GQ51" s="176"/>
      <c r="GR51" s="176"/>
      <c r="GS51" s="176"/>
      <c r="GT51" s="176"/>
      <c r="GU51" s="176"/>
      <c r="GV51" s="176"/>
      <c r="GW51" s="176"/>
      <c r="GX51" s="176"/>
      <c r="GY51" s="176"/>
      <c r="GZ51" s="176"/>
      <c r="HA51" s="176"/>
      <c r="HB51" s="176"/>
      <c r="HC51" s="176"/>
      <c r="HD51" s="176"/>
      <c r="HE51" s="176"/>
      <c r="HF51" s="176"/>
      <c r="HG51" s="176"/>
      <c r="HH51" s="176"/>
      <c r="HI51" s="176"/>
      <c r="HJ51" s="176"/>
      <c r="HK51" s="176"/>
      <c r="HL51" s="176"/>
      <c r="HM51" s="176"/>
      <c r="HN51" s="176"/>
      <c r="HO51" s="176"/>
      <c r="HP51" s="176"/>
      <c r="HQ51" s="176"/>
      <c r="HR51" s="176"/>
      <c r="HS51" s="176"/>
      <c r="HT51" s="176"/>
      <c r="HU51" s="176"/>
      <c r="HV51" s="176"/>
      <c r="HW51" s="176"/>
      <c r="HX51" s="176"/>
      <c r="HY51" s="176"/>
      <c r="HZ51" s="176"/>
      <c r="IA51" s="176"/>
      <c r="IB51" s="176"/>
      <c r="IC51" s="176"/>
      <c r="ID51" s="176"/>
      <c r="IE51" s="176"/>
      <c r="IF51" s="176"/>
      <c r="IG51" s="176"/>
      <c r="IH51" s="176"/>
      <c r="II51" s="176"/>
      <c r="IJ51" s="176"/>
      <c r="IK51" s="176"/>
      <c r="IL51" s="176"/>
      <c r="IM51" s="176"/>
      <c r="IN51" s="176"/>
      <c r="IO51" s="176"/>
      <c r="IP51" s="176"/>
      <c r="IQ51" s="176"/>
      <c r="IR51" s="176"/>
      <c r="IS51" s="176"/>
      <c r="IT51" s="176"/>
      <c r="IU51" s="176"/>
      <c r="IV51" s="176"/>
    </row>
    <row r="52" spans="1:256" s="177" customFormat="1" x14ac:dyDescent="0.2">
      <c r="A52" s="591"/>
      <c r="B52" s="102"/>
      <c r="C52" s="672"/>
      <c r="D52" s="672"/>
      <c r="E52" s="672"/>
      <c r="F52" s="104"/>
      <c r="G52" s="105"/>
      <c r="H52" s="106"/>
      <c r="I52" s="107"/>
      <c r="J52" s="179"/>
      <c r="K52" s="175"/>
      <c r="L52" s="175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76"/>
      <c r="DK52" s="176"/>
      <c r="DL52" s="176"/>
      <c r="DM52" s="176"/>
      <c r="DN52" s="176"/>
      <c r="DO52" s="176"/>
      <c r="DP52" s="176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  <c r="EB52" s="176"/>
      <c r="EC52" s="176"/>
      <c r="ED52" s="176"/>
      <c r="EE52" s="176"/>
      <c r="EF52" s="176"/>
      <c r="EG52" s="176"/>
      <c r="EH52" s="176"/>
      <c r="EI52" s="176"/>
      <c r="EJ52" s="176"/>
      <c r="EK52" s="176"/>
      <c r="EL52" s="176"/>
      <c r="EM52" s="176"/>
      <c r="EN52" s="176"/>
      <c r="EO52" s="176"/>
      <c r="EP52" s="176"/>
      <c r="EQ52" s="176"/>
      <c r="ER52" s="176"/>
      <c r="ES52" s="176"/>
      <c r="ET52" s="176"/>
      <c r="EU52" s="176"/>
      <c r="EV52" s="176"/>
      <c r="EW52" s="176"/>
      <c r="EX52" s="176"/>
      <c r="EY52" s="176"/>
      <c r="EZ52" s="176"/>
      <c r="FA52" s="176"/>
      <c r="FB52" s="176"/>
      <c r="FC52" s="176"/>
      <c r="FD52" s="176"/>
      <c r="FE52" s="176"/>
      <c r="FF52" s="176"/>
      <c r="FG52" s="176"/>
      <c r="FH52" s="176"/>
      <c r="FI52" s="176"/>
      <c r="FJ52" s="176"/>
      <c r="FK52" s="176"/>
      <c r="FL52" s="176"/>
      <c r="FM52" s="176"/>
      <c r="FN52" s="176"/>
      <c r="FO52" s="176"/>
      <c r="FP52" s="176"/>
      <c r="FQ52" s="176"/>
      <c r="FR52" s="176"/>
      <c r="FS52" s="176"/>
      <c r="FT52" s="176"/>
      <c r="FU52" s="176"/>
      <c r="FV52" s="176"/>
      <c r="FW52" s="176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</row>
    <row r="53" spans="1:256" s="177" customFormat="1" x14ac:dyDescent="0.2">
      <c r="A53" s="591"/>
      <c r="B53" s="866" t="s">
        <v>229</v>
      </c>
      <c r="C53" s="813" t="s">
        <v>22</v>
      </c>
      <c r="D53" s="813" t="s">
        <v>223</v>
      </c>
      <c r="E53" s="813" t="s">
        <v>17</v>
      </c>
      <c r="F53" s="816" t="s">
        <v>224</v>
      </c>
      <c r="G53" s="818" t="s">
        <v>225</v>
      </c>
      <c r="H53" s="819"/>
      <c r="I53" s="820" t="s">
        <v>230</v>
      </c>
      <c r="J53" s="179"/>
      <c r="K53" s="175"/>
      <c r="L53" s="181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6"/>
      <c r="BX53" s="176"/>
      <c r="BY53" s="176"/>
      <c r="BZ53" s="176"/>
      <c r="CA53" s="176"/>
      <c r="CB53" s="176"/>
      <c r="CC53" s="176"/>
      <c r="CD53" s="176"/>
      <c r="CE53" s="176"/>
      <c r="CF53" s="176"/>
      <c r="CG53" s="176"/>
      <c r="CH53" s="176"/>
      <c r="CI53" s="176"/>
      <c r="CJ53" s="176"/>
      <c r="CK53" s="176"/>
      <c r="CL53" s="176"/>
      <c r="CM53" s="176"/>
      <c r="CN53" s="176"/>
      <c r="CO53" s="176"/>
      <c r="CP53" s="176"/>
      <c r="CQ53" s="176"/>
      <c r="CR53" s="176"/>
      <c r="CS53" s="176"/>
      <c r="CT53" s="176"/>
      <c r="CU53" s="176"/>
      <c r="CV53" s="176"/>
      <c r="CW53" s="176"/>
      <c r="CX53" s="176"/>
      <c r="CY53" s="176"/>
      <c r="CZ53" s="176"/>
      <c r="DA53" s="176"/>
      <c r="DB53" s="176"/>
      <c r="DC53" s="176"/>
      <c r="DD53" s="176"/>
      <c r="DE53" s="176"/>
      <c r="DF53" s="176"/>
      <c r="DG53" s="176"/>
      <c r="DH53" s="176"/>
      <c r="DI53" s="176"/>
      <c r="DJ53" s="176"/>
      <c r="DK53" s="176"/>
      <c r="DL53" s="176"/>
      <c r="DM53" s="176"/>
      <c r="DN53" s="176"/>
      <c r="DO53" s="176"/>
      <c r="DP53" s="176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  <c r="EB53" s="176"/>
      <c r="EC53" s="176"/>
      <c r="ED53" s="176"/>
      <c r="EE53" s="176"/>
      <c r="EF53" s="176"/>
      <c r="EG53" s="176"/>
      <c r="EH53" s="176"/>
      <c r="EI53" s="176"/>
      <c r="EJ53" s="176"/>
      <c r="EK53" s="176"/>
      <c r="EL53" s="176"/>
      <c r="EM53" s="176"/>
      <c r="EN53" s="176"/>
      <c r="EO53" s="176"/>
      <c r="EP53" s="176"/>
      <c r="EQ53" s="176"/>
      <c r="ER53" s="176"/>
      <c r="ES53" s="176"/>
      <c r="ET53" s="176"/>
      <c r="EU53" s="176"/>
      <c r="EV53" s="176"/>
      <c r="EW53" s="176"/>
      <c r="EX53" s="176"/>
      <c r="EY53" s="176"/>
      <c r="EZ53" s="176"/>
      <c r="FA53" s="176"/>
      <c r="FB53" s="176"/>
      <c r="FC53" s="176"/>
      <c r="FD53" s="176"/>
      <c r="FE53" s="176"/>
      <c r="FF53" s="176"/>
      <c r="FG53" s="176"/>
      <c r="FH53" s="176"/>
      <c r="FI53" s="176"/>
      <c r="FJ53" s="176"/>
      <c r="FK53" s="176"/>
      <c r="FL53" s="176"/>
      <c r="FM53" s="176"/>
      <c r="FN53" s="176"/>
      <c r="FO53" s="176"/>
      <c r="FP53" s="176"/>
      <c r="FQ53" s="176"/>
      <c r="FR53" s="176"/>
      <c r="FS53" s="176"/>
      <c r="FT53" s="176"/>
      <c r="FU53" s="176"/>
      <c r="FV53" s="176"/>
      <c r="FW53" s="176"/>
      <c r="FX53" s="176"/>
      <c r="FY53" s="176"/>
      <c r="FZ53" s="176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</row>
    <row r="54" spans="1:256" s="177" customFormat="1" x14ac:dyDescent="0.2">
      <c r="A54" s="591"/>
      <c r="B54" s="868"/>
      <c r="C54" s="814"/>
      <c r="D54" s="814"/>
      <c r="E54" s="814"/>
      <c r="F54" s="869"/>
      <c r="G54" s="165" t="s">
        <v>227</v>
      </c>
      <c r="H54" s="166" t="s">
        <v>228</v>
      </c>
      <c r="I54" s="821"/>
      <c r="J54" s="182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  <c r="AZ54" s="176"/>
      <c r="BA54" s="176"/>
      <c r="BB54" s="176"/>
      <c r="BC54" s="176"/>
      <c r="BD54" s="176"/>
      <c r="BE54" s="176"/>
      <c r="BF54" s="176"/>
      <c r="BG54" s="176"/>
      <c r="BH54" s="176"/>
      <c r="BI54" s="176"/>
      <c r="BJ54" s="176"/>
      <c r="BK54" s="176"/>
      <c r="BL54" s="176"/>
      <c r="BM54" s="176"/>
      <c r="BN54" s="176"/>
      <c r="BO54" s="176"/>
      <c r="BP54" s="176"/>
      <c r="BQ54" s="176"/>
      <c r="BR54" s="176"/>
      <c r="BS54" s="176"/>
      <c r="BT54" s="176"/>
      <c r="BU54" s="176"/>
      <c r="BV54" s="176"/>
      <c r="BW54" s="176"/>
      <c r="BX54" s="176"/>
      <c r="BY54" s="176"/>
      <c r="BZ54" s="176"/>
      <c r="CA54" s="176"/>
      <c r="CB54" s="176"/>
      <c r="CC54" s="176"/>
      <c r="CD54" s="176"/>
      <c r="CE54" s="176"/>
      <c r="CF54" s="176"/>
      <c r="CG54" s="176"/>
      <c r="CH54" s="176"/>
      <c r="CI54" s="176"/>
      <c r="CJ54" s="176"/>
      <c r="CK54" s="176"/>
      <c r="CL54" s="176"/>
      <c r="CM54" s="176"/>
      <c r="CN54" s="176"/>
      <c r="CO54" s="176"/>
      <c r="CP54" s="176"/>
      <c r="CQ54" s="176"/>
      <c r="CR54" s="176"/>
      <c r="CS54" s="176"/>
      <c r="CT54" s="176"/>
      <c r="CU54" s="176"/>
      <c r="CV54" s="176"/>
      <c r="CW54" s="176"/>
      <c r="CX54" s="176"/>
      <c r="CY54" s="176"/>
      <c r="CZ54" s="176"/>
      <c r="DA54" s="176"/>
      <c r="DB54" s="176"/>
      <c r="DC54" s="176"/>
      <c r="DD54" s="176"/>
      <c r="DE54" s="176"/>
      <c r="DF54" s="176"/>
      <c r="DG54" s="176"/>
      <c r="DH54" s="176"/>
      <c r="DI54" s="176"/>
      <c r="DJ54" s="176"/>
      <c r="DK54" s="176"/>
      <c r="DL54" s="176"/>
      <c r="DM54" s="176"/>
      <c r="DN54" s="176"/>
      <c r="DO54" s="176"/>
      <c r="DP54" s="176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  <c r="EB54" s="176"/>
      <c r="EC54" s="176"/>
      <c r="ED54" s="176"/>
      <c r="EE54" s="176"/>
      <c r="EF54" s="176"/>
      <c r="EG54" s="176"/>
      <c r="EH54" s="176"/>
      <c r="EI54" s="176"/>
      <c r="EJ54" s="176"/>
      <c r="EK54" s="176"/>
      <c r="EL54" s="176"/>
      <c r="EM54" s="176"/>
      <c r="EN54" s="176"/>
      <c r="EO54" s="176"/>
      <c r="EP54" s="176"/>
      <c r="EQ54" s="176"/>
      <c r="ER54" s="176"/>
      <c r="ES54" s="176"/>
      <c r="ET54" s="176"/>
      <c r="EU54" s="176"/>
      <c r="EV54" s="176"/>
      <c r="EW54" s="176"/>
      <c r="EX54" s="176"/>
      <c r="EY54" s="176"/>
      <c r="EZ54" s="176"/>
      <c r="FA54" s="176"/>
      <c r="FB54" s="176"/>
      <c r="FC54" s="176"/>
      <c r="FD54" s="176"/>
      <c r="FE54" s="176"/>
      <c r="FF54" s="176"/>
      <c r="FG54" s="176"/>
      <c r="FH54" s="176"/>
      <c r="FI54" s="176"/>
      <c r="FJ54" s="176"/>
      <c r="FK54" s="176"/>
      <c r="FL54" s="176"/>
      <c r="FM54" s="176"/>
      <c r="FN54" s="176"/>
      <c r="FO54" s="176"/>
      <c r="FP54" s="176"/>
      <c r="FQ54" s="176"/>
      <c r="FR54" s="176"/>
      <c r="FS54" s="176"/>
      <c r="FT54" s="176"/>
      <c r="FU54" s="176"/>
      <c r="FV54" s="176"/>
      <c r="FW54" s="176"/>
      <c r="FX54" s="176"/>
      <c r="FY54" s="176"/>
      <c r="FZ54" s="176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</row>
    <row r="55" spans="1:256" s="177" customFormat="1" ht="36.75" customHeight="1" x14ac:dyDescent="0.2">
      <c r="A55" s="591"/>
      <c r="B55" s="132" t="s">
        <v>1016</v>
      </c>
      <c r="C55" s="77" t="s">
        <v>8</v>
      </c>
      <c r="D55" s="593">
        <v>1873</v>
      </c>
      <c r="E55" s="111" t="s">
        <v>252</v>
      </c>
      <c r="F55" s="172">
        <v>1</v>
      </c>
      <c r="G55" s="594">
        <f>G18</f>
        <v>5.21</v>
      </c>
      <c r="H55" s="114">
        <f>TRUNC(F55*G55,2)</f>
        <v>5.21</v>
      </c>
      <c r="I55" s="569"/>
      <c r="J55" s="182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6"/>
      <c r="BX55" s="176"/>
      <c r="BY55" s="176"/>
      <c r="BZ55" s="176"/>
      <c r="CA55" s="176"/>
      <c r="CB55" s="176"/>
      <c r="CC55" s="176"/>
      <c r="CD55" s="176"/>
      <c r="CE55" s="176"/>
      <c r="CF55" s="176"/>
      <c r="CG55" s="176"/>
      <c r="CH55" s="176"/>
      <c r="CI55" s="176"/>
      <c r="CJ55" s="176"/>
      <c r="CK55" s="176"/>
      <c r="CL55" s="176"/>
      <c r="CM55" s="176"/>
      <c r="CN55" s="176"/>
      <c r="CO55" s="176"/>
      <c r="CP55" s="176"/>
      <c r="CQ55" s="176"/>
      <c r="CR55" s="176"/>
      <c r="CS55" s="176"/>
      <c r="CT55" s="176"/>
      <c r="CU55" s="176"/>
      <c r="CV55" s="176"/>
      <c r="CW55" s="176"/>
      <c r="CX55" s="176"/>
      <c r="CY55" s="176"/>
      <c r="CZ55" s="176"/>
      <c r="DA55" s="176"/>
      <c r="DB55" s="176"/>
      <c r="DC55" s="176"/>
      <c r="DD55" s="176"/>
      <c r="DE55" s="176"/>
      <c r="DF55" s="176"/>
      <c r="DG55" s="176"/>
      <c r="DH55" s="176"/>
      <c r="DI55" s="176"/>
      <c r="DJ55" s="176"/>
      <c r="DK55" s="176"/>
      <c r="DL55" s="176"/>
      <c r="DM55" s="176"/>
      <c r="DN55" s="176"/>
      <c r="DO55" s="176"/>
      <c r="DP55" s="176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  <c r="EB55" s="176"/>
      <c r="EC55" s="176"/>
      <c r="ED55" s="176"/>
      <c r="EE55" s="176"/>
      <c r="EF55" s="176"/>
      <c r="EG55" s="176"/>
      <c r="EH55" s="176"/>
      <c r="EI55" s="176"/>
      <c r="EJ55" s="176"/>
      <c r="EK55" s="176"/>
      <c r="EL55" s="176"/>
      <c r="EM55" s="176"/>
      <c r="EN55" s="176"/>
      <c r="EO55" s="176"/>
      <c r="EP55" s="176"/>
      <c r="EQ55" s="176"/>
      <c r="ER55" s="176"/>
      <c r="ES55" s="176"/>
      <c r="ET55" s="176"/>
      <c r="EU55" s="176"/>
      <c r="EV55" s="176"/>
      <c r="EW55" s="176"/>
      <c r="EX55" s="176"/>
      <c r="EY55" s="176"/>
      <c r="EZ55" s="176"/>
      <c r="FA55" s="176"/>
      <c r="FB55" s="176"/>
      <c r="FC55" s="176"/>
      <c r="FD55" s="176"/>
      <c r="FE55" s="176"/>
      <c r="FF55" s="176"/>
      <c r="FG55" s="176"/>
      <c r="FH55" s="176"/>
      <c r="FI55" s="176"/>
      <c r="FJ55" s="176"/>
      <c r="FK55" s="176"/>
      <c r="FL55" s="176"/>
      <c r="FM55" s="176"/>
      <c r="FN55" s="176"/>
      <c r="FO55" s="176"/>
      <c r="FP55" s="176"/>
      <c r="FQ55" s="176"/>
      <c r="FR55" s="176"/>
      <c r="FS55" s="176"/>
      <c r="FT55" s="176"/>
      <c r="FU55" s="176"/>
      <c r="FV55" s="176"/>
      <c r="FW55" s="176"/>
      <c r="FX55" s="176"/>
      <c r="FY55" s="176"/>
      <c r="FZ55" s="176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</row>
    <row r="56" spans="1:256" s="177" customFormat="1" ht="45" x14ac:dyDescent="0.2">
      <c r="A56" s="591"/>
      <c r="B56" s="132" t="s">
        <v>1017</v>
      </c>
      <c r="C56" s="77" t="s">
        <v>8</v>
      </c>
      <c r="D56" s="593">
        <v>19175</v>
      </c>
      <c r="E56" s="111" t="s">
        <v>17</v>
      </c>
      <c r="F56" s="172">
        <v>2</v>
      </c>
      <c r="G56" s="594">
        <f>G19</f>
        <v>1.17</v>
      </c>
      <c r="H56" s="114">
        <f>TRUNC(F56*G56,2)</f>
        <v>2.34</v>
      </c>
      <c r="I56" s="569"/>
      <c r="J56" s="182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  <c r="AZ56" s="176"/>
      <c r="BA56" s="176"/>
      <c r="BB56" s="176"/>
      <c r="BC56" s="176"/>
      <c r="BD56" s="176"/>
      <c r="BE56" s="176"/>
      <c r="BF56" s="176"/>
      <c r="BG56" s="176"/>
      <c r="BH56" s="176"/>
      <c r="BI56" s="176"/>
      <c r="BJ56" s="176"/>
      <c r="BK56" s="176"/>
      <c r="BL56" s="176"/>
      <c r="BM56" s="176"/>
      <c r="BN56" s="176"/>
      <c r="BO56" s="176"/>
      <c r="BP56" s="176"/>
      <c r="BQ56" s="176"/>
      <c r="BR56" s="176"/>
      <c r="BS56" s="176"/>
      <c r="BT56" s="176"/>
      <c r="BU56" s="176"/>
      <c r="BV56" s="176"/>
      <c r="BW56" s="176"/>
      <c r="BX56" s="176"/>
      <c r="BY56" s="176"/>
      <c r="BZ56" s="176"/>
      <c r="CA56" s="176"/>
      <c r="CB56" s="176"/>
      <c r="CC56" s="176"/>
      <c r="CD56" s="176"/>
      <c r="CE56" s="176"/>
      <c r="CF56" s="176"/>
      <c r="CG56" s="176"/>
      <c r="CH56" s="176"/>
      <c r="CI56" s="176"/>
      <c r="CJ56" s="176"/>
      <c r="CK56" s="176"/>
      <c r="CL56" s="176"/>
      <c r="CM56" s="176"/>
      <c r="CN56" s="176"/>
      <c r="CO56" s="176"/>
      <c r="CP56" s="176"/>
      <c r="CQ56" s="176"/>
      <c r="CR56" s="176"/>
      <c r="CS56" s="176"/>
      <c r="CT56" s="176"/>
      <c r="CU56" s="176"/>
      <c r="CV56" s="176"/>
      <c r="CW56" s="176"/>
      <c r="CX56" s="176"/>
      <c r="CY56" s="176"/>
      <c r="CZ56" s="176"/>
      <c r="DA56" s="176"/>
      <c r="DB56" s="176"/>
      <c r="DC56" s="176"/>
      <c r="DD56" s="176"/>
      <c r="DE56" s="176"/>
      <c r="DF56" s="176"/>
      <c r="DG56" s="176"/>
      <c r="DH56" s="176"/>
      <c r="DI56" s="176"/>
      <c r="DJ56" s="176"/>
      <c r="DK56" s="176"/>
      <c r="DL56" s="176"/>
      <c r="DM56" s="176"/>
      <c r="DN56" s="176"/>
      <c r="DO56" s="176"/>
      <c r="DP56" s="176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  <c r="EB56" s="176"/>
      <c r="EC56" s="176"/>
      <c r="ED56" s="176"/>
      <c r="EE56" s="176"/>
      <c r="EF56" s="176"/>
      <c r="EG56" s="176"/>
      <c r="EH56" s="176"/>
      <c r="EI56" s="176"/>
      <c r="EJ56" s="176"/>
      <c r="EK56" s="176"/>
      <c r="EL56" s="176"/>
      <c r="EM56" s="176"/>
      <c r="EN56" s="176"/>
      <c r="EO56" s="176"/>
      <c r="EP56" s="176"/>
      <c r="EQ56" s="176"/>
      <c r="ER56" s="176"/>
      <c r="ES56" s="176"/>
      <c r="ET56" s="176"/>
      <c r="EU56" s="176"/>
      <c r="EV56" s="176"/>
      <c r="EW56" s="176"/>
      <c r="EX56" s="176"/>
      <c r="EY56" s="176"/>
      <c r="EZ56" s="176"/>
      <c r="FA56" s="176"/>
      <c r="FB56" s="176"/>
      <c r="FC56" s="176"/>
      <c r="FD56" s="176"/>
      <c r="FE56" s="176"/>
      <c r="FF56" s="176"/>
      <c r="FG56" s="176"/>
      <c r="FH56" s="176"/>
      <c r="FI56" s="176"/>
      <c r="FJ56" s="176"/>
      <c r="FK56" s="176"/>
      <c r="FL56" s="176"/>
      <c r="FM56" s="176"/>
      <c r="FN56" s="176"/>
      <c r="FO56" s="176"/>
      <c r="FP56" s="176"/>
      <c r="FQ56" s="176"/>
      <c r="FR56" s="176"/>
      <c r="FS56" s="176"/>
      <c r="FT56" s="176"/>
      <c r="FU56" s="176"/>
      <c r="FV56" s="176"/>
      <c r="FW56" s="176"/>
      <c r="FX56" s="176"/>
      <c r="FY56" s="176"/>
      <c r="FZ56" s="176"/>
      <c r="GA56" s="176"/>
      <c r="GB56" s="176"/>
      <c r="GC56" s="176"/>
      <c r="GD56" s="176"/>
      <c r="GE56" s="176"/>
      <c r="GF56" s="176"/>
      <c r="GG56" s="176"/>
      <c r="GH56" s="176"/>
      <c r="GI56" s="176"/>
      <c r="GJ56" s="176"/>
      <c r="GK56" s="176"/>
      <c r="GL56" s="176"/>
      <c r="GM56" s="176"/>
      <c r="GN56" s="176"/>
      <c r="GO56" s="176"/>
      <c r="GP56" s="176"/>
      <c r="GQ56" s="176"/>
      <c r="GR56" s="176"/>
      <c r="GS56" s="176"/>
      <c r="GT56" s="176"/>
      <c r="GU56" s="176"/>
      <c r="GV56" s="176"/>
      <c r="GW56" s="176"/>
      <c r="GX56" s="176"/>
      <c r="GY56" s="176"/>
      <c r="GZ56" s="176"/>
      <c r="HA56" s="176"/>
      <c r="HB56" s="176"/>
      <c r="HC56" s="176"/>
      <c r="HD56" s="176"/>
      <c r="HE56" s="176"/>
      <c r="HF56" s="176"/>
      <c r="HG56" s="176"/>
      <c r="HH56" s="176"/>
      <c r="HI56" s="176"/>
      <c r="HJ56" s="176"/>
      <c r="HK56" s="176"/>
      <c r="HL56" s="176"/>
      <c r="HM56" s="176"/>
      <c r="HN56" s="176"/>
      <c r="HO56" s="176"/>
      <c r="HP56" s="176"/>
      <c r="HQ56" s="176"/>
      <c r="HR56" s="176"/>
      <c r="HS56" s="176"/>
      <c r="HT56" s="176"/>
      <c r="HU56" s="176"/>
      <c r="HV56" s="176"/>
      <c r="HW56" s="176"/>
      <c r="HX56" s="176"/>
      <c r="HY56" s="176"/>
      <c r="HZ56" s="176"/>
      <c r="IA56" s="176"/>
      <c r="IB56" s="176"/>
      <c r="IC56" s="176"/>
      <c r="ID56" s="176"/>
      <c r="IE56" s="176"/>
      <c r="IF56" s="176"/>
      <c r="IG56" s="176"/>
      <c r="IH56" s="176"/>
      <c r="II56" s="176"/>
      <c r="IJ56" s="176"/>
      <c r="IK56" s="176"/>
      <c r="IL56" s="176"/>
      <c r="IM56" s="176"/>
      <c r="IN56" s="176"/>
      <c r="IO56" s="176"/>
      <c r="IP56" s="176"/>
      <c r="IQ56" s="176"/>
      <c r="IR56" s="176"/>
      <c r="IS56" s="176"/>
      <c r="IT56" s="176"/>
      <c r="IU56" s="176"/>
      <c r="IV56" s="176"/>
    </row>
    <row r="57" spans="1:256" s="177" customFormat="1" ht="45" x14ac:dyDescent="0.2">
      <c r="A57" s="591"/>
      <c r="B57" s="132" t="s">
        <v>1018</v>
      </c>
      <c r="C57" s="77" t="s">
        <v>8</v>
      </c>
      <c r="D57" s="593">
        <v>39209</v>
      </c>
      <c r="E57" s="111" t="s">
        <v>17</v>
      </c>
      <c r="F57" s="172">
        <v>2</v>
      </c>
      <c r="G57" s="594">
        <f>G20</f>
        <v>0.6</v>
      </c>
      <c r="H57" s="114">
        <f>TRUNC(F57*G57,2)</f>
        <v>1.2</v>
      </c>
      <c r="I57" s="569"/>
      <c r="J57" s="182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6"/>
      <c r="BX57" s="176"/>
      <c r="BY57" s="176"/>
      <c r="BZ57" s="176"/>
      <c r="CA57" s="176"/>
      <c r="CB57" s="176"/>
      <c r="CC57" s="176"/>
      <c r="CD57" s="176"/>
      <c r="CE57" s="176"/>
      <c r="CF57" s="176"/>
      <c r="CG57" s="176"/>
      <c r="CH57" s="176"/>
      <c r="CI57" s="176"/>
      <c r="CJ57" s="176"/>
      <c r="CK57" s="176"/>
      <c r="CL57" s="176"/>
      <c r="CM57" s="176"/>
      <c r="CN57" s="176"/>
      <c r="CO57" s="176"/>
      <c r="CP57" s="176"/>
      <c r="CQ57" s="176"/>
      <c r="CR57" s="176"/>
      <c r="CS57" s="176"/>
      <c r="CT57" s="176"/>
      <c r="CU57" s="176"/>
      <c r="CV57" s="176"/>
      <c r="CW57" s="176"/>
      <c r="CX57" s="176"/>
      <c r="CY57" s="176"/>
      <c r="CZ57" s="176"/>
      <c r="DA57" s="176"/>
      <c r="DB57" s="176"/>
      <c r="DC57" s="176"/>
      <c r="DD57" s="176"/>
      <c r="DE57" s="176"/>
      <c r="DF57" s="176"/>
      <c r="DG57" s="176"/>
      <c r="DH57" s="176"/>
      <c r="DI57" s="176"/>
      <c r="DJ57" s="176"/>
      <c r="DK57" s="176"/>
      <c r="DL57" s="176"/>
      <c r="DM57" s="176"/>
      <c r="DN57" s="176"/>
      <c r="DO57" s="176"/>
      <c r="DP57" s="176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  <c r="EB57" s="176"/>
      <c r="EC57" s="176"/>
      <c r="ED57" s="176"/>
      <c r="EE57" s="176"/>
      <c r="EF57" s="176"/>
      <c r="EG57" s="176"/>
      <c r="EH57" s="176"/>
      <c r="EI57" s="176"/>
      <c r="EJ57" s="176"/>
      <c r="EK57" s="176"/>
      <c r="EL57" s="176"/>
      <c r="EM57" s="176"/>
      <c r="EN57" s="176"/>
      <c r="EO57" s="176"/>
      <c r="EP57" s="176"/>
      <c r="EQ57" s="176"/>
      <c r="ER57" s="176"/>
      <c r="ES57" s="176"/>
      <c r="ET57" s="176"/>
      <c r="EU57" s="176"/>
      <c r="EV57" s="176"/>
      <c r="EW57" s="176"/>
      <c r="EX57" s="176"/>
      <c r="EY57" s="176"/>
      <c r="EZ57" s="176"/>
      <c r="FA57" s="176"/>
      <c r="FB57" s="176"/>
      <c r="FC57" s="176"/>
      <c r="FD57" s="176"/>
      <c r="FE57" s="176"/>
      <c r="FF57" s="176"/>
      <c r="FG57" s="176"/>
      <c r="FH57" s="176"/>
      <c r="FI57" s="176"/>
      <c r="FJ57" s="176"/>
      <c r="FK57" s="176"/>
      <c r="FL57" s="176"/>
      <c r="FM57" s="176"/>
      <c r="FN57" s="176"/>
      <c r="FO57" s="176"/>
      <c r="FP57" s="176"/>
      <c r="FQ57" s="176"/>
      <c r="FR57" s="176"/>
      <c r="FS57" s="176"/>
      <c r="FT57" s="176"/>
      <c r="FU57" s="176"/>
      <c r="FV57" s="176"/>
      <c r="FW57" s="176"/>
      <c r="FX57" s="176"/>
      <c r="FY57" s="176"/>
      <c r="FZ57" s="176"/>
      <c r="GA57" s="176"/>
      <c r="GB57" s="176"/>
      <c r="GC57" s="176"/>
      <c r="GD57" s="176"/>
      <c r="GE57" s="176"/>
      <c r="GF57" s="176"/>
      <c r="GG57" s="176"/>
      <c r="GH57" s="176"/>
      <c r="GI57" s="176"/>
      <c r="GJ57" s="176"/>
      <c r="GK57" s="176"/>
      <c r="GL57" s="176"/>
      <c r="GM57" s="176"/>
      <c r="GN57" s="176"/>
      <c r="GO57" s="176"/>
      <c r="GP57" s="176"/>
      <c r="GQ57" s="176"/>
      <c r="GR57" s="176"/>
      <c r="GS57" s="176"/>
      <c r="GT57" s="176"/>
      <c r="GU57" s="176"/>
      <c r="GV57" s="176"/>
      <c r="GW57" s="176"/>
      <c r="GX57" s="176"/>
      <c r="GY57" s="176"/>
      <c r="GZ57" s="176"/>
      <c r="HA57" s="176"/>
      <c r="HB57" s="176"/>
      <c r="HC57" s="176"/>
      <c r="HD57" s="176"/>
      <c r="HE57" s="176"/>
      <c r="HF57" s="176"/>
      <c r="HG57" s="176"/>
      <c r="HH57" s="176"/>
      <c r="HI57" s="176"/>
      <c r="HJ57" s="176"/>
      <c r="HK57" s="176"/>
      <c r="HL57" s="176"/>
      <c r="HM57" s="176"/>
      <c r="HN57" s="176"/>
      <c r="HO57" s="176"/>
      <c r="HP57" s="176"/>
      <c r="HQ57" s="176"/>
      <c r="HR57" s="176"/>
      <c r="HS57" s="176"/>
      <c r="HT57" s="176"/>
      <c r="HU57" s="176"/>
      <c r="HV57" s="176"/>
      <c r="HW57" s="176"/>
      <c r="HX57" s="176"/>
      <c r="HY57" s="176"/>
      <c r="HZ57" s="176"/>
      <c r="IA57" s="176"/>
      <c r="IB57" s="176"/>
      <c r="IC57" s="176"/>
      <c r="ID57" s="176"/>
      <c r="IE57" s="176"/>
      <c r="IF57" s="176"/>
      <c r="IG57" s="176"/>
      <c r="IH57" s="176"/>
      <c r="II57" s="176"/>
      <c r="IJ57" s="176"/>
      <c r="IK57" s="176"/>
      <c r="IL57" s="176"/>
      <c r="IM57" s="176"/>
      <c r="IN57" s="176"/>
      <c r="IO57" s="176"/>
      <c r="IP57" s="176"/>
      <c r="IQ57" s="176"/>
      <c r="IR57" s="176"/>
      <c r="IS57" s="176"/>
      <c r="IT57" s="176"/>
      <c r="IU57" s="176"/>
      <c r="IV57" s="176"/>
    </row>
    <row r="58" spans="1:256" s="177" customFormat="1" ht="22.5" x14ac:dyDescent="0.2">
      <c r="A58" s="591"/>
      <c r="B58" s="601" t="s">
        <v>1020</v>
      </c>
      <c r="C58" s="77" t="s">
        <v>8</v>
      </c>
      <c r="D58" s="602">
        <v>38095</v>
      </c>
      <c r="E58" s="501" t="s">
        <v>17</v>
      </c>
      <c r="F58" s="172">
        <v>1</v>
      </c>
      <c r="G58" s="594">
        <v>5.55</v>
      </c>
      <c r="H58" s="114">
        <f>TRUNC(F58*G58,2)</f>
        <v>5.55</v>
      </c>
      <c r="I58" s="569"/>
      <c r="J58" s="182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  <c r="EB58" s="176"/>
      <c r="EC58" s="176"/>
      <c r="ED58" s="176"/>
      <c r="EE58" s="176"/>
      <c r="EF58" s="176"/>
      <c r="EG58" s="176"/>
      <c r="EH58" s="176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76"/>
      <c r="GF58" s="176"/>
      <c r="GG58" s="176"/>
      <c r="GH58" s="176"/>
      <c r="GI58" s="176"/>
      <c r="GJ58" s="176"/>
      <c r="GK58" s="176"/>
      <c r="GL58" s="176"/>
      <c r="GM58" s="176"/>
      <c r="GN58" s="176"/>
      <c r="GO58" s="176"/>
      <c r="GP58" s="176"/>
      <c r="GQ58" s="176"/>
      <c r="GR58" s="176"/>
      <c r="GS58" s="176"/>
      <c r="GT58" s="176"/>
      <c r="GU58" s="176"/>
      <c r="GV58" s="176"/>
      <c r="GW58" s="176"/>
      <c r="GX58" s="176"/>
      <c r="GY58" s="176"/>
      <c r="GZ58" s="176"/>
      <c r="HA58" s="176"/>
      <c r="HB58" s="176"/>
      <c r="HC58" s="176"/>
      <c r="HD58" s="176"/>
      <c r="HE58" s="176"/>
      <c r="HF58" s="176"/>
      <c r="HG58" s="176"/>
      <c r="HH58" s="176"/>
      <c r="HI58" s="176"/>
      <c r="HJ58" s="176"/>
      <c r="HK58" s="176"/>
      <c r="HL58" s="176"/>
      <c r="HM58" s="176"/>
      <c r="HN58" s="176"/>
      <c r="HO58" s="176"/>
      <c r="HP58" s="176"/>
      <c r="HQ58" s="176"/>
      <c r="HR58" s="176"/>
      <c r="HS58" s="176"/>
      <c r="HT58" s="176"/>
      <c r="HU58" s="176"/>
      <c r="HV58" s="176"/>
      <c r="HW58" s="176"/>
      <c r="HX58" s="176"/>
      <c r="HY58" s="176"/>
      <c r="HZ58" s="176"/>
      <c r="IA58" s="176"/>
      <c r="IB58" s="176"/>
      <c r="IC58" s="176"/>
      <c r="ID58" s="176"/>
      <c r="IE58" s="176"/>
      <c r="IF58" s="176"/>
      <c r="IG58" s="176"/>
      <c r="IH58" s="176"/>
      <c r="II58" s="176"/>
      <c r="IJ58" s="176"/>
      <c r="IK58" s="176"/>
      <c r="IL58" s="176"/>
      <c r="IM58" s="176"/>
      <c r="IN58" s="176"/>
      <c r="IO58" s="176"/>
      <c r="IP58" s="176"/>
      <c r="IQ58" s="176"/>
      <c r="IR58" s="176"/>
      <c r="IS58" s="176"/>
      <c r="IT58" s="176"/>
      <c r="IU58" s="176"/>
      <c r="IV58" s="176"/>
    </row>
    <row r="59" spans="1:256" s="177" customFormat="1" x14ac:dyDescent="0.2">
      <c r="A59" s="591"/>
      <c r="B59" s="170" t="s">
        <v>230</v>
      </c>
      <c r="C59" s="808"/>
      <c r="D59" s="809"/>
      <c r="E59" s="809"/>
      <c r="F59" s="809"/>
      <c r="G59" s="809"/>
      <c r="H59" s="810"/>
      <c r="I59" s="171">
        <f>SUM(H55:H58)</f>
        <v>14.3</v>
      </c>
      <c r="J59" s="182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  <c r="EB59" s="176"/>
      <c r="EC59" s="176"/>
      <c r="ED59" s="176"/>
      <c r="EE59" s="176"/>
      <c r="EF59" s="176"/>
      <c r="EG59" s="176"/>
      <c r="EH59" s="176"/>
      <c r="EI59" s="176"/>
      <c r="EJ59" s="176"/>
      <c r="EK59" s="176"/>
      <c r="EL59" s="176"/>
      <c r="EM59" s="176"/>
      <c r="EN59" s="176"/>
      <c r="EO59" s="176"/>
      <c r="EP59" s="176"/>
      <c r="EQ59" s="176"/>
      <c r="ER59" s="176"/>
      <c r="ES59" s="176"/>
      <c r="ET59" s="176"/>
      <c r="EU59" s="176"/>
      <c r="EV59" s="176"/>
      <c r="EW59" s="176"/>
      <c r="EX59" s="176"/>
      <c r="EY59" s="176"/>
      <c r="EZ59" s="176"/>
      <c r="FA59" s="176"/>
      <c r="FB59" s="176"/>
      <c r="FC59" s="176"/>
      <c r="FD59" s="176"/>
      <c r="FE59" s="176"/>
      <c r="FF59" s="176"/>
      <c r="FG59" s="176"/>
      <c r="FH59" s="176"/>
      <c r="FI59" s="176"/>
      <c r="FJ59" s="176"/>
      <c r="FK59" s="176"/>
      <c r="FL59" s="176"/>
      <c r="FM59" s="176"/>
      <c r="FN59" s="176"/>
      <c r="FO59" s="176"/>
      <c r="FP59" s="176"/>
      <c r="FQ59" s="176"/>
      <c r="FR59" s="176"/>
      <c r="FS59" s="176"/>
      <c r="FT59" s="176"/>
      <c r="FU59" s="176"/>
      <c r="FV59" s="176"/>
      <c r="FW59" s="176"/>
      <c r="FX59" s="176"/>
      <c r="FY59" s="176"/>
      <c r="FZ59" s="176"/>
      <c r="GA59" s="176"/>
      <c r="GB59" s="176"/>
      <c r="GC59" s="176"/>
      <c r="GD59" s="176"/>
      <c r="GE59" s="176"/>
      <c r="GF59" s="176"/>
      <c r="GG59" s="176"/>
      <c r="GH59" s="176"/>
      <c r="GI59" s="176"/>
      <c r="GJ59" s="176"/>
      <c r="GK59" s="176"/>
      <c r="GL59" s="176"/>
      <c r="GM59" s="176"/>
      <c r="GN59" s="176"/>
      <c r="GO59" s="176"/>
      <c r="GP59" s="176"/>
      <c r="GQ59" s="176"/>
      <c r="GR59" s="176"/>
      <c r="GS59" s="176"/>
      <c r="GT59" s="176"/>
      <c r="GU59" s="176"/>
      <c r="GV59" s="176"/>
      <c r="GW59" s="176"/>
      <c r="GX59" s="176"/>
      <c r="GY59" s="176"/>
      <c r="GZ59" s="176"/>
      <c r="HA59" s="176"/>
      <c r="HB59" s="176"/>
      <c r="HC59" s="176"/>
      <c r="HD59" s="176"/>
      <c r="HE59" s="176"/>
      <c r="HF59" s="176"/>
      <c r="HG59" s="176"/>
      <c r="HH59" s="176"/>
      <c r="HI59" s="176"/>
      <c r="HJ59" s="176"/>
      <c r="HK59" s="176"/>
      <c r="HL59" s="176"/>
      <c r="HM59" s="176"/>
      <c r="HN59" s="176"/>
      <c r="HO59" s="176"/>
      <c r="HP59" s="176"/>
      <c r="HQ59" s="176"/>
      <c r="HR59" s="176"/>
      <c r="HS59" s="176"/>
      <c r="HT59" s="176"/>
      <c r="HU59" s="176"/>
      <c r="HV59" s="176"/>
      <c r="HW59" s="176"/>
      <c r="HX59" s="176"/>
      <c r="HY59" s="176"/>
      <c r="HZ59" s="176"/>
      <c r="IA59" s="176"/>
      <c r="IB59" s="176"/>
      <c r="IC59" s="176"/>
      <c r="ID59" s="176"/>
      <c r="IE59" s="176"/>
      <c r="IF59" s="176"/>
      <c r="IG59" s="176"/>
      <c r="IH59" s="176"/>
      <c r="II59" s="176"/>
      <c r="IJ59" s="176"/>
      <c r="IK59" s="176"/>
      <c r="IL59" s="176"/>
      <c r="IM59" s="176"/>
      <c r="IN59" s="176"/>
      <c r="IO59" s="176"/>
      <c r="IP59" s="176"/>
      <c r="IQ59" s="176"/>
      <c r="IR59" s="176"/>
      <c r="IS59" s="176"/>
      <c r="IT59" s="176"/>
      <c r="IU59" s="176"/>
      <c r="IV59" s="176"/>
    </row>
    <row r="60" spans="1:256" s="177" customFormat="1" x14ac:dyDescent="0.2">
      <c r="A60" s="591"/>
      <c r="B60" s="126"/>
      <c r="C60" s="127"/>
      <c r="D60" s="127"/>
      <c r="E60" s="128"/>
      <c r="F60" s="88"/>
      <c r="G60" s="129"/>
      <c r="H60" s="130"/>
      <c r="I60" s="131"/>
      <c r="J60" s="182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  <c r="BD60" s="176"/>
      <c r="BE60" s="176"/>
      <c r="BF60" s="176"/>
      <c r="BG60" s="176"/>
      <c r="BH60" s="176"/>
      <c r="BI60" s="176"/>
      <c r="BJ60" s="176"/>
      <c r="BK60" s="176"/>
      <c r="BL60" s="176"/>
      <c r="BM60" s="176"/>
      <c r="BN60" s="176"/>
      <c r="BO60" s="176"/>
      <c r="BP60" s="176"/>
      <c r="BQ60" s="176"/>
      <c r="BR60" s="176"/>
      <c r="BS60" s="176"/>
      <c r="BT60" s="176"/>
      <c r="BU60" s="176"/>
      <c r="BV60" s="176"/>
      <c r="BW60" s="176"/>
      <c r="BX60" s="176"/>
      <c r="BY60" s="176"/>
      <c r="BZ60" s="176"/>
      <c r="CA60" s="176"/>
      <c r="CB60" s="176"/>
      <c r="CC60" s="176"/>
      <c r="CD60" s="176"/>
      <c r="CE60" s="176"/>
      <c r="CF60" s="176"/>
      <c r="CG60" s="176"/>
      <c r="CH60" s="176"/>
      <c r="CI60" s="176"/>
      <c r="CJ60" s="176"/>
      <c r="CK60" s="176"/>
      <c r="CL60" s="176"/>
      <c r="CM60" s="176"/>
      <c r="CN60" s="176"/>
      <c r="CO60" s="176"/>
      <c r="CP60" s="176"/>
      <c r="CQ60" s="176"/>
      <c r="CR60" s="176"/>
      <c r="CS60" s="176"/>
      <c r="CT60" s="176"/>
      <c r="CU60" s="176"/>
      <c r="CV60" s="176"/>
      <c r="CW60" s="176"/>
      <c r="CX60" s="176"/>
      <c r="CY60" s="176"/>
      <c r="CZ60" s="176"/>
      <c r="DA60" s="176"/>
      <c r="DB60" s="176"/>
      <c r="DC60" s="176"/>
      <c r="DD60" s="176"/>
      <c r="DE60" s="176"/>
      <c r="DF60" s="176"/>
      <c r="DG60" s="176"/>
      <c r="DH60" s="176"/>
      <c r="DI60" s="176"/>
      <c r="DJ60" s="176"/>
      <c r="DK60" s="176"/>
      <c r="DL60" s="176"/>
      <c r="DM60" s="176"/>
      <c r="DN60" s="176"/>
      <c r="DO60" s="176"/>
      <c r="DP60" s="176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  <c r="EB60" s="176"/>
      <c r="EC60" s="176"/>
      <c r="ED60" s="176"/>
      <c r="EE60" s="176"/>
      <c r="EF60" s="176"/>
      <c r="EG60" s="176"/>
      <c r="EH60" s="176"/>
      <c r="EI60" s="176"/>
      <c r="EJ60" s="176"/>
      <c r="EK60" s="176"/>
      <c r="EL60" s="176"/>
      <c r="EM60" s="176"/>
      <c r="EN60" s="176"/>
      <c r="EO60" s="176"/>
      <c r="EP60" s="176"/>
      <c r="EQ60" s="176"/>
      <c r="ER60" s="176"/>
      <c r="ES60" s="176"/>
      <c r="ET60" s="176"/>
      <c r="EU60" s="176"/>
      <c r="EV60" s="176"/>
      <c r="EW60" s="176"/>
      <c r="EX60" s="176"/>
      <c r="EY60" s="176"/>
      <c r="EZ60" s="176"/>
      <c r="FA60" s="176"/>
      <c r="FB60" s="176"/>
      <c r="FC60" s="176"/>
      <c r="FD60" s="176"/>
      <c r="FE60" s="176"/>
      <c r="FF60" s="176"/>
      <c r="FG60" s="176"/>
      <c r="FH60" s="176"/>
      <c r="FI60" s="176"/>
      <c r="FJ60" s="176"/>
      <c r="FK60" s="176"/>
      <c r="FL60" s="176"/>
      <c r="FM60" s="176"/>
      <c r="FN60" s="176"/>
      <c r="FO60" s="176"/>
      <c r="FP60" s="176"/>
      <c r="FQ60" s="176"/>
      <c r="FR60" s="176"/>
      <c r="FS60" s="176"/>
      <c r="FT60" s="176"/>
      <c r="FU60" s="176"/>
      <c r="FV60" s="176"/>
      <c r="FW60" s="176"/>
      <c r="FX60" s="176"/>
      <c r="FY60" s="176"/>
      <c r="FZ60" s="176"/>
      <c r="GA60" s="176"/>
      <c r="GB60" s="176"/>
      <c r="GC60" s="176"/>
      <c r="GD60" s="176"/>
      <c r="GE60" s="176"/>
      <c r="GF60" s="176"/>
      <c r="GG60" s="176"/>
      <c r="GH60" s="176"/>
      <c r="GI60" s="176"/>
      <c r="GJ60" s="176"/>
      <c r="GK60" s="176"/>
      <c r="GL60" s="176"/>
      <c r="GM60" s="176"/>
      <c r="GN60" s="176"/>
      <c r="GO60" s="176"/>
      <c r="GP60" s="176"/>
      <c r="GQ60" s="176"/>
      <c r="GR60" s="176"/>
      <c r="GS60" s="176"/>
      <c r="GT60" s="176"/>
      <c r="GU60" s="176"/>
      <c r="GV60" s="176"/>
      <c r="GW60" s="176"/>
      <c r="GX60" s="176"/>
      <c r="GY60" s="176"/>
      <c r="GZ60" s="176"/>
      <c r="HA60" s="176"/>
      <c r="HB60" s="176"/>
      <c r="HC60" s="176"/>
      <c r="HD60" s="176"/>
      <c r="HE60" s="176"/>
      <c r="HF60" s="176"/>
      <c r="HG60" s="176"/>
      <c r="HH60" s="176"/>
      <c r="HI60" s="176"/>
      <c r="HJ60" s="176"/>
      <c r="HK60" s="176"/>
      <c r="HL60" s="176"/>
      <c r="HM60" s="176"/>
      <c r="HN60" s="176"/>
      <c r="HO60" s="176"/>
      <c r="HP60" s="176"/>
      <c r="HQ60" s="176"/>
      <c r="HR60" s="176"/>
      <c r="HS60" s="176"/>
      <c r="HT60" s="176"/>
      <c r="HU60" s="176"/>
      <c r="HV60" s="176"/>
      <c r="HW60" s="176"/>
      <c r="HX60" s="176"/>
      <c r="HY60" s="176"/>
      <c r="HZ60" s="176"/>
      <c r="IA60" s="176"/>
      <c r="IB60" s="176"/>
      <c r="IC60" s="176"/>
      <c r="ID60" s="176"/>
      <c r="IE60" s="176"/>
      <c r="IF60" s="176"/>
      <c r="IG60" s="176"/>
      <c r="IH60" s="176"/>
      <c r="II60" s="176"/>
      <c r="IJ60" s="176"/>
      <c r="IK60" s="176"/>
      <c r="IL60" s="176"/>
      <c r="IM60" s="176"/>
      <c r="IN60" s="176"/>
      <c r="IO60" s="176"/>
      <c r="IP60" s="176"/>
      <c r="IQ60" s="176"/>
      <c r="IR60" s="176"/>
      <c r="IS60" s="176"/>
      <c r="IT60" s="176"/>
      <c r="IU60" s="176"/>
      <c r="IV60" s="176"/>
    </row>
    <row r="61" spans="1:256" s="177" customFormat="1" x14ac:dyDescent="0.2">
      <c r="A61" s="591"/>
      <c r="B61" s="811" t="s">
        <v>231</v>
      </c>
      <c r="C61" s="813" t="s">
        <v>22</v>
      </c>
      <c r="D61" s="813" t="s">
        <v>223</v>
      </c>
      <c r="E61" s="813" t="s">
        <v>17</v>
      </c>
      <c r="F61" s="816" t="s">
        <v>224</v>
      </c>
      <c r="G61" s="818" t="s">
        <v>225</v>
      </c>
      <c r="H61" s="819"/>
      <c r="I61" s="820" t="s">
        <v>232</v>
      </c>
      <c r="J61" s="182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176"/>
      <c r="BV61" s="176"/>
      <c r="BW61" s="176"/>
      <c r="BX61" s="176"/>
      <c r="BY61" s="176"/>
      <c r="BZ61" s="176"/>
      <c r="CA61" s="176"/>
      <c r="CB61" s="176"/>
      <c r="CC61" s="176"/>
      <c r="CD61" s="176"/>
      <c r="CE61" s="176"/>
      <c r="CF61" s="176"/>
      <c r="CG61" s="176"/>
      <c r="CH61" s="176"/>
      <c r="CI61" s="176"/>
      <c r="CJ61" s="176"/>
      <c r="CK61" s="176"/>
      <c r="CL61" s="176"/>
      <c r="CM61" s="176"/>
      <c r="CN61" s="176"/>
      <c r="CO61" s="176"/>
      <c r="CP61" s="176"/>
      <c r="CQ61" s="176"/>
      <c r="CR61" s="176"/>
      <c r="CS61" s="176"/>
      <c r="CT61" s="176"/>
      <c r="CU61" s="176"/>
      <c r="CV61" s="176"/>
      <c r="CW61" s="176"/>
      <c r="CX61" s="176"/>
      <c r="CY61" s="176"/>
      <c r="CZ61" s="176"/>
      <c r="DA61" s="176"/>
      <c r="DB61" s="176"/>
      <c r="DC61" s="176"/>
      <c r="DD61" s="176"/>
      <c r="DE61" s="176"/>
      <c r="DF61" s="176"/>
      <c r="DG61" s="176"/>
      <c r="DH61" s="176"/>
      <c r="DI61" s="176"/>
      <c r="DJ61" s="176"/>
      <c r="DK61" s="176"/>
      <c r="DL61" s="176"/>
      <c r="DM61" s="176"/>
      <c r="DN61" s="176"/>
      <c r="DO61" s="176"/>
      <c r="DP61" s="176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  <c r="EB61" s="176"/>
      <c r="EC61" s="176"/>
      <c r="ED61" s="176"/>
      <c r="EE61" s="176"/>
      <c r="EF61" s="176"/>
      <c r="EG61" s="176"/>
      <c r="EH61" s="176"/>
      <c r="EI61" s="176"/>
      <c r="EJ61" s="176"/>
      <c r="EK61" s="176"/>
      <c r="EL61" s="176"/>
      <c r="EM61" s="176"/>
      <c r="EN61" s="176"/>
      <c r="EO61" s="176"/>
      <c r="EP61" s="176"/>
      <c r="EQ61" s="176"/>
      <c r="ER61" s="176"/>
      <c r="ES61" s="176"/>
      <c r="ET61" s="176"/>
      <c r="EU61" s="176"/>
      <c r="EV61" s="176"/>
      <c r="EW61" s="176"/>
      <c r="EX61" s="176"/>
      <c r="EY61" s="176"/>
      <c r="EZ61" s="176"/>
      <c r="FA61" s="176"/>
      <c r="FB61" s="176"/>
      <c r="FC61" s="176"/>
      <c r="FD61" s="176"/>
      <c r="FE61" s="176"/>
      <c r="FF61" s="176"/>
      <c r="FG61" s="176"/>
      <c r="FH61" s="176"/>
      <c r="FI61" s="176"/>
      <c r="FJ61" s="176"/>
      <c r="FK61" s="176"/>
      <c r="FL61" s="176"/>
      <c r="FM61" s="176"/>
      <c r="FN61" s="176"/>
      <c r="FO61" s="176"/>
      <c r="FP61" s="176"/>
      <c r="FQ61" s="176"/>
      <c r="FR61" s="176"/>
      <c r="FS61" s="176"/>
      <c r="FT61" s="176"/>
      <c r="FU61" s="176"/>
      <c r="FV61" s="176"/>
      <c r="FW61" s="176"/>
      <c r="FX61" s="176"/>
      <c r="FY61" s="176"/>
      <c r="FZ61" s="176"/>
      <c r="GA61" s="176"/>
      <c r="GB61" s="176"/>
      <c r="GC61" s="176"/>
      <c r="GD61" s="176"/>
      <c r="GE61" s="176"/>
      <c r="GF61" s="176"/>
      <c r="GG61" s="176"/>
      <c r="GH61" s="176"/>
      <c r="GI61" s="176"/>
      <c r="GJ61" s="176"/>
      <c r="GK61" s="176"/>
      <c r="GL61" s="176"/>
      <c r="GM61" s="176"/>
      <c r="GN61" s="176"/>
      <c r="GO61" s="176"/>
      <c r="GP61" s="176"/>
      <c r="GQ61" s="176"/>
      <c r="GR61" s="176"/>
      <c r="GS61" s="176"/>
      <c r="GT61" s="176"/>
      <c r="GU61" s="176"/>
      <c r="GV61" s="176"/>
      <c r="GW61" s="176"/>
      <c r="GX61" s="176"/>
      <c r="GY61" s="176"/>
      <c r="GZ61" s="176"/>
      <c r="HA61" s="176"/>
      <c r="HB61" s="176"/>
      <c r="HC61" s="176"/>
      <c r="HD61" s="176"/>
      <c r="HE61" s="176"/>
      <c r="HF61" s="176"/>
      <c r="HG61" s="176"/>
      <c r="HH61" s="176"/>
      <c r="HI61" s="176"/>
      <c r="HJ61" s="176"/>
      <c r="HK61" s="176"/>
      <c r="HL61" s="176"/>
      <c r="HM61" s="176"/>
      <c r="HN61" s="176"/>
      <c r="HO61" s="176"/>
      <c r="HP61" s="176"/>
      <c r="HQ61" s="176"/>
      <c r="HR61" s="176"/>
      <c r="HS61" s="176"/>
      <c r="HT61" s="176"/>
      <c r="HU61" s="176"/>
      <c r="HV61" s="176"/>
      <c r="HW61" s="176"/>
      <c r="HX61" s="176"/>
      <c r="HY61" s="176"/>
      <c r="HZ61" s="176"/>
      <c r="IA61" s="176"/>
      <c r="IB61" s="176"/>
      <c r="IC61" s="176"/>
      <c r="ID61" s="176"/>
      <c r="IE61" s="176"/>
      <c r="IF61" s="176"/>
      <c r="IG61" s="176"/>
      <c r="IH61" s="176"/>
      <c r="II61" s="176"/>
      <c r="IJ61" s="176"/>
      <c r="IK61" s="176"/>
      <c r="IL61" s="176"/>
      <c r="IM61" s="176"/>
      <c r="IN61" s="176"/>
      <c r="IO61" s="176"/>
      <c r="IP61" s="176"/>
      <c r="IQ61" s="176"/>
      <c r="IR61" s="176"/>
      <c r="IS61" s="176"/>
      <c r="IT61" s="176"/>
      <c r="IU61" s="176"/>
      <c r="IV61" s="176"/>
    </row>
    <row r="62" spans="1:256" s="177" customFormat="1" x14ac:dyDescent="0.2">
      <c r="A62" s="591"/>
      <c r="B62" s="812"/>
      <c r="C62" s="814"/>
      <c r="D62" s="814"/>
      <c r="E62" s="815"/>
      <c r="F62" s="817"/>
      <c r="G62" s="165" t="s">
        <v>227</v>
      </c>
      <c r="H62" s="166" t="s">
        <v>228</v>
      </c>
      <c r="I62" s="821"/>
      <c r="J62" s="182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  <c r="BD62" s="176"/>
      <c r="BE62" s="176"/>
      <c r="BF62" s="176"/>
      <c r="BG62" s="176"/>
      <c r="BH62" s="176"/>
      <c r="BI62" s="176"/>
      <c r="BJ62" s="176"/>
      <c r="BK62" s="176"/>
      <c r="BL62" s="176"/>
      <c r="BM62" s="176"/>
      <c r="BN62" s="176"/>
      <c r="BO62" s="176"/>
      <c r="BP62" s="176"/>
      <c r="BQ62" s="176"/>
      <c r="BR62" s="176"/>
      <c r="BS62" s="176"/>
      <c r="BT62" s="176"/>
      <c r="BU62" s="176"/>
      <c r="BV62" s="176"/>
      <c r="BW62" s="176"/>
      <c r="BX62" s="176"/>
      <c r="BY62" s="176"/>
      <c r="BZ62" s="176"/>
      <c r="CA62" s="176"/>
      <c r="CB62" s="176"/>
      <c r="CC62" s="176"/>
      <c r="CD62" s="176"/>
      <c r="CE62" s="176"/>
      <c r="CF62" s="176"/>
      <c r="CG62" s="176"/>
      <c r="CH62" s="176"/>
      <c r="CI62" s="176"/>
      <c r="CJ62" s="176"/>
      <c r="CK62" s="176"/>
      <c r="CL62" s="176"/>
      <c r="CM62" s="176"/>
      <c r="CN62" s="176"/>
      <c r="CO62" s="176"/>
      <c r="CP62" s="176"/>
      <c r="CQ62" s="176"/>
      <c r="CR62" s="176"/>
      <c r="CS62" s="176"/>
      <c r="CT62" s="176"/>
      <c r="CU62" s="176"/>
      <c r="CV62" s="176"/>
      <c r="CW62" s="176"/>
      <c r="CX62" s="176"/>
      <c r="CY62" s="176"/>
      <c r="CZ62" s="176"/>
      <c r="DA62" s="176"/>
      <c r="DB62" s="176"/>
      <c r="DC62" s="176"/>
      <c r="DD62" s="176"/>
      <c r="DE62" s="176"/>
      <c r="DF62" s="176"/>
      <c r="DG62" s="176"/>
      <c r="DH62" s="176"/>
      <c r="DI62" s="176"/>
      <c r="DJ62" s="176"/>
      <c r="DK62" s="176"/>
      <c r="DL62" s="176"/>
      <c r="DM62" s="176"/>
      <c r="DN62" s="176"/>
      <c r="DO62" s="176"/>
      <c r="DP62" s="176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  <c r="EB62" s="176"/>
      <c r="EC62" s="176"/>
      <c r="ED62" s="176"/>
      <c r="EE62" s="176"/>
      <c r="EF62" s="176"/>
      <c r="EG62" s="176"/>
      <c r="EH62" s="176"/>
      <c r="EI62" s="176"/>
      <c r="EJ62" s="176"/>
      <c r="EK62" s="176"/>
      <c r="EL62" s="176"/>
      <c r="EM62" s="176"/>
      <c r="EN62" s="176"/>
      <c r="EO62" s="176"/>
      <c r="EP62" s="176"/>
      <c r="EQ62" s="176"/>
      <c r="ER62" s="176"/>
      <c r="ES62" s="176"/>
      <c r="ET62" s="176"/>
      <c r="EU62" s="176"/>
      <c r="EV62" s="176"/>
      <c r="EW62" s="176"/>
      <c r="EX62" s="176"/>
      <c r="EY62" s="176"/>
      <c r="EZ62" s="176"/>
      <c r="FA62" s="176"/>
      <c r="FB62" s="176"/>
      <c r="FC62" s="176"/>
      <c r="FD62" s="176"/>
      <c r="FE62" s="176"/>
      <c r="FF62" s="176"/>
      <c r="FG62" s="176"/>
      <c r="FH62" s="176"/>
      <c r="FI62" s="176"/>
      <c r="FJ62" s="176"/>
      <c r="FK62" s="176"/>
      <c r="FL62" s="176"/>
      <c r="FM62" s="176"/>
      <c r="FN62" s="176"/>
      <c r="FO62" s="176"/>
      <c r="FP62" s="176"/>
      <c r="FQ62" s="176"/>
      <c r="FR62" s="176"/>
      <c r="FS62" s="176"/>
      <c r="FT62" s="176"/>
      <c r="FU62" s="176"/>
      <c r="FV62" s="176"/>
      <c r="FW62" s="176"/>
      <c r="FX62" s="176"/>
      <c r="FY62" s="176"/>
      <c r="FZ62" s="176"/>
      <c r="GA62" s="176"/>
      <c r="GB62" s="176"/>
      <c r="GC62" s="176"/>
      <c r="GD62" s="176"/>
      <c r="GE62" s="176"/>
      <c r="GF62" s="176"/>
      <c r="GG62" s="176"/>
      <c r="GH62" s="176"/>
      <c r="GI62" s="176"/>
      <c r="GJ62" s="176"/>
      <c r="GK62" s="176"/>
      <c r="GL62" s="176"/>
      <c r="GM62" s="176"/>
      <c r="GN62" s="176"/>
      <c r="GO62" s="176"/>
      <c r="GP62" s="176"/>
      <c r="GQ62" s="176"/>
      <c r="GR62" s="176"/>
      <c r="GS62" s="176"/>
      <c r="GT62" s="176"/>
      <c r="GU62" s="176"/>
      <c r="GV62" s="176"/>
      <c r="GW62" s="176"/>
      <c r="GX62" s="176"/>
      <c r="GY62" s="176"/>
      <c r="GZ62" s="176"/>
      <c r="HA62" s="176"/>
      <c r="HB62" s="176"/>
      <c r="HC62" s="176"/>
      <c r="HD62" s="176"/>
      <c r="HE62" s="176"/>
      <c r="HF62" s="176"/>
      <c r="HG62" s="176"/>
      <c r="HH62" s="176"/>
      <c r="HI62" s="176"/>
      <c r="HJ62" s="176"/>
      <c r="HK62" s="176"/>
      <c r="HL62" s="176"/>
      <c r="HM62" s="176"/>
      <c r="HN62" s="176"/>
      <c r="HO62" s="176"/>
      <c r="HP62" s="176"/>
      <c r="HQ62" s="176"/>
      <c r="HR62" s="176"/>
      <c r="HS62" s="176"/>
      <c r="HT62" s="176"/>
      <c r="HU62" s="176"/>
      <c r="HV62" s="176"/>
      <c r="HW62" s="176"/>
      <c r="HX62" s="176"/>
      <c r="HY62" s="176"/>
      <c r="HZ62" s="176"/>
      <c r="IA62" s="176"/>
      <c r="IB62" s="176"/>
      <c r="IC62" s="176"/>
      <c r="ID62" s="176"/>
      <c r="IE62" s="176"/>
      <c r="IF62" s="176"/>
      <c r="IG62" s="176"/>
      <c r="IH62" s="176"/>
      <c r="II62" s="176"/>
      <c r="IJ62" s="176"/>
      <c r="IK62" s="176"/>
      <c r="IL62" s="176"/>
      <c r="IM62" s="176"/>
      <c r="IN62" s="176"/>
      <c r="IO62" s="176"/>
      <c r="IP62" s="176"/>
      <c r="IQ62" s="176"/>
      <c r="IR62" s="176"/>
      <c r="IS62" s="176"/>
      <c r="IT62" s="176"/>
      <c r="IU62" s="176"/>
      <c r="IV62" s="176"/>
    </row>
    <row r="63" spans="1:256" s="177" customFormat="1" x14ac:dyDescent="0.2">
      <c r="A63" s="591"/>
      <c r="B63" s="132"/>
      <c r="C63" s="110"/>
      <c r="D63" s="78"/>
      <c r="E63" s="111"/>
      <c r="F63" s="112"/>
      <c r="G63" s="113"/>
      <c r="H63" s="114"/>
      <c r="I63" s="159"/>
      <c r="J63" s="182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  <c r="BD63" s="176"/>
      <c r="BE63" s="176"/>
      <c r="BF63" s="176"/>
      <c r="BG63" s="176"/>
      <c r="BH63" s="176"/>
      <c r="BI63" s="176"/>
      <c r="BJ63" s="176"/>
      <c r="BK63" s="176"/>
      <c r="BL63" s="176"/>
      <c r="BM63" s="176"/>
      <c r="BN63" s="176"/>
      <c r="BO63" s="176"/>
      <c r="BP63" s="176"/>
      <c r="BQ63" s="176"/>
      <c r="BR63" s="176"/>
      <c r="BS63" s="176"/>
      <c r="BT63" s="176"/>
      <c r="BU63" s="176"/>
      <c r="BV63" s="176"/>
      <c r="BW63" s="176"/>
      <c r="BX63" s="176"/>
      <c r="BY63" s="176"/>
      <c r="BZ63" s="176"/>
      <c r="CA63" s="176"/>
      <c r="CB63" s="176"/>
      <c r="CC63" s="176"/>
      <c r="CD63" s="176"/>
      <c r="CE63" s="176"/>
      <c r="CF63" s="176"/>
      <c r="CG63" s="176"/>
      <c r="CH63" s="176"/>
      <c r="CI63" s="176"/>
      <c r="CJ63" s="176"/>
      <c r="CK63" s="176"/>
      <c r="CL63" s="176"/>
      <c r="CM63" s="176"/>
      <c r="CN63" s="176"/>
      <c r="CO63" s="176"/>
      <c r="CP63" s="176"/>
      <c r="CQ63" s="176"/>
      <c r="CR63" s="176"/>
      <c r="CS63" s="176"/>
      <c r="CT63" s="176"/>
      <c r="CU63" s="176"/>
      <c r="CV63" s="176"/>
      <c r="CW63" s="176"/>
      <c r="CX63" s="176"/>
      <c r="CY63" s="176"/>
      <c r="CZ63" s="176"/>
      <c r="DA63" s="176"/>
      <c r="DB63" s="176"/>
      <c r="DC63" s="176"/>
      <c r="DD63" s="176"/>
      <c r="DE63" s="176"/>
      <c r="DF63" s="176"/>
      <c r="DG63" s="176"/>
      <c r="DH63" s="176"/>
      <c r="DI63" s="176"/>
      <c r="DJ63" s="176"/>
      <c r="DK63" s="176"/>
      <c r="DL63" s="176"/>
      <c r="DM63" s="176"/>
      <c r="DN63" s="176"/>
      <c r="DO63" s="176"/>
      <c r="DP63" s="176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  <c r="EB63" s="176"/>
      <c r="EC63" s="176"/>
      <c r="ED63" s="176"/>
      <c r="EE63" s="176"/>
      <c r="EF63" s="176"/>
      <c r="EG63" s="176"/>
      <c r="EH63" s="176"/>
      <c r="EI63" s="176"/>
      <c r="EJ63" s="176"/>
      <c r="EK63" s="176"/>
      <c r="EL63" s="176"/>
      <c r="EM63" s="176"/>
      <c r="EN63" s="176"/>
      <c r="EO63" s="176"/>
      <c r="EP63" s="176"/>
      <c r="EQ63" s="176"/>
      <c r="ER63" s="176"/>
      <c r="ES63" s="176"/>
      <c r="ET63" s="176"/>
      <c r="EU63" s="176"/>
      <c r="EV63" s="176"/>
      <c r="EW63" s="176"/>
      <c r="EX63" s="176"/>
      <c r="EY63" s="176"/>
      <c r="EZ63" s="176"/>
      <c r="FA63" s="176"/>
      <c r="FB63" s="176"/>
      <c r="FC63" s="176"/>
      <c r="FD63" s="176"/>
      <c r="FE63" s="176"/>
      <c r="FF63" s="176"/>
      <c r="FG63" s="176"/>
      <c r="FH63" s="176"/>
      <c r="FI63" s="176"/>
      <c r="FJ63" s="176"/>
      <c r="FK63" s="176"/>
      <c r="FL63" s="176"/>
      <c r="FM63" s="176"/>
      <c r="FN63" s="176"/>
      <c r="FO63" s="176"/>
      <c r="FP63" s="176"/>
      <c r="FQ63" s="176"/>
      <c r="FR63" s="176"/>
      <c r="FS63" s="176"/>
      <c r="FT63" s="176"/>
      <c r="FU63" s="176"/>
      <c r="FV63" s="176"/>
      <c r="FW63" s="176"/>
      <c r="FX63" s="176"/>
      <c r="FY63" s="176"/>
      <c r="FZ63" s="176"/>
      <c r="GA63" s="176"/>
      <c r="GB63" s="176"/>
      <c r="GC63" s="176"/>
      <c r="GD63" s="176"/>
      <c r="GE63" s="176"/>
      <c r="GF63" s="176"/>
      <c r="GG63" s="176"/>
      <c r="GH63" s="176"/>
      <c r="GI63" s="176"/>
      <c r="GJ63" s="176"/>
      <c r="GK63" s="176"/>
      <c r="GL63" s="176"/>
      <c r="GM63" s="176"/>
      <c r="GN63" s="176"/>
      <c r="GO63" s="176"/>
      <c r="GP63" s="176"/>
      <c r="GQ63" s="176"/>
      <c r="GR63" s="176"/>
      <c r="GS63" s="176"/>
      <c r="GT63" s="176"/>
      <c r="GU63" s="176"/>
      <c r="GV63" s="176"/>
      <c r="GW63" s="176"/>
      <c r="GX63" s="176"/>
      <c r="GY63" s="176"/>
      <c r="GZ63" s="176"/>
      <c r="HA63" s="176"/>
      <c r="HB63" s="176"/>
      <c r="HC63" s="176"/>
      <c r="HD63" s="176"/>
      <c r="HE63" s="176"/>
      <c r="HF63" s="176"/>
      <c r="HG63" s="176"/>
      <c r="HH63" s="176"/>
      <c r="HI63" s="176"/>
      <c r="HJ63" s="176"/>
      <c r="HK63" s="176"/>
      <c r="HL63" s="176"/>
      <c r="HM63" s="176"/>
      <c r="HN63" s="176"/>
      <c r="HO63" s="176"/>
      <c r="HP63" s="176"/>
      <c r="HQ63" s="176"/>
      <c r="HR63" s="176"/>
      <c r="HS63" s="176"/>
      <c r="HT63" s="176"/>
      <c r="HU63" s="176"/>
      <c r="HV63" s="176"/>
      <c r="HW63" s="176"/>
      <c r="HX63" s="176"/>
      <c r="HY63" s="176"/>
      <c r="HZ63" s="176"/>
      <c r="IA63" s="176"/>
      <c r="IB63" s="176"/>
      <c r="IC63" s="176"/>
      <c r="ID63" s="176"/>
      <c r="IE63" s="176"/>
      <c r="IF63" s="176"/>
      <c r="IG63" s="176"/>
      <c r="IH63" s="176"/>
      <c r="II63" s="176"/>
      <c r="IJ63" s="176"/>
      <c r="IK63" s="176"/>
      <c r="IL63" s="176"/>
      <c r="IM63" s="176"/>
      <c r="IN63" s="176"/>
      <c r="IO63" s="176"/>
      <c r="IP63" s="176"/>
      <c r="IQ63" s="176"/>
      <c r="IR63" s="176"/>
      <c r="IS63" s="176"/>
      <c r="IT63" s="176"/>
      <c r="IU63" s="176"/>
      <c r="IV63" s="176"/>
    </row>
    <row r="64" spans="1:256" s="177" customFormat="1" x14ac:dyDescent="0.2">
      <c r="A64" s="591"/>
      <c r="B64" s="170" t="s">
        <v>232</v>
      </c>
      <c r="C64" s="808"/>
      <c r="D64" s="809"/>
      <c r="E64" s="809"/>
      <c r="F64" s="809"/>
      <c r="G64" s="809"/>
      <c r="H64" s="810"/>
      <c r="I64" s="171">
        <f>SUM(H63)</f>
        <v>0</v>
      </c>
      <c r="J64" s="182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76"/>
      <c r="DP64" s="176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  <c r="EB64" s="176"/>
      <c r="EC64" s="176"/>
      <c r="ED64" s="176"/>
      <c r="EE64" s="176"/>
      <c r="EF64" s="176"/>
      <c r="EG64" s="176"/>
      <c r="EH64" s="176"/>
      <c r="EI64" s="176"/>
      <c r="EJ64" s="176"/>
      <c r="EK64" s="176"/>
      <c r="EL64" s="176"/>
      <c r="EM64" s="176"/>
      <c r="EN64" s="176"/>
      <c r="EO64" s="176"/>
      <c r="EP64" s="176"/>
      <c r="EQ64" s="176"/>
      <c r="ER64" s="176"/>
      <c r="ES64" s="176"/>
      <c r="ET64" s="176"/>
      <c r="EU64" s="176"/>
      <c r="EV64" s="176"/>
      <c r="EW64" s="176"/>
      <c r="EX64" s="176"/>
      <c r="EY64" s="176"/>
      <c r="EZ64" s="176"/>
      <c r="FA64" s="176"/>
      <c r="FB64" s="176"/>
      <c r="FC64" s="176"/>
      <c r="FD64" s="176"/>
      <c r="FE64" s="176"/>
      <c r="FF64" s="176"/>
      <c r="FG64" s="176"/>
      <c r="FH64" s="176"/>
      <c r="FI64" s="176"/>
      <c r="FJ64" s="176"/>
      <c r="FK64" s="176"/>
      <c r="FL64" s="176"/>
      <c r="FM64" s="176"/>
      <c r="FN64" s="176"/>
      <c r="FO64" s="176"/>
      <c r="FP64" s="176"/>
      <c r="FQ64" s="176"/>
      <c r="FR64" s="176"/>
      <c r="FS64" s="176"/>
      <c r="FT64" s="176"/>
      <c r="FU64" s="176"/>
      <c r="FV64" s="176"/>
      <c r="FW64" s="176"/>
      <c r="FX64" s="176"/>
      <c r="FY64" s="176"/>
      <c r="FZ64" s="176"/>
      <c r="GA64" s="176"/>
      <c r="GB64" s="176"/>
      <c r="GC64" s="176"/>
      <c r="GD64" s="176"/>
      <c r="GE64" s="176"/>
      <c r="GF64" s="176"/>
      <c r="GG64" s="176"/>
      <c r="GH64" s="176"/>
      <c r="GI64" s="176"/>
      <c r="GJ64" s="176"/>
      <c r="GK64" s="176"/>
      <c r="GL64" s="176"/>
      <c r="GM64" s="176"/>
      <c r="GN64" s="176"/>
      <c r="GO64" s="176"/>
      <c r="GP64" s="176"/>
      <c r="GQ64" s="176"/>
      <c r="GR64" s="176"/>
      <c r="GS64" s="176"/>
      <c r="GT64" s="176"/>
      <c r="GU64" s="176"/>
      <c r="GV64" s="176"/>
      <c r="GW64" s="176"/>
      <c r="GX64" s="176"/>
      <c r="GY64" s="176"/>
      <c r="GZ64" s="176"/>
      <c r="HA64" s="176"/>
      <c r="HB64" s="176"/>
      <c r="HC64" s="176"/>
      <c r="HD64" s="176"/>
      <c r="HE64" s="176"/>
      <c r="HF64" s="176"/>
      <c r="HG64" s="176"/>
      <c r="HH64" s="176"/>
      <c r="HI64" s="176"/>
      <c r="HJ64" s="176"/>
      <c r="HK64" s="176"/>
      <c r="HL64" s="176"/>
      <c r="HM64" s="176"/>
      <c r="HN64" s="176"/>
      <c r="HO64" s="176"/>
      <c r="HP64" s="176"/>
      <c r="HQ64" s="176"/>
      <c r="HR64" s="176"/>
      <c r="HS64" s="176"/>
      <c r="HT64" s="176"/>
      <c r="HU64" s="176"/>
      <c r="HV64" s="176"/>
      <c r="HW64" s="176"/>
      <c r="HX64" s="176"/>
      <c r="HY64" s="176"/>
      <c r="HZ64" s="176"/>
      <c r="IA64" s="176"/>
      <c r="IB64" s="176"/>
      <c r="IC64" s="176"/>
      <c r="ID64" s="176"/>
      <c r="IE64" s="176"/>
      <c r="IF64" s="176"/>
      <c r="IG64" s="176"/>
      <c r="IH64" s="176"/>
      <c r="II64" s="176"/>
      <c r="IJ64" s="176"/>
      <c r="IK64" s="176"/>
      <c r="IL64" s="176"/>
      <c r="IM64" s="176"/>
      <c r="IN64" s="176"/>
      <c r="IO64" s="176"/>
      <c r="IP64" s="176"/>
      <c r="IQ64" s="176"/>
      <c r="IR64" s="176"/>
      <c r="IS64" s="176"/>
      <c r="IT64" s="176"/>
      <c r="IU64" s="176"/>
      <c r="IV64" s="176"/>
    </row>
    <row r="65" spans="1:256" s="177" customFormat="1" x14ac:dyDescent="0.2">
      <c r="A65" s="591"/>
      <c r="B65" s="76"/>
      <c r="C65" s="77"/>
      <c r="D65" s="174"/>
      <c r="E65" s="79"/>
      <c r="F65" s="80"/>
      <c r="G65" s="167"/>
      <c r="H65" s="168"/>
      <c r="I65" s="131"/>
      <c r="J65" s="182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  <c r="EB65" s="176"/>
      <c r="EC65" s="176"/>
      <c r="ED65" s="176"/>
      <c r="EE65" s="176"/>
      <c r="EF65" s="176"/>
      <c r="EG65" s="176"/>
      <c r="EH65" s="176"/>
      <c r="EI65" s="176"/>
      <c r="EJ65" s="176"/>
      <c r="EK65" s="176"/>
      <c r="EL65" s="176"/>
      <c r="EM65" s="176"/>
      <c r="EN65" s="176"/>
      <c r="EO65" s="176"/>
      <c r="EP65" s="176"/>
      <c r="EQ65" s="176"/>
      <c r="ER65" s="176"/>
      <c r="ES65" s="176"/>
      <c r="ET65" s="176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76"/>
      <c r="FJ65" s="176"/>
      <c r="FK65" s="176"/>
      <c r="FL65" s="176"/>
      <c r="FM65" s="176"/>
      <c r="FN65" s="176"/>
      <c r="FO65" s="176"/>
      <c r="FP65" s="176"/>
      <c r="FQ65" s="176"/>
      <c r="FR65" s="176"/>
      <c r="FS65" s="176"/>
      <c r="FT65" s="176"/>
      <c r="FU65" s="176"/>
      <c r="FV65" s="176"/>
      <c r="FW65" s="176"/>
      <c r="FX65" s="176"/>
      <c r="FY65" s="176"/>
      <c r="FZ65" s="176"/>
      <c r="GA65" s="176"/>
      <c r="GB65" s="176"/>
      <c r="GC65" s="176"/>
      <c r="GD65" s="176"/>
      <c r="GE65" s="176"/>
      <c r="GF65" s="176"/>
      <c r="GG65" s="176"/>
      <c r="GH65" s="176"/>
      <c r="GI65" s="176"/>
      <c r="GJ65" s="176"/>
      <c r="GK65" s="176"/>
      <c r="GL65" s="176"/>
      <c r="GM65" s="176"/>
      <c r="GN65" s="176"/>
      <c r="GO65" s="176"/>
      <c r="GP65" s="176"/>
      <c r="GQ65" s="176"/>
      <c r="GR65" s="176"/>
      <c r="GS65" s="176"/>
      <c r="GT65" s="176"/>
      <c r="GU65" s="176"/>
      <c r="GV65" s="176"/>
      <c r="GW65" s="176"/>
      <c r="GX65" s="176"/>
      <c r="GY65" s="176"/>
      <c r="GZ65" s="176"/>
      <c r="HA65" s="176"/>
      <c r="HB65" s="176"/>
      <c r="HC65" s="176"/>
      <c r="HD65" s="176"/>
      <c r="HE65" s="176"/>
      <c r="HF65" s="176"/>
      <c r="HG65" s="176"/>
      <c r="HH65" s="176"/>
      <c r="HI65" s="176"/>
      <c r="HJ65" s="176"/>
      <c r="HK65" s="176"/>
      <c r="HL65" s="176"/>
      <c r="HM65" s="176"/>
      <c r="HN65" s="176"/>
      <c r="HO65" s="176"/>
      <c r="HP65" s="176"/>
      <c r="HQ65" s="176"/>
      <c r="HR65" s="176"/>
      <c r="HS65" s="176"/>
      <c r="HT65" s="176"/>
      <c r="HU65" s="176"/>
      <c r="HV65" s="176"/>
      <c r="HW65" s="176"/>
      <c r="HX65" s="176"/>
      <c r="HY65" s="176"/>
      <c r="HZ65" s="176"/>
      <c r="IA65" s="176"/>
      <c r="IB65" s="176"/>
      <c r="IC65" s="176"/>
      <c r="ID65" s="176"/>
      <c r="IE65" s="176"/>
      <c r="IF65" s="176"/>
      <c r="IG65" s="176"/>
      <c r="IH65" s="176"/>
      <c r="II65" s="176"/>
      <c r="IJ65" s="176"/>
      <c r="IK65" s="176"/>
      <c r="IL65" s="176"/>
      <c r="IM65" s="176"/>
      <c r="IN65" s="176"/>
      <c r="IO65" s="176"/>
      <c r="IP65" s="176"/>
      <c r="IQ65" s="176"/>
      <c r="IR65" s="176"/>
      <c r="IS65" s="176"/>
      <c r="IT65" s="176"/>
      <c r="IU65" s="176"/>
      <c r="IV65" s="176"/>
    </row>
    <row r="66" spans="1:256" s="177" customFormat="1" x14ac:dyDescent="0.2">
      <c r="A66" s="591"/>
      <c r="B66" s="102"/>
      <c r="C66" s="672"/>
      <c r="D66" s="672"/>
      <c r="E66" s="672"/>
      <c r="F66" s="104"/>
      <c r="G66" s="105"/>
      <c r="H66" s="106"/>
      <c r="I66" s="107"/>
      <c r="J66" s="182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/>
      <c r="DM66" s="176"/>
      <c r="DN66" s="176"/>
      <c r="DO66" s="176"/>
      <c r="DP66" s="176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  <c r="EB66" s="176"/>
      <c r="EC66" s="176"/>
      <c r="ED66" s="176"/>
      <c r="EE66" s="176"/>
      <c r="EF66" s="176"/>
      <c r="EG66" s="176"/>
      <c r="EH66" s="176"/>
      <c r="EI66" s="176"/>
      <c r="EJ66" s="176"/>
      <c r="EK66" s="176"/>
      <c r="EL66" s="176"/>
      <c r="EM66" s="176"/>
      <c r="EN66" s="176"/>
      <c r="EO66" s="176"/>
      <c r="EP66" s="176"/>
      <c r="EQ66" s="176"/>
      <c r="ER66" s="176"/>
      <c r="ES66" s="176"/>
      <c r="ET66" s="176"/>
      <c r="EU66" s="176"/>
      <c r="EV66" s="176"/>
      <c r="EW66" s="176"/>
      <c r="EX66" s="176"/>
      <c r="EY66" s="176"/>
      <c r="EZ66" s="176"/>
      <c r="FA66" s="176"/>
      <c r="FB66" s="176"/>
      <c r="FC66" s="176"/>
      <c r="FD66" s="176"/>
      <c r="FE66" s="176"/>
      <c r="FF66" s="176"/>
      <c r="FG66" s="176"/>
      <c r="FH66" s="176"/>
      <c r="FI66" s="176"/>
      <c r="FJ66" s="176"/>
      <c r="FK66" s="176"/>
      <c r="FL66" s="176"/>
      <c r="FM66" s="176"/>
      <c r="FN66" s="176"/>
      <c r="FO66" s="176"/>
      <c r="FP66" s="176"/>
      <c r="FQ66" s="176"/>
      <c r="FR66" s="176"/>
      <c r="FS66" s="176"/>
      <c r="FT66" s="176"/>
      <c r="FU66" s="176"/>
      <c r="FV66" s="176"/>
      <c r="FW66" s="176"/>
      <c r="FX66" s="176"/>
      <c r="FY66" s="176"/>
      <c r="FZ66" s="176"/>
      <c r="GA66" s="176"/>
      <c r="GB66" s="176"/>
      <c r="GC66" s="176"/>
      <c r="GD66" s="176"/>
      <c r="GE66" s="176"/>
      <c r="GF66" s="176"/>
      <c r="GG66" s="176"/>
      <c r="GH66" s="176"/>
      <c r="GI66" s="176"/>
      <c r="GJ66" s="176"/>
      <c r="GK66" s="176"/>
      <c r="GL66" s="176"/>
      <c r="GM66" s="176"/>
      <c r="GN66" s="176"/>
      <c r="GO66" s="176"/>
      <c r="GP66" s="176"/>
      <c r="GQ66" s="176"/>
      <c r="GR66" s="176"/>
      <c r="GS66" s="176"/>
      <c r="GT66" s="176"/>
      <c r="GU66" s="176"/>
      <c r="GV66" s="176"/>
      <c r="GW66" s="176"/>
      <c r="GX66" s="176"/>
      <c r="GY66" s="176"/>
      <c r="GZ66" s="176"/>
      <c r="HA66" s="176"/>
      <c r="HB66" s="176"/>
      <c r="HC66" s="176"/>
      <c r="HD66" s="176"/>
      <c r="HE66" s="176"/>
      <c r="HF66" s="176"/>
      <c r="HG66" s="176"/>
      <c r="HH66" s="176"/>
      <c r="HI66" s="176"/>
      <c r="HJ66" s="176"/>
      <c r="HK66" s="176"/>
      <c r="HL66" s="176"/>
      <c r="HM66" s="176"/>
      <c r="HN66" s="176"/>
      <c r="HO66" s="176"/>
      <c r="HP66" s="176"/>
      <c r="HQ66" s="176"/>
      <c r="HR66" s="176"/>
      <c r="HS66" s="176"/>
      <c r="HT66" s="176"/>
      <c r="HU66" s="176"/>
      <c r="HV66" s="176"/>
      <c r="HW66" s="176"/>
      <c r="HX66" s="176"/>
      <c r="HY66" s="176"/>
      <c r="HZ66" s="176"/>
      <c r="IA66" s="176"/>
      <c r="IB66" s="176"/>
      <c r="IC66" s="176"/>
      <c r="ID66" s="176"/>
      <c r="IE66" s="176"/>
      <c r="IF66" s="176"/>
      <c r="IG66" s="176"/>
      <c r="IH66" s="176"/>
      <c r="II66" s="176"/>
      <c r="IJ66" s="176"/>
      <c r="IK66" s="176"/>
      <c r="IL66" s="176"/>
      <c r="IM66" s="176"/>
      <c r="IN66" s="176"/>
      <c r="IO66" s="176"/>
      <c r="IP66" s="176"/>
      <c r="IQ66" s="176"/>
      <c r="IR66" s="176"/>
      <c r="IS66" s="176"/>
      <c r="IT66" s="176"/>
      <c r="IU66" s="176"/>
      <c r="IV66" s="176"/>
    </row>
    <row r="67" spans="1:256" s="177" customFormat="1" ht="23.25" customHeight="1" x14ac:dyDescent="0.2">
      <c r="A67" s="591"/>
      <c r="B67" s="139" t="s">
        <v>237</v>
      </c>
      <c r="C67" s="562"/>
      <c r="D67" s="562"/>
      <c r="E67" s="141"/>
      <c r="F67" s="142"/>
      <c r="G67" s="108"/>
      <c r="H67" s="109"/>
      <c r="I67" s="298" t="s">
        <v>210</v>
      </c>
      <c r="J67" s="182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176"/>
      <c r="DH67" s="176"/>
      <c r="DI67" s="176"/>
      <c r="DJ67" s="176"/>
      <c r="DK67" s="176"/>
      <c r="DL67" s="176"/>
      <c r="DM67" s="176"/>
      <c r="DN67" s="176"/>
      <c r="DO67" s="176"/>
      <c r="DP67" s="176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  <c r="EB67" s="176"/>
      <c r="EC67" s="176"/>
      <c r="ED67" s="176"/>
      <c r="EE67" s="176"/>
      <c r="EF67" s="176"/>
      <c r="EG67" s="176"/>
      <c r="EH67" s="176"/>
      <c r="EI67" s="176"/>
      <c r="EJ67" s="176"/>
      <c r="EK67" s="176"/>
      <c r="EL67" s="176"/>
      <c r="EM67" s="176"/>
      <c r="EN67" s="176"/>
      <c r="EO67" s="176"/>
      <c r="EP67" s="176"/>
      <c r="EQ67" s="176"/>
      <c r="ER67" s="176"/>
      <c r="ES67" s="176"/>
      <c r="ET67" s="176"/>
      <c r="EU67" s="176"/>
      <c r="EV67" s="176"/>
      <c r="EW67" s="176"/>
      <c r="EX67" s="176"/>
      <c r="EY67" s="176"/>
      <c r="EZ67" s="176"/>
      <c r="FA67" s="176"/>
      <c r="FB67" s="176"/>
      <c r="FC67" s="176"/>
      <c r="FD67" s="176"/>
      <c r="FE67" s="176"/>
      <c r="FF67" s="176"/>
      <c r="FG67" s="176"/>
      <c r="FH67" s="176"/>
      <c r="FI67" s="176"/>
      <c r="FJ67" s="176"/>
      <c r="FK67" s="176"/>
      <c r="FL67" s="176"/>
      <c r="FM67" s="176"/>
      <c r="FN67" s="176"/>
      <c r="FO67" s="176"/>
      <c r="FP67" s="176"/>
      <c r="FQ67" s="176"/>
      <c r="FR67" s="176"/>
      <c r="FS67" s="176"/>
      <c r="FT67" s="176"/>
      <c r="FU67" s="176"/>
      <c r="FV67" s="176"/>
      <c r="FW67" s="176"/>
      <c r="FX67" s="176"/>
      <c r="FY67" s="176"/>
      <c r="FZ67" s="176"/>
      <c r="GA67" s="176"/>
      <c r="GB67" s="176"/>
      <c r="GC67" s="176"/>
      <c r="GD67" s="176"/>
      <c r="GE67" s="176"/>
      <c r="GF67" s="176"/>
      <c r="GG67" s="176"/>
      <c r="GH67" s="176"/>
      <c r="GI67" s="176"/>
      <c r="GJ67" s="176"/>
      <c r="GK67" s="176"/>
      <c r="GL67" s="176"/>
      <c r="GM67" s="176"/>
      <c r="GN67" s="176"/>
      <c r="GO67" s="176"/>
      <c r="GP67" s="176"/>
      <c r="GQ67" s="176"/>
      <c r="GR67" s="176"/>
      <c r="GS67" s="176"/>
      <c r="GT67" s="176"/>
      <c r="GU67" s="176"/>
      <c r="GV67" s="176"/>
      <c r="GW67" s="176"/>
      <c r="GX67" s="176"/>
      <c r="GY67" s="176"/>
      <c r="GZ67" s="176"/>
      <c r="HA67" s="176"/>
      <c r="HB67" s="176"/>
      <c r="HC67" s="176"/>
      <c r="HD67" s="176"/>
      <c r="HE67" s="176"/>
      <c r="HF67" s="176"/>
      <c r="HG67" s="176"/>
      <c r="HH67" s="176"/>
      <c r="HI67" s="176"/>
      <c r="HJ67" s="176"/>
      <c r="HK67" s="176"/>
      <c r="HL67" s="176"/>
      <c r="HM67" s="176"/>
      <c r="HN67" s="176"/>
      <c r="HO67" s="176"/>
      <c r="HP67" s="176"/>
      <c r="HQ67" s="176"/>
      <c r="HR67" s="176"/>
      <c r="HS67" s="176"/>
      <c r="HT67" s="176"/>
      <c r="HU67" s="176"/>
      <c r="HV67" s="176"/>
      <c r="HW67" s="176"/>
      <c r="HX67" s="176"/>
      <c r="HY67" s="176"/>
      <c r="HZ67" s="176"/>
      <c r="IA67" s="176"/>
      <c r="IB67" s="176"/>
      <c r="IC67" s="176"/>
      <c r="ID67" s="176"/>
      <c r="IE67" s="176"/>
      <c r="IF67" s="176"/>
      <c r="IG67" s="176"/>
      <c r="IH67" s="176"/>
      <c r="II67" s="176"/>
      <c r="IJ67" s="176"/>
      <c r="IK67" s="176"/>
      <c r="IL67" s="176"/>
      <c r="IM67" s="176"/>
      <c r="IN67" s="176"/>
      <c r="IO67" s="176"/>
      <c r="IP67" s="176"/>
      <c r="IQ67" s="176"/>
      <c r="IR67" s="176"/>
      <c r="IS67" s="176"/>
      <c r="IT67" s="176"/>
      <c r="IU67" s="176"/>
      <c r="IV67" s="176"/>
    </row>
    <row r="68" spans="1:256" s="177" customFormat="1" ht="23.25" customHeight="1" x14ac:dyDescent="0.2">
      <c r="A68" s="591"/>
      <c r="B68" s="143" t="s">
        <v>238</v>
      </c>
      <c r="C68" s="144"/>
      <c r="D68" s="144"/>
      <c r="E68" s="145"/>
      <c r="F68" s="146"/>
      <c r="G68" s="595">
        <f>I51</f>
        <v>33.1</v>
      </c>
      <c r="H68" s="148"/>
      <c r="I68" s="149"/>
      <c r="J68" s="182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176"/>
      <c r="DH68" s="176"/>
      <c r="DI68" s="176"/>
      <c r="DJ68" s="176"/>
      <c r="DK68" s="176"/>
      <c r="DL68" s="176"/>
      <c r="DM68" s="176"/>
      <c r="DN68" s="176"/>
      <c r="DO68" s="176"/>
      <c r="DP68" s="176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  <c r="EB68" s="176"/>
      <c r="EC68" s="176"/>
      <c r="ED68" s="176"/>
      <c r="EE68" s="176"/>
      <c r="EF68" s="176"/>
      <c r="EG68" s="176"/>
      <c r="EH68" s="176"/>
      <c r="EI68" s="176"/>
      <c r="EJ68" s="176"/>
      <c r="EK68" s="176"/>
      <c r="EL68" s="176"/>
      <c r="EM68" s="176"/>
      <c r="EN68" s="176"/>
      <c r="EO68" s="176"/>
      <c r="EP68" s="176"/>
      <c r="EQ68" s="176"/>
      <c r="ER68" s="176"/>
      <c r="ES68" s="176"/>
      <c r="ET68" s="176"/>
      <c r="EU68" s="176"/>
      <c r="EV68" s="176"/>
      <c r="EW68" s="176"/>
      <c r="EX68" s="176"/>
      <c r="EY68" s="176"/>
      <c r="EZ68" s="176"/>
      <c r="FA68" s="176"/>
      <c r="FB68" s="176"/>
      <c r="FC68" s="176"/>
      <c r="FD68" s="176"/>
      <c r="FE68" s="176"/>
      <c r="FF68" s="176"/>
      <c r="FG68" s="176"/>
      <c r="FH68" s="176"/>
      <c r="FI68" s="176"/>
      <c r="FJ68" s="176"/>
      <c r="FK68" s="176"/>
      <c r="FL68" s="176"/>
      <c r="FM68" s="176"/>
      <c r="FN68" s="176"/>
      <c r="FO68" s="176"/>
      <c r="FP68" s="176"/>
      <c r="FQ68" s="176"/>
      <c r="FR68" s="176"/>
      <c r="FS68" s="176"/>
      <c r="FT68" s="176"/>
      <c r="FU68" s="176"/>
      <c r="FV68" s="176"/>
      <c r="FW68" s="176"/>
      <c r="FX68" s="176"/>
      <c r="FY68" s="176"/>
      <c r="FZ68" s="176"/>
      <c r="GA68" s="176"/>
      <c r="GB68" s="176"/>
      <c r="GC68" s="176"/>
      <c r="GD68" s="176"/>
      <c r="GE68" s="176"/>
      <c r="GF68" s="176"/>
      <c r="GG68" s="176"/>
      <c r="GH68" s="176"/>
      <c r="GI68" s="176"/>
      <c r="GJ68" s="176"/>
      <c r="GK68" s="176"/>
      <c r="GL68" s="176"/>
      <c r="GM68" s="176"/>
      <c r="GN68" s="176"/>
      <c r="GO68" s="176"/>
      <c r="GP68" s="176"/>
      <c r="GQ68" s="176"/>
      <c r="GR68" s="176"/>
      <c r="GS68" s="176"/>
      <c r="GT68" s="176"/>
      <c r="GU68" s="176"/>
      <c r="GV68" s="176"/>
      <c r="GW68" s="176"/>
      <c r="GX68" s="176"/>
      <c r="GY68" s="176"/>
      <c r="GZ68" s="176"/>
      <c r="HA68" s="176"/>
      <c r="HB68" s="176"/>
      <c r="HC68" s="176"/>
      <c r="HD68" s="176"/>
      <c r="HE68" s="176"/>
      <c r="HF68" s="176"/>
      <c r="HG68" s="176"/>
      <c r="HH68" s="176"/>
      <c r="HI68" s="176"/>
      <c r="HJ68" s="176"/>
      <c r="HK68" s="176"/>
      <c r="HL68" s="176"/>
      <c r="HM68" s="176"/>
      <c r="HN68" s="176"/>
      <c r="HO68" s="176"/>
      <c r="HP68" s="176"/>
      <c r="HQ68" s="176"/>
      <c r="HR68" s="176"/>
      <c r="HS68" s="176"/>
      <c r="HT68" s="176"/>
      <c r="HU68" s="176"/>
      <c r="HV68" s="176"/>
      <c r="HW68" s="176"/>
      <c r="HX68" s="176"/>
      <c r="HY68" s="176"/>
      <c r="HZ68" s="176"/>
      <c r="IA68" s="176"/>
      <c r="IB68" s="176"/>
      <c r="IC68" s="176"/>
      <c r="ID68" s="176"/>
      <c r="IE68" s="176"/>
      <c r="IF68" s="176"/>
      <c r="IG68" s="176"/>
      <c r="IH68" s="176"/>
      <c r="II68" s="176"/>
      <c r="IJ68" s="176"/>
      <c r="IK68" s="176"/>
      <c r="IL68" s="176"/>
      <c r="IM68" s="176"/>
      <c r="IN68" s="176"/>
      <c r="IO68" s="176"/>
      <c r="IP68" s="176"/>
      <c r="IQ68" s="176"/>
      <c r="IR68" s="176"/>
      <c r="IS68" s="176"/>
      <c r="IT68" s="176"/>
      <c r="IU68" s="176"/>
      <c r="IV68" s="176"/>
    </row>
    <row r="69" spans="1:256" s="177" customFormat="1" ht="23.25" customHeight="1" x14ac:dyDescent="0.2">
      <c r="A69" s="591"/>
      <c r="B69" s="296" t="s">
        <v>239</v>
      </c>
      <c r="C69" s="673"/>
      <c r="D69" s="673"/>
      <c r="E69" s="150"/>
      <c r="F69" s="151"/>
      <c r="G69" s="596">
        <v>0</v>
      </c>
      <c r="H69" s="161"/>
      <c r="I69" s="153"/>
      <c r="J69" s="182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176"/>
      <c r="DH69" s="176"/>
      <c r="DI69" s="176"/>
      <c r="DJ69" s="176"/>
      <c r="DK69" s="176"/>
      <c r="DL69" s="176"/>
      <c r="DM69" s="176"/>
      <c r="DN69" s="176"/>
      <c r="DO69" s="176"/>
      <c r="DP69" s="176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  <c r="EB69" s="176"/>
      <c r="EC69" s="176"/>
      <c r="ED69" s="176"/>
      <c r="EE69" s="176"/>
      <c r="EF69" s="176"/>
      <c r="EG69" s="176"/>
      <c r="EH69" s="176"/>
      <c r="EI69" s="176"/>
      <c r="EJ69" s="176"/>
      <c r="EK69" s="176"/>
      <c r="EL69" s="176"/>
      <c r="EM69" s="176"/>
      <c r="EN69" s="176"/>
      <c r="EO69" s="176"/>
      <c r="EP69" s="176"/>
      <c r="EQ69" s="176"/>
      <c r="ER69" s="176"/>
      <c r="ES69" s="176"/>
      <c r="ET69" s="176"/>
      <c r="EU69" s="176"/>
      <c r="EV69" s="176"/>
      <c r="EW69" s="176"/>
      <c r="EX69" s="176"/>
      <c r="EY69" s="176"/>
      <c r="EZ69" s="176"/>
      <c r="FA69" s="176"/>
      <c r="FB69" s="176"/>
      <c r="FC69" s="176"/>
      <c r="FD69" s="176"/>
      <c r="FE69" s="176"/>
      <c r="FF69" s="176"/>
      <c r="FG69" s="176"/>
      <c r="FH69" s="176"/>
      <c r="FI69" s="176"/>
      <c r="FJ69" s="176"/>
      <c r="FK69" s="176"/>
      <c r="FL69" s="176"/>
      <c r="FM69" s="176"/>
      <c r="FN69" s="176"/>
      <c r="FO69" s="176"/>
      <c r="FP69" s="176"/>
      <c r="FQ69" s="176"/>
      <c r="FR69" s="176"/>
      <c r="FS69" s="176"/>
      <c r="FT69" s="176"/>
      <c r="FU69" s="176"/>
      <c r="FV69" s="176"/>
      <c r="FW69" s="176"/>
      <c r="FX69" s="176"/>
      <c r="FY69" s="176"/>
      <c r="FZ69" s="176"/>
      <c r="GA69" s="176"/>
      <c r="GB69" s="176"/>
      <c r="GC69" s="176"/>
      <c r="GD69" s="176"/>
      <c r="GE69" s="176"/>
      <c r="GF69" s="176"/>
      <c r="GG69" s="176"/>
      <c r="GH69" s="176"/>
      <c r="GI69" s="176"/>
      <c r="GJ69" s="176"/>
      <c r="GK69" s="176"/>
      <c r="GL69" s="176"/>
      <c r="GM69" s="176"/>
      <c r="GN69" s="176"/>
      <c r="GO69" s="176"/>
      <c r="GP69" s="176"/>
      <c r="GQ69" s="176"/>
      <c r="GR69" s="176"/>
      <c r="GS69" s="176"/>
      <c r="GT69" s="176"/>
      <c r="GU69" s="176"/>
      <c r="GV69" s="176"/>
      <c r="GW69" s="176"/>
      <c r="GX69" s="176"/>
      <c r="GY69" s="176"/>
      <c r="GZ69" s="176"/>
      <c r="HA69" s="176"/>
      <c r="HB69" s="176"/>
      <c r="HC69" s="176"/>
      <c r="HD69" s="176"/>
      <c r="HE69" s="176"/>
      <c r="HF69" s="176"/>
      <c r="HG69" s="176"/>
      <c r="HH69" s="176"/>
      <c r="HI69" s="176"/>
      <c r="HJ69" s="176"/>
      <c r="HK69" s="176"/>
      <c r="HL69" s="176"/>
      <c r="HM69" s="176"/>
      <c r="HN69" s="176"/>
      <c r="HO69" s="176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  <c r="IF69" s="176"/>
      <c r="IG69" s="176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  <c r="IV69" s="176"/>
    </row>
    <row r="70" spans="1:256" s="177" customFormat="1" ht="23.25" customHeight="1" x14ac:dyDescent="0.2">
      <c r="A70" s="591"/>
      <c r="B70" s="154" t="s">
        <v>240</v>
      </c>
      <c r="C70" s="155"/>
      <c r="D70" s="155"/>
      <c r="E70" s="156"/>
      <c r="F70" s="597"/>
      <c r="G70" s="598"/>
      <c r="H70" s="297"/>
      <c r="I70" s="159">
        <f>G68+G69</f>
        <v>33.1</v>
      </c>
      <c r="J70" s="182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176"/>
      <c r="DH70" s="176"/>
      <c r="DI70" s="176"/>
      <c r="DJ70" s="176"/>
      <c r="DK70" s="176"/>
      <c r="DL70" s="176"/>
      <c r="DM70" s="176"/>
      <c r="DN70" s="176"/>
      <c r="DO70" s="176"/>
      <c r="DP70" s="176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  <c r="EB70" s="176"/>
      <c r="EC70" s="176"/>
      <c r="ED70" s="176"/>
      <c r="EE70" s="176"/>
      <c r="EF70" s="176"/>
      <c r="EG70" s="176"/>
      <c r="EH70" s="176"/>
      <c r="EI70" s="176"/>
      <c r="EJ70" s="176"/>
      <c r="EK70" s="176"/>
      <c r="EL70" s="176"/>
      <c r="EM70" s="176"/>
      <c r="EN70" s="176"/>
      <c r="EO70" s="176"/>
      <c r="EP70" s="176"/>
      <c r="EQ70" s="176"/>
      <c r="ER70" s="176"/>
      <c r="ES70" s="176"/>
      <c r="ET70" s="176"/>
      <c r="EU70" s="176"/>
      <c r="EV70" s="176"/>
      <c r="EW70" s="176"/>
      <c r="EX70" s="176"/>
      <c r="EY70" s="176"/>
      <c r="EZ70" s="176"/>
      <c r="FA70" s="176"/>
      <c r="FB70" s="176"/>
      <c r="FC70" s="176"/>
      <c r="FD70" s="176"/>
      <c r="FE70" s="176"/>
      <c r="FF70" s="176"/>
      <c r="FG70" s="176"/>
      <c r="FH70" s="176"/>
      <c r="FI70" s="176"/>
      <c r="FJ70" s="176"/>
      <c r="FK70" s="176"/>
      <c r="FL70" s="176"/>
      <c r="FM70" s="176"/>
      <c r="FN70" s="176"/>
      <c r="FO70" s="176"/>
      <c r="FP70" s="176"/>
      <c r="FQ70" s="176"/>
      <c r="FR70" s="176"/>
      <c r="FS70" s="176"/>
      <c r="FT70" s="176"/>
      <c r="FU70" s="176"/>
      <c r="FV70" s="176"/>
      <c r="FW70" s="176"/>
      <c r="FX70" s="176"/>
      <c r="FY70" s="176"/>
      <c r="FZ70" s="176"/>
      <c r="GA70" s="176"/>
      <c r="GB70" s="176"/>
      <c r="GC70" s="176"/>
      <c r="GD70" s="176"/>
      <c r="GE70" s="176"/>
      <c r="GF70" s="176"/>
      <c r="GG70" s="176"/>
      <c r="GH70" s="176"/>
      <c r="GI70" s="176"/>
      <c r="GJ70" s="176"/>
      <c r="GK70" s="176"/>
      <c r="GL70" s="176"/>
      <c r="GM70" s="176"/>
      <c r="GN70" s="176"/>
      <c r="GO70" s="176"/>
      <c r="GP70" s="176"/>
      <c r="GQ70" s="176"/>
      <c r="GR70" s="176"/>
      <c r="GS70" s="176"/>
      <c r="GT70" s="176"/>
      <c r="GU70" s="176"/>
      <c r="GV70" s="176"/>
      <c r="GW70" s="176"/>
      <c r="GX70" s="176"/>
      <c r="GY70" s="176"/>
      <c r="GZ70" s="176"/>
      <c r="HA70" s="176"/>
      <c r="HB70" s="176"/>
      <c r="HC70" s="176"/>
      <c r="HD70" s="176"/>
      <c r="HE70" s="176"/>
      <c r="HF70" s="176"/>
      <c r="HG70" s="176"/>
      <c r="HH70" s="176"/>
      <c r="HI70" s="176"/>
      <c r="HJ70" s="176"/>
      <c r="HK70" s="176"/>
      <c r="HL70" s="176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</row>
    <row r="71" spans="1:256" s="177" customFormat="1" ht="23.25" customHeight="1" x14ac:dyDescent="0.2">
      <c r="A71" s="591"/>
      <c r="B71" s="143" t="s">
        <v>241</v>
      </c>
      <c r="C71" s="144"/>
      <c r="D71" s="144"/>
      <c r="E71" s="145"/>
      <c r="F71" s="151"/>
      <c r="G71" s="595">
        <f>I59</f>
        <v>14.3</v>
      </c>
      <c r="H71" s="161"/>
      <c r="I71" s="162"/>
      <c r="J71" s="182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  <c r="EB71" s="176"/>
      <c r="EC71" s="176"/>
      <c r="ED71" s="176"/>
      <c r="EE71" s="176"/>
      <c r="EF71" s="176"/>
      <c r="EG71" s="176"/>
      <c r="EH71" s="176"/>
      <c r="EI71" s="176"/>
      <c r="EJ71" s="176"/>
      <c r="EK71" s="176"/>
      <c r="EL71" s="176"/>
      <c r="EM71" s="176"/>
      <c r="EN71" s="176"/>
      <c r="EO71" s="176"/>
      <c r="EP71" s="176"/>
      <c r="EQ71" s="176"/>
      <c r="ER71" s="176"/>
      <c r="ES71" s="176"/>
      <c r="ET71" s="176"/>
      <c r="EU71" s="176"/>
      <c r="EV71" s="176"/>
      <c r="EW71" s="176"/>
      <c r="EX71" s="176"/>
      <c r="EY71" s="176"/>
      <c r="EZ71" s="176"/>
      <c r="FA71" s="176"/>
      <c r="FB71" s="176"/>
      <c r="FC71" s="176"/>
      <c r="FD71" s="176"/>
      <c r="FE71" s="176"/>
      <c r="FF71" s="176"/>
      <c r="FG71" s="176"/>
      <c r="FH71" s="176"/>
      <c r="FI71" s="176"/>
      <c r="FJ71" s="176"/>
      <c r="FK71" s="176"/>
      <c r="FL71" s="176"/>
      <c r="FM71" s="176"/>
      <c r="FN71" s="176"/>
      <c r="FO71" s="176"/>
      <c r="FP71" s="176"/>
      <c r="FQ71" s="176"/>
      <c r="FR71" s="176"/>
      <c r="FS71" s="176"/>
      <c r="FT71" s="176"/>
      <c r="FU71" s="176"/>
      <c r="FV71" s="176"/>
      <c r="FW71" s="176"/>
      <c r="FX71" s="176"/>
      <c r="FY71" s="176"/>
      <c r="FZ71" s="176"/>
      <c r="GA71" s="176"/>
      <c r="GB71" s="176"/>
      <c r="GC71" s="176"/>
      <c r="GD71" s="176"/>
      <c r="GE71" s="176"/>
      <c r="GF71" s="176"/>
      <c r="GG71" s="176"/>
      <c r="GH71" s="176"/>
      <c r="GI71" s="176"/>
      <c r="GJ71" s="176"/>
      <c r="GK71" s="176"/>
      <c r="GL71" s="176"/>
      <c r="GM71" s="176"/>
      <c r="GN71" s="176"/>
      <c r="GO71" s="176"/>
      <c r="GP71" s="176"/>
      <c r="GQ71" s="176"/>
      <c r="GR71" s="176"/>
      <c r="GS71" s="176"/>
      <c r="GT71" s="176"/>
      <c r="GU71" s="176"/>
      <c r="GV71" s="176"/>
      <c r="GW71" s="176"/>
      <c r="GX71" s="176"/>
      <c r="GY71" s="176"/>
      <c r="GZ71" s="176"/>
      <c r="HA71" s="176"/>
      <c r="HB71" s="176"/>
      <c r="HC71" s="176"/>
      <c r="HD71" s="176"/>
      <c r="HE71" s="176"/>
      <c r="HF71" s="176"/>
      <c r="HG71" s="176"/>
      <c r="HH71" s="176"/>
      <c r="HI71" s="176"/>
      <c r="HJ71" s="176"/>
      <c r="HK71" s="176"/>
      <c r="HL71" s="176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  <c r="IG71" s="176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  <c r="IV71" s="176"/>
    </row>
    <row r="72" spans="1:256" s="177" customFormat="1" ht="23.25" customHeight="1" x14ac:dyDescent="0.2">
      <c r="A72" s="591"/>
      <c r="B72" s="118" t="s">
        <v>242</v>
      </c>
      <c r="C72" s="673"/>
      <c r="D72" s="673"/>
      <c r="E72" s="150"/>
      <c r="F72" s="151"/>
      <c r="G72" s="596">
        <f>I64</f>
        <v>0</v>
      </c>
      <c r="H72" s="161"/>
      <c r="I72" s="153"/>
      <c r="J72" s="182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176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  <c r="EB72" s="176"/>
      <c r="EC72" s="176"/>
      <c r="ED72" s="176"/>
      <c r="EE72" s="176"/>
      <c r="EF72" s="176"/>
      <c r="EG72" s="176"/>
      <c r="EH72" s="176"/>
      <c r="EI72" s="176"/>
      <c r="EJ72" s="176"/>
      <c r="EK72" s="176"/>
      <c r="EL72" s="176"/>
      <c r="EM72" s="176"/>
      <c r="EN72" s="176"/>
      <c r="EO72" s="176"/>
      <c r="EP72" s="176"/>
      <c r="EQ72" s="176"/>
      <c r="ER72" s="176"/>
      <c r="ES72" s="176"/>
      <c r="ET72" s="176"/>
      <c r="EU72" s="176"/>
      <c r="EV72" s="176"/>
      <c r="EW72" s="176"/>
      <c r="EX72" s="176"/>
      <c r="EY72" s="176"/>
      <c r="EZ72" s="176"/>
      <c r="FA72" s="176"/>
      <c r="FB72" s="176"/>
      <c r="FC72" s="176"/>
      <c r="FD72" s="176"/>
      <c r="FE72" s="176"/>
      <c r="FF72" s="176"/>
      <c r="FG72" s="176"/>
      <c r="FH72" s="176"/>
      <c r="FI72" s="176"/>
      <c r="FJ72" s="176"/>
      <c r="FK72" s="176"/>
      <c r="FL72" s="176"/>
      <c r="FM72" s="176"/>
      <c r="FN72" s="176"/>
      <c r="FO72" s="176"/>
      <c r="FP72" s="176"/>
      <c r="FQ72" s="176"/>
      <c r="FR72" s="176"/>
      <c r="FS72" s="176"/>
      <c r="FT72" s="176"/>
      <c r="FU72" s="176"/>
      <c r="FV72" s="176"/>
      <c r="FW72" s="176"/>
      <c r="FX72" s="176"/>
      <c r="FY72" s="176"/>
      <c r="FZ72" s="176"/>
      <c r="GA72" s="176"/>
      <c r="GB72" s="176"/>
      <c r="GC72" s="176"/>
      <c r="GD72" s="176"/>
      <c r="GE72" s="176"/>
      <c r="GF72" s="176"/>
      <c r="GG72" s="176"/>
      <c r="GH72" s="176"/>
      <c r="GI72" s="176"/>
      <c r="GJ72" s="176"/>
      <c r="GK72" s="176"/>
      <c r="GL72" s="176"/>
      <c r="GM72" s="176"/>
      <c r="GN72" s="176"/>
      <c r="GO72" s="176"/>
      <c r="GP72" s="176"/>
      <c r="GQ72" s="176"/>
      <c r="GR72" s="176"/>
      <c r="GS72" s="176"/>
      <c r="GT72" s="176"/>
      <c r="GU72" s="176"/>
      <c r="GV72" s="176"/>
      <c r="GW72" s="176"/>
      <c r="GX72" s="176"/>
      <c r="GY72" s="176"/>
      <c r="GZ72" s="176"/>
      <c r="HA72" s="176"/>
      <c r="HB72" s="176"/>
      <c r="HC72" s="176"/>
      <c r="HD72" s="176"/>
      <c r="HE72" s="176"/>
      <c r="HF72" s="176"/>
      <c r="HG72" s="176"/>
      <c r="HH72" s="176"/>
      <c r="HI72" s="176"/>
      <c r="HJ72" s="176"/>
      <c r="HK72" s="176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</row>
    <row r="73" spans="1:256" s="177" customFormat="1" ht="23.25" customHeight="1" x14ac:dyDescent="0.2">
      <c r="A73" s="591"/>
      <c r="B73" s="154" t="s">
        <v>243</v>
      </c>
      <c r="C73" s="155"/>
      <c r="D73" s="155"/>
      <c r="E73" s="156"/>
      <c r="F73" s="151"/>
      <c r="G73" s="598"/>
      <c r="H73" s="297"/>
      <c r="I73" s="159">
        <f>G71+G72</f>
        <v>14.3</v>
      </c>
      <c r="J73" s="179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176"/>
      <c r="DH73" s="176"/>
      <c r="DI73" s="176"/>
      <c r="DJ73" s="176"/>
      <c r="DK73" s="176"/>
      <c r="DL73" s="176"/>
      <c r="DM73" s="176"/>
      <c r="DN73" s="176"/>
      <c r="DO73" s="176"/>
      <c r="DP73" s="176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  <c r="EB73" s="176"/>
      <c r="EC73" s="176"/>
      <c r="ED73" s="176"/>
      <c r="EE73" s="176"/>
      <c r="EF73" s="176"/>
      <c r="EG73" s="176"/>
      <c r="EH73" s="176"/>
      <c r="EI73" s="176"/>
      <c r="EJ73" s="176"/>
      <c r="EK73" s="176"/>
      <c r="EL73" s="176"/>
      <c r="EM73" s="176"/>
      <c r="EN73" s="176"/>
      <c r="EO73" s="176"/>
      <c r="EP73" s="176"/>
      <c r="EQ73" s="176"/>
      <c r="ER73" s="176"/>
      <c r="ES73" s="176"/>
      <c r="ET73" s="176"/>
      <c r="EU73" s="176"/>
      <c r="EV73" s="176"/>
      <c r="EW73" s="176"/>
      <c r="EX73" s="176"/>
      <c r="EY73" s="176"/>
      <c r="EZ73" s="176"/>
      <c r="FA73" s="176"/>
      <c r="FB73" s="176"/>
      <c r="FC73" s="176"/>
      <c r="FD73" s="176"/>
      <c r="FE73" s="176"/>
      <c r="FF73" s="176"/>
      <c r="FG73" s="176"/>
      <c r="FH73" s="176"/>
      <c r="FI73" s="176"/>
      <c r="FJ73" s="176"/>
      <c r="FK73" s="176"/>
      <c r="FL73" s="176"/>
      <c r="FM73" s="176"/>
      <c r="FN73" s="176"/>
      <c r="FO73" s="176"/>
      <c r="FP73" s="176"/>
      <c r="FQ73" s="176"/>
      <c r="FR73" s="176"/>
      <c r="FS73" s="176"/>
      <c r="FT73" s="176"/>
      <c r="FU73" s="176"/>
      <c r="FV73" s="176"/>
      <c r="FW73" s="176"/>
      <c r="FX73" s="176"/>
      <c r="FY73" s="176"/>
      <c r="FZ73" s="176"/>
      <c r="GA73" s="176"/>
      <c r="GB73" s="176"/>
      <c r="GC73" s="176"/>
      <c r="GD73" s="176"/>
      <c r="GE73" s="176"/>
      <c r="GF73" s="176"/>
      <c r="GG73" s="176"/>
      <c r="GH73" s="176"/>
      <c r="GI73" s="176"/>
      <c r="GJ73" s="176"/>
      <c r="GK73" s="176"/>
      <c r="GL73" s="176"/>
      <c r="GM73" s="176"/>
      <c r="GN73" s="176"/>
      <c r="GO73" s="176"/>
      <c r="GP73" s="176"/>
      <c r="GQ73" s="176"/>
      <c r="GR73" s="176"/>
      <c r="GS73" s="176"/>
      <c r="GT73" s="176"/>
      <c r="GU73" s="176"/>
      <c r="GV73" s="176"/>
      <c r="GW73" s="176"/>
      <c r="GX73" s="176"/>
      <c r="GY73" s="176"/>
      <c r="GZ73" s="176"/>
      <c r="HA73" s="176"/>
      <c r="HB73" s="176"/>
      <c r="HC73" s="176"/>
      <c r="HD73" s="176"/>
      <c r="HE73" s="176"/>
      <c r="HF73" s="176"/>
      <c r="HG73" s="176"/>
      <c r="HH73" s="176"/>
      <c r="HI73" s="176"/>
      <c r="HJ73" s="176"/>
      <c r="HK73" s="176"/>
      <c r="HL73" s="176"/>
      <c r="HM73" s="176"/>
      <c r="HN73" s="176"/>
      <c r="HO73" s="176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  <c r="IF73" s="176"/>
      <c r="IG73" s="176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  <c r="IV73" s="176"/>
    </row>
    <row r="74" spans="1:256" s="177" customFormat="1" ht="23.25" customHeight="1" thickBot="1" x14ac:dyDescent="0.25">
      <c r="A74" s="591"/>
      <c r="B74" s="318" t="s">
        <v>244</v>
      </c>
      <c r="C74" s="319"/>
      <c r="D74" s="319"/>
      <c r="E74" s="319"/>
      <c r="F74" s="699"/>
      <c r="G74" s="321"/>
      <c r="H74" s="700"/>
      <c r="I74" s="323">
        <f>I70+I73</f>
        <v>47.400000000000006</v>
      </c>
      <c r="J74" s="179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176"/>
      <c r="DH74" s="176"/>
      <c r="DI74" s="176"/>
      <c r="DJ74" s="176"/>
      <c r="DK74" s="176"/>
      <c r="DL74" s="176"/>
      <c r="DM74" s="176"/>
      <c r="DN74" s="176"/>
      <c r="DO74" s="176"/>
      <c r="DP74" s="176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  <c r="EB74" s="176"/>
      <c r="EC74" s="176"/>
      <c r="ED74" s="176"/>
      <c r="EE74" s="176"/>
      <c r="EF74" s="176"/>
      <c r="EG74" s="176"/>
      <c r="EH74" s="176"/>
      <c r="EI74" s="176"/>
      <c r="EJ74" s="176"/>
      <c r="EK74" s="176"/>
      <c r="EL74" s="176"/>
      <c r="EM74" s="176"/>
      <c r="EN74" s="176"/>
      <c r="EO74" s="176"/>
      <c r="EP74" s="176"/>
      <c r="EQ74" s="176"/>
      <c r="ER74" s="176"/>
      <c r="ES74" s="176"/>
      <c r="ET74" s="176"/>
      <c r="EU74" s="176"/>
      <c r="EV74" s="176"/>
      <c r="EW74" s="176"/>
      <c r="EX74" s="176"/>
      <c r="EY74" s="176"/>
      <c r="EZ74" s="176"/>
      <c r="FA74" s="176"/>
      <c r="FB74" s="176"/>
      <c r="FC74" s="176"/>
      <c r="FD74" s="176"/>
      <c r="FE74" s="176"/>
      <c r="FF74" s="176"/>
      <c r="FG74" s="176"/>
      <c r="FH74" s="176"/>
      <c r="FI74" s="176"/>
      <c r="FJ74" s="176"/>
      <c r="FK74" s="176"/>
      <c r="FL74" s="176"/>
      <c r="FM74" s="176"/>
      <c r="FN74" s="176"/>
      <c r="FO74" s="176"/>
      <c r="FP74" s="176"/>
      <c r="FQ74" s="176"/>
      <c r="FR74" s="176"/>
      <c r="FS74" s="176"/>
      <c r="FT74" s="176"/>
      <c r="FU74" s="176"/>
      <c r="FV74" s="176"/>
      <c r="FW74" s="176"/>
      <c r="FX74" s="176"/>
      <c r="FY74" s="176"/>
      <c r="FZ74" s="176"/>
      <c r="GA74" s="176"/>
      <c r="GB74" s="176"/>
      <c r="GC74" s="176"/>
      <c r="GD74" s="176"/>
      <c r="GE74" s="176"/>
      <c r="GF74" s="176"/>
      <c r="GG74" s="176"/>
      <c r="GH74" s="176"/>
      <c r="GI74" s="176"/>
      <c r="GJ74" s="176"/>
      <c r="GK74" s="176"/>
      <c r="GL74" s="176"/>
      <c r="GM74" s="176"/>
      <c r="GN74" s="176"/>
      <c r="GO74" s="176"/>
      <c r="GP74" s="176"/>
      <c r="GQ74" s="176"/>
      <c r="GR74" s="176"/>
      <c r="GS74" s="176"/>
      <c r="GT74" s="176"/>
      <c r="GU74" s="176"/>
      <c r="GV74" s="176"/>
      <c r="GW74" s="176"/>
      <c r="GX74" s="176"/>
      <c r="GY74" s="176"/>
      <c r="GZ74" s="176"/>
      <c r="HA74" s="176"/>
      <c r="HB74" s="176"/>
      <c r="HC74" s="176"/>
      <c r="HD74" s="176"/>
      <c r="HE74" s="176"/>
      <c r="HF74" s="176"/>
      <c r="HG74" s="176"/>
      <c r="HH74" s="176"/>
      <c r="HI74" s="176"/>
      <c r="HJ74" s="176"/>
      <c r="HK74" s="176"/>
      <c r="HL74" s="176"/>
      <c r="HM74" s="176"/>
      <c r="HN74" s="176"/>
      <c r="HO74" s="176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  <c r="IF74" s="176"/>
      <c r="IG74" s="176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  <c r="IV74" s="176"/>
    </row>
    <row r="75" spans="1:256" x14ac:dyDescent="0.2">
      <c r="A75" s="582"/>
      <c r="B75" s="93"/>
      <c r="C75" s="94"/>
      <c r="D75" s="94"/>
      <c r="E75" s="94"/>
      <c r="F75" s="95"/>
      <c r="G75" s="96"/>
      <c r="H75" s="97"/>
      <c r="I75" s="164"/>
      <c r="J75" s="583"/>
      <c r="K75" s="584"/>
      <c r="L75" s="584"/>
      <c r="M75" s="585"/>
      <c r="N75" s="585"/>
      <c r="O75" s="585"/>
      <c r="P75" s="585"/>
      <c r="Q75" s="585"/>
      <c r="R75" s="585"/>
      <c r="S75" s="585"/>
      <c r="T75" s="585"/>
      <c r="U75" s="585"/>
      <c r="V75" s="585"/>
      <c r="W75" s="585"/>
      <c r="X75" s="585"/>
      <c r="Y75" s="585"/>
      <c r="Z75" s="585"/>
      <c r="AA75" s="585"/>
      <c r="AB75" s="585"/>
      <c r="AC75" s="585"/>
      <c r="AD75" s="585"/>
      <c r="AE75" s="585"/>
      <c r="AF75" s="585"/>
      <c r="AG75" s="585"/>
      <c r="AH75" s="585"/>
      <c r="AI75" s="585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  <c r="BA75" s="585"/>
      <c r="BB75" s="585"/>
      <c r="BC75" s="585"/>
      <c r="BD75" s="585"/>
      <c r="BE75" s="585"/>
      <c r="BF75" s="585"/>
      <c r="BG75" s="585"/>
      <c r="BH75" s="585"/>
      <c r="BI75" s="585"/>
      <c r="BJ75" s="585"/>
      <c r="BK75" s="585"/>
      <c r="BL75" s="585"/>
      <c r="BM75" s="585"/>
      <c r="BN75" s="585"/>
      <c r="BO75" s="585"/>
      <c r="BP75" s="585"/>
      <c r="BQ75" s="585"/>
      <c r="BR75" s="585"/>
      <c r="BS75" s="585"/>
      <c r="BT75" s="585"/>
      <c r="BU75" s="585"/>
      <c r="BV75" s="585"/>
      <c r="BW75" s="585"/>
      <c r="BX75" s="585"/>
      <c r="BY75" s="585"/>
      <c r="BZ75" s="585"/>
      <c r="CA75" s="585"/>
      <c r="CB75" s="585"/>
      <c r="CC75" s="585"/>
      <c r="CD75" s="585"/>
      <c r="CE75" s="585"/>
      <c r="CF75" s="585"/>
      <c r="CG75" s="585"/>
      <c r="CH75" s="585"/>
      <c r="CI75" s="585"/>
      <c r="CJ75" s="585"/>
      <c r="CK75" s="585"/>
      <c r="CL75" s="585"/>
      <c r="CM75" s="585"/>
      <c r="CN75" s="585"/>
      <c r="CO75" s="585"/>
      <c r="CP75" s="585"/>
      <c r="CQ75" s="585"/>
      <c r="CR75" s="585"/>
      <c r="CS75" s="585"/>
      <c r="CT75" s="585"/>
      <c r="CU75" s="585"/>
      <c r="CV75" s="585"/>
      <c r="CW75" s="585"/>
      <c r="CX75" s="585"/>
      <c r="CY75" s="585"/>
      <c r="CZ75" s="585"/>
      <c r="DA75" s="585"/>
      <c r="DB75" s="585"/>
      <c r="DC75" s="585"/>
      <c r="DD75" s="585"/>
      <c r="DE75" s="585"/>
      <c r="DF75" s="585"/>
      <c r="DG75" s="585"/>
      <c r="DH75" s="585"/>
      <c r="DI75" s="585"/>
      <c r="DJ75" s="585"/>
      <c r="DK75" s="585"/>
      <c r="DL75" s="585"/>
      <c r="DM75" s="585"/>
      <c r="DN75" s="585"/>
      <c r="DO75" s="585"/>
      <c r="DP75" s="585"/>
      <c r="DQ75" s="585"/>
      <c r="DR75" s="585"/>
      <c r="DS75" s="585"/>
      <c r="DT75" s="585"/>
      <c r="DU75" s="585"/>
      <c r="DV75" s="585"/>
      <c r="DW75" s="585"/>
      <c r="DX75" s="585"/>
      <c r="DY75" s="585"/>
      <c r="DZ75" s="585"/>
      <c r="EA75" s="585"/>
      <c r="EB75" s="585"/>
      <c r="EC75" s="585"/>
      <c r="ED75" s="585"/>
      <c r="EE75" s="585"/>
      <c r="EF75" s="585"/>
      <c r="EG75" s="585"/>
      <c r="EH75" s="585"/>
      <c r="EI75" s="585"/>
      <c r="EJ75" s="585"/>
      <c r="EK75" s="585"/>
      <c r="EL75" s="585"/>
      <c r="EM75" s="585"/>
      <c r="EN75" s="585"/>
      <c r="EO75" s="585"/>
      <c r="EP75" s="585"/>
      <c r="EQ75" s="585"/>
      <c r="ER75" s="585"/>
      <c r="ES75" s="585"/>
      <c r="ET75" s="585"/>
      <c r="EU75" s="585"/>
      <c r="EV75" s="585"/>
      <c r="EW75" s="585"/>
      <c r="EX75" s="585"/>
      <c r="EY75" s="585"/>
      <c r="EZ75" s="585"/>
      <c r="FA75" s="585"/>
      <c r="FB75" s="585"/>
      <c r="FC75" s="585"/>
      <c r="FD75" s="585"/>
      <c r="FE75" s="585"/>
      <c r="FF75" s="585"/>
      <c r="FG75" s="585"/>
      <c r="FH75" s="585"/>
      <c r="FI75" s="585"/>
      <c r="FJ75" s="585"/>
      <c r="FK75" s="585"/>
      <c r="FL75" s="585"/>
      <c r="FM75" s="585"/>
      <c r="FN75" s="585"/>
      <c r="FO75" s="585"/>
      <c r="FP75" s="585"/>
      <c r="FQ75" s="585"/>
      <c r="FR75" s="585"/>
      <c r="FS75" s="585"/>
      <c r="FT75" s="585"/>
      <c r="FU75" s="585"/>
      <c r="FV75" s="585"/>
      <c r="FW75" s="585"/>
      <c r="FX75" s="585"/>
      <c r="FY75" s="585"/>
      <c r="FZ75" s="585"/>
      <c r="GA75" s="585"/>
      <c r="GB75" s="585"/>
      <c r="GC75" s="585"/>
      <c r="GD75" s="585"/>
      <c r="GE75" s="585"/>
      <c r="GF75" s="585"/>
      <c r="GG75" s="585"/>
      <c r="GH75" s="585"/>
      <c r="GI75" s="585"/>
      <c r="GJ75" s="585"/>
      <c r="GK75" s="585"/>
      <c r="GL75" s="585"/>
      <c r="GM75" s="585"/>
      <c r="GN75" s="585"/>
      <c r="GO75" s="585"/>
      <c r="GP75" s="585"/>
      <c r="GQ75" s="585"/>
      <c r="GR75" s="585"/>
      <c r="GS75" s="585"/>
      <c r="GT75" s="585"/>
      <c r="GU75" s="585"/>
      <c r="GV75" s="585"/>
      <c r="GW75" s="585"/>
      <c r="GX75" s="585"/>
      <c r="GY75" s="585"/>
      <c r="GZ75" s="585"/>
      <c r="HA75" s="585"/>
      <c r="HB75" s="585"/>
      <c r="HC75" s="585"/>
      <c r="HD75" s="585"/>
      <c r="HE75" s="585"/>
      <c r="HF75" s="585"/>
      <c r="HG75" s="585"/>
      <c r="HH75" s="585"/>
      <c r="HI75" s="585"/>
      <c r="HJ75" s="585"/>
      <c r="HK75" s="585"/>
      <c r="HL75" s="585"/>
      <c r="HM75" s="585"/>
      <c r="HN75" s="585"/>
      <c r="HO75" s="585"/>
      <c r="HP75" s="585"/>
      <c r="HQ75" s="585"/>
      <c r="HR75" s="585"/>
      <c r="HS75" s="585"/>
      <c r="HT75" s="585"/>
      <c r="HU75" s="585"/>
      <c r="HV75" s="585"/>
      <c r="HW75" s="585"/>
      <c r="HX75" s="585"/>
      <c r="HY75" s="585"/>
      <c r="HZ75" s="585"/>
      <c r="IA75" s="585"/>
      <c r="IB75" s="585"/>
      <c r="IC75" s="585"/>
      <c r="ID75" s="585"/>
      <c r="IE75" s="585"/>
      <c r="IF75" s="585"/>
      <c r="IG75" s="585"/>
      <c r="IH75" s="585"/>
      <c r="II75" s="585"/>
      <c r="IJ75" s="585"/>
      <c r="IK75" s="585"/>
      <c r="IL75" s="585"/>
      <c r="IM75" s="585"/>
      <c r="IN75" s="585"/>
      <c r="IO75" s="585"/>
      <c r="IP75" s="585"/>
      <c r="IQ75" s="585"/>
      <c r="IR75" s="585"/>
      <c r="IS75" s="585"/>
      <c r="IT75" s="585"/>
      <c r="IU75" s="585"/>
      <c r="IV75" s="585"/>
    </row>
    <row r="76" spans="1:256" x14ac:dyDescent="0.2">
      <c r="A76" s="582"/>
      <c r="B76" s="822" t="s">
        <v>211</v>
      </c>
      <c r="C76" s="823"/>
      <c r="D76" s="823"/>
      <c r="E76" s="823"/>
      <c r="F76" s="823"/>
      <c r="G76" s="823"/>
      <c r="H76" s="823"/>
      <c r="I76" s="824"/>
      <c r="J76" s="583"/>
      <c r="K76" s="584"/>
      <c r="L76" s="584"/>
      <c r="M76" s="585"/>
      <c r="N76" s="585"/>
      <c r="O76" s="585"/>
      <c r="P76" s="585"/>
      <c r="Q76" s="585"/>
      <c r="R76" s="585"/>
      <c r="S76" s="585"/>
      <c r="T76" s="585"/>
      <c r="U76" s="585"/>
      <c r="V76" s="585"/>
      <c r="W76" s="585"/>
      <c r="X76" s="585"/>
      <c r="Y76" s="585"/>
      <c r="Z76" s="585"/>
      <c r="AA76" s="585"/>
      <c r="AB76" s="585"/>
      <c r="AC76" s="585"/>
      <c r="AD76" s="585"/>
      <c r="AE76" s="585"/>
      <c r="AF76" s="585"/>
      <c r="AG76" s="585"/>
      <c r="AH76" s="585"/>
      <c r="AI76" s="585"/>
      <c r="AJ76" s="585"/>
      <c r="AK76" s="585"/>
      <c r="AL76" s="585"/>
      <c r="AM76" s="585"/>
      <c r="AN76" s="585"/>
      <c r="AO76" s="585"/>
      <c r="AP76" s="585"/>
      <c r="AQ76" s="585"/>
      <c r="AR76" s="585"/>
      <c r="AS76" s="585"/>
      <c r="AT76" s="585"/>
      <c r="AU76" s="585"/>
      <c r="AV76" s="585"/>
      <c r="AW76" s="585"/>
      <c r="AX76" s="585"/>
      <c r="AY76" s="585"/>
      <c r="AZ76" s="585"/>
      <c r="BA76" s="585"/>
      <c r="BB76" s="585"/>
      <c r="BC76" s="585"/>
      <c r="BD76" s="585"/>
      <c r="BE76" s="585"/>
      <c r="BF76" s="585"/>
      <c r="BG76" s="585"/>
      <c r="BH76" s="585"/>
      <c r="BI76" s="585"/>
      <c r="BJ76" s="585"/>
      <c r="BK76" s="585"/>
      <c r="BL76" s="585"/>
      <c r="BM76" s="585"/>
      <c r="BN76" s="585"/>
      <c r="BO76" s="585"/>
      <c r="BP76" s="585"/>
      <c r="BQ76" s="585"/>
      <c r="BR76" s="585"/>
      <c r="BS76" s="585"/>
      <c r="BT76" s="585"/>
      <c r="BU76" s="585"/>
      <c r="BV76" s="585"/>
      <c r="BW76" s="585"/>
      <c r="BX76" s="585"/>
      <c r="BY76" s="585"/>
      <c r="BZ76" s="585"/>
      <c r="CA76" s="585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85"/>
      <c r="CR76" s="585"/>
      <c r="CS76" s="585"/>
      <c r="CT76" s="585"/>
      <c r="CU76" s="585"/>
      <c r="CV76" s="585"/>
      <c r="CW76" s="585"/>
      <c r="CX76" s="585"/>
      <c r="CY76" s="585"/>
      <c r="CZ76" s="585"/>
      <c r="DA76" s="585"/>
      <c r="DB76" s="585"/>
      <c r="DC76" s="585"/>
      <c r="DD76" s="585"/>
      <c r="DE76" s="585"/>
      <c r="DF76" s="585"/>
      <c r="DG76" s="585"/>
      <c r="DH76" s="585"/>
      <c r="DI76" s="585"/>
      <c r="DJ76" s="585"/>
      <c r="DK76" s="585"/>
      <c r="DL76" s="585"/>
      <c r="DM76" s="585"/>
      <c r="DN76" s="585"/>
      <c r="DO76" s="585"/>
      <c r="DP76" s="585"/>
      <c r="DQ76" s="585"/>
      <c r="DR76" s="585"/>
      <c r="DS76" s="585"/>
      <c r="DT76" s="585"/>
      <c r="DU76" s="585"/>
      <c r="DV76" s="585"/>
      <c r="DW76" s="585"/>
      <c r="DX76" s="585"/>
      <c r="DY76" s="585"/>
      <c r="DZ76" s="585"/>
      <c r="EA76" s="585"/>
      <c r="EB76" s="585"/>
      <c r="EC76" s="585"/>
      <c r="ED76" s="585"/>
      <c r="EE76" s="585"/>
      <c r="EF76" s="585"/>
      <c r="EG76" s="585"/>
      <c r="EH76" s="585"/>
      <c r="EI76" s="585"/>
      <c r="EJ76" s="585"/>
      <c r="EK76" s="585"/>
      <c r="EL76" s="585"/>
      <c r="EM76" s="585"/>
      <c r="EN76" s="585"/>
      <c r="EO76" s="585"/>
      <c r="EP76" s="585"/>
      <c r="EQ76" s="585"/>
      <c r="ER76" s="585"/>
      <c r="ES76" s="585"/>
      <c r="ET76" s="585"/>
      <c r="EU76" s="585"/>
      <c r="EV76" s="585"/>
      <c r="EW76" s="585"/>
      <c r="EX76" s="585"/>
      <c r="EY76" s="585"/>
      <c r="EZ76" s="585"/>
      <c r="FA76" s="585"/>
      <c r="FB76" s="585"/>
      <c r="FC76" s="585"/>
      <c r="FD76" s="585"/>
      <c r="FE76" s="585"/>
      <c r="FF76" s="585"/>
      <c r="FG76" s="585"/>
      <c r="FH76" s="585"/>
      <c r="FI76" s="585"/>
      <c r="FJ76" s="585"/>
      <c r="FK76" s="585"/>
      <c r="FL76" s="585"/>
      <c r="FM76" s="585"/>
      <c r="FN76" s="585"/>
      <c r="FO76" s="585"/>
      <c r="FP76" s="585"/>
      <c r="FQ76" s="585"/>
      <c r="FR76" s="585"/>
      <c r="FS76" s="585"/>
      <c r="FT76" s="585"/>
      <c r="FU76" s="585"/>
      <c r="FV76" s="585"/>
      <c r="FW76" s="585"/>
      <c r="FX76" s="585"/>
      <c r="FY76" s="585"/>
      <c r="FZ76" s="585"/>
      <c r="GA76" s="585"/>
      <c r="GB76" s="585"/>
      <c r="GC76" s="585"/>
      <c r="GD76" s="585"/>
      <c r="GE76" s="585"/>
      <c r="GF76" s="585"/>
      <c r="GG76" s="585"/>
      <c r="GH76" s="585"/>
      <c r="GI76" s="585"/>
      <c r="GJ76" s="585"/>
      <c r="GK76" s="585"/>
      <c r="GL76" s="585"/>
      <c r="GM76" s="585"/>
      <c r="GN76" s="585"/>
      <c r="GO76" s="585"/>
      <c r="GP76" s="585"/>
      <c r="GQ76" s="585"/>
      <c r="GR76" s="585"/>
      <c r="GS76" s="585"/>
      <c r="GT76" s="585"/>
      <c r="GU76" s="585"/>
      <c r="GV76" s="585"/>
      <c r="GW76" s="585"/>
      <c r="GX76" s="585"/>
      <c r="GY76" s="585"/>
      <c r="GZ76" s="585"/>
      <c r="HA76" s="585"/>
      <c r="HB76" s="585"/>
      <c r="HC76" s="585"/>
      <c r="HD76" s="585"/>
      <c r="HE76" s="585"/>
      <c r="HF76" s="585"/>
      <c r="HG76" s="585"/>
      <c r="HH76" s="585"/>
      <c r="HI76" s="585"/>
      <c r="HJ76" s="585"/>
      <c r="HK76" s="585"/>
      <c r="HL76" s="585"/>
      <c r="HM76" s="585"/>
      <c r="HN76" s="585"/>
      <c r="HO76" s="585"/>
      <c r="HP76" s="585"/>
      <c r="HQ76" s="585"/>
      <c r="HR76" s="585"/>
      <c r="HS76" s="585"/>
      <c r="HT76" s="585"/>
      <c r="HU76" s="585"/>
      <c r="HV76" s="585"/>
      <c r="HW76" s="585"/>
      <c r="HX76" s="585"/>
      <c r="HY76" s="585"/>
      <c r="HZ76" s="585"/>
      <c r="IA76" s="585"/>
      <c r="IB76" s="585"/>
      <c r="IC76" s="585"/>
      <c r="ID76" s="585"/>
      <c r="IE76" s="585"/>
      <c r="IF76" s="585"/>
      <c r="IG76" s="585"/>
      <c r="IH76" s="585"/>
      <c r="II76" s="585"/>
      <c r="IJ76" s="585"/>
      <c r="IK76" s="585"/>
      <c r="IL76" s="585"/>
      <c r="IM76" s="585"/>
      <c r="IN76" s="585"/>
      <c r="IO76" s="585"/>
      <c r="IP76" s="585"/>
      <c r="IQ76" s="585"/>
      <c r="IR76" s="585"/>
      <c r="IS76" s="585"/>
      <c r="IT76" s="585"/>
      <c r="IU76" s="585"/>
      <c r="IV76" s="585"/>
    </row>
    <row r="77" spans="1:256" x14ac:dyDescent="0.2">
      <c r="A77" s="582"/>
      <c r="B77" s="822" t="s">
        <v>212</v>
      </c>
      <c r="C77" s="823"/>
      <c r="D77" s="823"/>
      <c r="E77" s="823"/>
      <c r="F77" s="823"/>
      <c r="G77" s="823"/>
      <c r="H77" s="823"/>
      <c r="I77" s="824"/>
      <c r="J77" s="583"/>
      <c r="K77" s="584"/>
      <c r="L77" s="584"/>
      <c r="M77" s="585"/>
      <c r="N77" s="585"/>
      <c r="O77" s="585"/>
      <c r="P77" s="585"/>
      <c r="Q77" s="585"/>
      <c r="R77" s="585"/>
      <c r="S77" s="585"/>
      <c r="T77" s="585"/>
      <c r="U77" s="585"/>
      <c r="V77" s="585"/>
      <c r="W77" s="585"/>
      <c r="X77" s="585"/>
      <c r="Y77" s="585"/>
      <c r="Z77" s="585"/>
      <c r="AA77" s="585"/>
      <c r="AB77" s="585"/>
      <c r="AC77" s="585"/>
      <c r="AD77" s="585"/>
      <c r="AE77" s="585"/>
      <c r="AF77" s="585"/>
      <c r="AG77" s="585"/>
      <c r="AH77" s="585"/>
      <c r="AI77" s="585"/>
      <c r="AJ77" s="585"/>
      <c r="AK77" s="585"/>
      <c r="AL77" s="585"/>
      <c r="AM77" s="585"/>
      <c r="AN77" s="585"/>
      <c r="AO77" s="585"/>
      <c r="AP77" s="585"/>
      <c r="AQ77" s="585"/>
      <c r="AR77" s="585"/>
      <c r="AS77" s="585"/>
      <c r="AT77" s="585"/>
      <c r="AU77" s="585"/>
      <c r="AV77" s="585"/>
      <c r="AW77" s="585"/>
      <c r="AX77" s="585"/>
      <c r="AY77" s="585"/>
      <c r="AZ77" s="585"/>
      <c r="BA77" s="585"/>
      <c r="BB77" s="585"/>
      <c r="BC77" s="585"/>
      <c r="BD77" s="585"/>
      <c r="BE77" s="585"/>
      <c r="BF77" s="585"/>
      <c r="BG77" s="585"/>
      <c r="BH77" s="585"/>
      <c r="BI77" s="585"/>
      <c r="BJ77" s="585"/>
      <c r="BK77" s="585"/>
      <c r="BL77" s="585"/>
      <c r="BM77" s="585"/>
      <c r="BN77" s="585"/>
      <c r="BO77" s="585"/>
      <c r="BP77" s="585"/>
      <c r="BQ77" s="585"/>
      <c r="BR77" s="585"/>
      <c r="BS77" s="585"/>
      <c r="BT77" s="585"/>
      <c r="BU77" s="585"/>
      <c r="BV77" s="585"/>
      <c r="BW77" s="585"/>
      <c r="BX77" s="585"/>
      <c r="BY77" s="585"/>
      <c r="BZ77" s="585"/>
      <c r="CA77" s="585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85"/>
      <c r="CR77" s="585"/>
      <c r="CS77" s="585"/>
      <c r="CT77" s="585"/>
      <c r="CU77" s="585"/>
      <c r="CV77" s="585"/>
      <c r="CW77" s="585"/>
      <c r="CX77" s="585"/>
      <c r="CY77" s="585"/>
      <c r="CZ77" s="585"/>
      <c r="DA77" s="585"/>
      <c r="DB77" s="585"/>
      <c r="DC77" s="585"/>
      <c r="DD77" s="585"/>
      <c r="DE77" s="585"/>
      <c r="DF77" s="585"/>
      <c r="DG77" s="585"/>
      <c r="DH77" s="585"/>
      <c r="DI77" s="585"/>
      <c r="DJ77" s="585"/>
      <c r="DK77" s="585"/>
      <c r="DL77" s="585"/>
      <c r="DM77" s="585"/>
      <c r="DN77" s="585"/>
      <c r="DO77" s="585"/>
      <c r="DP77" s="585"/>
      <c r="DQ77" s="585"/>
      <c r="DR77" s="585"/>
      <c r="DS77" s="585"/>
      <c r="DT77" s="585"/>
      <c r="DU77" s="585"/>
      <c r="DV77" s="585"/>
      <c r="DW77" s="585"/>
      <c r="DX77" s="585"/>
      <c r="DY77" s="585"/>
      <c r="DZ77" s="585"/>
      <c r="EA77" s="585"/>
      <c r="EB77" s="585"/>
      <c r="EC77" s="585"/>
      <c r="ED77" s="585"/>
      <c r="EE77" s="585"/>
      <c r="EF77" s="585"/>
      <c r="EG77" s="585"/>
      <c r="EH77" s="585"/>
      <c r="EI77" s="585"/>
      <c r="EJ77" s="585"/>
      <c r="EK77" s="585"/>
      <c r="EL77" s="585"/>
      <c r="EM77" s="585"/>
      <c r="EN77" s="585"/>
      <c r="EO77" s="585"/>
      <c r="EP77" s="585"/>
      <c r="EQ77" s="585"/>
      <c r="ER77" s="585"/>
      <c r="ES77" s="585"/>
      <c r="ET77" s="585"/>
      <c r="EU77" s="585"/>
      <c r="EV77" s="585"/>
      <c r="EW77" s="585"/>
      <c r="EX77" s="585"/>
      <c r="EY77" s="585"/>
      <c r="EZ77" s="585"/>
      <c r="FA77" s="585"/>
      <c r="FB77" s="585"/>
      <c r="FC77" s="585"/>
      <c r="FD77" s="585"/>
      <c r="FE77" s="585"/>
      <c r="FF77" s="585"/>
      <c r="FG77" s="585"/>
      <c r="FH77" s="585"/>
      <c r="FI77" s="585"/>
      <c r="FJ77" s="585"/>
      <c r="FK77" s="585"/>
      <c r="FL77" s="585"/>
      <c r="FM77" s="585"/>
      <c r="FN77" s="585"/>
      <c r="FO77" s="585"/>
      <c r="FP77" s="585"/>
      <c r="FQ77" s="585"/>
      <c r="FR77" s="585"/>
      <c r="FS77" s="585"/>
      <c r="FT77" s="585"/>
      <c r="FU77" s="585"/>
      <c r="FV77" s="585"/>
      <c r="FW77" s="585"/>
      <c r="FX77" s="585"/>
      <c r="FY77" s="585"/>
      <c r="FZ77" s="585"/>
      <c r="GA77" s="585"/>
      <c r="GB77" s="585"/>
      <c r="GC77" s="585"/>
      <c r="GD77" s="585"/>
      <c r="GE77" s="585"/>
      <c r="GF77" s="585"/>
      <c r="GG77" s="585"/>
      <c r="GH77" s="585"/>
      <c r="GI77" s="585"/>
      <c r="GJ77" s="585"/>
      <c r="GK77" s="585"/>
      <c r="GL77" s="585"/>
      <c r="GM77" s="585"/>
      <c r="GN77" s="585"/>
      <c r="GO77" s="585"/>
      <c r="GP77" s="585"/>
      <c r="GQ77" s="585"/>
      <c r="GR77" s="585"/>
      <c r="GS77" s="585"/>
      <c r="GT77" s="585"/>
      <c r="GU77" s="585"/>
      <c r="GV77" s="585"/>
      <c r="GW77" s="585"/>
      <c r="GX77" s="585"/>
      <c r="GY77" s="585"/>
      <c r="GZ77" s="585"/>
      <c r="HA77" s="585"/>
      <c r="HB77" s="585"/>
      <c r="HC77" s="585"/>
      <c r="HD77" s="585"/>
      <c r="HE77" s="585"/>
      <c r="HF77" s="585"/>
      <c r="HG77" s="585"/>
      <c r="HH77" s="585"/>
      <c r="HI77" s="585"/>
      <c r="HJ77" s="585"/>
      <c r="HK77" s="585"/>
      <c r="HL77" s="585"/>
      <c r="HM77" s="585"/>
      <c r="HN77" s="585"/>
      <c r="HO77" s="585"/>
      <c r="HP77" s="585"/>
      <c r="HQ77" s="585"/>
      <c r="HR77" s="585"/>
      <c r="HS77" s="585"/>
      <c r="HT77" s="585"/>
      <c r="HU77" s="585"/>
      <c r="HV77" s="585"/>
      <c r="HW77" s="585"/>
      <c r="HX77" s="585"/>
      <c r="HY77" s="585"/>
      <c r="HZ77" s="585"/>
      <c r="IA77" s="585"/>
      <c r="IB77" s="585"/>
      <c r="IC77" s="585"/>
      <c r="ID77" s="585"/>
      <c r="IE77" s="585"/>
      <c r="IF77" s="585"/>
      <c r="IG77" s="585"/>
      <c r="IH77" s="585"/>
      <c r="II77" s="585"/>
      <c r="IJ77" s="585"/>
      <c r="IK77" s="585"/>
      <c r="IL77" s="585"/>
      <c r="IM77" s="585"/>
      <c r="IN77" s="585"/>
      <c r="IO77" s="585"/>
      <c r="IP77" s="585"/>
      <c r="IQ77" s="585"/>
      <c r="IR77" s="585"/>
      <c r="IS77" s="585"/>
      <c r="IT77" s="585"/>
      <c r="IU77" s="585"/>
      <c r="IV77" s="585"/>
    </row>
    <row r="78" spans="1:256" ht="12.75" customHeight="1" x14ac:dyDescent="0.2">
      <c r="A78" s="582"/>
      <c r="B78" s="894" t="s">
        <v>1</v>
      </c>
      <c r="C78" s="895"/>
      <c r="D78" s="895"/>
      <c r="E78" s="895"/>
      <c r="F78" s="895"/>
      <c r="G78" s="895"/>
      <c r="H78" s="895"/>
      <c r="I78" s="896"/>
      <c r="J78" s="583"/>
      <c r="K78" s="584"/>
      <c r="L78" s="584"/>
      <c r="M78" s="585"/>
      <c r="N78" s="585"/>
      <c r="O78" s="585"/>
      <c r="P78" s="585"/>
      <c r="Q78" s="585"/>
      <c r="R78" s="585"/>
      <c r="S78" s="585"/>
      <c r="T78" s="585"/>
      <c r="U78" s="585"/>
      <c r="V78" s="585"/>
      <c r="W78" s="585"/>
      <c r="X78" s="585"/>
      <c r="Y78" s="585"/>
      <c r="Z78" s="585"/>
      <c r="AA78" s="585"/>
      <c r="AB78" s="585"/>
      <c r="AC78" s="585"/>
      <c r="AD78" s="585"/>
      <c r="AE78" s="585"/>
      <c r="AF78" s="585"/>
      <c r="AG78" s="585"/>
      <c r="AH78" s="585"/>
      <c r="AI78" s="585"/>
      <c r="AJ78" s="585"/>
      <c r="AK78" s="585"/>
      <c r="AL78" s="585"/>
      <c r="AM78" s="585"/>
      <c r="AN78" s="585"/>
      <c r="AO78" s="585"/>
      <c r="AP78" s="585"/>
      <c r="AQ78" s="585"/>
      <c r="AR78" s="585"/>
      <c r="AS78" s="585"/>
      <c r="AT78" s="585"/>
      <c r="AU78" s="585"/>
      <c r="AV78" s="585"/>
      <c r="AW78" s="585"/>
      <c r="AX78" s="585"/>
      <c r="AY78" s="585"/>
      <c r="AZ78" s="585"/>
      <c r="BA78" s="585"/>
      <c r="BB78" s="585"/>
      <c r="BC78" s="585"/>
      <c r="BD78" s="585"/>
      <c r="BE78" s="585"/>
      <c r="BF78" s="585"/>
      <c r="BG78" s="585"/>
      <c r="BH78" s="585"/>
      <c r="BI78" s="585"/>
      <c r="BJ78" s="585"/>
      <c r="BK78" s="585"/>
      <c r="BL78" s="585"/>
      <c r="BM78" s="585"/>
      <c r="BN78" s="585"/>
      <c r="BO78" s="585"/>
      <c r="BP78" s="585"/>
      <c r="BQ78" s="585"/>
      <c r="BR78" s="585"/>
      <c r="BS78" s="585"/>
      <c r="BT78" s="585"/>
      <c r="BU78" s="585"/>
      <c r="BV78" s="585"/>
      <c r="BW78" s="585"/>
      <c r="BX78" s="585"/>
      <c r="BY78" s="585"/>
      <c r="BZ78" s="585"/>
      <c r="CA78" s="585"/>
      <c r="CB78" s="585"/>
      <c r="CC78" s="585"/>
      <c r="CD78" s="585"/>
      <c r="CE78" s="585"/>
      <c r="CF78" s="585"/>
      <c r="CG78" s="585"/>
      <c r="CH78" s="585"/>
      <c r="CI78" s="585"/>
      <c r="CJ78" s="585"/>
      <c r="CK78" s="585"/>
      <c r="CL78" s="585"/>
      <c r="CM78" s="585"/>
      <c r="CN78" s="585"/>
      <c r="CO78" s="585"/>
      <c r="CP78" s="585"/>
      <c r="CQ78" s="585"/>
      <c r="CR78" s="585"/>
      <c r="CS78" s="585"/>
      <c r="CT78" s="585"/>
      <c r="CU78" s="585"/>
      <c r="CV78" s="585"/>
      <c r="CW78" s="585"/>
      <c r="CX78" s="585"/>
      <c r="CY78" s="585"/>
      <c r="CZ78" s="585"/>
      <c r="DA78" s="585"/>
      <c r="DB78" s="585"/>
      <c r="DC78" s="585"/>
      <c r="DD78" s="585"/>
      <c r="DE78" s="585"/>
      <c r="DF78" s="585"/>
      <c r="DG78" s="585"/>
      <c r="DH78" s="585"/>
      <c r="DI78" s="585"/>
      <c r="DJ78" s="585"/>
      <c r="DK78" s="585"/>
      <c r="DL78" s="585"/>
      <c r="DM78" s="585"/>
      <c r="DN78" s="585"/>
      <c r="DO78" s="585"/>
      <c r="DP78" s="585"/>
      <c r="DQ78" s="585"/>
      <c r="DR78" s="585"/>
      <c r="DS78" s="585"/>
      <c r="DT78" s="585"/>
      <c r="DU78" s="585"/>
      <c r="DV78" s="585"/>
      <c r="DW78" s="585"/>
      <c r="DX78" s="585"/>
      <c r="DY78" s="585"/>
      <c r="DZ78" s="585"/>
      <c r="EA78" s="585"/>
      <c r="EB78" s="585"/>
      <c r="EC78" s="585"/>
      <c r="ED78" s="585"/>
      <c r="EE78" s="585"/>
      <c r="EF78" s="585"/>
      <c r="EG78" s="585"/>
      <c r="EH78" s="585"/>
      <c r="EI78" s="585"/>
      <c r="EJ78" s="585"/>
      <c r="EK78" s="585"/>
      <c r="EL78" s="585"/>
      <c r="EM78" s="585"/>
      <c r="EN78" s="585"/>
      <c r="EO78" s="585"/>
      <c r="EP78" s="585"/>
      <c r="EQ78" s="585"/>
      <c r="ER78" s="585"/>
      <c r="ES78" s="585"/>
      <c r="ET78" s="585"/>
      <c r="EU78" s="585"/>
      <c r="EV78" s="585"/>
      <c r="EW78" s="585"/>
      <c r="EX78" s="585"/>
      <c r="EY78" s="585"/>
      <c r="EZ78" s="585"/>
      <c r="FA78" s="585"/>
      <c r="FB78" s="585"/>
      <c r="FC78" s="585"/>
      <c r="FD78" s="585"/>
      <c r="FE78" s="585"/>
      <c r="FF78" s="585"/>
      <c r="FG78" s="585"/>
      <c r="FH78" s="585"/>
      <c r="FI78" s="585"/>
      <c r="FJ78" s="585"/>
      <c r="FK78" s="585"/>
      <c r="FL78" s="585"/>
      <c r="FM78" s="585"/>
      <c r="FN78" s="585"/>
      <c r="FO78" s="585"/>
      <c r="FP78" s="585"/>
      <c r="FQ78" s="585"/>
      <c r="FR78" s="585"/>
      <c r="FS78" s="585"/>
      <c r="FT78" s="585"/>
      <c r="FU78" s="585"/>
      <c r="FV78" s="585"/>
      <c r="FW78" s="585"/>
      <c r="FX78" s="585"/>
      <c r="FY78" s="585"/>
      <c r="FZ78" s="585"/>
      <c r="GA78" s="585"/>
      <c r="GB78" s="585"/>
      <c r="GC78" s="585"/>
      <c r="GD78" s="585"/>
      <c r="GE78" s="585"/>
      <c r="GF78" s="585"/>
      <c r="GG78" s="585"/>
      <c r="GH78" s="585"/>
      <c r="GI78" s="585"/>
      <c r="GJ78" s="585"/>
      <c r="GK78" s="585"/>
      <c r="GL78" s="585"/>
      <c r="GM78" s="585"/>
      <c r="GN78" s="585"/>
      <c r="GO78" s="585"/>
      <c r="GP78" s="585"/>
      <c r="GQ78" s="585"/>
      <c r="GR78" s="585"/>
      <c r="GS78" s="585"/>
      <c r="GT78" s="585"/>
      <c r="GU78" s="585"/>
      <c r="GV78" s="585"/>
      <c r="GW78" s="585"/>
      <c r="GX78" s="585"/>
      <c r="GY78" s="585"/>
      <c r="GZ78" s="585"/>
      <c r="HA78" s="585"/>
      <c r="HB78" s="585"/>
      <c r="HC78" s="585"/>
      <c r="HD78" s="585"/>
      <c r="HE78" s="585"/>
      <c r="HF78" s="585"/>
      <c r="HG78" s="585"/>
      <c r="HH78" s="585"/>
      <c r="HI78" s="585"/>
      <c r="HJ78" s="585"/>
      <c r="HK78" s="585"/>
      <c r="HL78" s="585"/>
      <c r="HM78" s="585"/>
      <c r="HN78" s="585"/>
      <c r="HO78" s="585"/>
      <c r="HP78" s="585"/>
      <c r="HQ78" s="585"/>
      <c r="HR78" s="585"/>
      <c r="HS78" s="585"/>
      <c r="HT78" s="585"/>
      <c r="HU78" s="585"/>
      <c r="HV78" s="585"/>
      <c r="HW78" s="585"/>
      <c r="HX78" s="585"/>
      <c r="HY78" s="585"/>
      <c r="HZ78" s="585"/>
      <c r="IA78" s="585"/>
      <c r="IB78" s="585"/>
      <c r="IC78" s="585"/>
      <c r="ID78" s="585"/>
      <c r="IE78" s="585"/>
      <c r="IF78" s="585"/>
      <c r="IG78" s="585"/>
      <c r="IH78" s="585"/>
      <c r="II78" s="585"/>
      <c r="IJ78" s="585"/>
      <c r="IK78" s="585"/>
      <c r="IL78" s="585"/>
      <c r="IM78" s="585"/>
      <c r="IN78" s="585"/>
      <c r="IO78" s="585"/>
      <c r="IP78" s="585"/>
      <c r="IQ78" s="585"/>
      <c r="IR78" s="585"/>
      <c r="IS78" s="585"/>
      <c r="IT78" s="585"/>
      <c r="IU78" s="585"/>
      <c r="IV78" s="585"/>
    </row>
    <row r="79" spans="1:256" ht="12.75" customHeight="1" x14ac:dyDescent="0.2">
      <c r="A79" s="582"/>
      <c r="B79" s="847"/>
      <c r="C79" s="848"/>
      <c r="D79" s="848"/>
      <c r="E79" s="848"/>
      <c r="F79" s="848"/>
      <c r="G79" s="848"/>
      <c r="H79" s="848"/>
      <c r="I79" s="849"/>
      <c r="J79" s="583"/>
      <c r="K79" s="584"/>
      <c r="L79" s="584"/>
      <c r="M79" s="585"/>
      <c r="N79" s="585"/>
      <c r="O79" s="585"/>
      <c r="P79" s="585"/>
      <c r="Q79" s="585"/>
      <c r="R79" s="585"/>
      <c r="S79" s="585"/>
      <c r="T79" s="585"/>
      <c r="U79" s="585"/>
      <c r="V79" s="585"/>
      <c r="W79" s="585"/>
      <c r="X79" s="585"/>
      <c r="Y79" s="585"/>
      <c r="Z79" s="585"/>
      <c r="AA79" s="585"/>
      <c r="AB79" s="585"/>
      <c r="AC79" s="585"/>
      <c r="AD79" s="585"/>
      <c r="AE79" s="585"/>
      <c r="AF79" s="585"/>
      <c r="AG79" s="585"/>
      <c r="AH79" s="585"/>
      <c r="AI79" s="585"/>
      <c r="AJ79" s="585"/>
      <c r="AK79" s="585"/>
      <c r="AL79" s="585"/>
      <c r="AM79" s="585"/>
      <c r="AN79" s="585"/>
      <c r="AO79" s="585"/>
      <c r="AP79" s="585"/>
      <c r="AQ79" s="585"/>
      <c r="AR79" s="585"/>
      <c r="AS79" s="585"/>
      <c r="AT79" s="585"/>
      <c r="AU79" s="585"/>
      <c r="AV79" s="585"/>
      <c r="AW79" s="585"/>
      <c r="AX79" s="585"/>
      <c r="AY79" s="585"/>
      <c r="AZ79" s="585"/>
      <c r="BA79" s="585"/>
      <c r="BB79" s="585"/>
      <c r="BC79" s="585"/>
      <c r="BD79" s="585"/>
      <c r="BE79" s="585"/>
      <c r="BF79" s="585"/>
      <c r="BG79" s="585"/>
      <c r="BH79" s="585"/>
      <c r="BI79" s="585"/>
      <c r="BJ79" s="585"/>
      <c r="BK79" s="585"/>
      <c r="BL79" s="585"/>
      <c r="BM79" s="585"/>
      <c r="BN79" s="585"/>
      <c r="BO79" s="585"/>
      <c r="BP79" s="585"/>
      <c r="BQ79" s="585"/>
      <c r="BR79" s="585"/>
      <c r="BS79" s="585"/>
      <c r="BT79" s="585"/>
      <c r="BU79" s="585"/>
      <c r="BV79" s="585"/>
      <c r="BW79" s="585"/>
      <c r="BX79" s="585"/>
      <c r="BY79" s="585"/>
      <c r="BZ79" s="585"/>
      <c r="CA79" s="585"/>
      <c r="CB79" s="585"/>
      <c r="CC79" s="585"/>
      <c r="CD79" s="585"/>
      <c r="CE79" s="585"/>
      <c r="CF79" s="585"/>
      <c r="CG79" s="585"/>
      <c r="CH79" s="585"/>
      <c r="CI79" s="585"/>
      <c r="CJ79" s="585"/>
      <c r="CK79" s="585"/>
      <c r="CL79" s="585"/>
      <c r="CM79" s="585"/>
      <c r="CN79" s="585"/>
      <c r="CO79" s="585"/>
      <c r="CP79" s="585"/>
      <c r="CQ79" s="585"/>
      <c r="CR79" s="585"/>
      <c r="CS79" s="585"/>
      <c r="CT79" s="585"/>
      <c r="CU79" s="585"/>
      <c r="CV79" s="585"/>
      <c r="CW79" s="585"/>
      <c r="CX79" s="585"/>
      <c r="CY79" s="585"/>
      <c r="CZ79" s="585"/>
      <c r="DA79" s="585"/>
      <c r="DB79" s="585"/>
      <c r="DC79" s="585"/>
      <c r="DD79" s="585"/>
      <c r="DE79" s="585"/>
      <c r="DF79" s="585"/>
      <c r="DG79" s="585"/>
      <c r="DH79" s="585"/>
      <c r="DI79" s="585"/>
      <c r="DJ79" s="585"/>
      <c r="DK79" s="585"/>
      <c r="DL79" s="585"/>
      <c r="DM79" s="585"/>
      <c r="DN79" s="585"/>
      <c r="DO79" s="585"/>
      <c r="DP79" s="585"/>
      <c r="DQ79" s="585"/>
      <c r="DR79" s="585"/>
      <c r="DS79" s="585"/>
      <c r="DT79" s="585"/>
      <c r="DU79" s="585"/>
      <c r="DV79" s="585"/>
      <c r="DW79" s="585"/>
      <c r="DX79" s="585"/>
      <c r="DY79" s="585"/>
      <c r="DZ79" s="585"/>
      <c r="EA79" s="585"/>
      <c r="EB79" s="585"/>
      <c r="EC79" s="585"/>
      <c r="ED79" s="585"/>
      <c r="EE79" s="585"/>
      <c r="EF79" s="585"/>
      <c r="EG79" s="585"/>
      <c r="EH79" s="585"/>
      <c r="EI79" s="585"/>
      <c r="EJ79" s="585"/>
      <c r="EK79" s="585"/>
      <c r="EL79" s="585"/>
      <c r="EM79" s="585"/>
      <c r="EN79" s="585"/>
      <c r="EO79" s="585"/>
      <c r="EP79" s="585"/>
      <c r="EQ79" s="585"/>
      <c r="ER79" s="585"/>
      <c r="ES79" s="585"/>
      <c r="ET79" s="585"/>
      <c r="EU79" s="585"/>
      <c r="EV79" s="585"/>
      <c r="EW79" s="585"/>
      <c r="EX79" s="585"/>
      <c r="EY79" s="585"/>
      <c r="EZ79" s="585"/>
      <c r="FA79" s="585"/>
      <c r="FB79" s="585"/>
      <c r="FC79" s="585"/>
      <c r="FD79" s="585"/>
      <c r="FE79" s="585"/>
      <c r="FF79" s="585"/>
      <c r="FG79" s="585"/>
      <c r="FH79" s="585"/>
      <c r="FI79" s="585"/>
      <c r="FJ79" s="585"/>
      <c r="FK79" s="585"/>
      <c r="FL79" s="585"/>
      <c r="FM79" s="585"/>
      <c r="FN79" s="585"/>
      <c r="FO79" s="585"/>
      <c r="FP79" s="585"/>
      <c r="FQ79" s="585"/>
      <c r="FR79" s="585"/>
      <c r="FS79" s="585"/>
      <c r="FT79" s="585"/>
      <c r="FU79" s="585"/>
      <c r="FV79" s="585"/>
      <c r="FW79" s="585"/>
      <c r="FX79" s="585"/>
      <c r="FY79" s="585"/>
      <c r="FZ79" s="585"/>
      <c r="GA79" s="585"/>
      <c r="GB79" s="585"/>
      <c r="GC79" s="585"/>
      <c r="GD79" s="585"/>
      <c r="GE79" s="585"/>
      <c r="GF79" s="585"/>
      <c r="GG79" s="585"/>
      <c r="GH79" s="585"/>
      <c r="GI79" s="585"/>
      <c r="GJ79" s="585"/>
      <c r="GK79" s="585"/>
      <c r="GL79" s="585"/>
      <c r="GM79" s="585"/>
      <c r="GN79" s="585"/>
      <c r="GO79" s="585"/>
      <c r="GP79" s="585"/>
      <c r="GQ79" s="585"/>
      <c r="GR79" s="585"/>
      <c r="GS79" s="585"/>
      <c r="GT79" s="585"/>
      <c r="GU79" s="585"/>
      <c r="GV79" s="585"/>
      <c r="GW79" s="585"/>
      <c r="GX79" s="585"/>
      <c r="GY79" s="585"/>
      <c r="GZ79" s="585"/>
      <c r="HA79" s="585"/>
      <c r="HB79" s="585"/>
      <c r="HC79" s="585"/>
      <c r="HD79" s="585"/>
      <c r="HE79" s="585"/>
      <c r="HF79" s="585"/>
      <c r="HG79" s="585"/>
      <c r="HH79" s="585"/>
      <c r="HI79" s="585"/>
      <c r="HJ79" s="585"/>
      <c r="HK79" s="585"/>
      <c r="HL79" s="585"/>
      <c r="HM79" s="585"/>
      <c r="HN79" s="585"/>
      <c r="HO79" s="585"/>
      <c r="HP79" s="585"/>
      <c r="HQ79" s="585"/>
      <c r="HR79" s="585"/>
      <c r="HS79" s="585"/>
      <c r="HT79" s="585"/>
      <c r="HU79" s="585"/>
      <c r="HV79" s="585"/>
      <c r="HW79" s="585"/>
      <c r="HX79" s="585"/>
      <c r="HY79" s="585"/>
      <c r="HZ79" s="585"/>
      <c r="IA79" s="585"/>
      <c r="IB79" s="585"/>
      <c r="IC79" s="585"/>
      <c r="ID79" s="585"/>
      <c r="IE79" s="585"/>
      <c r="IF79" s="585"/>
      <c r="IG79" s="585"/>
      <c r="IH79" s="585"/>
      <c r="II79" s="585"/>
      <c r="IJ79" s="585"/>
      <c r="IK79" s="585"/>
      <c r="IL79" s="585"/>
      <c r="IM79" s="585"/>
      <c r="IN79" s="585"/>
      <c r="IO79" s="585"/>
      <c r="IP79" s="585"/>
      <c r="IQ79" s="585"/>
      <c r="IR79" s="585"/>
      <c r="IS79" s="585"/>
      <c r="IT79" s="585"/>
      <c r="IU79" s="585"/>
      <c r="IV79" s="585"/>
    </row>
    <row r="80" spans="1:256" s="589" customFormat="1" ht="19.5" customHeight="1" x14ac:dyDescent="0.2">
      <c r="A80" s="586"/>
      <c r="B80" s="882" t="str">
        <f>'[8]Anexo 2 elétrica'!H14</f>
        <v>ELE-003</v>
      </c>
      <c r="C80" s="897"/>
      <c r="D80" s="897"/>
      <c r="E80" s="897"/>
      <c r="F80" s="897"/>
      <c r="G80" s="897"/>
      <c r="H80" s="897"/>
      <c r="I80" s="898"/>
      <c r="J80" s="587"/>
      <c r="K80" s="587"/>
      <c r="L80" s="587"/>
      <c r="M80" s="588"/>
      <c r="N80" s="588"/>
      <c r="O80" s="588"/>
      <c r="P80" s="588"/>
      <c r="Q80" s="588"/>
      <c r="R80" s="588"/>
      <c r="S80" s="588"/>
      <c r="T80" s="588"/>
      <c r="U80" s="588"/>
      <c r="V80" s="588"/>
      <c r="W80" s="588"/>
      <c r="X80" s="588"/>
      <c r="Y80" s="588"/>
      <c r="Z80" s="588"/>
      <c r="AA80" s="588"/>
      <c r="AB80" s="588"/>
      <c r="AC80" s="588"/>
      <c r="AD80" s="588"/>
      <c r="AE80" s="588"/>
      <c r="AF80" s="588"/>
      <c r="AG80" s="588"/>
      <c r="AH80" s="588"/>
      <c r="AI80" s="588"/>
      <c r="AJ80" s="588"/>
      <c r="AK80" s="588"/>
      <c r="AL80" s="588"/>
      <c r="AM80" s="588"/>
      <c r="AN80" s="588"/>
      <c r="AO80" s="588"/>
      <c r="AP80" s="588"/>
      <c r="AQ80" s="588"/>
      <c r="AR80" s="588"/>
      <c r="AS80" s="588"/>
      <c r="AT80" s="588"/>
      <c r="AU80" s="588"/>
      <c r="AV80" s="588"/>
      <c r="AW80" s="588"/>
      <c r="AX80" s="588"/>
      <c r="AY80" s="588"/>
      <c r="AZ80" s="588"/>
      <c r="BA80" s="588"/>
      <c r="BB80" s="588"/>
      <c r="BC80" s="588"/>
      <c r="BD80" s="588"/>
      <c r="BE80" s="588"/>
      <c r="BF80" s="588"/>
      <c r="BG80" s="588"/>
      <c r="BH80" s="588"/>
      <c r="BI80" s="588"/>
      <c r="BJ80" s="588"/>
      <c r="BK80" s="588"/>
      <c r="BL80" s="588"/>
      <c r="BM80" s="588"/>
      <c r="BN80" s="588"/>
      <c r="BO80" s="588"/>
      <c r="BP80" s="588"/>
      <c r="BQ80" s="588"/>
      <c r="BR80" s="588"/>
      <c r="BS80" s="588"/>
      <c r="BT80" s="588"/>
      <c r="BU80" s="588"/>
      <c r="BV80" s="588"/>
      <c r="BW80" s="588"/>
      <c r="BX80" s="588"/>
      <c r="BY80" s="588"/>
      <c r="BZ80" s="588"/>
      <c r="CA80" s="588"/>
      <c r="CB80" s="588"/>
      <c r="CC80" s="588"/>
      <c r="CD80" s="588"/>
      <c r="CE80" s="588"/>
      <c r="CF80" s="588"/>
      <c r="CG80" s="588"/>
      <c r="CH80" s="588"/>
      <c r="CI80" s="588"/>
      <c r="CJ80" s="588"/>
      <c r="CK80" s="588"/>
      <c r="CL80" s="588"/>
      <c r="CM80" s="588"/>
      <c r="CN80" s="588"/>
      <c r="CO80" s="588"/>
      <c r="CP80" s="588"/>
      <c r="CQ80" s="588"/>
      <c r="CR80" s="588"/>
      <c r="CS80" s="588"/>
      <c r="CT80" s="588"/>
      <c r="CU80" s="588"/>
      <c r="CV80" s="588"/>
      <c r="CW80" s="588"/>
      <c r="CX80" s="588"/>
      <c r="CY80" s="588"/>
      <c r="CZ80" s="588"/>
      <c r="DA80" s="588"/>
      <c r="DB80" s="588"/>
      <c r="DC80" s="588"/>
      <c r="DD80" s="588"/>
      <c r="DE80" s="588"/>
      <c r="DF80" s="588"/>
      <c r="DG80" s="588"/>
      <c r="DH80" s="588"/>
      <c r="DI80" s="588"/>
      <c r="DJ80" s="588"/>
      <c r="DK80" s="588"/>
      <c r="DL80" s="588"/>
      <c r="DM80" s="588"/>
      <c r="DN80" s="588"/>
      <c r="DO80" s="588"/>
      <c r="DP80" s="588"/>
      <c r="DQ80" s="588"/>
      <c r="DR80" s="588"/>
      <c r="DS80" s="588"/>
      <c r="DT80" s="588"/>
      <c r="DU80" s="588"/>
      <c r="DV80" s="588"/>
      <c r="DW80" s="588"/>
      <c r="DX80" s="588"/>
      <c r="DY80" s="588"/>
      <c r="DZ80" s="588"/>
      <c r="EA80" s="588"/>
      <c r="EB80" s="588"/>
      <c r="EC80" s="588"/>
      <c r="ED80" s="588"/>
      <c r="EE80" s="588"/>
      <c r="EF80" s="588"/>
      <c r="EG80" s="588"/>
      <c r="EH80" s="588"/>
      <c r="EI80" s="588"/>
      <c r="EJ80" s="588"/>
      <c r="EK80" s="588"/>
      <c r="EL80" s="588"/>
      <c r="EM80" s="588"/>
      <c r="EN80" s="588"/>
      <c r="EO80" s="588"/>
      <c r="EP80" s="588"/>
      <c r="EQ80" s="588"/>
      <c r="ER80" s="588"/>
      <c r="ES80" s="588"/>
      <c r="ET80" s="588"/>
      <c r="EU80" s="588"/>
      <c r="EV80" s="588"/>
      <c r="EW80" s="588"/>
      <c r="EX80" s="588"/>
      <c r="EY80" s="588"/>
      <c r="EZ80" s="588"/>
      <c r="FA80" s="588"/>
      <c r="FB80" s="588"/>
      <c r="FC80" s="588"/>
      <c r="FD80" s="588"/>
      <c r="FE80" s="588"/>
      <c r="FF80" s="588"/>
      <c r="FG80" s="588"/>
      <c r="FH80" s="588"/>
      <c r="FI80" s="588"/>
      <c r="FJ80" s="588"/>
      <c r="FK80" s="588"/>
      <c r="FL80" s="588"/>
      <c r="FM80" s="588"/>
      <c r="FN80" s="588"/>
      <c r="FO80" s="588"/>
      <c r="FP80" s="588"/>
      <c r="FQ80" s="588"/>
      <c r="FR80" s="588"/>
      <c r="FS80" s="588"/>
      <c r="FT80" s="588"/>
      <c r="FU80" s="588"/>
      <c r="FV80" s="588"/>
      <c r="FW80" s="588"/>
      <c r="FX80" s="588"/>
      <c r="FY80" s="588"/>
      <c r="FZ80" s="588"/>
      <c r="GA80" s="588"/>
      <c r="GB80" s="588"/>
      <c r="GC80" s="588"/>
      <c r="GD80" s="588"/>
      <c r="GE80" s="588"/>
      <c r="GF80" s="588"/>
      <c r="GG80" s="588"/>
      <c r="GH80" s="588"/>
      <c r="GI80" s="588"/>
      <c r="GJ80" s="588"/>
      <c r="GK80" s="588"/>
      <c r="GL80" s="588"/>
      <c r="GM80" s="588"/>
      <c r="GN80" s="588"/>
      <c r="GO80" s="588"/>
      <c r="GP80" s="588"/>
      <c r="GQ80" s="588"/>
      <c r="GR80" s="588"/>
      <c r="GS80" s="588"/>
      <c r="GT80" s="588"/>
      <c r="GU80" s="588"/>
      <c r="GV80" s="588"/>
      <c r="GW80" s="588"/>
      <c r="GX80" s="588"/>
      <c r="GY80" s="588"/>
      <c r="GZ80" s="588"/>
      <c r="HA80" s="588"/>
      <c r="HB80" s="588"/>
      <c r="HC80" s="588"/>
      <c r="HD80" s="588"/>
      <c r="HE80" s="588"/>
      <c r="HF80" s="588"/>
      <c r="HG80" s="588"/>
      <c r="HH80" s="588"/>
      <c r="HI80" s="588"/>
      <c r="HJ80" s="588"/>
      <c r="HK80" s="588"/>
      <c r="HL80" s="588"/>
      <c r="HM80" s="588"/>
      <c r="HN80" s="588"/>
      <c r="HO80" s="588"/>
      <c r="HP80" s="588"/>
      <c r="HQ80" s="588"/>
      <c r="HR80" s="588"/>
      <c r="HS80" s="588"/>
      <c r="HT80" s="588"/>
      <c r="HU80" s="588"/>
      <c r="HV80" s="588"/>
      <c r="HW80" s="588"/>
      <c r="HX80" s="588"/>
      <c r="HY80" s="588"/>
      <c r="HZ80" s="588"/>
      <c r="IA80" s="588"/>
      <c r="IB80" s="588"/>
      <c r="IC80" s="588"/>
      <c r="ID80" s="588"/>
      <c r="IE80" s="588"/>
      <c r="IF80" s="588"/>
      <c r="IG80" s="588"/>
      <c r="IH80" s="588"/>
      <c r="II80" s="588"/>
      <c r="IJ80" s="588"/>
      <c r="IK80" s="588"/>
      <c r="IL80" s="588"/>
      <c r="IM80" s="588"/>
      <c r="IN80" s="588"/>
      <c r="IO80" s="588"/>
      <c r="IP80" s="588"/>
      <c r="IQ80" s="588"/>
      <c r="IR80" s="588"/>
      <c r="IS80" s="588"/>
      <c r="IT80" s="588"/>
      <c r="IU80" s="588"/>
      <c r="IV80" s="588"/>
    </row>
    <row r="81" spans="1:256" s="589" customFormat="1" ht="19.5" customHeight="1" x14ac:dyDescent="0.2">
      <c r="A81" s="586"/>
      <c r="B81" s="885" t="s">
        <v>215</v>
      </c>
      <c r="C81" s="897"/>
      <c r="D81" s="590" t="s">
        <v>22</v>
      </c>
      <c r="E81" s="590" t="s">
        <v>216</v>
      </c>
      <c r="F81" s="899" t="s">
        <v>217</v>
      </c>
      <c r="G81" s="899"/>
      <c r="H81" s="899" t="s">
        <v>218</v>
      </c>
      <c r="I81" s="900"/>
      <c r="J81" s="587"/>
      <c r="K81" s="587"/>
      <c r="L81" s="587"/>
      <c r="M81" s="588"/>
      <c r="N81" s="588"/>
      <c r="O81" s="588"/>
      <c r="P81" s="588"/>
      <c r="Q81" s="588"/>
      <c r="R81" s="588"/>
      <c r="S81" s="588"/>
      <c r="T81" s="588"/>
      <c r="U81" s="588"/>
      <c r="V81" s="588"/>
      <c r="W81" s="588"/>
      <c r="X81" s="588"/>
      <c r="Y81" s="588"/>
      <c r="Z81" s="588"/>
      <c r="AA81" s="588"/>
      <c r="AB81" s="588"/>
      <c r="AC81" s="588"/>
      <c r="AD81" s="588"/>
      <c r="AE81" s="588"/>
      <c r="AF81" s="588"/>
      <c r="AG81" s="588"/>
      <c r="AH81" s="588"/>
      <c r="AI81" s="588"/>
      <c r="AJ81" s="588"/>
      <c r="AK81" s="588"/>
      <c r="AL81" s="588"/>
      <c r="AM81" s="588"/>
      <c r="AN81" s="588"/>
      <c r="AO81" s="588"/>
      <c r="AP81" s="588"/>
      <c r="AQ81" s="588"/>
      <c r="AR81" s="588"/>
      <c r="AS81" s="588"/>
      <c r="AT81" s="588"/>
      <c r="AU81" s="588"/>
      <c r="AV81" s="588"/>
      <c r="AW81" s="588"/>
      <c r="AX81" s="588"/>
      <c r="AY81" s="588"/>
      <c r="AZ81" s="588"/>
      <c r="BA81" s="588"/>
      <c r="BB81" s="588"/>
      <c r="BC81" s="588"/>
      <c r="BD81" s="588"/>
      <c r="BE81" s="588"/>
      <c r="BF81" s="588"/>
      <c r="BG81" s="588"/>
      <c r="BH81" s="588"/>
      <c r="BI81" s="588"/>
      <c r="BJ81" s="588"/>
      <c r="BK81" s="588"/>
      <c r="BL81" s="588"/>
      <c r="BM81" s="588"/>
      <c r="BN81" s="588"/>
      <c r="BO81" s="588"/>
      <c r="BP81" s="588"/>
      <c r="BQ81" s="588"/>
      <c r="BR81" s="588"/>
      <c r="BS81" s="588"/>
      <c r="BT81" s="588"/>
      <c r="BU81" s="588"/>
      <c r="BV81" s="588"/>
      <c r="BW81" s="588"/>
      <c r="BX81" s="588"/>
      <c r="BY81" s="588"/>
      <c r="BZ81" s="588"/>
      <c r="CA81" s="588"/>
      <c r="CB81" s="588"/>
      <c r="CC81" s="588"/>
      <c r="CD81" s="588"/>
      <c r="CE81" s="588"/>
      <c r="CF81" s="588"/>
      <c r="CG81" s="588"/>
      <c r="CH81" s="588"/>
      <c r="CI81" s="588"/>
      <c r="CJ81" s="588"/>
      <c r="CK81" s="588"/>
      <c r="CL81" s="588"/>
      <c r="CM81" s="588"/>
      <c r="CN81" s="588"/>
      <c r="CO81" s="588"/>
      <c r="CP81" s="588"/>
      <c r="CQ81" s="588"/>
      <c r="CR81" s="588"/>
      <c r="CS81" s="588"/>
      <c r="CT81" s="588"/>
      <c r="CU81" s="588"/>
      <c r="CV81" s="588"/>
      <c r="CW81" s="588"/>
      <c r="CX81" s="588"/>
      <c r="CY81" s="588"/>
      <c r="CZ81" s="588"/>
      <c r="DA81" s="588"/>
      <c r="DB81" s="588"/>
      <c r="DC81" s="588"/>
      <c r="DD81" s="588"/>
      <c r="DE81" s="588"/>
      <c r="DF81" s="588"/>
      <c r="DG81" s="588"/>
      <c r="DH81" s="588"/>
      <c r="DI81" s="588"/>
      <c r="DJ81" s="588"/>
      <c r="DK81" s="588"/>
      <c r="DL81" s="588"/>
      <c r="DM81" s="588"/>
      <c r="DN81" s="588"/>
      <c r="DO81" s="588"/>
      <c r="DP81" s="588"/>
      <c r="DQ81" s="588"/>
      <c r="DR81" s="588"/>
      <c r="DS81" s="588"/>
      <c r="DT81" s="588"/>
      <c r="DU81" s="588"/>
      <c r="DV81" s="588"/>
      <c r="DW81" s="588"/>
      <c r="DX81" s="588"/>
      <c r="DY81" s="588"/>
      <c r="DZ81" s="588"/>
      <c r="EA81" s="588"/>
      <c r="EB81" s="588"/>
      <c r="EC81" s="588"/>
      <c r="ED81" s="588"/>
      <c r="EE81" s="588"/>
      <c r="EF81" s="588"/>
      <c r="EG81" s="588"/>
      <c r="EH81" s="588"/>
      <c r="EI81" s="588"/>
      <c r="EJ81" s="588"/>
      <c r="EK81" s="588"/>
      <c r="EL81" s="588"/>
      <c r="EM81" s="588"/>
      <c r="EN81" s="588"/>
      <c r="EO81" s="588"/>
      <c r="EP81" s="588"/>
      <c r="EQ81" s="588"/>
      <c r="ER81" s="588"/>
      <c r="ES81" s="588"/>
      <c r="ET81" s="588"/>
      <c r="EU81" s="588"/>
      <c r="EV81" s="588"/>
      <c r="EW81" s="588"/>
      <c r="EX81" s="588"/>
      <c r="EY81" s="588"/>
      <c r="EZ81" s="588"/>
      <c r="FA81" s="588"/>
      <c r="FB81" s="588"/>
      <c r="FC81" s="588"/>
      <c r="FD81" s="588"/>
      <c r="FE81" s="588"/>
      <c r="FF81" s="588"/>
      <c r="FG81" s="588"/>
      <c r="FH81" s="588"/>
      <c r="FI81" s="588"/>
      <c r="FJ81" s="588"/>
      <c r="FK81" s="588"/>
      <c r="FL81" s="588"/>
      <c r="FM81" s="588"/>
      <c r="FN81" s="588"/>
      <c r="FO81" s="588"/>
      <c r="FP81" s="588"/>
      <c r="FQ81" s="588"/>
      <c r="FR81" s="588"/>
      <c r="FS81" s="588"/>
      <c r="FT81" s="588"/>
      <c r="FU81" s="588"/>
      <c r="FV81" s="588"/>
      <c r="FW81" s="588"/>
      <c r="FX81" s="588"/>
      <c r="FY81" s="588"/>
      <c r="FZ81" s="588"/>
      <c r="GA81" s="588"/>
      <c r="GB81" s="588"/>
      <c r="GC81" s="588"/>
      <c r="GD81" s="588"/>
      <c r="GE81" s="588"/>
      <c r="GF81" s="588"/>
      <c r="GG81" s="588"/>
      <c r="GH81" s="588"/>
      <c r="GI81" s="588"/>
      <c r="GJ81" s="588"/>
      <c r="GK81" s="588"/>
      <c r="GL81" s="588"/>
      <c r="GM81" s="588"/>
      <c r="GN81" s="588"/>
      <c r="GO81" s="588"/>
      <c r="GP81" s="588"/>
      <c r="GQ81" s="588"/>
      <c r="GR81" s="588"/>
      <c r="GS81" s="588"/>
      <c r="GT81" s="588"/>
      <c r="GU81" s="588"/>
      <c r="GV81" s="588"/>
      <c r="GW81" s="588"/>
      <c r="GX81" s="588"/>
      <c r="GY81" s="588"/>
      <c r="GZ81" s="588"/>
      <c r="HA81" s="588"/>
      <c r="HB81" s="588"/>
      <c r="HC81" s="588"/>
      <c r="HD81" s="588"/>
      <c r="HE81" s="588"/>
      <c r="HF81" s="588"/>
      <c r="HG81" s="588"/>
      <c r="HH81" s="588"/>
      <c r="HI81" s="588"/>
      <c r="HJ81" s="588"/>
      <c r="HK81" s="588"/>
      <c r="HL81" s="588"/>
      <c r="HM81" s="588"/>
      <c r="HN81" s="588"/>
      <c r="HO81" s="588"/>
      <c r="HP81" s="588"/>
      <c r="HQ81" s="588"/>
      <c r="HR81" s="588"/>
      <c r="HS81" s="588"/>
      <c r="HT81" s="588"/>
      <c r="HU81" s="588"/>
      <c r="HV81" s="588"/>
      <c r="HW81" s="588"/>
      <c r="HX81" s="588"/>
      <c r="HY81" s="588"/>
      <c r="HZ81" s="588"/>
      <c r="IA81" s="588"/>
      <c r="IB81" s="588"/>
      <c r="IC81" s="588"/>
      <c r="ID81" s="588"/>
      <c r="IE81" s="588"/>
      <c r="IF81" s="588"/>
      <c r="IG81" s="588"/>
      <c r="IH81" s="588"/>
      <c r="II81" s="588"/>
      <c r="IJ81" s="588"/>
      <c r="IK81" s="588"/>
      <c r="IL81" s="588"/>
      <c r="IM81" s="588"/>
      <c r="IN81" s="588"/>
      <c r="IO81" s="588"/>
      <c r="IP81" s="588"/>
      <c r="IQ81" s="588"/>
      <c r="IR81" s="588"/>
      <c r="IS81" s="588"/>
      <c r="IT81" s="588"/>
      <c r="IU81" s="588"/>
      <c r="IV81" s="588"/>
    </row>
    <row r="82" spans="1:256" s="177" customFormat="1" ht="62.25" customHeight="1" x14ac:dyDescent="0.2">
      <c r="A82" s="591" t="str">
        <f>B80</f>
        <v>ELE-003</v>
      </c>
      <c r="B82" s="825" t="str">
        <f>'[8]Anexo 2 elétrica'!B14</f>
        <v>Fornecimento e instalação de eletroduto rígido, PVC, marca de referência Tigre, fixado na laje, diâmetro 3/4" e guia de arame de ferro galvanizado Nº 14 BWG.</v>
      </c>
      <c r="C82" s="826"/>
      <c r="D82" s="560" t="s">
        <v>8</v>
      </c>
      <c r="E82" s="101">
        <v>91867</v>
      </c>
      <c r="F82" s="836" t="s">
        <v>209</v>
      </c>
      <c r="G82" s="837"/>
      <c r="H82" s="907" t="s">
        <v>221</v>
      </c>
      <c r="I82" s="908"/>
      <c r="J82" s="178" t="e">
        <f>#REF!</f>
        <v>#REF!</v>
      </c>
      <c r="K82" s="175"/>
      <c r="L82" s="175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176"/>
      <c r="DH82" s="176"/>
      <c r="DI82" s="176"/>
      <c r="DJ82" s="176"/>
      <c r="DK82" s="176"/>
      <c r="DL82" s="176"/>
      <c r="DM82" s="176"/>
      <c r="DN82" s="176"/>
      <c r="DO82" s="176"/>
      <c r="DP82" s="176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  <c r="EB82" s="176"/>
      <c r="EC82" s="176"/>
      <c r="ED82" s="176"/>
      <c r="EE82" s="176"/>
      <c r="EF82" s="176"/>
      <c r="EG82" s="176"/>
      <c r="EH82" s="176"/>
      <c r="EI82" s="176"/>
      <c r="EJ82" s="176"/>
      <c r="EK82" s="176"/>
      <c r="EL82" s="176"/>
      <c r="EM82" s="176"/>
      <c r="EN82" s="176"/>
      <c r="EO82" s="176"/>
      <c r="EP82" s="176"/>
      <c r="EQ82" s="176"/>
      <c r="ER82" s="176"/>
      <c r="ES82" s="176"/>
      <c r="ET82" s="176"/>
      <c r="EU82" s="176"/>
      <c r="EV82" s="176"/>
      <c r="EW82" s="176"/>
      <c r="EX82" s="176"/>
      <c r="EY82" s="176"/>
      <c r="EZ82" s="176"/>
      <c r="FA82" s="176"/>
      <c r="FB82" s="176"/>
      <c r="FC82" s="176"/>
      <c r="FD82" s="176"/>
      <c r="FE82" s="176"/>
      <c r="FF82" s="176"/>
      <c r="FG82" s="176"/>
      <c r="FH82" s="176"/>
      <c r="FI82" s="176"/>
      <c r="FJ82" s="176"/>
      <c r="FK82" s="176"/>
      <c r="FL82" s="176"/>
      <c r="FM82" s="176"/>
      <c r="FN82" s="176"/>
      <c r="FO82" s="176"/>
      <c r="FP82" s="176"/>
      <c r="FQ82" s="176"/>
      <c r="FR82" s="176"/>
      <c r="FS82" s="176"/>
      <c r="FT82" s="176"/>
      <c r="FU82" s="176"/>
      <c r="FV82" s="176"/>
      <c r="FW82" s="176"/>
      <c r="FX82" s="176"/>
      <c r="FY82" s="176"/>
      <c r="FZ82" s="176"/>
      <c r="GA82" s="176"/>
      <c r="GB82" s="176"/>
      <c r="GC82" s="176"/>
      <c r="GD82" s="176"/>
      <c r="GE82" s="176"/>
      <c r="GF82" s="176"/>
      <c r="GG82" s="176"/>
      <c r="GH82" s="176"/>
      <c r="GI82" s="176"/>
      <c r="GJ82" s="17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</row>
    <row r="83" spans="1:256" s="177" customFormat="1" x14ac:dyDescent="0.2">
      <c r="A83" s="591"/>
      <c r="B83" s="102"/>
      <c r="C83" s="672"/>
      <c r="D83" s="672"/>
      <c r="E83" s="672"/>
      <c r="F83" s="104"/>
      <c r="G83" s="105"/>
      <c r="H83" s="106"/>
      <c r="I83" s="107"/>
      <c r="J83" s="179"/>
      <c r="K83" s="175"/>
      <c r="L83" s="175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176"/>
      <c r="DH83" s="176"/>
      <c r="DI83" s="176"/>
      <c r="DJ83" s="176"/>
      <c r="DK83" s="176"/>
      <c r="DL83" s="176"/>
      <c r="DM83" s="176"/>
      <c r="DN83" s="176"/>
      <c r="DO83" s="176"/>
      <c r="DP83" s="176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  <c r="EB83" s="176"/>
      <c r="EC83" s="176"/>
      <c r="ED83" s="176"/>
      <c r="EE83" s="176"/>
      <c r="EF83" s="176"/>
      <c r="EG83" s="176"/>
      <c r="EH83" s="176"/>
      <c r="EI83" s="176"/>
      <c r="EJ83" s="176"/>
      <c r="EK83" s="176"/>
      <c r="EL83" s="176"/>
      <c r="EM83" s="176"/>
      <c r="EN83" s="176"/>
      <c r="EO83" s="176"/>
      <c r="EP83" s="176"/>
      <c r="EQ83" s="176"/>
      <c r="ER83" s="176"/>
      <c r="ES83" s="176"/>
      <c r="ET83" s="176"/>
      <c r="EU83" s="176"/>
      <c r="EV83" s="176"/>
      <c r="EW83" s="176"/>
      <c r="EX83" s="176"/>
      <c r="EY83" s="176"/>
      <c r="EZ83" s="176"/>
      <c r="FA83" s="176"/>
      <c r="FB83" s="176"/>
      <c r="FC83" s="176"/>
      <c r="FD83" s="176"/>
      <c r="FE83" s="176"/>
      <c r="FF83" s="176"/>
      <c r="FG83" s="176"/>
      <c r="FH83" s="176"/>
      <c r="FI83" s="176"/>
      <c r="FJ83" s="176"/>
      <c r="FK83" s="176"/>
      <c r="FL83" s="176"/>
      <c r="FM83" s="176"/>
      <c r="FN83" s="176"/>
      <c r="FO83" s="176"/>
      <c r="FP83" s="176"/>
      <c r="FQ83" s="176"/>
      <c r="FR83" s="176"/>
      <c r="FS83" s="176"/>
      <c r="FT83" s="176"/>
      <c r="FU83" s="176"/>
      <c r="FV83" s="176"/>
      <c r="FW83" s="176"/>
      <c r="FX83" s="176"/>
      <c r="FY83" s="176"/>
      <c r="FZ83" s="176"/>
      <c r="GA83" s="176"/>
      <c r="GB83" s="176"/>
      <c r="GC83" s="176"/>
      <c r="GD83" s="176"/>
      <c r="GE83" s="176"/>
      <c r="GF83" s="176"/>
      <c r="GG83" s="176"/>
      <c r="GH83" s="176"/>
      <c r="GI83" s="176"/>
      <c r="GJ83" s="17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</row>
    <row r="84" spans="1:256" s="177" customFormat="1" x14ac:dyDescent="0.2">
      <c r="A84" s="591"/>
      <c r="B84" s="866" t="s">
        <v>222</v>
      </c>
      <c r="C84" s="813" t="s">
        <v>22</v>
      </c>
      <c r="D84" s="813" t="s">
        <v>223</v>
      </c>
      <c r="E84" s="813" t="s">
        <v>17</v>
      </c>
      <c r="F84" s="816" t="s">
        <v>224</v>
      </c>
      <c r="G84" s="818" t="s">
        <v>225</v>
      </c>
      <c r="H84" s="819"/>
      <c r="I84" s="820" t="s">
        <v>226</v>
      </c>
      <c r="J84" s="179"/>
      <c r="K84" s="175"/>
      <c r="L84" s="175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176"/>
      <c r="DH84" s="176"/>
      <c r="DI84" s="176"/>
      <c r="DJ84" s="176"/>
      <c r="DK84" s="176"/>
      <c r="DL84" s="176"/>
      <c r="DM84" s="176"/>
      <c r="DN84" s="176"/>
      <c r="DO84" s="176"/>
      <c r="DP84" s="176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  <c r="EB84" s="176"/>
      <c r="EC84" s="176"/>
      <c r="ED84" s="176"/>
      <c r="EE84" s="176"/>
      <c r="EF84" s="176"/>
      <c r="EG84" s="176"/>
      <c r="EH84" s="176"/>
      <c r="EI84" s="176"/>
      <c r="EJ84" s="176"/>
      <c r="EK84" s="176"/>
      <c r="EL84" s="176"/>
      <c r="EM84" s="176"/>
      <c r="EN84" s="176"/>
      <c r="EO84" s="176"/>
      <c r="EP84" s="176"/>
      <c r="EQ84" s="176"/>
      <c r="ER84" s="176"/>
      <c r="ES84" s="176"/>
      <c r="ET84" s="176"/>
      <c r="EU84" s="176"/>
      <c r="EV84" s="176"/>
      <c r="EW84" s="176"/>
      <c r="EX84" s="176"/>
      <c r="EY84" s="176"/>
      <c r="EZ84" s="176"/>
      <c r="FA84" s="176"/>
      <c r="FB84" s="176"/>
      <c r="FC84" s="176"/>
      <c r="FD84" s="176"/>
      <c r="FE84" s="176"/>
      <c r="FF84" s="176"/>
      <c r="FG84" s="176"/>
      <c r="FH84" s="176"/>
      <c r="FI84" s="176"/>
      <c r="FJ84" s="176"/>
      <c r="FK84" s="176"/>
      <c r="FL84" s="176"/>
      <c r="FM84" s="176"/>
      <c r="FN84" s="176"/>
      <c r="FO84" s="176"/>
      <c r="FP84" s="176"/>
      <c r="FQ84" s="176"/>
      <c r="FR84" s="176"/>
      <c r="FS84" s="176"/>
      <c r="FT84" s="176"/>
      <c r="FU84" s="176"/>
      <c r="FV84" s="176"/>
      <c r="FW84" s="176"/>
      <c r="FX84" s="176"/>
      <c r="FY84" s="176"/>
      <c r="FZ84" s="176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</row>
    <row r="85" spans="1:256" s="177" customFormat="1" x14ac:dyDescent="0.2">
      <c r="A85" s="591"/>
      <c r="B85" s="867"/>
      <c r="C85" s="814"/>
      <c r="D85" s="814"/>
      <c r="E85" s="815"/>
      <c r="F85" s="817"/>
      <c r="G85" s="165" t="s">
        <v>227</v>
      </c>
      <c r="H85" s="166" t="s">
        <v>228</v>
      </c>
      <c r="I85" s="821"/>
      <c r="J85" s="179"/>
      <c r="K85" s="175"/>
      <c r="L85" s="175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176"/>
      <c r="DH85" s="176"/>
      <c r="DI85" s="176"/>
      <c r="DJ85" s="176"/>
      <c r="DK85" s="176"/>
      <c r="DL85" s="176"/>
      <c r="DM85" s="176"/>
      <c r="DN85" s="176"/>
      <c r="DO85" s="176"/>
      <c r="DP85" s="176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  <c r="EB85" s="176"/>
      <c r="EC85" s="176"/>
      <c r="ED85" s="176"/>
      <c r="EE85" s="176"/>
      <c r="EF85" s="176"/>
      <c r="EG85" s="176"/>
      <c r="EH85" s="176"/>
      <c r="EI85" s="176"/>
      <c r="EJ85" s="176"/>
      <c r="EK85" s="176"/>
      <c r="EL85" s="176"/>
      <c r="EM85" s="176"/>
      <c r="EN85" s="176"/>
      <c r="EO85" s="176"/>
      <c r="EP85" s="176"/>
      <c r="EQ85" s="176"/>
      <c r="ER85" s="176"/>
      <c r="ES85" s="176"/>
      <c r="ET85" s="176"/>
      <c r="EU85" s="176"/>
      <c r="EV85" s="176"/>
      <c r="EW85" s="176"/>
      <c r="EX85" s="176"/>
      <c r="EY85" s="176"/>
      <c r="EZ85" s="176"/>
      <c r="FA85" s="176"/>
      <c r="FB85" s="176"/>
      <c r="FC85" s="176"/>
      <c r="FD85" s="176"/>
      <c r="FE85" s="176"/>
      <c r="FF85" s="176"/>
      <c r="FG85" s="176"/>
      <c r="FH85" s="176"/>
      <c r="FI85" s="176"/>
      <c r="FJ85" s="176"/>
      <c r="FK85" s="176"/>
      <c r="FL85" s="176"/>
      <c r="FM85" s="176"/>
      <c r="FN85" s="176"/>
      <c r="FO85" s="176"/>
      <c r="FP85" s="176"/>
      <c r="FQ85" s="176"/>
      <c r="FR85" s="176"/>
      <c r="FS85" s="176"/>
      <c r="FT85" s="176"/>
      <c r="FU85" s="176"/>
      <c r="FV85" s="176"/>
      <c r="FW85" s="176"/>
      <c r="FX85" s="176"/>
      <c r="FY85" s="176"/>
      <c r="FZ85" s="176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</row>
    <row r="86" spans="1:256" s="177" customFormat="1" ht="22.5" x14ac:dyDescent="0.2">
      <c r="A86" s="591"/>
      <c r="B86" s="81" t="s">
        <v>324</v>
      </c>
      <c r="C86" s="77" t="s">
        <v>8</v>
      </c>
      <c r="D86" s="78" t="s">
        <v>1014</v>
      </c>
      <c r="E86" s="79" t="s">
        <v>249</v>
      </c>
      <c r="F86" s="603">
        <v>9.4E-2</v>
      </c>
      <c r="G86" s="592">
        <v>25.99</v>
      </c>
      <c r="H86" s="114">
        <f>TRUNC(F86*G86,2)</f>
        <v>2.44</v>
      </c>
      <c r="I86" s="169"/>
      <c r="J86" s="179"/>
      <c r="K86" s="175"/>
      <c r="L86" s="175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176"/>
      <c r="DH86" s="176"/>
      <c r="DI86" s="176"/>
      <c r="DJ86" s="176"/>
      <c r="DK86" s="176"/>
      <c r="DL86" s="176"/>
      <c r="DM86" s="176"/>
      <c r="DN86" s="176"/>
      <c r="DO86" s="176"/>
      <c r="DP86" s="176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  <c r="EB86" s="176"/>
      <c r="EC86" s="176"/>
      <c r="ED86" s="176"/>
      <c r="EE86" s="176"/>
      <c r="EF86" s="176"/>
      <c r="EG86" s="176"/>
      <c r="EH86" s="176"/>
      <c r="EI86" s="176"/>
      <c r="EJ86" s="176"/>
      <c r="EK86" s="176"/>
      <c r="EL86" s="176"/>
      <c r="EM86" s="176"/>
      <c r="EN86" s="176"/>
      <c r="EO86" s="176"/>
      <c r="EP86" s="176"/>
      <c r="EQ86" s="176"/>
      <c r="ER86" s="176"/>
      <c r="ES86" s="176"/>
      <c r="ET86" s="176"/>
      <c r="EU86" s="176"/>
      <c r="EV86" s="176"/>
      <c r="EW86" s="176"/>
      <c r="EX86" s="176"/>
      <c r="EY86" s="176"/>
      <c r="EZ86" s="176"/>
      <c r="FA86" s="176"/>
      <c r="FB86" s="176"/>
      <c r="FC86" s="176"/>
      <c r="FD86" s="176"/>
      <c r="FE86" s="176"/>
      <c r="FF86" s="176"/>
      <c r="FG86" s="176"/>
      <c r="FH86" s="176"/>
      <c r="FI86" s="176"/>
      <c r="FJ86" s="176"/>
      <c r="FK86" s="176"/>
      <c r="FL86" s="176"/>
      <c r="FM86" s="176"/>
      <c r="FN86" s="176"/>
      <c r="FO86" s="176"/>
      <c r="FP86" s="176"/>
      <c r="FQ86" s="176"/>
      <c r="FR86" s="176"/>
      <c r="FS86" s="176"/>
      <c r="FT86" s="176"/>
      <c r="FU86" s="176"/>
      <c r="FV86" s="176"/>
      <c r="FW86" s="176"/>
      <c r="FX86" s="176"/>
      <c r="FY86" s="176"/>
      <c r="FZ86" s="176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</row>
    <row r="87" spans="1:256" s="177" customFormat="1" ht="22.5" x14ac:dyDescent="0.2">
      <c r="A87" s="591"/>
      <c r="B87" s="81" t="s">
        <v>323</v>
      </c>
      <c r="C87" s="77" t="s">
        <v>8</v>
      </c>
      <c r="D87" s="78" t="s">
        <v>1015</v>
      </c>
      <c r="E87" s="79" t="s">
        <v>249</v>
      </c>
      <c r="F87" s="603">
        <v>9.4E-2</v>
      </c>
      <c r="G87" s="592">
        <v>29.55</v>
      </c>
      <c r="H87" s="114">
        <f>TRUNC(F87*G87,2)</f>
        <v>2.77</v>
      </c>
      <c r="I87" s="169"/>
      <c r="J87" s="179"/>
      <c r="K87" s="175"/>
      <c r="L87" s="175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176"/>
      <c r="DH87" s="176"/>
      <c r="DI87" s="176"/>
      <c r="DJ87" s="176"/>
      <c r="DK87" s="176"/>
      <c r="DL87" s="176"/>
      <c r="DM87" s="176"/>
      <c r="DN87" s="176"/>
      <c r="DO87" s="176"/>
      <c r="DP87" s="176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  <c r="EB87" s="176"/>
      <c r="EC87" s="176"/>
      <c r="ED87" s="176"/>
      <c r="EE87" s="176"/>
      <c r="EF87" s="176"/>
      <c r="EG87" s="176"/>
      <c r="EH87" s="176"/>
      <c r="EI87" s="176"/>
      <c r="EJ87" s="176"/>
      <c r="EK87" s="176"/>
      <c r="EL87" s="176"/>
      <c r="EM87" s="176"/>
      <c r="EN87" s="176"/>
      <c r="EO87" s="176"/>
      <c r="EP87" s="176"/>
      <c r="EQ87" s="176"/>
      <c r="ER87" s="176"/>
      <c r="ES87" s="176"/>
      <c r="ET87" s="176"/>
      <c r="EU87" s="176"/>
      <c r="EV87" s="176"/>
      <c r="EW87" s="176"/>
      <c r="EX87" s="176"/>
      <c r="EY87" s="176"/>
      <c r="EZ87" s="176"/>
      <c r="FA87" s="176"/>
      <c r="FB87" s="176"/>
      <c r="FC87" s="176"/>
      <c r="FD87" s="176"/>
      <c r="FE87" s="176"/>
      <c r="FF87" s="176"/>
      <c r="FG87" s="176"/>
      <c r="FH87" s="176"/>
      <c r="FI87" s="176"/>
      <c r="FJ87" s="176"/>
      <c r="FK87" s="176"/>
      <c r="FL87" s="176"/>
      <c r="FM87" s="176"/>
      <c r="FN87" s="176"/>
      <c r="FO87" s="176"/>
      <c r="FP87" s="176"/>
      <c r="FQ87" s="176"/>
      <c r="FR87" s="176"/>
      <c r="FS87" s="176"/>
      <c r="FT87" s="176"/>
      <c r="FU87" s="176"/>
      <c r="FV87" s="176"/>
      <c r="FW87" s="176"/>
      <c r="FX87" s="176"/>
      <c r="FY87" s="176"/>
      <c r="FZ87" s="176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</row>
    <row r="88" spans="1:256" s="177" customFormat="1" x14ac:dyDescent="0.2">
      <c r="A88" s="591"/>
      <c r="B88" s="170" t="s">
        <v>226</v>
      </c>
      <c r="C88" s="808"/>
      <c r="D88" s="809"/>
      <c r="E88" s="809"/>
      <c r="F88" s="809"/>
      <c r="G88" s="809"/>
      <c r="H88" s="810"/>
      <c r="I88" s="171">
        <f>SUM(H86:H87)</f>
        <v>5.21</v>
      </c>
      <c r="J88" s="179"/>
      <c r="K88" s="175"/>
      <c r="L88" s="175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176"/>
      <c r="DH88" s="176"/>
      <c r="DI88" s="176"/>
      <c r="DJ88" s="176"/>
      <c r="DK88" s="176"/>
      <c r="DL88" s="176"/>
      <c r="DM88" s="176"/>
      <c r="DN88" s="176"/>
      <c r="DO88" s="176"/>
      <c r="DP88" s="176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  <c r="EB88" s="176"/>
      <c r="EC88" s="176"/>
      <c r="ED88" s="176"/>
      <c r="EE88" s="176"/>
      <c r="EF88" s="176"/>
      <c r="EG88" s="176"/>
      <c r="EH88" s="176"/>
      <c r="EI88" s="176"/>
      <c r="EJ88" s="176"/>
      <c r="EK88" s="176"/>
      <c r="EL88" s="176"/>
      <c r="EM88" s="176"/>
      <c r="EN88" s="176"/>
      <c r="EO88" s="176"/>
      <c r="EP88" s="176"/>
      <c r="EQ88" s="176"/>
      <c r="ER88" s="176"/>
      <c r="ES88" s="176"/>
      <c r="ET88" s="176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76"/>
      <c r="FJ88" s="176"/>
      <c r="FK88" s="176"/>
      <c r="FL88" s="176"/>
      <c r="FM88" s="176"/>
      <c r="FN88" s="176"/>
      <c r="FO88" s="176"/>
      <c r="FP88" s="176"/>
      <c r="FQ88" s="176"/>
      <c r="FR88" s="176"/>
      <c r="FS88" s="176"/>
      <c r="FT88" s="176"/>
      <c r="FU88" s="176"/>
      <c r="FV88" s="176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</row>
    <row r="89" spans="1:256" s="177" customFormat="1" x14ac:dyDescent="0.2">
      <c r="A89" s="591"/>
      <c r="B89" s="102"/>
      <c r="C89" s="672"/>
      <c r="D89" s="672"/>
      <c r="E89" s="672"/>
      <c r="F89" s="104"/>
      <c r="G89" s="105"/>
      <c r="H89" s="106"/>
      <c r="I89" s="107"/>
      <c r="J89" s="179"/>
      <c r="K89" s="175"/>
      <c r="L89" s="175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176"/>
      <c r="DM89" s="176"/>
      <c r="DN89" s="176"/>
      <c r="DO89" s="176"/>
      <c r="DP89" s="176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  <c r="EB89" s="176"/>
      <c r="EC89" s="176"/>
      <c r="ED89" s="176"/>
      <c r="EE89" s="176"/>
      <c r="EF89" s="176"/>
      <c r="EG89" s="176"/>
      <c r="EH89" s="176"/>
      <c r="EI89" s="176"/>
      <c r="EJ89" s="176"/>
      <c r="EK89" s="176"/>
      <c r="EL89" s="176"/>
      <c r="EM89" s="176"/>
      <c r="EN89" s="176"/>
      <c r="EO89" s="176"/>
      <c r="EP89" s="176"/>
      <c r="EQ89" s="176"/>
      <c r="ER89" s="176"/>
      <c r="ES89" s="176"/>
      <c r="ET89" s="176"/>
      <c r="EU89" s="176"/>
      <c r="EV89" s="176"/>
      <c r="EW89" s="176"/>
      <c r="EX89" s="176"/>
      <c r="EY89" s="176"/>
      <c r="EZ89" s="176"/>
      <c r="FA89" s="176"/>
      <c r="FB89" s="176"/>
      <c r="FC89" s="176"/>
      <c r="FD89" s="176"/>
      <c r="FE89" s="176"/>
      <c r="FF89" s="176"/>
      <c r="FG89" s="176"/>
      <c r="FH89" s="176"/>
      <c r="FI89" s="176"/>
      <c r="FJ89" s="176"/>
      <c r="FK89" s="176"/>
      <c r="FL89" s="176"/>
      <c r="FM89" s="176"/>
      <c r="FN89" s="176"/>
      <c r="FO89" s="176"/>
      <c r="FP89" s="176"/>
      <c r="FQ89" s="176"/>
      <c r="FR89" s="176"/>
      <c r="FS89" s="176"/>
      <c r="FT89" s="176"/>
      <c r="FU89" s="176"/>
      <c r="FV89" s="176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</row>
    <row r="90" spans="1:256" s="177" customFormat="1" x14ac:dyDescent="0.2">
      <c r="A90" s="591"/>
      <c r="B90" s="866" t="s">
        <v>229</v>
      </c>
      <c r="C90" s="813" t="s">
        <v>22</v>
      </c>
      <c r="D90" s="813" t="s">
        <v>223</v>
      </c>
      <c r="E90" s="813" t="s">
        <v>17</v>
      </c>
      <c r="F90" s="816" t="s">
        <v>224</v>
      </c>
      <c r="G90" s="818" t="s">
        <v>225</v>
      </c>
      <c r="H90" s="819"/>
      <c r="I90" s="820" t="s">
        <v>230</v>
      </c>
      <c r="J90" s="179"/>
      <c r="K90" s="175"/>
      <c r="L90" s="181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76"/>
      <c r="FQ90" s="176"/>
      <c r="FR90" s="176"/>
      <c r="FS90" s="176"/>
      <c r="FT90" s="176"/>
      <c r="FU90" s="176"/>
      <c r="FV90" s="176"/>
      <c r="FW90" s="176"/>
      <c r="FX90" s="176"/>
      <c r="FY90" s="176"/>
      <c r="FZ90" s="176"/>
      <c r="GA90" s="176"/>
      <c r="GB90" s="176"/>
      <c r="GC90" s="176"/>
      <c r="GD90" s="176"/>
      <c r="GE90" s="176"/>
      <c r="GF90" s="176"/>
      <c r="GG90" s="176"/>
      <c r="GH90" s="176"/>
      <c r="GI90" s="176"/>
      <c r="GJ90" s="176"/>
      <c r="GK90" s="176"/>
      <c r="GL90" s="176"/>
      <c r="GM90" s="176"/>
      <c r="GN90" s="176"/>
      <c r="GO90" s="176"/>
      <c r="GP90" s="176"/>
      <c r="GQ90" s="176"/>
      <c r="GR90" s="176"/>
      <c r="GS90" s="176"/>
      <c r="GT90" s="176"/>
      <c r="GU90" s="176"/>
      <c r="GV90" s="176"/>
      <c r="GW90" s="176"/>
      <c r="GX90" s="176"/>
      <c r="GY90" s="176"/>
      <c r="GZ90" s="176"/>
      <c r="HA90" s="176"/>
      <c r="HB90" s="176"/>
      <c r="HC90" s="176"/>
      <c r="HD90" s="176"/>
      <c r="HE90" s="176"/>
      <c r="HF90" s="176"/>
      <c r="HG90" s="176"/>
      <c r="HH90" s="176"/>
      <c r="HI90" s="176"/>
      <c r="HJ90" s="176"/>
      <c r="HK90" s="176"/>
      <c r="HL90" s="176"/>
      <c r="HM90" s="176"/>
      <c r="HN90" s="176"/>
      <c r="HO90" s="176"/>
      <c r="HP90" s="176"/>
      <c r="HQ90" s="176"/>
      <c r="HR90" s="176"/>
      <c r="HS90" s="176"/>
      <c r="HT90" s="176"/>
      <c r="HU90" s="176"/>
      <c r="HV90" s="176"/>
      <c r="HW90" s="176"/>
      <c r="HX90" s="176"/>
      <c r="HY90" s="176"/>
      <c r="HZ90" s="176"/>
      <c r="IA90" s="176"/>
      <c r="IB90" s="176"/>
      <c r="IC90" s="176"/>
      <c r="ID90" s="176"/>
      <c r="IE90" s="176"/>
      <c r="IF90" s="176"/>
      <c r="IG90" s="176"/>
      <c r="IH90" s="176"/>
      <c r="II90" s="176"/>
      <c r="IJ90" s="176"/>
      <c r="IK90" s="176"/>
      <c r="IL90" s="176"/>
      <c r="IM90" s="176"/>
      <c r="IN90" s="176"/>
      <c r="IO90" s="176"/>
      <c r="IP90" s="176"/>
      <c r="IQ90" s="176"/>
      <c r="IR90" s="176"/>
      <c r="IS90" s="176"/>
      <c r="IT90" s="176"/>
      <c r="IU90" s="176"/>
      <c r="IV90" s="176"/>
    </row>
    <row r="91" spans="1:256" s="177" customFormat="1" x14ac:dyDescent="0.2">
      <c r="A91" s="591"/>
      <c r="B91" s="868"/>
      <c r="C91" s="814"/>
      <c r="D91" s="814"/>
      <c r="E91" s="814"/>
      <c r="F91" s="869"/>
      <c r="G91" s="165" t="s">
        <v>227</v>
      </c>
      <c r="H91" s="166" t="s">
        <v>228</v>
      </c>
      <c r="I91" s="821"/>
      <c r="J91" s="182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176"/>
      <c r="DH91" s="176"/>
      <c r="DI91" s="176"/>
      <c r="DJ91" s="176"/>
      <c r="DK91" s="176"/>
      <c r="DL91" s="176"/>
      <c r="DM91" s="176"/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76"/>
      <c r="FQ91" s="176"/>
      <c r="FR91" s="176"/>
      <c r="FS91" s="176"/>
      <c r="FT91" s="176"/>
      <c r="FU91" s="176"/>
      <c r="FV91" s="176"/>
      <c r="FW91" s="176"/>
      <c r="FX91" s="176"/>
      <c r="FY91" s="176"/>
      <c r="FZ91" s="176"/>
      <c r="GA91" s="176"/>
      <c r="GB91" s="176"/>
      <c r="GC91" s="176"/>
      <c r="GD91" s="176"/>
      <c r="GE91" s="176"/>
      <c r="GF91" s="176"/>
      <c r="GG91" s="176"/>
      <c r="GH91" s="176"/>
      <c r="GI91" s="176"/>
      <c r="GJ91" s="176"/>
      <c r="GK91" s="176"/>
      <c r="GL91" s="176"/>
      <c r="GM91" s="176"/>
      <c r="GN91" s="176"/>
      <c r="GO91" s="176"/>
      <c r="GP91" s="176"/>
      <c r="GQ91" s="176"/>
      <c r="GR91" s="176"/>
      <c r="GS91" s="176"/>
      <c r="GT91" s="176"/>
      <c r="GU91" s="176"/>
      <c r="GV91" s="176"/>
      <c r="GW91" s="176"/>
      <c r="GX91" s="176"/>
      <c r="GY91" s="176"/>
      <c r="GZ91" s="176"/>
      <c r="HA91" s="176"/>
      <c r="HB91" s="176"/>
      <c r="HC91" s="176"/>
      <c r="HD91" s="176"/>
      <c r="HE91" s="176"/>
      <c r="HF91" s="176"/>
      <c r="HG91" s="176"/>
      <c r="HH91" s="176"/>
      <c r="HI91" s="176"/>
      <c r="HJ91" s="176"/>
      <c r="HK91" s="176"/>
      <c r="HL91" s="176"/>
      <c r="HM91" s="176"/>
      <c r="HN91" s="176"/>
      <c r="HO91" s="176"/>
      <c r="HP91" s="176"/>
      <c r="HQ91" s="176"/>
      <c r="HR91" s="176"/>
      <c r="HS91" s="176"/>
      <c r="HT91" s="176"/>
      <c r="HU91" s="176"/>
      <c r="HV91" s="176"/>
      <c r="HW91" s="176"/>
      <c r="HX91" s="176"/>
      <c r="HY91" s="176"/>
      <c r="HZ91" s="176"/>
      <c r="IA91" s="176"/>
      <c r="IB91" s="176"/>
      <c r="IC91" s="176"/>
      <c r="ID91" s="176"/>
      <c r="IE91" s="176"/>
      <c r="IF91" s="176"/>
      <c r="IG91" s="176"/>
      <c r="IH91" s="176"/>
      <c r="II91" s="176"/>
      <c r="IJ91" s="176"/>
      <c r="IK91" s="176"/>
      <c r="IL91" s="176"/>
      <c r="IM91" s="176"/>
      <c r="IN91" s="176"/>
      <c r="IO91" s="176"/>
      <c r="IP91" s="176"/>
      <c r="IQ91" s="176"/>
      <c r="IR91" s="176"/>
      <c r="IS91" s="176"/>
      <c r="IT91" s="176"/>
      <c r="IU91" s="176"/>
      <c r="IV91" s="176"/>
    </row>
    <row r="92" spans="1:256" s="177" customFormat="1" ht="32.25" customHeight="1" x14ac:dyDescent="0.2">
      <c r="A92" s="591"/>
      <c r="B92" s="132" t="s">
        <v>1021</v>
      </c>
      <c r="C92" s="77" t="s">
        <v>8</v>
      </c>
      <c r="D92" s="593">
        <v>2674</v>
      </c>
      <c r="E92" s="111" t="s">
        <v>209</v>
      </c>
      <c r="F92" s="172">
        <v>1.0169999999999999</v>
      </c>
      <c r="G92" s="594">
        <v>4.32</v>
      </c>
      <c r="H92" s="114">
        <f>TRUNC(F92*G92,2)</f>
        <v>4.3899999999999997</v>
      </c>
      <c r="I92" s="569"/>
      <c r="J92" s="182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76"/>
      <c r="FN92" s="176"/>
      <c r="FO92" s="176"/>
      <c r="FP92" s="176"/>
      <c r="FQ92" s="176"/>
      <c r="FR92" s="176"/>
      <c r="FS92" s="176"/>
      <c r="FT92" s="176"/>
      <c r="FU92" s="176"/>
      <c r="FV92" s="176"/>
      <c r="FW92" s="176"/>
      <c r="FX92" s="176"/>
      <c r="FY92" s="176"/>
      <c r="FZ92" s="176"/>
      <c r="GA92" s="176"/>
      <c r="GB92" s="176"/>
      <c r="GC92" s="176"/>
      <c r="GD92" s="176"/>
      <c r="GE92" s="176"/>
      <c r="GF92" s="176"/>
      <c r="GG92" s="176"/>
      <c r="GH92" s="176"/>
      <c r="GI92" s="176"/>
      <c r="GJ92" s="176"/>
      <c r="GK92" s="176"/>
      <c r="GL92" s="176"/>
      <c r="GM92" s="176"/>
      <c r="GN92" s="176"/>
      <c r="GO92" s="176"/>
      <c r="GP92" s="176"/>
      <c r="GQ92" s="176"/>
      <c r="GR92" s="176"/>
      <c r="GS92" s="176"/>
      <c r="GT92" s="176"/>
      <c r="GU92" s="176"/>
      <c r="GV92" s="176"/>
      <c r="GW92" s="176"/>
      <c r="GX92" s="176"/>
      <c r="GY92" s="176"/>
      <c r="GZ92" s="176"/>
      <c r="HA92" s="176"/>
      <c r="HB92" s="176"/>
      <c r="HC92" s="176"/>
      <c r="HD92" s="176"/>
      <c r="HE92" s="176"/>
      <c r="HF92" s="176"/>
      <c r="HG92" s="176"/>
      <c r="HH92" s="176"/>
      <c r="HI92" s="176"/>
      <c r="HJ92" s="176"/>
      <c r="HK92" s="176"/>
      <c r="HL92" s="176"/>
      <c r="HM92" s="176"/>
      <c r="HN92" s="176"/>
      <c r="HO92" s="176"/>
      <c r="HP92" s="176"/>
      <c r="HQ92" s="176"/>
      <c r="HR92" s="176"/>
      <c r="HS92" s="176"/>
      <c r="HT92" s="176"/>
      <c r="HU92" s="176"/>
      <c r="HV92" s="176"/>
      <c r="HW92" s="176"/>
      <c r="HX92" s="176"/>
      <c r="HY92" s="176"/>
      <c r="HZ92" s="176"/>
      <c r="IA92" s="176"/>
      <c r="IB92" s="176"/>
      <c r="IC92" s="176"/>
      <c r="ID92" s="176"/>
      <c r="IE92" s="176"/>
      <c r="IF92" s="176"/>
      <c r="IG92" s="176"/>
      <c r="IH92" s="176"/>
      <c r="II92" s="176"/>
      <c r="IJ92" s="176"/>
      <c r="IK92" s="176"/>
      <c r="IL92" s="176"/>
      <c r="IM92" s="176"/>
      <c r="IN92" s="176"/>
      <c r="IO92" s="176"/>
      <c r="IP92" s="176"/>
      <c r="IQ92" s="176"/>
      <c r="IR92" s="176"/>
      <c r="IS92" s="176"/>
      <c r="IT92" s="176"/>
      <c r="IU92" s="176"/>
      <c r="IV92" s="176"/>
    </row>
    <row r="93" spans="1:256" s="177" customFormat="1" ht="25.5" customHeight="1" x14ac:dyDescent="0.2">
      <c r="A93" s="591"/>
      <c r="B93" s="604" t="s">
        <v>1022</v>
      </c>
      <c r="C93" s="605" t="s">
        <v>233</v>
      </c>
      <c r="D93" s="606" t="s">
        <v>234</v>
      </c>
      <c r="E93" s="607" t="s">
        <v>17</v>
      </c>
      <c r="F93" s="608">
        <f>1/1.5</f>
        <v>0.66666666666666663</v>
      </c>
      <c r="G93" s="609">
        <v>4.38</v>
      </c>
      <c r="H93" s="610">
        <f t="shared" ref="H93:H95" si="0">TRUNC(F93*G93,2)</f>
        <v>2.92</v>
      </c>
      <c r="I93" s="611"/>
      <c r="J93" s="182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176"/>
      <c r="DH93" s="176"/>
      <c r="DI93" s="176"/>
      <c r="DJ93" s="176"/>
      <c r="DK93" s="176"/>
      <c r="DL93" s="176"/>
      <c r="DM93" s="176"/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76"/>
      <c r="FQ93" s="176"/>
      <c r="FR93" s="176"/>
      <c r="FS93" s="176"/>
      <c r="FT93" s="176"/>
      <c r="FU93" s="176"/>
      <c r="FV93" s="176"/>
      <c r="FW93" s="176"/>
      <c r="FX93" s="176"/>
      <c r="FY93" s="176"/>
      <c r="FZ93" s="176"/>
      <c r="GA93" s="176"/>
      <c r="GB93" s="176"/>
      <c r="GC93" s="176"/>
      <c r="GD93" s="176"/>
      <c r="GE93" s="176"/>
      <c r="GF93" s="176"/>
      <c r="GG93" s="176"/>
      <c r="GH93" s="176"/>
      <c r="GI93" s="176"/>
      <c r="GJ93" s="176"/>
      <c r="GK93" s="176"/>
      <c r="GL93" s="176"/>
      <c r="GM93" s="176"/>
      <c r="GN93" s="176"/>
      <c r="GO93" s="176"/>
      <c r="GP93" s="176"/>
      <c r="GQ93" s="176"/>
      <c r="GR93" s="176"/>
      <c r="GS93" s="176"/>
      <c r="GT93" s="176"/>
      <c r="GU93" s="176"/>
      <c r="GV93" s="176"/>
      <c r="GW93" s="176"/>
      <c r="GX93" s="176"/>
      <c r="GY93" s="176"/>
      <c r="GZ93" s="176"/>
      <c r="HA93" s="176"/>
      <c r="HB93" s="176"/>
      <c r="HC93" s="176"/>
      <c r="HD93" s="176"/>
      <c r="HE93" s="176"/>
      <c r="HF93" s="176"/>
      <c r="HG93" s="176"/>
      <c r="HH93" s="176"/>
      <c r="HI93" s="176"/>
      <c r="HJ93" s="176"/>
      <c r="HK93" s="176"/>
      <c r="HL93" s="176"/>
      <c r="HM93" s="176"/>
      <c r="HN93" s="176"/>
      <c r="HO93" s="176"/>
      <c r="HP93" s="176"/>
      <c r="HQ93" s="176"/>
      <c r="HR93" s="176"/>
      <c r="HS93" s="176"/>
      <c r="HT93" s="176"/>
      <c r="HU93" s="176"/>
      <c r="HV93" s="176"/>
      <c r="HW93" s="176"/>
      <c r="HX93" s="176"/>
      <c r="HY93" s="176"/>
      <c r="HZ93" s="176"/>
      <c r="IA93" s="176"/>
      <c r="IB93" s="176"/>
      <c r="IC93" s="176"/>
      <c r="ID93" s="176"/>
      <c r="IE93" s="176"/>
      <c r="IF93" s="176"/>
      <c r="IG93" s="176"/>
      <c r="IH93" s="176"/>
      <c r="II93" s="176"/>
      <c r="IJ93" s="176"/>
      <c r="IK93" s="176"/>
      <c r="IL93" s="176"/>
      <c r="IM93" s="176"/>
      <c r="IN93" s="176"/>
      <c r="IO93" s="176"/>
      <c r="IP93" s="176"/>
      <c r="IQ93" s="176"/>
      <c r="IR93" s="176"/>
      <c r="IS93" s="176"/>
      <c r="IT93" s="176"/>
      <c r="IU93" s="176"/>
      <c r="IV93" s="176"/>
    </row>
    <row r="94" spans="1:256" s="177" customFormat="1" ht="25.5" customHeight="1" x14ac:dyDescent="0.2">
      <c r="A94" s="591"/>
      <c r="B94" s="612" t="s">
        <v>1023</v>
      </c>
      <c r="C94" s="605" t="s">
        <v>8</v>
      </c>
      <c r="D94" s="606">
        <v>11950</v>
      </c>
      <c r="E94" s="613" t="s">
        <v>17</v>
      </c>
      <c r="F94" s="608">
        <f>1/1.5</f>
        <v>0.66666666666666663</v>
      </c>
      <c r="G94" s="609">
        <v>0.22</v>
      </c>
      <c r="H94" s="610">
        <f t="shared" si="0"/>
        <v>0.14000000000000001</v>
      </c>
      <c r="I94" s="611"/>
      <c r="J94" s="182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176"/>
      <c r="DH94" s="176"/>
      <c r="DI94" s="176"/>
      <c r="DJ94" s="176"/>
      <c r="DK94" s="176"/>
      <c r="DL94" s="176"/>
      <c r="DM94" s="176"/>
      <c r="DN94" s="176"/>
      <c r="DO94" s="176"/>
      <c r="DP94" s="176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76"/>
      <c r="FQ94" s="176"/>
      <c r="FR94" s="176"/>
      <c r="FS94" s="176"/>
      <c r="FT94" s="176"/>
      <c r="FU94" s="176"/>
      <c r="FV94" s="176"/>
      <c r="FW94" s="176"/>
      <c r="FX94" s="176"/>
      <c r="FY94" s="176"/>
      <c r="FZ94" s="176"/>
      <c r="GA94" s="176"/>
      <c r="GB94" s="176"/>
      <c r="GC94" s="176"/>
      <c r="GD94" s="176"/>
      <c r="GE94" s="176"/>
      <c r="GF94" s="176"/>
      <c r="GG94" s="176"/>
      <c r="GH94" s="176"/>
      <c r="GI94" s="176"/>
      <c r="GJ94" s="176"/>
      <c r="GK94" s="176"/>
      <c r="GL94" s="176"/>
      <c r="GM94" s="176"/>
      <c r="GN94" s="176"/>
      <c r="GO94" s="176"/>
      <c r="GP94" s="176"/>
      <c r="GQ94" s="176"/>
      <c r="GR94" s="176"/>
      <c r="GS94" s="176"/>
      <c r="GT94" s="176"/>
      <c r="GU94" s="176"/>
      <c r="GV94" s="176"/>
      <c r="GW94" s="176"/>
      <c r="GX94" s="176"/>
      <c r="GY94" s="176"/>
      <c r="GZ94" s="176"/>
      <c r="HA94" s="176"/>
      <c r="HB94" s="176"/>
      <c r="HC94" s="176"/>
      <c r="HD94" s="176"/>
      <c r="HE94" s="176"/>
      <c r="HF94" s="176"/>
      <c r="HG94" s="176"/>
      <c r="HH94" s="176"/>
      <c r="HI94" s="176"/>
      <c r="HJ94" s="176"/>
      <c r="HK94" s="176"/>
      <c r="HL94" s="176"/>
      <c r="HM94" s="176"/>
      <c r="HN94" s="176"/>
      <c r="HO94" s="176"/>
      <c r="HP94" s="176"/>
      <c r="HQ94" s="176"/>
      <c r="HR94" s="176"/>
      <c r="HS94" s="176"/>
      <c r="HT94" s="176"/>
      <c r="HU94" s="176"/>
      <c r="HV94" s="176"/>
      <c r="HW94" s="176"/>
      <c r="HX94" s="176"/>
      <c r="HY94" s="176"/>
      <c r="HZ94" s="176"/>
      <c r="IA94" s="176"/>
      <c r="IB94" s="176"/>
      <c r="IC94" s="176"/>
      <c r="ID94" s="176"/>
      <c r="IE94" s="176"/>
      <c r="IF94" s="176"/>
      <c r="IG94" s="176"/>
      <c r="IH94" s="176"/>
      <c r="II94" s="176"/>
      <c r="IJ94" s="176"/>
      <c r="IK94" s="176"/>
      <c r="IL94" s="176"/>
      <c r="IM94" s="176"/>
      <c r="IN94" s="176"/>
      <c r="IO94" s="176"/>
      <c r="IP94" s="176"/>
      <c r="IQ94" s="176"/>
      <c r="IR94" s="176"/>
      <c r="IS94" s="176"/>
      <c r="IT94" s="176"/>
      <c r="IU94" s="176"/>
      <c r="IV94" s="176"/>
    </row>
    <row r="95" spans="1:256" s="177" customFormat="1" ht="25.5" customHeight="1" x14ac:dyDescent="0.2">
      <c r="A95" s="591"/>
      <c r="B95" s="612" t="s">
        <v>1024</v>
      </c>
      <c r="C95" s="605" t="s">
        <v>8</v>
      </c>
      <c r="D95" s="606">
        <v>43130</v>
      </c>
      <c r="E95" s="501" t="s">
        <v>269</v>
      </c>
      <c r="F95" s="608">
        <v>2.5999999999999999E-2</v>
      </c>
      <c r="G95" s="609">
        <v>31.38</v>
      </c>
      <c r="H95" s="610">
        <f t="shared" si="0"/>
        <v>0.81</v>
      </c>
      <c r="I95" s="611"/>
      <c r="J95" s="182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176"/>
      <c r="DH95" s="176"/>
      <c r="DI95" s="176"/>
      <c r="DJ95" s="176"/>
      <c r="DK95" s="176"/>
      <c r="DL95" s="176"/>
      <c r="DM95" s="176"/>
      <c r="DN95" s="176"/>
      <c r="DO95" s="176"/>
      <c r="DP95" s="176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76"/>
      <c r="GI95" s="176"/>
      <c r="GJ95" s="176"/>
      <c r="GK95" s="176"/>
      <c r="GL95" s="176"/>
      <c r="GM95" s="176"/>
      <c r="GN95" s="176"/>
      <c r="GO95" s="176"/>
      <c r="GP95" s="176"/>
      <c r="GQ95" s="176"/>
      <c r="GR95" s="176"/>
      <c r="GS95" s="176"/>
      <c r="GT95" s="176"/>
      <c r="GU95" s="176"/>
      <c r="GV95" s="176"/>
      <c r="GW95" s="176"/>
      <c r="GX95" s="176"/>
      <c r="GY95" s="176"/>
      <c r="GZ95" s="176"/>
      <c r="HA95" s="176"/>
      <c r="HB95" s="176"/>
      <c r="HC95" s="176"/>
      <c r="HD95" s="176"/>
      <c r="HE95" s="176"/>
      <c r="HF95" s="176"/>
      <c r="HG95" s="176"/>
      <c r="HH95" s="176"/>
      <c r="HI95" s="176"/>
      <c r="HJ95" s="176"/>
      <c r="HK95" s="176"/>
      <c r="HL95" s="176"/>
      <c r="HM95" s="176"/>
      <c r="HN95" s="176"/>
      <c r="HO95" s="176"/>
      <c r="HP95" s="176"/>
      <c r="HQ95" s="176"/>
      <c r="HR95" s="176"/>
      <c r="HS95" s="176"/>
      <c r="HT95" s="176"/>
      <c r="HU95" s="176"/>
      <c r="HV95" s="176"/>
      <c r="HW95" s="176"/>
      <c r="HX95" s="176"/>
      <c r="HY95" s="176"/>
      <c r="HZ95" s="176"/>
      <c r="IA95" s="176"/>
      <c r="IB95" s="176"/>
      <c r="IC95" s="176"/>
      <c r="ID95" s="176"/>
      <c r="IE95" s="176"/>
      <c r="IF95" s="176"/>
      <c r="IG95" s="176"/>
      <c r="IH95" s="176"/>
      <c r="II95" s="176"/>
      <c r="IJ95" s="176"/>
      <c r="IK95" s="176"/>
      <c r="IL95" s="176"/>
      <c r="IM95" s="176"/>
      <c r="IN95" s="176"/>
      <c r="IO95" s="176"/>
      <c r="IP95" s="176"/>
      <c r="IQ95" s="176"/>
      <c r="IR95" s="176"/>
      <c r="IS95" s="176"/>
      <c r="IT95" s="176"/>
      <c r="IU95" s="176"/>
      <c r="IV95" s="176"/>
    </row>
    <row r="96" spans="1:256" s="177" customFormat="1" x14ac:dyDescent="0.2">
      <c r="A96" s="591"/>
      <c r="B96" s="170" t="s">
        <v>230</v>
      </c>
      <c r="C96" s="808"/>
      <c r="D96" s="809"/>
      <c r="E96" s="809"/>
      <c r="F96" s="809"/>
      <c r="G96" s="809"/>
      <c r="H96" s="810"/>
      <c r="I96" s="171">
        <f>SUM(H92:H95)</f>
        <v>8.26</v>
      </c>
      <c r="J96" s="182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176"/>
      <c r="GF96" s="176"/>
      <c r="GG96" s="176"/>
      <c r="GH96" s="176"/>
      <c r="GI96" s="176"/>
      <c r="GJ96" s="176"/>
      <c r="GK96" s="176"/>
      <c r="GL96" s="176"/>
      <c r="GM96" s="176"/>
      <c r="GN96" s="176"/>
      <c r="GO96" s="176"/>
      <c r="GP96" s="176"/>
      <c r="GQ96" s="176"/>
      <c r="GR96" s="176"/>
      <c r="GS96" s="176"/>
      <c r="GT96" s="176"/>
      <c r="GU96" s="176"/>
      <c r="GV96" s="176"/>
      <c r="GW96" s="176"/>
      <c r="GX96" s="176"/>
      <c r="GY96" s="176"/>
      <c r="GZ96" s="176"/>
      <c r="HA96" s="176"/>
      <c r="HB96" s="176"/>
      <c r="HC96" s="176"/>
      <c r="HD96" s="176"/>
      <c r="HE96" s="176"/>
      <c r="HF96" s="176"/>
      <c r="HG96" s="176"/>
      <c r="HH96" s="176"/>
      <c r="HI96" s="176"/>
      <c r="HJ96" s="176"/>
      <c r="HK96" s="176"/>
      <c r="HL96" s="176"/>
      <c r="HM96" s="176"/>
      <c r="HN96" s="176"/>
      <c r="HO96" s="176"/>
      <c r="HP96" s="176"/>
      <c r="HQ96" s="176"/>
      <c r="HR96" s="176"/>
      <c r="HS96" s="176"/>
      <c r="HT96" s="176"/>
      <c r="HU96" s="176"/>
      <c r="HV96" s="176"/>
      <c r="HW96" s="176"/>
      <c r="HX96" s="176"/>
      <c r="HY96" s="176"/>
      <c r="HZ96" s="176"/>
      <c r="IA96" s="176"/>
      <c r="IB96" s="176"/>
      <c r="IC96" s="176"/>
      <c r="ID96" s="176"/>
      <c r="IE96" s="176"/>
      <c r="IF96" s="176"/>
      <c r="IG96" s="176"/>
      <c r="IH96" s="176"/>
      <c r="II96" s="176"/>
      <c r="IJ96" s="176"/>
      <c r="IK96" s="176"/>
      <c r="IL96" s="176"/>
      <c r="IM96" s="176"/>
      <c r="IN96" s="176"/>
      <c r="IO96" s="176"/>
      <c r="IP96" s="176"/>
      <c r="IQ96" s="176"/>
      <c r="IR96" s="176"/>
      <c r="IS96" s="176"/>
      <c r="IT96" s="176"/>
      <c r="IU96" s="176"/>
      <c r="IV96" s="176"/>
    </row>
    <row r="97" spans="1:256" s="177" customFormat="1" x14ac:dyDescent="0.2">
      <c r="A97" s="591"/>
      <c r="B97" s="126"/>
      <c r="C97" s="127"/>
      <c r="D97" s="127"/>
      <c r="E97" s="128"/>
      <c r="F97" s="88"/>
      <c r="G97" s="129"/>
      <c r="H97" s="130"/>
      <c r="I97" s="131"/>
      <c r="J97" s="182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76"/>
      <c r="FQ97" s="176"/>
      <c r="FR97" s="176"/>
      <c r="FS97" s="176"/>
      <c r="FT97" s="176"/>
      <c r="FU97" s="176"/>
      <c r="FV97" s="176"/>
      <c r="FW97" s="176"/>
      <c r="FX97" s="176"/>
      <c r="FY97" s="176"/>
      <c r="FZ97" s="176"/>
      <c r="GA97" s="176"/>
      <c r="GB97" s="176"/>
      <c r="GC97" s="176"/>
      <c r="GD97" s="176"/>
      <c r="GE97" s="176"/>
      <c r="GF97" s="176"/>
      <c r="GG97" s="176"/>
      <c r="GH97" s="176"/>
      <c r="GI97" s="176"/>
      <c r="GJ97" s="176"/>
      <c r="GK97" s="176"/>
      <c r="GL97" s="176"/>
      <c r="GM97" s="176"/>
      <c r="GN97" s="176"/>
      <c r="GO97" s="176"/>
      <c r="GP97" s="176"/>
      <c r="GQ97" s="176"/>
      <c r="GR97" s="176"/>
      <c r="GS97" s="176"/>
      <c r="GT97" s="176"/>
      <c r="GU97" s="176"/>
      <c r="GV97" s="176"/>
      <c r="GW97" s="176"/>
      <c r="GX97" s="176"/>
      <c r="GY97" s="176"/>
      <c r="GZ97" s="176"/>
      <c r="HA97" s="176"/>
      <c r="HB97" s="176"/>
      <c r="HC97" s="176"/>
      <c r="HD97" s="176"/>
      <c r="HE97" s="176"/>
      <c r="HF97" s="176"/>
      <c r="HG97" s="176"/>
      <c r="HH97" s="176"/>
      <c r="HI97" s="176"/>
      <c r="HJ97" s="176"/>
      <c r="HK97" s="176"/>
      <c r="HL97" s="176"/>
      <c r="HM97" s="176"/>
      <c r="HN97" s="176"/>
      <c r="HO97" s="176"/>
      <c r="HP97" s="176"/>
      <c r="HQ97" s="176"/>
      <c r="HR97" s="176"/>
      <c r="HS97" s="176"/>
      <c r="HT97" s="176"/>
      <c r="HU97" s="176"/>
      <c r="HV97" s="176"/>
      <c r="HW97" s="176"/>
      <c r="HX97" s="176"/>
      <c r="HY97" s="176"/>
      <c r="HZ97" s="176"/>
      <c r="IA97" s="176"/>
      <c r="IB97" s="176"/>
      <c r="IC97" s="176"/>
      <c r="ID97" s="176"/>
      <c r="IE97" s="176"/>
      <c r="IF97" s="176"/>
      <c r="IG97" s="176"/>
      <c r="IH97" s="176"/>
      <c r="II97" s="176"/>
      <c r="IJ97" s="176"/>
      <c r="IK97" s="176"/>
      <c r="IL97" s="176"/>
      <c r="IM97" s="176"/>
      <c r="IN97" s="176"/>
      <c r="IO97" s="176"/>
      <c r="IP97" s="176"/>
      <c r="IQ97" s="176"/>
      <c r="IR97" s="176"/>
      <c r="IS97" s="176"/>
      <c r="IT97" s="176"/>
      <c r="IU97" s="176"/>
      <c r="IV97" s="176"/>
    </row>
    <row r="98" spans="1:256" s="177" customFormat="1" x14ac:dyDescent="0.2">
      <c r="A98" s="591"/>
      <c r="B98" s="811" t="s">
        <v>231</v>
      </c>
      <c r="C98" s="813" t="s">
        <v>22</v>
      </c>
      <c r="D98" s="813" t="s">
        <v>223</v>
      </c>
      <c r="E98" s="813" t="s">
        <v>17</v>
      </c>
      <c r="F98" s="816" t="s">
        <v>224</v>
      </c>
      <c r="G98" s="818" t="s">
        <v>225</v>
      </c>
      <c r="H98" s="819"/>
      <c r="I98" s="820" t="s">
        <v>232</v>
      </c>
      <c r="J98" s="182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176"/>
      <c r="DH98" s="176"/>
      <c r="DI98" s="176"/>
      <c r="DJ98" s="176"/>
      <c r="DK98" s="176"/>
      <c r="DL98" s="176"/>
      <c r="DM98" s="176"/>
      <c r="DN98" s="176"/>
      <c r="DO98" s="176"/>
      <c r="DP98" s="176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76"/>
      <c r="FQ98" s="176"/>
      <c r="FR98" s="176"/>
      <c r="FS98" s="176"/>
      <c r="FT98" s="176"/>
      <c r="FU98" s="176"/>
      <c r="FV98" s="176"/>
      <c r="FW98" s="176"/>
      <c r="FX98" s="176"/>
      <c r="FY98" s="176"/>
      <c r="FZ98" s="176"/>
      <c r="GA98" s="176"/>
      <c r="GB98" s="176"/>
      <c r="GC98" s="176"/>
      <c r="GD98" s="176"/>
      <c r="GE98" s="176"/>
      <c r="GF98" s="176"/>
      <c r="GG98" s="176"/>
      <c r="GH98" s="176"/>
      <c r="GI98" s="176"/>
      <c r="GJ98" s="176"/>
      <c r="GK98" s="176"/>
      <c r="GL98" s="176"/>
      <c r="GM98" s="176"/>
      <c r="GN98" s="176"/>
      <c r="GO98" s="176"/>
      <c r="GP98" s="176"/>
      <c r="GQ98" s="176"/>
      <c r="GR98" s="176"/>
      <c r="GS98" s="176"/>
      <c r="GT98" s="176"/>
      <c r="GU98" s="176"/>
      <c r="GV98" s="176"/>
      <c r="GW98" s="176"/>
      <c r="GX98" s="176"/>
      <c r="GY98" s="176"/>
      <c r="GZ98" s="176"/>
      <c r="HA98" s="176"/>
      <c r="HB98" s="176"/>
      <c r="HC98" s="176"/>
      <c r="HD98" s="176"/>
      <c r="HE98" s="176"/>
      <c r="HF98" s="176"/>
      <c r="HG98" s="176"/>
      <c r="HH98" s="176"/>
      <c r="HI98" s="176"/>
      <c r="HJ98" s="176"/>
      <c r="HK98" s="176"/>
      <c r="HL98" s="176"/>
      <c r="HM98" s="176"/>
      <c r="HN98" s="176"/>
      <c r="HO98" s="176"/>
      <c r="HP98" s="176"/>
      <c r="HQ98" s="176"/>
      <c r="HR98" s="176"/>
      <c r="HS98" s="176"/>
      <c r="HT98" s="176"/>
      <c r="HU98" s="176"/>
      <c r="HV98" s="176"/>
      <c r="HW98" s="176"/>
      <c r="HX98" s="176"/>
      <c r="HY98" s="176"/>
      <c r="HZ98" s="176"/>
      <c r="IA98" s="176"/>
      <c r="IB98" s="176"/>
      <c r="IC98" s="176"/>
      <c r="ID98" s="176"/>
      <c r="IE98" s="176"/>
      <c r="IF98" s="176"/>
      <c r="IG98" s="176"/>
      <c r="IH98" s="176"/>
      <c r="II98" s="176"/>
      <c r="IJ98" s="176"/>
      <c r="IK98" s="176"/>
      <c r="IL98" s="176"/>
      <c r="IM98" s="176"/>
      <c r="IN98" s="176"/>
      <c r="IO98" s="176"/>
      <c r="IP98" s="176"/>
      <c r="IQ98" s="176"/>
      <c r="IR98" s="176"/>
      <c r="IS98" s="176"/>
      <c r="IT98" s="176"/>
      <c r="IU98" s="176"/>
      <c r="IV98" s="176"/>
    </row>
    <row r="99" spans="1:256" s="177" customFormat="1" x14ac:dyDescent="0.2">
      <c r="A99" s="591"/>
      <c r="B99" s="812"/>
      <c r="C99" s="814"/>
      <c r="D99" s="814"/>
      <c r="E99" s="815"/>
      <c r="F99" s="817"/>
      <c r="G99" s="165" t="s">
        <v>227</v>
      </c>
      <c r="H99" s="166" t="s">
        <v>228</v>
      </c>
      <c r="I99" s="821"/>
      <c r="J99" s="182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176"/>
      <c r="DH99" s="176"/>
      <c r="DI99" s="176"/>
      <c r="DJ99" s="176"/>
      <c r="DK99" s="176"/>
      <c r="DL99" s="176"/>
      <c r="DM99" s="176"/>
      <c r="DN99" s="176"/>
      <c r="DO99" s="176"/>
      <c r="DP99" s="176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76"/>
      <c r="FN99" s="176"/>
      <c r="FO99" s="176"/>
      <c r="FP99" s="176"/>
      <c r="FQ99" s="176"/>
      <c r="FR99" s="176"/>
      <c r="FS99" s="176"/>
      <c r="FT99" s="176"/>
      <c r="FU99" s="176"/>
      <c r="FV99" s="176"/>
      <c r="FW99" s="176"/>
      <c r="FX99" s="176"/>
      <c r="FY99" s="176"/>
      <c r="FZ99" s="176"/>
      <c r="GA99" s="176"/>
      <c r="GB99" s="176"/>
      <c r="GC99" s="176"/>
      <c r="GD99" s="176"/>
      <c r="GE99" s="176"/>
      <c r="GF99" s="176"/>
      <c r="GG99" s="176"/>
      <c r="GH99" s="176"/>
      <c r="GI99" s="176"/>
      <c r="GJ99" s="176"/>
      <c r="GK99" s="176"/>
      <c r="GL99" s="176"/>
      <c r="GM99" s="176"/>
      <c r="GN99" s="176"/>
      <c r="GO99" s="176"/>
      <c r="GP99" s="176"/>
      <c r="GQ99" s="176"/>
      <c r="GR99" s="176"/>
      <c r="GS99" s="176"/>
      <c r="GT99" s="176"/>
      <c r="GU99" s="176"/>
      <c r="GV99" s="176"/>
      <c r="GW99" s="176"/>
      <c r="GX99" s="176"/>
      <c r="GY99" s="176"/>
      <c r="GZ99" s="176"/>
      <c r="HA99" s="176"/>
      <c r="HB99" s="176"/>
      <c r="HC99" s="176"/>
      <c r="HD99" s="176"/>
      <c r="HE99" s="176"/>
      <c r="HF99" s="176"/>
      <c r="HG99" s="176"/>
      <c r="HH99" s="176"/>
      <c r="HI99" s="176"/>
      <c r="HJ99" s="176"/>
      <c r="HK99" s="176"/>
      <c r="HL99" s="176"/>
      <c r="HM99" s="176"/>
      <c r="HN99" s="176"/>
      <c r="HO99" s="176"/>
      <c r="HP99" s="176"/>
      <c r="HQ99" s="176"/>
      <c r="HR99" s="176"/>
      <c r="HS99" s="176"/>
      <c r="HT99" s="176"/>
      <c r="HU99" s="176"/>
      <c r="HV99" s="176"/>
      <c r="HW99" s="176"/>
      <c r="HX99" s="176"/>
      <c r="HY99" s="176"/>
      <c r="HZ99" s="176"/>
      <c r="IA99" s="176"/>
      <c r="IB99" s="176"/>
      <c r="IC99" s="176"/>
      <c r="ID99" s="176"/>
      <c r="IE99" s="176"/>
      <c r="IF99" s="176"/>
      <c r="IG99" s="176"/>
      <c r="IH99" s="176"/>
      <c r="II99" s="176"/>
      <c r="IJ99" s="176"/>
      <c r="IK99" s="176"/>
      <c r="IL99" s="176"/>
      <c r="IM99" s="176"/>
      <c r="IN99" s="176"/>
      <c r="IO99" s="176"/>
      <c r="IP99" s="176"/>
      <c r="IQ99" s="176"/>
      <c r="IR99" s="176"/>
      <c r="IS99" s="176"/>
      <c r="IT99" s="176"/>
      <c r="IU99" s="176"/>
      <c r="IV99" s="176"/>
    </row>
    <row r="100" spans="1:256" s="177" customFormat="1" x14ac:dyDescent="0.2">
      <c r="A100" s="591"/>
      <c r="B100" s="132"/>
      <c r="C100" s="110"/>
      <c r="D100" s="78"/>
      <c r="E100" s="111"/>
      <c r="F100" s="112"/>
      <c r="G100" s="113"/>
      <c r="H100" s="114"/>
      <c r="I100" s="159"/>
      <c r="J100" s="182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176"/>
      <c r="DH100" s="176"/>
      <c r="DI100" s="176"/>
      <c r="DJ100" s="176"/>
      <c r="DK100" s="176"/>
      <c r="DL100" s="176"/>
      <c r="DM100" s="176"/>
      <c r="DN100" s="176"/>
      <c r="DO100" s="176"/>
      <c r="DP100" s="176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76"/>
      <c r="FN100" s="176"/>
      <c r="FO100" s="176"/>
      <c r="FP100" s="176"/>
      <c r="FQ100" s="176"/>
      <c r="FR100" s="176"/>
      <c r="FS100" s="176"/>
      <c r="FT100" s="176"/>
      <c r="FU100" s="176"/>
      <c r="FV100" s="176"/>
      <c r="FW100" s="176"/>
      <c r="FX100" s="176"/>
      <c r="FY100" s="176"/>
      <c r="FZ100" s="176"/>
      <c r="GA100" s="176"/>
      <c r="GB100" s="176"/>
      <c r="GC100" s="176"/>
      <c r="GD100" s="176"/>
      <c r="GE100" s="176"/>
      <c r="GF100" s="176"/>
      <c r="GG100" s="176"/>
      <c r="GH100" s="176"/>
      <c r="GI100" s="176"/>
      <c r="GJ100" s="176"/>
      <c r="GK100" s="176"/>
      <c r="GL100" s="176"/>
      <c r="GM100" s="176"/>
      <c r="GN100" s="176"/>
      <c r="GO100" s="176"/>
      <c r="GP100" s="176"/>
      <c r="GQ100" s="176"/>
      <c r="GR100" s="176"/>
      <c r="GS100" s="176"/>
      <c r="GT100" s="176"/>
      <c r="GU100" s="176"/>
      <c r="GV100" s="176"/>
      <c r="GW100" s="176"/>
      <c r="GX100" s="176"/>
      <c r="GY100" s="176"/>
      <c r="GZ100" s="176"/>
      <c r="HA100" s="176"/>
      <c r="HB100" s="176"/>
      <c r="HC100" s="176"/>
      <c r="HD100" s="176"/>
      <c r="HE100" s="176"/>
      <c r="HF100" s="176"/>
      <c r="HG100" s="176"/>
      <c r="HH100" s="176"/>
      <c r="HI100" s="176"/>
      <c r="HJ100" s="176"/>
      <c r="HK100" s="176"/>
      <c r="HL100" s="176"/>
      <c r="HM100" s="176"/>
      <c r="HN100" s="176"/>
      <c r="HO100" s="176"/>
      <c r="HP100" s="176"/>
      <c r="HQ100" s="176"/>
      <c r="HR100" s="176"/>
      <c r="HS100" s="176"/>
      <c r="HT100" s="176"/>
      <c r="HU100" s="176"/>
      <c r="HV100" s="176"/>
      <c r="HW100" s="176"/>
      <c r="HX100" s="176"/>
      <c r="HY100" s="176"/>
      <c r="HZ100" s="176"/>
      <c r="IA100" s="176"/>
      <c r="IB100" s="176"/>
      <c r="IC100" s="176"/>
      <c r="ID100" s="176"/>
      <c r="IE100" s="176"/>
      <c r="IF100" s="176"/>
      <c r="IG100" s="176"/>
      <c r="IH100" s="176"/>
      <c r="II100" s="176"/>
      <c r="IJ100" s="176"/>
      <c r="IK100" s="176"/>
      <c r="IL100" s="176"/>
      <c r="IM100" s="176"/>
      <c r="IN100" s="176"/>
      <c r="IO100" s="176"/>
      <c r="IP100" s="176"/>
      <c r="IQ100" s="176"/>
      <c r="IR100" s="176"/>
      <c r="IS100" s="176"/>
      <c r="IT100" s="176"/>
      <c r="IU100" s="176"/>
      <c r="IV100" s="176"/>
    </row>
    <row r="101" spans="1:256" s="177" customFormat="1" x14ac:dyDescent="0.2">
      <c r="A101" s="591"/>
      <c r="B101" s="170" t="s">
        <v>232</v>
      </c>
      <c r="C101" s="808"/>
      <c r="D101" s="809"/>
      <c r="E101" s="809"/>
      <c r="F101" s="809"/>
      <c r="G101" s="809"/>
      <c r="H101" s="810"/>
      <c r="I101" s="171">
        <f>SUM(H100)</f>
        <v>0</v>
      </c>
      <c r="J101" s="182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176"/>
      <c r="DH101" s="176"/>
      <c r="DI101" s="176"/>
      <c r="DJ101" s="176"/>
      <c r="DK101" s="176"/>
      <c r="DL101" s="176"/>
      <c r="DM101" s="176"/>
      <c r="DN101" s="176"/>
      <c r="DO101" s="176"/>
      <c r="DP101" s="176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76"/>
      <c r="FN101" s="176"/>
      <c r="FO101" s="176"/>
      <c r="FP101" s="176"/>
      <c r="FQ101" s="176"/>
      <c r="FR101" s="176"/>
      <c r="FS101" s="176"/>
      <c r="FT101" s="176"/>
      <c r="FU101" s="176"/>
      <c r="FV101" s="176"/>
      <c r="FW101" s="176"/>
      <c r="FX101" s="176"/>
      <c r="FY101" s="176"/>
      <c r="FZ101" s="176"/>
      <c r="GA101" s="176"/>
      <c r="GB101" s="176"/>
      <c r="GC101" s="176"/>
      <c r="GD101" s="176"/>
      <c r="GE101" s="176"/>
      <c r="GF101" s="176"/>
      <c r="GG101" s="176"/>
      <c r="GH101" s="176"/>
      <c r="GI101" s="176"/>
      <c r="GJ101" s="176"/>
      <c r="GK101" s="176"/>
      <c r="GL101" s="176"/>
      <c r="GM101" s="176"/>
      <c r="GN101" s="176"/>
      <c r="GO101" s="176"/>
      <c r="GP101" s="176"/>
      <c r="GQ101" s="176"/>
      <c r="GR101" s="176"/>
      <c r="GS101" s="176"/>
      <c r="GT101" s="176"/>
      <c r="GU101" s="176"/>
      <c r="GV101" s="176"/>
      <c r="GW101" s="176"/>
      <c r="GX101" s="176"/>
      <c r="GY101" s="176"/>
      <c r="GZ101" s="176"/>
      <c r="HA101" s="176"/>
      <c r="HB101" s="176"/>
      <c r="HC101" s="176"/>
      <c r="HD101" s="176"/>
      <c r="HE101" s="176"/>
      <c r="HF101" s="176"/>
      <c r="HG101" s="176"/>
      <c r="HH101" s="176"/>
      <c r="HI101" s="176"/>
      <c r="HJ101" s="176"/>
      <c r="HK101" s="176"/>
      <c r="HL101" s="176"/>
      <c r="HM101" s="176"/>
      <c r="HN101" s="176"/>
      <c r="HO101" s="176"/>
      <c r="HP101" s="176"/>
      <c r="HQ101" s="176"/>
      <c r="HR101" s="176"/>
      <c r="HS101" s="176"/>
      <c r="HT101" s="176"/>
      <c r="HU101" s="176"/>
      <c r="HV101" s="176"/>
      <c r="HW101" s="176"/>
      <c r="HX101" s="176"/>
      <c r="HY101" s="176"/>
      <c r="HZ101" s="176"/>
      <c r="IA101" s="176"/>
      <c r="IB101" s="176"/>
      <c r="IC101" s="176"/>
      <c r="ID101" s="176"/>
      <c r="IE101" s="176"/>
      <c r="IF101" s="176"/>
      <c r="IG101" s="176"/>
      <c r="IH101" s="176"/>
      <c r="II101" s="176"/>
      <c r="IJ101" s="176"/>
      <c r="IK101" s="176"/>
      <c r="IL101" s="176"/>
      <c r="IM101" s="176"/>
      <c r="IN101" s="176"/>
      <c r="IO101" s="176"/>
      <c r="IP101" s="176"/>
      <c r="IQ101" s="176"/>
      <c r="IR101" s="176"/>
      <c r="IS101" s="176"/>
      <c r="IT101" s="176"/>
      <c r="IU101" s="176"/>
      <c r="IV101" s="176"/>
    </row>
    <row r="102" spans="1:256" s="177" customFormat="1" x14ac:dyDescent="0.2">
      <c r="A102" s="591"/>
      <c r="B102" s="76"/>
      <c r="C102" s="77"/>
      <c r="D102" s="174"/>
      <c r="E102" s="79"/>
      <c r="F102" s="80"/>
      <c r="G102" s="167"/>
      <c r="H102" s="168"/>
      <c r="I102" s="131"/>
      <c r="J102" s="182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  <c r="AZ102" s="176"/>
      <c r="BA102" s="176"/>
      <c r="BB102" s="176"/>
      <c r="BC102" s="176"/>
      <c r="BD102" s="176"/>
      <c r="BE102" s="176"/>
      <c r="BF102" s="176"/>
      <c r="BG102" s="176"/>
      <c r="BH102" s="176"/>
      <c r="BI102" s="176"/>
      <c r="BJ102" s="176"/>
      <c r="BK102" s="176"/>
      <c r="BL102" s="176"/>
      <c r="BM102" s="176"/>
      <c r="BN102" s="176"/>
      <c r="BO102" s="176"/>
      <c r="BP102" s="176"/>
      <c r="BQ102" s="176"/>
      <c r="BR102" s="176"/>
      <c r="BS102" s="176"/>
      <c r="BT102" s="176"/>
      <c r="BU102" s="176"/>
      <c r="BV102" s="176"/>
      <c r="BW102" s="176"/>
      <c r="BX102" s="176"/>
      <c r="BY102" s="176"/>
      <c r="BZ102" s="176"/>
      <c r="CA102" s="176"/>
      <c r="CB102" s="176"/>
      <c r="CC102" s="176"/>
      <c r="CD102" s="176"/>
      <c r="CE102" s="176"/>
      <c r="CF102" s="176"/>
      <c r="CG102" s="176"/>
      <c r="CH102" s="176"/>
      <c r="CI102" s="176"/>
      <c r="CJ102" s="176"/>
      <c r="CK102" s="176"/>
      <c r="CL102" s="176"/>
      <c r="CM102" s="176"/>
      <c r="CN102" s="176"/>
      <c r="CO102" s="176"/>
      <c r="CP102" s="176"/>
      <c r="CQ102" s="176"/>
      <c r="CR102" s="176"/>
      <c r="CS102" s="176"/>
      <c r="CT102" s="176"/>
      <c r="CU102" s="176"/>
      <c r="CV102" s="176"/>
      <c r="CW102" s="176"/>
      <c r="CX102" s="176"/>
      <c r="CY102" s="176"/>
      <c r="CZ102" s="176"/>
      <c r="DA102" s="176"/>
      <c r="DB102" s="176"/>
      <c r="DC102" s="176"/>
      <c r="DD102" s="176"/>
      <c r="DE102" s="176"/>
      <c r="DF102" s="176"/>
      <c r="DG102" s="176"/>
      <c r="DH102" s="176"/>
      <c r="DI102" s="176"/>
      <c r="DJ102" s="176"/>
      <c r="DK102" s="176"/>
      <c r="DL102" s="176"/>
      <c r="DM102" s="176"/>
      <c r="DN102" s="176"/>
      <c r="DO102" s="176"/>
      <c r="DP102" s="176"/>
      <c r="DQ102" s="176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76"/>
      <c r="FQ102" s="176"/>
      <c r="FR102" s="176"/>
      <c r="FS102" s="176"/>
      <c r="FT102" s="176"/>
      <c r="FU102" s="176"/>
      <c r="FV102" s="176"/>
      <c r="FW102" s="176"/>
      <c r="FX102" s="176"/>
      <c r="FY102" s="176"/>
      <c r="FZ102" s="176"/>
      <c r="GA102" s="176"/>
      <c r="GB102" s="176"/>
      <c r="GC102" s="176"/>
      <c r="GD102" s="176"/>
      <c r="GE102" s="176"/>
      <c r="GF102" s="176"/>
      <c r="GG102" s="176"/>
      <c r="GH102" s="176"/>
      <c r="GI102" s="176"/>
      <c r="GJ102" s="176"/>
      <c r="GK102" s="176"/>
      <c r="GL102" s="176"/>
      <c r="GM102" s="176"/>
      <c r="GN102" s="176"/>
      <c r="GO102" s="176"/>
      <c r="GP102" s="176"/>
      <c r="GQ102" s="176"/>
      <c r="GR102" s="176"/>
      <c r="GS102" s="176"/>
      <c r="GT102" s="176"/>
      <c r="GU102" s="176"/>
      <c r="GV102" s="176"/>
      <c r="GW102" s="176"/>
      <c r="GX102" s="176"/>
      <c r="GY102" s="176"/>
      <c r="GZ102" s="176"/>
      <c r="HA102" s="176"/>
      <c r="HB102" s="176"/>
      <c r="HC102" s="176"/>
      <c r="HD102" s="176"/>
      <c r="HE102" s="176"/>
      <c r="HF102" s="176"/>
      <c r="HG102" s="176"/>
      <c r="HH102" s="176"/>
      <c r="HI102" s="176"/>
      <c r="HJ102" s="176"/>
      <c r="HK102" s="176"/>
      <c r="HL102" s="176"/>
      <c r="HM102" s="176"/>
      <c r="HN102" s="176"/>
      <c r="HO102" s="176"/>
      <c r="HP102" s="176"/>
      <c r="HQ102" s="176"/>
      <c r="HR102" s="176"/>
      <c r="HS102" s="176"/>
      <c r="HT102" s="176"/>
      <c r="HU102" s="176"/>
      <c r="HV102" s="176"/>
      <c r="HW102" s="176"/>
      <c r="HX102" s="176"/>
      <c r="HY102" s="176"/>
      <c r="HZ102" s="176"/>
      <c r="IA102" s="176"/>
      <c r="IB102" s="176"/>
      <c r="IC102" s="176"/>
      <c r="ID102" s="176"/>
      <c r="IE102" s="176"/>
      <c r="IF102" s="176"/>
      <c r="IG102" s="176"/>
      <c r="IH102" s="176"/>
      <c r="II102" s="176"/>
      <c r="IJ102" s="176"/>
      <c r="IK102" s="176"/>
      <c r="IL102" s="176"/>
      <c r="IM102" s="176"/>
      <c r="IN102" s="176"/>
      <c r="IO102" s="176"/>
      <c r="IP102" s="176"/>
      <c r="IQ102" s="176"/>
      <c r="IR102" s="176"/>
      <c r="IS102" s="176"/>
      <c r="IT102" s="176"/>
      <c r="IU102" s="176"/>
      <c r="IV102" s="176"/>
    </row>
    <row r="103" spans="1:256" s="177" customFormat="1" x14ac:dyDescent="0.2">
      <c r="A103" s="591"/>
      <c r="B103" s="102"/>
      <c r="C103" s="672"/>
      <c r="D103" s="672"/>
      <c r="E103" s="672"/>
      <c r="F103" s="104"/>
      <c r="G103" s="105"/>
      <c r="H103" s="106"/>
      <c r="I103" s="107"/>
      <c r="J103" s="182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76"/>
      <c r="FQ103" s="176"/>
      <c r="FR103" s="176"/>
      <c r="FS103" s="176"/>
      <c r="FT103" s="176"/>
      <c r="FU103" s="176"/>
      <c r="FV103" s="176"/>
      <c r="FW103" s="176"/>
      <c r="FX103" s="176"/>
      <c r="FY103" s="176"/>
      <c r="FZ103" s="176"/>
      <c r="GA103" s="176"/>
      <c r="GB103" s="176"/>
      <c r="GC103" s="176"/>
      <c r="GD103" s="176"/>
      <c r="GE103" s="176"/>
      <c r="GF103" s="176"/>
      <c r="GG103" s="176"/>
      <c r="GH103" s="176"/>
      <c r="GI103" s="176"/>
      <c r="GJ103" s="176"/>
      <c r="GK103" s="176"/>
      <c r="GL103" s="176"/>
      <c r="GM103" s="176"/>
      <c r="GN103" s="176"/>
      <c r="GO103" s="176"/>
      <c r="GP103" s="176"/>
      <c r="GQ103" s="176"/>
      <c r="GR103" s="176"/>
      <c r="GS103" s="176"/>
      <c r="GT103" s="176"/>
      <c r="GU103" s="176"/>
      <c r="GV103" s="176"/>
      <c r="GW103" s="176"/>
      <c r="GX103" s="176"/>
      <c r="GY103" s="176"/>
      <c r="GZ103" s="176"/>
      <c r="HA103" s="176"/>
      <c r="HB103" s="176"/>
      <c r="HC103" s="176"/>
      <c r="HD103" s="176"/>
      <c r="HE103" s="176"/>
      <c r="HF103" s="176"/>
      <c r="HG103" s="176"/>
      <c r="HH103" s="176"/>
      <c r="HI103" s="176"/>
      <c r="HJ103" s="176"/>
      <c r="HK103" s="176"/>
      <c r="HL103" s="176"/>
      <c r="HM103" s="176"/>
      <c r="HN103" s="176"/>
      <c r="HO103" s="176"/>
      <c r="HP103" s="176"/>
      <c r="HQ103" s="176"/>
      <c r="HR103" s="176"/>
      <c r="HS103" s="176"/>
      <c r="HT103" s="176"/>
      <c r="HU103" s="176"/>
      <c r="HV103" s="176"/>
      <c r="HW103" s="176"/>
      <c r="HX103" s="176"/>
      <c r="HY103" s="176"/>
      <c r="HZ103" s="176"/>
      <c r="IA103" s="176"/>
      <c r="IB103" s="176"/>
      <c r="IC103" s="176"/>
      <c r="ID103" s="176"/>
      <c r="IE103" s="176"/>
      <c r="IF103" s="176"/>
      <c r="IG103" s="176"/>
      <c r="IH103" s="176"/>
      <c r="II103" s="176"/>
      <c r="IJ103" s="176"/>
      <c r="IK103" s="176"/>
      <c r="IL103" s="176"/>
      <c r="IM103" s="176"/>
      <c r="IN103" s="176"/>
      <c r="IO103" s="176"/>
      <c r="IP103" s="176"/>
      <c r="IQ103" s="176"/>
      <c r="IR103" s="176"/>
      <c r="IS103" s="176"/>
      <c r="IT103" s="176"/>
      <c r="IU103" s="176"/>
      <c r="IV103" s="176"/>
    </row>
    <row r="104" spans="1:256" s="177" customFormat="1" ht="23.25" customHeight="1" x14ac:dyDescent="0.2">
      <c r="A104" s="591"/>
      <c r="B104" s="139" t="s">
        <v>237</v>
      </c>
      <c r="C104" s="562"/>
      <c r="D104" s="562"/>
      <c r="E104" s="141"/>
      <c r="F104" s="142"/>
      <c r="G104" s="108"/>
      <c r="H104" s="109"/>
      <c r="I104" s="298" t="s">
        <v>210</v>
      </c>
      <c r="J104" s="182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7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  <c r="HP104" s="176"/>
      <c r="HQ104" s="176"/>
      <c r="HR104" s="176"/>
      <c r="HS104" s="176"/>
      <c r="HT104" s="176"/>
      <c r="HU104" s="176"/>
      <c r="HV104" s="176"/>
      <c r="HW104" s="176"/>
      <c r="HX104" s="176"/>
      <c r="HY104" s="176"/>
      <c r="HZ104" s="176"/>
      <c r="IA104" s="176"/>
      <c r="IB104" s="176"/>
      <c r="IC104" s="176"/>
      <c r="ID104" s="176"/>
      <c r="IE104" s="176"/>
      <c r="IF104" s="176"/>
      <c r="IG104" s="176"/>
      <c r="IH104" s="176"/>
      <c r="II104" s="176"/>
      <c r="IJ104" s="176"/>
      <c r="IK104" s="176"/>
      <c r="IL104" s="176"/>
      <c r="IM104" s="176"/>
      <c r="IN104" s="176"/>
      <c r="IO104" s="176"/>
      <c r="IP104" s="176"/>
      <c r="IQ104" s="176"/>
      <c r="IR104" s="176"/>
      <c r="IS104" s="176"/>
      <c r="IT104" s="176"/>
      <c r="IU104" s="176"/>
      <c r="IV104" s="176"/>
    </row>
    <row r="105" spans="1:256" s="177" customFormat="1" ht="23.25" customHeight="1" x14ac:dyDescent="0.2">
      <c r="A105" s="591"/>
      <c r="B105" s="143" t="s">
        <v>238</v>
      </c>
      <c r="C105" s="144"/>
      <c r="D105" s="144"/>
      <c r="E105" s="145"/>
      <c r="F105" s="146"/>
      <c r="G105" s="595">
        <f>I88</f>
        <v>5.21</v>
      </c>
      <c r="H105" s="148"/>
      <c r="I105" s="149"/>
      <c r="J105" s="182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76"/>
      <c r="FQ105" s="176"/>
      <c r="FR105" s="176"/>
      <c r="FS105" s="176"/>
      <c r="FT105" s="176"/>
      <c r="FU105" s="176"/>
      <c r="FV105" s="176"/>
      <c r="FW105" s="176"/>
      <c r="FX105" s="176"/>
      <c r="FY105" s="176"/>
      <c r="FZ105" s="176"/>
      <c r="GA105" s="176"/>
      <c r="GB105" s="176"/>
      <c r="GC105" s="176"/>
      <c r="GD105" s="176"/>
      <c r="GE105" s="176"/>
      <c r="GF105" s="176"/>
      <c r="GG105" s="176"/>
      <c r="GH105" s="176"/>
      <c r="GI105" s="176"/>
      <c r="GJ105" s="176"/>
      <c r="GK105" s="176"/>
      <c r="GL105" s="176"/>
      <c r="GM105" s="176"/>
      <c r="GN105" s="176"/>
      <c r="GO105" s="176"/>
      <c r="GP105" s="176"/>
      <c r="GQ105" s="176"/>
      <c r="GR105" s="176"/>
      <c r="GS105" s="176"/>
      <c r="GT105" s="176"/>
      <c r="GU105" s="176"/>
      <c r="GV105" s="176"/>
      <c r="GW105" s="176"/>
      <c r="GX105" s="176"/>
      <c r="GY105" s="176"/>
      <c r="GZ105" s="176"/>
      <c r="HA105" s="176"/>
      <c r="HB105" s="176"/>
      <c r="HC105" s="176"/>
      <c r="HD105" s="176"/>
      <c r="HE105" s="176"/>
      <c r="HF105" s="176"/>
      <c r="HG105" s="176"/>
      <c r="HH105" s="176"/>
      <c r="HI105" s="176"/>
      <c r="HJ105" s="176"/>
      <c r="HK105" s="176"/>
      <c r="HL105" s="176"/>
      <c r="HM105" s="176"/>
      <c r="HN105" s="176"/>
      <c r="HO105" s="176"/>
      <c r="HP105" s="176"/>
      <c r="HQ105" s="176"/>
      <c r="HR105" s="176"/>
      <c r="HS105" s="176"/>
      <c r="HT105" s="176"/>
      <c r="HU105" s="176"/>
      <c r="HV105" s="176"/>
      <c r="HW105" s="176"/>
      <c r="HX105" s="176"/>
      <c r="HY105" s="176"/>
      <c r="HZ105" s="176"/>
      <c r="IA105" s="176"/>
      <c r="IB105" s="176"/>
      <c r="IC105" s="176"/>
      <c r="ID105" s="176"/>
      <c r="IE105" s="176"/>
      <c r="IF105" s="176"/>
      <c r="IG105" s="176"/>
      <c r="IH105" s="176"/>
      <c r="II105" s="176"/>
      <c r="IJ105" s="176"/>
      <c r="IK105" s="176"/>
      <c r="IL105" s="176"/>
      <c r="IM105" s="176"/>
      <c r="IN105" s="176"/>
      <c r="IO105" s="176"/>
      <c r="IP105" s="176"/>
      <c r="IQ105" s="176"/>
      <c r="IR105" s="176"/>
      <c r="IS105" s="176"/>
      <c r="IT105" s="176"/>
      <c r="IU105" s="176"/>
      <c r="IV105" s="176"/>
    </row>
    <row r="106" spans="1:256" s="177" customFormat="1" ht="23.25" customHeight="1" x14ac:dyDescent="0.2">
      <c r="A106" s="591"/>
      <c r="B106" s="296" t="s">
        <v>239</v>
      </c>
      <c r="C106" s="673"/>
      <c r="D106" s="673"/>
      <c r="E106" s="150"/>
      <c r="F106" s="151"/>
      <c r="G106" s="596">
        <v>0</v>
      </c>
      <c r="H106" s="161"/>
      <c r="I106" s="153"/>
      <c r="J106" s="182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76"/>
      <c r="FN106" s="176"/>
      <c r="FO106" s="176"/>
      <c r="FP106" s="176"/>
      <c r="FQ106" s="176"/>
      <c r="FR106" s="176"/>
      <c r="FS106" s="176"/>
      <c r="FT106" s="176"/>
      <c r="FU106" s="176"/>
      <c r="FV106" s="176"/>
      <c r="FW106" s="176"/>
      <c r="FX106" s="176"/>
      <c r="FY106" s="176"/>
      <c r="FZ106" s="176"/>
      <c r="GA106" s="176"/>
      <c r="GB106" s="176"/>
      <c r="GC106" s="176"/>
      <c r="GD106" s="176"/>
      <c r="GE106" s="176"/>
      <c r="GF106" s="176"/>
      <c r="GG106" s="176"/>
      <c r="GH106" s="176"/>
      <c r="GI106" s="176"/>
      <c r="GJ106" s="176"/>
      <c r="GK106" s="176"/>
      <c r="GL106" s="176"/>
      <c r="GM106" s="176"/>
      <c r="GN106" s="176"/>
      <c r="GO106" s="176"/>
      <c r="GP106" s="176"/>
      <c r="GQ106" s="176"/>
      <c r="GR106" s="176"/>
      <c r="GS106" s="176"/>
      <c r="GT106" s="176"/>
      <c r="GU106" s="176"/>
      <c r="GV106" s="176"/>
      <c r="GW106" s="176"/>
      <c r="GX106" s="176"/>
      <c r="GY106" s="176"/>
      <c r="GZ106" s="176"/>
      <c r="HA106" s="176"/>
      <c r="HB106" s="176"/>
      <c r="HC106" s="176"/>
      <c r="HD106" s="176"/>
      <c r="HE106" s="176"/>
      <c r="HF106" s="176"/>
      <c r="HG106" s="176"/>
      <c r="HH106" s="176"/>
      <c r="HI106" s="176"/>
      <c r="HJ106" s="176"/>
      <c r="HK106" s="176"/>
      <c r="HL106" s="176"/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  <c r="IU106" s="176"/>
      <c r="IV106" s="176"/>
    </row>
    <row r="107" spans="1:256" s="177" customFormat="1" ht="23.25" customHeight="1" x14ac:dyDescent="0.2">
      <c r="A107" s="591"/>
      <c r="B107" s="154" t="s">
        <v>240</v>
      </c>
      <c r="C107" s="155"/>
      <c r="D107" s="155"/>
      <c r="E107" s="156"/>
      <c r="F107" s="597"/>
      <c r="G107" s="598"/>
      <c r="H107" s="297"/>
      <c r="I107" s="159">
        <f>G105+G106</f>
        <v>5.21</v>
      </c>
      <c r="J107" s="182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76"/>
      <c r="FQ107" s="176"/>
      <c r="FR107" s="176"/>
      <c r="FS107" s="176"/>
      <c r="FT107" s="176"/>
      <c r="FU107" s="176"/>
      <c r="FV107" s="176"/>
      <c r="FW107" s="176"/>
      <c r="FX107" s="176"/>
      <c r="FY107" s="176"/>
      <c r="FZ107" s="176"/>
      <c r="GA107" s="176"/>
      <c r="GB107" s="176"/>
      <c r="GC107" s="176"/>
      <c r="GD107" s="176"/>
      <c r="GE107" s="176"/>
      <c r="GF107" s="176"/>
      <c r="GG107" s="176"/>
      <c r="GH107" s="176"/>
      <c r="GI107" s="176"/>
      <c r="GJ107" s="176"/>
      <c r="GK107" s="176"/>
      <c r="GL107" s="176"/>
      <c r="GM107" s="176"/>
      <c r="GN107" s="176"/>
      <c r="GO107" s="176"/>
      <c r="GP107" s="176"/>
      <c r="GQ107" s="176"/>
      <c r="GR107" s="176"/>
      <c r="GS107" s="176"/>
      <c r="GT107" s="176"/>
      <c r="GU107" s="176"/>
      <c r="GV107" s="176"/>
      <c r="GW107" s="176"/>
      <c r="GX107" s="176"/>
      <c r="GY107" s="176"/>
      <c r="GZ107" s="176"/>
      <c r="HA107" s="176"/>
      <c r="HB107" s="176"/>
      <c r="HC107" s="176"/>
      <c r="HD107" s="176"/>
      <c r="HE107" s="176"/>
      <c r="HF107" s="176"/>
      <c r="HG107" s="176"/>
      <c r="HH107" s="176"/>
      <c r="HI107" s="176"/>
      <c r="HJ107" s="176"/>
      <c r="HK107" s="176"/>
      <c r="HL107" s="176"/>
      <c r="HM107" s="176"/>
      <c r="HN107" s="176"/>
      <c r="HO107" s="176"/>
      <c r="HP107" s="176"/>
      <c r="HQ107" s="176"/>
      <c r="HR107" s="176"/>
      <c r="HS107" s="176"/>
      <c r="HT107" s="176"/>
      <c r="HU107" s="176"/>
      <c r="HV107" s="176"/>
      <c r="HW107" s="176"/>
      <c r="HX107" s="176"/>
      <c r="HY107" s="176"/>
      <c r="HZ107" s="176"/>
      <c r="IA107" s="176"/>
      <c r="IB107" s="176"/>
      <c r="IC107" s="176"/>
      <c r="ID107" s="176"/>
      <c r="IE107" s="176"/>
      <c r="IF107" s="176"/>
      <c r="IG107" s="176"/>
      <c r="IH107" s="176"/>
      <c r="II107" s="176"/>
      <c r="IJ107" s="176"/>
      <c r="IK107" s="176"/>
      <c r="IL107" s="176"/>
      <c r="IM107" s="176"/>
      <c r="IN107" s="176"/>
      <c r="IO107" s="176"/>
      <c r="IP107" s="176"/>
      <c r="IQ107" s="176"/>
      <c r="IR107" s="176"/>
      <c r="IS107" s="176"/>
      <c r="IT107" s="176"/>
      <c r="IU107" s="176"/>
      <c r="IV107" s="176"/>
    </row>
    <row r="108" spans="1:256" s="177" customFormat="1" ht="23.25" customHeight="1" x14ac:dyDescent="0.2">
      <c r="A108" s="591"/>
      <c r="B108" s="143" t="s">
        <v>241</v>
      </c>
      <c r="C108" s="144"/>
      <c r="D108" s="144"/>
      <c r="E108" s="145"/>
      <c r="F108" s="151"/>
      <c r="G108" s="595">
        <f>I96</f>
        <v>8.26</v>
      </c>
      <c r="H108" s="161"/>
      <c r="I108" s="162"/>
      <c r="J108" s="182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176"/>
      <c r="GF108" s="176"/>
      <c r="GG108" s="176"/>
      <c r="GH108" s="176"/>
      <c r="GI108" s="176"/>
      <c r="GJ108" s="176"/>
      <c r="GK108" s="176"/>
      <c r="GL108" s="176"/>
      <c r="GM108" s="176"/>
      <c r="GN108" s="176"/>
      <c r="GO108" s="176"/>
      <c r="GP108" s="176"/>
      <c r="GQ108" s="176"/>
      <c r="GR108" s="176"/>
      <c r="GS108" s="176"/>
      <c r="GT108" s="176"/>
      <c r="GU108" s="176"/>
      <c r="GV108" s="176"/>
      <c r="GW108" s="176"/>
      <c r="GX108" s="176"/>
      <c r="GY108" s="176"/>
      <c r="GZ108" s="176"/>
      <c r="HA108" s="176"/>
      <c r="HB108" s="176"/>
      <c r="HC108" s="176"/>
      <c r="HD108" s="176"/>
      <c r="HE108" s="176"/>
      <c r="HF108" s="176"/>
      <c r="HG108" s="176"/>
      <c r="HH108" s="176"/>
      <c r="HI108" s="176"/>
      <c r="HJ108" s="176"/>
      <c r="HK108" s="176"/>
      <c r="HL108" s="176"/>
      <c r="HM108" s="176"/>
      <c r="HN108" s="176"/>
      <c r="HO108" s="176"/>
      <c r="HP108" s="176"/>
      <c r="HQ108" s="176"/>
      <c r="HR108" s="176"/>
      <c r="HS108" s="176"/>
      <c r="HT108" s="176"/>
      <c r="HU108" s="176"/>
      <c r="HV108" s="176"/>
      <c r="HW108" s="176"/>
      <c r="HX108" s="176"/>
      <c r="HY108" s="176"/>
      <c r="HZ108" s="176"/>
      <c r="IA108" s="176"/>
      <c r="IB108" s="176"/>
      <c r="IC108" s="176"/>
      <c r="ID108" s="176"/>
      <c r="IE108" s="176"/>
      <c r="IF108" s="176"/>
      <c r="IG108" s="176"/>
      <c r="IH108" s="176"/>
      <c r="II108" s="176"/>
      <c r="IJ108" s="176"/>
      <c r="IK108" s="176"/>
      <c r="IL108" s="176"/>
      <c r="IM108" s="176"/>
      <c r="IN108" s="176"/>
      <c r="IO108" s="176"/>
      <c r="IP108" s="176"/>
      <c r="IQ108" s="176"/>
      <c r="IR108" s="176"/>
      <c r="IS108" s="176"/>
      <c r="IT108" s="176"/>
      <c r="IU108" s="176"/>
      <c r="IV108" s="176"/>
    </row>
    <row r="109" spans="1:256" s="177" customFormat="1" ht="23.25" customHeight="1" x14ac:dyDescent="0.2">
      <c r="A109" s="591"/>
      <c r="B109" s="118" t="s">
        <v>242</v>
      </c>
      <c r="C109" s="673"/>
      <c r="D109" s="673"/>
      <c r="E109" s="150"/>
      <c r="F109" s="151"/>
      <c r="G109" s="596">
        <f>I101</f>
        <v>0</v>
      </c>
      <c r="H109" s="161"/>
      <c r="I109" s="153"/>
      <c r="J109" s="182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76"/>
      <c r="FN109" s="176"/>
      <c r="FO109" s="176"/>
      <c r="FP109" s="176"/>
      <c r="FQ109" s="176"/>
      <c r="FR109" s="176"/>
      <c r="FS109" s="176"/>
      <c r="FT109" s="176"/>
      <c r="FU109" s="176"/>
      <c r="FV109" s="176"/>
      <c r="FW109" s="176"/>
      <c r="FX109" s="176"/>
      <c r="FY109" s="176"/>
      <c r="FZ109" s="176"/>
      <c r="GA109" s="176"/>
      <c r="GB109" s="176"/>
      <c r="GC109" s="176"/>
      <c r="GD109" s="176"/>
      <c r="GE109" s="176"/>
      <c r="GF109" s="176"/>
      <c r="GG109" s="176"/>
      <c r="GH109" s="176"/>
      <c r="GI109" s="176"/>
      <c r="GJ109" s="176"/>
      <c r="GK109" s="176"/>
      <c r="GL109" s="176"/>
      <c r="GM109" s="176"/>
      <c r="GN109" s="176"/>
      <c r="GO109" s="176"/>
      <c r="GP109" s="176"/>
      <c r="GQ109" s="176"/>
      <c r="GR109" s="176"/>
      <c r="GS109" s="176"/>
      <c r="GT109" s="176"/>
      <c r="GU109" s="176"/>
      <c r="GV109" s="176"/>
      <c r="GW109" s="176"/>
      <c r="GX109" s="176"/>
      <c r="GY109" s="176"/>
      <c r="GZ109" s="176"/>
      <c r="HA109" s="176"/>
      <c r="HB109" s="176"/>
      <c r="HC109" s="176"/>
      <c r="HD109" s="176"/>
      <c r="HE109" s="176"/>
      <c r="HF109" s="176"/>
      <c r="HG109" s="176"/>
      <c r="HH109" s="176"/>
      <c r="HI109" s="176"/>
      <c r="HJ109" s="176"/>
      <c r="HK109" s="176"/>
      <c r="HL109" s="176"/>
      <c r="HM109" s="176"/>
      <c r="HN109" s="176"/>
      <c r="HO109" s="176"/>
      <c r="HP109" s="176"/>
      <c r="HQ109" s="176"/>
      <c r="HR109" s="176"/>
      <c r="HS109" s="176"/>
      <c r="HT109" s="176"/>
      <c r="HU109" s="176"/>
      <c r="HV109" s="176"/>
      <c r="HW109" s="176"/>
      <c r="HX109" s="176"/>
      <c r="HY109" s="176"/>
      <c r="HZ109" s="176"/>
      <c r="IA109" s="176"/>
      <c r="IB109" s="176"/>
      <c r="IC109" s="176"/>
      <c r="ID109" s="176"/>
      <c r="IE109" s="176"/>
      <c r="IF109" s="176"/>
      <c r="IG109" s="176"/>
      <c r="IH109" s="176"/>
      <c r="II109" s="176"/>
      <c r="IJ109" s="176"/>
      <c r="IK109" s="176"/>
      <c r="IL109" s="176"/>
      <c r="IM109" s="176"/>
      <c r="IN109" s="176"/>
      <c r="IO109" s="176"/>
      <c r="IP109" s="176"/>
      <c r="IQ109" s="176"/>
      <c r="IR109" s="176"/>
      <c r="IS109" s="176"/>
      <c r="IT109" s="176"/>
      <c r="IU109" s="176"/>
      <c r="IV109" s="176"/>
    </row>
    <row r="110" spans="1:256" s="177" customFormat="1" ht="23.25" customHeight="1" x14ac:dyDescent="0.2">
      <c r="A110" s="591"/>
      <c r="B110" s="154" t="s">
        <v>243</v>
      </c>
      <c r="C110" s="155"/>
      <c r="D110" s="155"/>
      <c r="E110" s="156"/>
      <c r="F110" s="151"/>
      <c r="G110" s="598"/>
      <c r="H110" s="297"/>
      <c r="I110" s="159">
        <f>G108+G109</f>
        <v>8.26</v>
      </c>
      <c r="J110" s="179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176"/>
      <c r="FO110" s="176"/>
      <c r="FP110" s="176"/>
      <c r="FQ110" s="176"/>
      <c r="FR110" s="176"/>
      <c r="FS110" s="176"/>
      <c r="FT110" s="176"/>
      <c r="FU110" s="176"/>
      <c r="FV110" s="176"/>
      <c r="FW110" s="176"/>
      <c r="FX110" s="176"/>
      <c r="FY110" s="176"/>
      <c r="FZ110" s="176"/>
      <c r="GA110" s="176"/>
      <c r="GB110" s="176"/>
      <c r="GC110" s="176"/>
      <c r="GD110" s="176"/>
      <c r="GE110" s="176"/>
      <c r="GF110" s="176"/>
      <c r="GG110" s="176"/>
      <c r="GH110" s="176"/>
      <c r="GI110" s="176"/>
      <c r="GJ110" s="176"/>
      <c r="GK110" s="176"/>
      <c r="GL110" s="176"/>
      <c r="GM110" s="176"/>
      <c r="GN110" s="176"/>
      <c r="GO110" s="176"/>
      <c r="GP110" s="176"/>
      <c r="GQ110" s="176"/>
      <c r="GR110" s="176"/>
      <c r="GS110" s="176"/>
      <c r="GT110" s="176"/>
      <c r="GU110" s="176"/>
      <c r="GV110" s="176"/>
      <c r="GW110" s="176"/>
      <c r="GX110" s="176"/>
      <c r="GY110" s="176"/>
      <c r="GZ110" s="176"/>
      <c r="HA110" s="176"/>
      <c r="HB110" s="176"/>
      <c r="HC110" s="176"/>
      <c r="HD110" s="176"/>
      <c r="HE110" s="176"/>
      <c r="HF110" s="176"/>
      <c r="HG110" s="176"/>
      <c r="HH110" s="176"/>
      <c r="HI110" s="176"/>
      <c r="HJ110" s="176"/>
      <c r="HK110" s="176"/>
      <c r="HL110" s="176"/>
      <c r="HM110" s="176"/>
      <c r="HN110" s="176"/>
      <c r="HO110" s="176"/>
      <c r="HP110" s="176"/>
      <c r="HQ110" s="176"/>
      <c r="HR110" s="176"/>
      <c r="HS110" s="176"/>
      <c r="HT110" s="176"/>
      <c r="HU110" s="176"/>
      <c r="HV110" s="176"/>
      <c r="HW110" s="176"/>
      <c r="HX110" s="176"/>
      <c r="HY110" s="176"/>
      <c r="HZ110" s="176"/>
      <c r="IA110" s="176"/>
      <c r="IB110" s="176"/>
      <c r="IC110" s="176"/>
      <c r="ID110" s="176"/>
      <c r="IE110" s="176"/>
      <c r="IF110" s="176"/>
      <c r="IG110" s="176"/>
      <c r="IH110" s="176"/>
      <c r="II110" s="176"/>
      <c r="IJ110" s="176"/>
      <c r="IK110" s="176"/>
      <c r="IL110" s="176"/>
      <c r="IM110" s="176"/>
      <c r="IN110" s="176"/>
      <c r="IO110" s="176"/>
      <c r="IP110" s="176"/>
      <c r="IQ110" s="176"/>
      <c r="IR110" s="176"/>
      <c r="IS110" s="176"/>
      <c r="IT110" s="176"/>
      <c r="IU110" s="176"/>
      <c r="IV110" s="176"/>
    </row>
    <row r="111" spans="1:256" s="177" customFormat="1" ht="23.25" customHeight="1" thickBot="1" x14ac:dyDescent="0.25">
      <c r="A111" s="591"/>
      <c r="B111" s="318" t="s">
        <v>244</v>
      </c>
      <c r="C111" s="319"/>
      <c r="D111" s="319"/>
      <c r="E111" s="319"/>
      <c r="F111" s="699"/>
      <c r="G111" s="321"/>
      <c r="H111" s="700"/>
      <c r="I111" s="323">
        <f>I107+I110</f>
        <v>13.469999999999999</v>
      </c>
      <c r="J111" s="179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76"/>
      <c r="FN111" s="176"/>
      <c r="FO111" s="176"/>
      <c r="FP111" s="176"/>
      <c r="FQ111" s="176"/>
      <c r="FR111" s="176"/>
      <c r="FS111" s="176"/>
      <c r="FT111" s="176"/>
      <c r="FU111" s="176"/>
      <c r="FV111" s="176"/>
      <c r="FW111" s="176"/>
      <c r="FX111" s="176"/>
      <c r="FY111" s="176"/>
      <c r="FZ111" s="176"/>
      <c r="GA111" s="176"/>
      <c r="GB111" s="176"/>
      <c r="GC111" s="176"/>
      <c r="GD111" s="176"/>
      <c r="GE111" s="176"/>
      <c r="GF111" s="176"/>
      <c r="GG111" s="176"/>
      <c r="GH111" s="176"/>
      <c r="GI111" s="176"/>
      <c r="GJ111" s="176"/>
      <c r="GK111" s="176"/>
      <c r="GL111" s="176"/>
      <c r="GM111" s="176"/>
      <c r="GN111" s="176"/>
      <c r="GO111" s="176"/>
      <c r="GP111" s="176"/>
      <c r="GQ111" s="176"/>
      <c r="GR111" s="176"/>
      <c r="GS111" s="176"/>
      <c r="GT111" s="176"/>
      <c r="GU111" s="176"/>
      <c r="GV111" s="176"/>
      <c r="GW111" s="176"/>
      <c r="GX111" s="176"/>
      <c r="GY111" s="176"/>
      <c r="GZ111" s="176"/>
      <c r="HA111" s="176"/>
      <c r="HB111" s="176"/>
      <c r="HC111" s="176"/>
      <c r="HD111" s="176"/>
      <c r="HE111" s="176"/>
      <c r="HF111" s="176"/>
      <c r="HG111" s="176"/>
      <c r="HH111" s="176"/>
      <c r="HI111" s="176"/>
      <c r="HJ111" s="176"/>
      <c r="HK111" s="176"/>
      <c r="HL111" s="176"/>
      <c r="HM111" s="176"/>
      <c r="HN111" s="176"/>
      <c r="HO111" s="176"/>
      <c r="HP111" s="176"/>
      <c r="HQ111" s="176"/>
      <c r="HR111" s="176"/>
      <c r="HS111" s="176"/>
      <c r="HT111" s="176"/>
      <c r="HU111" s="176"/>
      <c r="HV111" s="176"/>
      <c r="HW111" s="176"/>
      <c r="HX111" s="176"/>
      <c r="HY111" s="176"/>
      <c r="HZ111" s="176"/>
      <c r="IA111" s="176"/>
      <c r="IB111" s="176"/>
      <c r="IC111" s="176"/>
      <c r="ID111" s="176"/>
      <c r="IE111" s="176"/>
      <c r="IF111" s="176"/>
      <c r="IG111" s="176"/>
      <c r="IH111" s="176"/>
      <c r="II111" s="176"/>
      <c r="IJ111" s="176"/>
      <c r="IK111" s="176"/>
      <c r="IL111" s="176"/>
      <c r="IM111" s="176"/>
      <c r="IN111" s="176"/>
      <c r="IO111" s="176"/>
      <c r="IP111" s="176"/>
      <c r="IQ111" s="176"/>
      <c r="IR111" s="176"/>
      <c r="IS111" s="176"/>
      <c r="IT111" s="176"/>
      <c r="IU111" s="176"/>
      <c r="IV111" s="176"/>
    </row>
    <row r="112" spans="1:256" x14ac:dyDescent="0.2">
      <c r="A112" s="582"/>
      <c r="B112" s="93"/>
      <c r="C112" s="94"/>
      <c r="D112" s="94"/>
      <c r="E112" s="94"/>
      <c r="F112" s="95"/>
      <c r="G112" s="96"/>
      <c r="H112" s="97"/>
      <c r="I112" s="164"/>
      <c r="J112" s="583"/>
      <c r="K112" s="584"/>
      <c r="L112" s="584"/>
      <c r="M112" s="585"/>
      <c r="N112" s="585"/>
      <c r="O112" s="585"/>
      <c r="P112" s="585"/>
      <c r="Q112" s="585"/>
      <c r="R112" s="585"/>
      <c r="S112" s="585"/>
      <c r="T112" s="585"/>
      <c r="U112" s="585"/>
      <c r="V112" s="585"/>
      <c r="W112" s="58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  <c r="AK112" s="585"/>
      <c r="AL112" s="585"/>
      <c r="AM112" s="585"/>
      <c r="AN112" s="585"/>
      <c r="AO112" s="585"/>
      <c r="AP112" s="585"/>
      <c r="AQ112" s="585"/>
      <c r="AR112" s="585"/>
      <c r="AS112" s="585"/>
      <c r="AT112" s="585"/>
      <c r="AU112" s="585"/>
      <c r="AV112" s="585"/>
      <c r="AW112" s="585"/>
      <c r="AX112" s="585"/>
      <c r="AY112" s="585"/>
      <c r="AZ112" s="585"/>
      <c r="BA112" s="585"/>
      <c r="BB112" s="585"/>
      <c r="BC112" s="585"/>
      <c r="BD112" s="585"/>
      <c r="BE112" s="585"/>
      <c r="BF112" s="585"/>
      <c r="BG112" s="585"/>
      <c r="BH112" s="585"/>
      <c r="BI112" s="585"/>
      <c r="BJ112" s="585"/>
      <c r="BK112" s="585"/>
      <c r="BL112" s="585"/>
      <c r="BM112" s="585"/>
      <c r="BN112" s="585"/>
      <c r="BO112" s="585"/>
      <c r="BP112" s="585"/>
      <c r="BQ112" s="585"/>
      <c r="BR112" s="585"/>
      <c r="BS112" s="585"/>
      <c r="BT112" s="585"/>
      <c r="BU112" s="585"/>
      <c r="BV112" s="585"/>
      <c r="BW112" s="585"/>
      <c r="BX112" s="585"/>
      <c r="BY112" s="585"/>
      <c r="BZ112" s="585"/>
      <c r="CA112" s="585"/>
      <c r="CB112" s="585"/>
      <c r="CC112" s="585"/>
      <c r="CD112" s="585"/>
      <c r="CE112" s="585"/>
      <c r="CF112" s="585"/>
      <c r="CG112" s="585"/>
      <c r="CH112" s="585"/>
      <c r="CI112" s="585"/>
      <c r="CJ112" s="585"/>
      <c r="CK112" s="585"/>
      <c r="CL112" s="585"/>
      <c r="CM112" s="585"/>
      <c r="CN112" s="585"/>
      <c r="CO112" s="585"/>
      <c r="CP112" s="585"/>
      <c r="CQ112" s="585"/>
      <c r="CR112" s="585"/>
      <c r="CS112" s="585"/>
      <c r="CT112" s="585"/>
      <c r="CU112" s="585"/>
      <c r="CV112" s="585"/>
      <c r="CW112" s="585"/>
      <c r="CX112" s="585"/>
      <c r="CY112" s="585"/>
      <c r="CZ112" s="585"/>
      <c r="DA112" s="585"/>
      <c r="DB112" s="585"/>
      <c r="DC112" s="585"/>
      <c r="DD112" s="585"/>
      <c r="DE112" s="585"/>
      <c r="DF112" s="585"/>
      <c r="DG112" s="585"/>
      <c r="DH112" s="585"/>
      <c r="DI112" s="585"/>
      <c r="DJ112" s="585"/>
      <c r="DK112" s="585"/>
      <c r="DL112" s="585"/>
      <c r="DM112" s="585"/>
      <c r="DN112" s="585"/>
      <c r="DO112" s="585"/>
      <c r="DP112" s="585"/>
      <c r="DQ112" s="585"/>
      <c r="DR112" s="585"/>
      <c r="DS112" s="585"/>
      <c r="DT112" s="585"/>
      <c r="DU112" s="585"/>
      <c r="DV112" s="585"/>
      <c r="DW112" s="585"/>
      <c r="DX112" s="585"/>
      <c r="DY112" s="585"/>
      <c r="DZ112" s="585"/>
      <c r="EA112" s="585"/>
      <c r="EB112" s="585"/>
      <c r="EC112" s="585"/>
      <c r="ED112" s="585"/>
      <c r="EE112" s="585"/>
      <c r="EF112" s="585"/>
      <c r="EG112" s="585"/>
      <c r="EH112" s="585"/>
      <c r="EI112" s="585"/>
      <c r="EJ112" s="585"/>
      <c r="EK112" s="585"/>
      <c r="EL112" s="585"/>
      <c r="EM112" s="585"/>
      <c r="EN112" s="585"/>
      <c r="EO112" s="585"/>
      <c r="EP112" s="585"/>
      <c r="EQ112" s="585"/>
      <c r="ER112" s="585"/>
      <c r="ES112" s="585"/>
      <c r="ET112" s="585"/>
      <c r="EU112" s="585"/>
      <c r="EV112" s="585"/>
      <c r="EW112" s="585"/>
      <c r="EX112" s="585"/>
      <c r="EY112" s="585"/>
      <c r="EZ112" s="585"/>
      <c r="FA112" s="585"/>
      <c r="FB112" s="585"/>
      <c r="FC112" s="585"/>
      <c r="FD112" s="585"/>
      <c r="FE112" s="585"/>
      <c r="FF112" s="585"/>
      <c r="FG112" s="585"/>
      <c r="FH112" s="585"/>
      <c r="FI112" s="585"/>
      <c r="FJ112" s="585"/>
      <c r="FK112" s="585"/>
      <c r="FL112" s="585"/>
      <c r="FM112" s="585"/>
      <c r="FN112" s="585"/>
      <c r="FO112" s="585"/>
      <c r="FP112" s="585"/>
      <c r="FQ112" s="585"/>
      <c r="FR112" s="585"/>
      <c r="FS112" s="585"/>
      <c r="FT112" s="585"/>
      <c r="FU112" s="585"/>
      <c r="FV112" s="585"/>
      <c r="FW112" s="585"/>
      <c r="FX112" s="585"/>
      <c r="FY112" s="585"/>
      <c r="FZ112" s="585"/>
      <c r="GA112" s="585"/>
      <c r="GB112" s="585"/>
      <c r="GC112" s="585"/>
      <c r="GD112" s="585"/>
      <c r="GE112" s="585"/>
      <c r="GF112" s="585"/>
      <c r="GG112" s="585"/>
      <c r="GH112" s="585"/>
      <c r="GI112" s="585"/>
      <c r="GJ112" s="585"/>
      <c r="GK112" s="585"/>
      <c r="GL112" s="585"/>
      <c r="GM112" s="585"/>
      <c r="GN112" s="585"/>
      <c r="GO112" s="585"/>
      <c r="GP112" s="585"/>
      <c r="GQ112" s="585"/>
      <c r="GR112" s="585"/>
      <c r="GS112" s="585"/>
      <c r="GT112" s="585"/>
      <c r="GU112" s="585"/>
      <c r="GV112" s="585"/>
      <c r="GW112" s="585"/>
      <c r="GX112" s="585"/>
      <c r="GY112" s="585"/>
      <c r="GZ112" s="585"/>
      <c r="HA112" s="585"/>
      <c r="HB112" s="585"/>
      <c r="HC112" s="585"/>
      <c r="HD112" s="585"/>
      <c r="HE112" s="585"/>
      <c r="HF112" s="585"/>
      <c r="HG112" s="585"/>
      <c r="HH112" s="585"/>
      <c r="HI112" s="585"/>
      <c r="HJ112" s="585"/>
      <c r="HK112" s="585"/>
      <c r="HL112" s="585"/>
      <c r="HM112" s="585"/>
      <c r="HN112" s="585"/>
      <c r="HO112" s="585"/>
      <c r="HP112" s="585"/>
      <c r="HQ112" s="585"/>
      <c r="HR112" s="585"/>
      <c r="HS112" s="585"/>
      <c r="HT112" s="585"/>
      <c r="HU112" s="585"/>
      <c r="HV112" s="585"/>
      <c r="HW112" s="585"/>
      <c r="HX112" s="585"/>
      <c r="HY112" s="585"/>
      <c r="HZ112" s="585"/>
      <c r="IA112" s="585"/>
      <c r="IB112" s="585"/>
      <c r="IC112" s="585"/>
      <c r="ID112" s="585"/>
      <c r="IE112" s="585"/>
      <c r="IF112" s="585"/>
      <c r="IG112" s="585"/>
      <c r="IH112" s="585"/>
      <c r="II112" s="585"/>
      <c r="IJ112" s="585"/>
      <c r="IK112" s="585"/>
      <c r="IL112" s="585"/>
      <c r="IM112" s="585"/>
      <c r="IN112" s="585"/>
      <c r="IO112" s="585"/>
      <c r="IP112" s="585"/>
      <c r="IQ112" s="585"/>
      <c r="IR112" s="585"/>
      <c r="IS112" s="585"/>
      <c r="IT112" s="585"/>
      <c r="IU112" s="585"/>
      <c r="IV112" s="585"/>
    </row>
    <row r="113" spans="1:256" x14ac:dyDescent="0.2">
      <c r="A113" s="582"/>
      <c r="B113" s="822" t="s">
        <v>211</v>
      </c>
      <c r="C113" s="823"/>
      <c r="D113" s="823"/>
      <c r="E113" s="823"/>
      <c r="F113" s="823"/>
      <c r="G113" s="823"/>
      <c r="H113" s="823"/>
      <c r="I113" s="824"/>
      <c r="J113" s="583"/>
      <c r="K113" s="584"/>
      <c r="L113" s="584"/>
      <c r="M113" s="585"/>
      <c r="N113" s="585"/>
      <c r="O113" s="585"/>
      <c r="P113" s="585"/>
      <c r="Q113" s="585"/>
      <c r="R113" s="585"/>
      <c r="S113" s="585"/>
      <c r="T113" s="585"/>
      <c r="U113" s="585"/>
      <c r="V113" s="585"/>
      <c r="W113" s="585"/>
      <c r="X113" s="585"/>
      <c r="Y113" s="585"/>
      <c r="Z113" s="585"/>
      <c r="AA113" s="585"/>
      <c r="AB113" s="585"/>
      <c r="AC113" s="585"/>
      <c r="AD113" s="585"/>
      <c r="AE113" s="585"/>
      <c r="AF113" s="585"/>
      <c r="AG113" s="585"/>
      <c r="AH113" s="585"/>
      <c r="AI113" s="585"/>
      <c r="AJ113" s="585"/>
      <c r="AK113" s="585"/>
      <c r="AL113" s="585"/>
      <c r="AM113" s="585"/>
      <c r="AN113" s="585"/>
      <c r="AO113" s="585"/>
      <c r="AP113" s="585"/>
      <c r="AQ113" s="585"/>
      <c r="AR113" s="585"/>
      <c r="AS113" s="585"/>
      <c r="AT113" s="585"/>
      <c r="AU113" s="585"/>
      <c r="AV113" s="585"/>
      <c r="AW113" s="585"/>
      <c r="AX113" s="585"/>
      <c r="AY113" s="585"/>
      <c r="AZ113" s="585"/>
      <c r="BA113" s="585"/>
      <c r="BB113" s="585"/>
      <c r="BC113" s="585"/>
      <c r="BD113" s="585"/>
      <c r="BE113" s="585"/>
      <c r="BF113" s="585"/>
      <c r="BG113" s="585"/>
      <c r="BH113" s="585"/>
      <c r="BI113" s="585"/>
      <c r="BJ113" s="585"/>
      <c r="BK113" s="585"/>
      <c r="BL113" s="585"/>
      <c r="BM113" s="585"/>
      <c r="BN113" s="585"/>
      <c r="BO113" s="585"/>
      <c r="BP113" s="585"/>
      <c r="BQ113" s="585"/>
      <c r="BR113" s="585"/>
      <c r="BS113" s="585"/>
      <c r="BT113" s="585"/>
      <c r="BU113" s="585"/>
      <c r="BV113" s="585"/>
      <c r="BW113" s="585"/>
      <c r="BX113" s="585"/>
      <c r="BY113" s="585"/>
      <c r="BZ113" s="585"/>
      <c r="CA113" s="585"/>
      <c r="CB113" s="585"/>
      <c r="CC113" s="585"/>
      <c r="CD113" s="585"/>
      <c r="CE113" s="585"/>
      <c r="CF113" s="585"/>
      <c r="CG113" s="585"/>
      <c r="CH113" s="585"/>
      <c r="CI113" s="585"/>
      <c r="CJ113" s="585"/>
      <c r="CK113" s="585"/>
      <c r="CL113" s="585"/>
      <c r="CM113" s="585"/>
      <c r="CN113" s="585"/>
      <c r="CO113" s="585"/>
      <c r="CP113" s="585"/>
      <c r="CQ113" s="585"/>
      <c r="CR113" s="585"/>
      <c r="CS113" s="585"/>
      <c r="CT113" s="585"/>
      <c r="CU113" s="585"/>
      <c r="CV113" s="585"/>
      <c r="CW113" s="585"/>
      <c r="CX113" s="585"/>
      <c r="CY113" s="585"/>
      <c r="CZ113" s="585"/>
      <c r="DA113" s="585"/>
      <c r="DB113" s="585"/>
      <c r="DC113" s="585"/>
      <c r="DD113" s="585"/>
      <c r="DE113" s="585"/>
      <c r="DF113" s="585"/>
      <c r="DG113" s="585"/>
      <c r="DH113" s="585"/>
      <c r="DI113" s="585"/>
      <c r="DJ113" s="585"/>
      <c r="DK113" s="585"/>
      <c r="DL113" s="585"/>
      <c r="DM113" s="585"/>
      <c r="DN113" s="585"/>
      <c r="DO113" s="585"/>
      <c r="DP113" s="585"/>
      <c r="DQ113" s="585"/>
      <c r="DR113" s="585"/>
      <c r="DS113" s="585"/>
      <c r="DT113" s="585"/>
      <c r="DU113" s="585"/>
      <c r="DV113" s="585"/>
      <c r="DW113" s="585"/>
      <c r="DX113" s="585"/>
      <c r="DY113" s="585"/>
      <c r="DZ113" s="585"/>
      <c r="EA113" s="585"/>
      <c r="EB113" s="585"/>
      <c r="EC113" s="585"/>
      <c r="ED113" s="585"/>
      <c r="EE113" s="585"/>
      <c r="EF113" s="585"/>
      <c r="EG113" s="585"/>
      <c r="EH113" s="585"/>
      <c r="EI113" s="585"/>
      <c r="EJ113" s="585"/>
      <c r="EK113" s="585"/>
      <c r="EL113" s="585"/>
      <c r="EM113" s="585"/>
      <c r="EN113" s="585"/>
      <c r="EO113" s="585"/>
      <c r="EP113" s="585"/>
      <c r="EQ113" s="585"/>
      <c r="ER113" s="585"/>
      <c r="ES113" s="585"/>
      <c r="ET113" s="585"/>
      <c r="EU113" s="585"/>
      <c r="EV113" s="585"/>
      <c r="EW113" s="585"/>
      <c r="EX113" s="585"/>
      <c r="EY113" s="585"/>
      <c r="EZ113" s="585"/>
      <c r="FA113" s="585"/>
      <c r="FB113" s="585"/>
      <c r="FC113" s="585"/>
      <c r="FD113" s="585"/>
      <c r="FE113" s="585"/>
      <c r="FF113" s="585"/>
      <c r="FG113" s="585"/>
      <c r="FH113" s="585"/>
      <c r="FI113" s="585"/>
      <c r="FJ113" s="585"/>
      <c r="FK113" s="585"/>
      <c r="FL113" s="585"/>
      <c r="FM113" s="585"/>
      <c r="FN113" s="585"/>
      <c r="FO113" s="585"/>
      <c r="FP113" s="585"/>
      <c r="FQ113" s="585"/>
      <c r="FR113" s="585"/>
      <c r="FS113" s="585"/>
      <c r="FT113" s="585"/>
      <c r="FU113" s="585"/>
      <c r="FV113" s="585"/>
      <c r="FW113" s="585"/>
      <c r="FX113" s="585"/>
      <c r="FY113" s="585"/>
      <c r="FZ113" s="585"/>
      <c r="GA113" s="585"/>
      <c r="GB113" s="585"/>
      <c r="GC113" s="585"/>
      <c r="GD113" s="585"/>
      <c r="GE113" s="585"/>
      <c r="GF113" s="585"/>
      <c r="GG113" s="585"/>
      <c r="GH113" s="585"/>
      <c r="GI113" s="585"/>
      <c r="GJ113" s="585"/>
      <c r="GK113" s="585"/>
      <c r="GL113" s="585"/>
      <c r="GM113" s="585"/>
      <c r="GN113" s="585"/>
      <c r="GO113" s="585"/>
      <c r="GP113" s="585"/>
      <c r="GQ113" s="585"/>
      <c r="GR113" s="585"/>
      <c r="GS113" s="585"/>
      <c r="GT113" s="585"/>
      <c r="GU113" s="585"/>
      <c r="GV113" s="585"/>
      <c r="GW113" s="585"/>
      <c r="GX113" s="585"/>
      <c r="GY113" s="585"/>
      <c r="GZ113" s="585"/>
      <c r="HA113" s="585"/>
      <c r="HB113" s="585"/>
      <c r="HC113" s="585"/>
      <c r="HD113" s="585"/>
      <c r="HE113" s="585"/>
      <c r="HF113" s="585"/>
      <c r="HG113" s="585"/>
      <c r="HH113" s="585"/>
      <c r="HI113" s="585"/>
      <c r="HJ113" s="585"/>
      <c r="HK113" s="585"/>
      <c r="HL113" s="585"/>
      <c r="HM113" s="585"/>
      <c r="HN113" s="585"/>
      <c r="HO113" s="585"/>
      <c r="HP113" s="585"/>
      <c r="HQ113" s="585"/>
      <c r="HR113" s="585"/>
      <c r="HS113" s="585"/>
      <c r="HT113" s="585"/>
      <c r="HU113" s="585"/>
      <c r="HV113" s="585"/>
      <c r="HW113" s="585"/>
      <c r="HX113" s="585"/>
      <c r="HY113" s="585"/>
      <c r="HZ113" s="585"/>
      <c r="IA113" s="585"/>
      <c r="IB113" s="585"/>
      <c r="IC113" s="585"/>
      <c r="ID113" s="585"/>
      <c r="IE113" s="585"/>
      <c r="IF113" s="585"/>
      <c r="IG113" s="585"/>
      <c r="IH113" s="585"/>
      <c r="II113" s="585"/>
      <c r="IJ113" s="585"/>
      <c r="IK113" s="585"/>
      <c r="IL113" s="585"/>
      <c r="IM113" s="585"/>
      <c r="IN113" s="585"/>
      <c r="IO113" s="585"/>
      <c r="IP113" s="585"/>
      <c r="IQ113" s="585"/>
      <c r="IR113" s="585"/>
      <c r="IS113" s="585"/>
      <c r="IT113" s="585"/>
      <c r="IU113" s="585"/>
      <c r="IV113" s="585"/>
    </row>
    <row r="114" spans="1:256" x14ac:dyDescent="0.2">
      <c r="A114" s="582"/>
      <c r="B114" s="822" t="s">
        <v>212</v>
      </c>
      <c r="C114" s="823"/>
      <c r="D114" s="823"/>
      <c r="E114" s="823"/>
      <c r="F114" s="823"/>
      <c r="G114" s="823"/>
      <c r="H114" s="823"/>
      <c r="I114" s="824"/>
      <c r="J114" s="583"/>
      <c r="K114" s="584"/>
      <c r="L114" s="584"/>
      <c r="M114" s="585"/>
      <c r="N114" s="585"/>
      <c r="O114" s="585"/>
      <c r="P114" s="585"/>
      <c r="Q114" s="585"/>
      <c r="R114" s="585"/>
      <c r="S114" s="585"/>
      <c r="T114" s="585"/>
      <c r="U114" s="585"/>
      <c r="V114" s="585"/>
      <c r="W114" s="585"/>
      <c r="X114" s="585"/>
      <c r="Y114" s="585"/>
      <c r="Z114" s="585"/>
      <c r="AA114" s="585"/>
      <c r="AB114" s="585"/>
      <c r="AC114" s="585"/>
      <c r="AD114" s="585"/>
      <c r="AE114" s="585"/>
      <c r="AF114" s="585"/>
      <c r="AG114" s="585"/>
      <c r="AH114" s="585"/>
      <c r="AI114" s="585"/>
      <c r="AJ114" s="585"/>
      <c r="AK114" s="585"/>
      <c r="AL114" s="585"/>
      <c r="AM114" s="585"/>
      <c r="AN114" s="585"/>
      <c r="AO114" s="585"/>
      <c r="AP114" s="585"/>
      <c r="AQ114" s="585"/>
      <c r="AR114" s="585"/>
      <c r="AS114" s="585"/>
      <c r="AT114" s="585"/>
      <c r="AU114" s="585"/>
      <c r="AV114" s="585"/>
      <c r="AW114" s="585"/>
      <c r="AX114" s="585"/>
      <c r="AY114" s="585"/>
      <c r="AZ114" s="585"/>
      <c r="BA114" s="585"/>
      <c r="BB114" s="585"/>
      <c r="BC114" s="585"/>
      <c r="BD114" s="585"/>
      <c r="BE114" s="585"/>
      <c r="BF114" s="585"/>
      <c r="BG114" s="585"/>
      <c r="BH114" s="585"/>
      <c r="BI114" s="585"/>
      <c r="BJ114" s="585"/>
      <c r="BK114" s="585"/>
      <c r="BL114" s="585"/>
      <c r="BM114" s="585"/>
      <c r="BN114" s="585"/>
      <c r="BO114" s="585"/>
      <c r="BP114" s="585"/>
      <c r="BQ114" s="585"/>
      <c r="BR114" s="585"/>
      <c r="BS114" s="585"/>
      <c r="BT114" s="585"/>
      <c r="BU114" s="585"/>
      <c r="BV114" s="585"/>
      <c r="BW114" s="585"/>
      <c r="BX114" s="585"/>
      <c r="BY114" s="585"/>
      <c r="BZ114" s="585"/>
      <c r="CA114" s="585"/>
      <c r="CB114" s="585"/>
      <c r="CC114" s="585"/>
      <c r="CD114" s="585"/>
      <c r="CE114" s="585"/>
      <c r="CF114" s="585"/>
      <c r="CG114" s="585"/>
      <c r="CH114" s="585"/>
      <c r="CI114" s="585"/>
      <c r="CJ114" s="585"/>
      <c r="CK114" s="585"/>
      <c r="CL114" s="585"/>
      <c r="CM114" s="585"/>
      <c r="CN114" s="585"/>
      <c r="CO114" s="585"/>
      <c r="CP114" s="585"/>
      <c r="CQ114" s="585"/>
      <c r="CR114" s="585"/>
      <c r="CS114" s="585"/>
      <c r="CT114" s="585"/>
      <c r="CU114" s="585"/>
      <c r="CV114" s="585"/>
      <c r="CW114" s="585"/>
      <c r="CX114" s="585"/>
      <c r="CY114" s="585"/>
      <c r="CZ114" s="585"/>
      <c r="DA114" s="585"/>
      <c r="DB114" s="585"/>
      <c r="DC114" s="585"/>
      <c r="DD114" s="585"/>
      <c r="DE114" s="585"/>
      <c r="DF114" s="585"/>
      <c r="DG114" s="585"/>
      <c r="DH114" s="585"/>
      <c r="DI114" s="585"/>
      <c r="DJ114" s="585"/>
      <c r="DK114" s="585"/>
      <c r="DL114" s="585"/>
      <c r="DM114" s="585"/>
      <c r="DN114" s="585"/>
      <c r="DO114" s="585"/>
      <c r="DP114" s="585"/>
      <c r="DQ114" s="585"/>
      <c r="DR114" s="585"/>
      <c r="DS114" s="585"/>
      <c r="DT114" s="585"/>
      <c r="DU114" s="585"/>
      <c r="DV114" s="585"/>
      <c r="DW114" s="585"/>
      <c r="DX114" s="585"/>
      <c r="DY114" s="585"/>
      <c r="DZ114" s="585"/>
      <c r="EA114" s="585"/>
      <c r="EB114" s="585"/>
      <c r="EC114" s="585"/>
      <c r="ED114" s="585"/>
      <c r="EE114" s="585"/>
      <c r="EF114" s="585"/>
      <c r="EG114" s="585"/>
      <c r="EH114" s="585"/>
      <c r="EI114" s="585"/>
      <c r="EJ114" s="585"/>
      <c r="EK114" s="585"/>
      <c r="EL114" s="585"/>
      <c r="EM114" s="585"/>
      <c r="EN114" s="585"/>
      <c r="EO114" s="585"/>
      <c r="EP114" s="585"/>
      <c r="EQ114" s="585"/>
      <c r="ER114" s="585"/>
      <c r="ES114" s="585"/>
      <c r="ET114" s="585"/>
      <c r="EU114" s="585"/>
      <c r="EV114" s="585"/>
      <c r="EW114" s="585"/>
      <c r="EX114" s="585"/>
      <c r="EY114" s="585"/>
      <c r="EZ114" s="585"/>
      <c r="FA114" s="585"/>
      <c r="FB114" s="585"/>
      <c r="FC114" s="585"/>
      <c r="FD114" s="585"/>
      <c r="FE114" s="585"/>
      <c r="FF114" s="585"/>
      <c r="FG114" s="585"/>
      <c r="FH114" s="585"/>
      <c r="FI114" s="585"/>
      <c r="FJ114" s="585"/>
      <c r="FK114" s="585"/>
      <c r="FL114" s="585"/>
      <c r="FM114" s="585"/>
      <c r="FN114" s="585"/>
      <c r="FO114" s="585"/>
      <c r="FP114" s="585"/>
      <c r="FQ114" s="585"/>
      <c r="FR114" s="585"/>
      <c r="FS114" s="585"/>
      <c r="FT114" s="585"/>
      <c r="FU114" s="585"/>
      <c r="FV114" s="585"/>
      <c r="FW114" s="585"/>
      <c r="FX114" s="585"/>
      <c r="FY114" s="585"/>
      <c r="FZ114" s="585"/>
      <c r="GA114" s="585"/>
      <c r="GB114" s="585"/>
      <c r="GC114" s="585"/>
      <c r="GD114" s="585"/>
      <c r="GE114" s="585"/>
      <c r="GF114" s="585"/>
      <c r="GG114" s="585"/>
      <c r="GH114" s="585"/>
      <c r="GI114" s="585"/>
      <c r="GJ114" s="585"/>
      <c r="GK114" s="585"/>
      <c r="GL114" s="585"/>
      <c r="GM114" s="585"/>
      <c r="GN114" s="585"/>
      <c r="GO114" s="585"/>
      <c r="GP114" s="585"/>
      <c r="GQ114" s="585"/>
      <c r="GR114" s="585"/>
      <c r="GS114" s="585"/>
      <c r="GT114" s="585"/>
      <c r="GU114" s="585"/>
      <c r="GV114" s="585"/>
      <c r="GW114" s="585"/>
      <c r="GX114" s="585"/>
      <c r="GY114" s="585"/>
      <c r="GZ114" s="585"/>
      <c r="HA114" s="585"/>
      <c r="HB114" s="585"/>
      <c r="HC114" s="585"/>
      <c r="HD114" s="585"/>
      <c r="HE114" s="585"/>
      <c r="HF114" s="585"/>
      <c r="HG114" s="585"/>
      <c r="HH114" s="585"/>
      <c r="HI114" s="585"/>
      <c r="HJ114" s="585"/>
      <c r="HK114" s="585"/>
      <c r="HL114" s="585"/>
      <c r="HM114" s="585"/>
      <c r="HN114" s="585"/>
      <c r="HO114" s="585"/>
      <c r="HP114" s="585"/>
      <c r="HQ114" s="585"/>
      <c r="HR114" s="585"/>
      <c r="HS114" s="585"/>
      <c r="HT114" s="585"/>
      <c r="HU114" s="585"/>
      <c r="HV114" s="585"/>
      <c r="HW114" s="585"/>
      <c r="HX114" s="585"/>
      <c r="HY114" s="585"/>
      <c r="HZ114" s="585"/>
      <c r="IA114" s="585"/>
      <c r="IB114" s="585"/>
      <c r="IC114" s="585"/>
      <c r="ID114" s="585"/>
      <c r="IE114" s="585"/>
      <c r="IF114" s="585"/>
      <c r="IG114" s="585"/>
      <c r="IH114" s="585"/>
      <c r="II114" s="585"/>
      <c r="IJ114" s="585"/>
      <c r="IK114" s="585"/>
      <c r="IL114" s="585"/>
      <c r="IM114" s="585"/>
      <c r="IN114" s="585"/>
      <c r="IO114" s="585"/>
      <c r="IP114" s="585"/>
      <c r="IQ114" s="585"/>
      <c r="IR114" s="585"/>
      <c r="IS114" s="585"/>
      <c r="IT114" s="585"/>
      <c r="IU114" s="585"/>
      <c r="IV114" s="585"/>
    </row>
    <row r="115" spans="1:256" x14ac:dyDescent="0.2">
      <c r="A115" s="582"/>
      <c r="B115" s="894" t="s">
        <v>1</v>
      </c>
      <c r="C115" s="895"/>
      <c r="D115" s="895"/>
      <c r="E115" s="895"/>
      <c r="F115" s="895"/>
      <c r="G115" s="895"/>
      <c r="H115" s="895"/>
      <c r="I115" s="896"/>
      <c r="J115" s="583"/>
      <c r="K115" s="584"/>
      <c r="L115" s="584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85"/>
      <c r="Z115" s="585"/>
      <c r="AA115" s="585"/>
      <c r="AB115" s="585"/>
      <c r="AC115" s="585"/>
      <c r="AD115" s="585"/>
      <c r="AE115" s="585"/>
      <c r="AF115" s="585"/>
      <c r="AG115" s="585"/>
      <c r="AH115" s="585"/>
      <c r="AI115" s="585"/>
      <c r="AJ115" s="585"/>
      <c r="AK115" s="585"/>
      <c r="AL115" s="585"/>
      <c r="AM115" s="585"/>
      <c r="AN115" s="585"/>
      <c r="AO115" s="585"/>
      <c r="AP115" s="585"/>
      <c r="AQ115" s="585"/>
      <c r="AR115" s="585"/>
      <c r="AS115" s="585"/>
      <c r="AT115" s="585"/>
      <c r="AU115" s="585"/>
      <c r="AV115" s="585"/>
      <c r="AW115" s="585"/>
      <c r="AX115" s="585"/>
      <c r="AY115" s="585"/>
      <c r="AZ115" s="585"/>
      <c r="BA115" s="585"/>
      <c r="BB115" s="585"/>
      <c r="BC115" s="585"/>
      <c r="BD115" s="585"/>
      <c r="BE115" s="585"/>
      <c r="BF115" s="585"/>
      <c r="BG115" s="585"/>
      <c r="BH115" s="585"/>
      <c r="BI115" s="585"/>
      <c r="BJ115" s="585"/>
      <c r="BK115" s="585"/>
      <c r="BL115" s="585"/>
      <c r="BM115" s="585"/>
      <c r="BN115" s="585"/>
      <c r="BO115" s="585"/>
      <c r="BP115" s="585"/>
      <c r="BQ115" s="585"/>
      <c r="BR115" s="585"/>
      <c r="BS115" s="585"/>
      <c r="BT115" s="585"/>
      <c r="BU115" s="585"/>
      <c r="BV115" s="585"/>
      <c r="BW115" s="585"/>
      <c r="BX115" s="585"/>
      <c r="BY115" s="585"/>
      <c r="BZ115" s="585"/>
      <c r="CA115" s="585"/>
      <c r="CB115" s="585"/>
      <c r="CC115" s="585"/>
      <c r="CD115" s="585"/>
      <c r="CE115" s="585"/>
      <c r="CF115" s="585"/>
      <c r="CG115" s="585"/>
      <c r="CH115" s="585"/>
      <c r="CI115" s="585"/>
      <c r="CJ115" s="585"/>
      <c r="CK115" s="585"/>
      <c r="CL115" s="585"/>
      <c r="CM115" s="585"/>
      <c r="CN115" s="585"/>
      <c r="CO115" s="585"/>
      <c r="CP115" s="585"/>
      <c r="CQ115" s="585"/>
      <c r="CR115" s="585"/>
      <c r="CS115" s="585"/>
      <c r="CT115" s="585"/>
      <c r="CU115" s="585"/>
      <c r="CV115" s="585"/>
      <c r="CW115" s="585"/>
      <c r="CX115" s="585"/>
      <c r="CY115" s="585"/>
      <c r="CZ115" s="585"/>
      <c r="DA115" s="585"/>
      <c r="DB115" s="585"/>
      <c r="DC115" s="585"/>
      <c r="DD115" s="585"/>
      <c r="DE115" s="585"/>
      <c r="DF115" s="585"/>
      <c r="DG115" s="585"/>
      <c r="DH115" s="585"/>
      <c r="DI115" s="585"/>
      <c r="DJ115" s="585"/>
      <c r="DK115" s="585"/>
      <c r="DL115" s="585"/>
      <c r="DM115" s="585"/>
      <c r="DN115" s="585"/>
      <c r="DO115" s="585"/>
      <c r="DP115" s="585"/>
      <c r="DQ115" s="585"/>
      <c r="DR115" s="585"/>
      <c r="DS115" s="585"/>
      <c r="DT115" s="585"/>
      <c r="DU115" s="585"/>
      <c r="DV115" s="585"/>
      <c r="DW115" s="585"/>
      <c r="DX115" s="585"/>
      <c r="DY115" s="585"/>
      <c r="DZ115" s="585"/>
      <c r="EA115" s="585"/>
      <c r="EB115" s="585"/>
      <c r="EC115" s="585"/>
      <c r="ED115" s="585"/>
      <c r="EE115" s="585"/>
      <c r="EF115" s="585"/>
      <c r="EG115" s="585"/>
      <c r="EH115" s="585"/>
      <c r="EI115" s="585"/>
      <c r="EJ115" s="585"/>
      <c r="EK115" s="585"/>
      <c r="EL115" s="585"/>
      <c r="EM115" s="585"/>
      <c r="EN115" s="585"/>
      <c r="EO115" s="585"/>
      <c r="EP115" s="585"/>
      <c r="EQ115" s="585"/>
      <c r="ER115" s="585"/>
      <c r="ES115" s="585"/>
      <c r="ET115" s="585"/>
      <c r="EU115" s="585"/>
      <c r="EV115" s="585"/>
      <c r="EW115" s="585"/>
      <c r="EX115" s="585"/>
      <c r="EY115" s="585"/>
      <c r="EZ115" s="585"/>
      <c r="FA115" s="585"/>
      <c r="FB115" s="585"/>
      <c r="FC115" s="585"/>
      <c r="FD115" s="585"/>
      <c r="FE115" s="585"/>
      <c r="FF115" s="585"/>
      <c r="FG115" s="585"/>
      <c r="FH115" s="585"/>
      <c r="FI115" s="585"/>
      <c r="FJ115" s="585"/>
      <c r="FK115" s="585"/>
      <c r="FL115" s="585"/>
      <c r="FM115" s="585"/>
      <c r="FN115" s="585"/>
      <c r="FO115" s="585"/>
      <c r="FP115" s="585"/>
      <c r="FQ115" s="585"/>
      <c r="FR115" s="585"/>
      <c r="FS115" s="585"/>
      <c r="FT115" s="585"/>
      <c r="FU115" s="585"/>
      <c r="FV115" s="585"/>
      <c r="FW115" s="585"/>
      <c r="FX115" s="585"/>
      <c r="FY115" s="585"/>
      <c r="FZ115" s="585"/>
      <c r="GA115" s="585"/>
      <c r="GB115" s="585"/>
      <c r="GC115" s="585"/>
      <c r="GD115" s="585"/>
      <c r="GE115" s="585"/>
      <c r="GF115" s="585"/>
      <c r="GG115" s="585"/>
      <c r="GH115" s="585"/>
      <c r="GI115" s="585"/>
      <c r="GJ115" s="585"/>
      <c r="GK115" s="585"/>
      <c r="GL115" s="585"/>
      <c r="GM115" s="585"/>
      <c r="GN115" s="585"/>
      <c r="GO115" s="585"/>
      <c r="GP115" s="585"/>
      <c r="GQ115" s="585"/>
      <c r="GR115" s="585"/>
      <c r="GS115" s="585"/>
      <c r="GT115" s="585"/>
      <c r="GU115" s="585"/>
      <c r="GV115" s="585"/>
      <c r="GW115" s="585"/>
      <c r="GX115" s="585"/>
      <c r="GY115" s="585"/>
      <c r="GZ115" s="585"/>
      <c r="HA115" s="585"/>
      <c r="HB115" s="585"/>
      <c r="HC115" s="585"/>
      <c r="HD115" s="585"/>
      <c r="HE115" s="585"/>
      <c r="HF115" s="585"/>
      <c r="HG115" s="585"/>
      <c r="HH115" s="585"/>
      <c r="HI115" s="585"/>
      <c r="HJ115" s="585"/>
      <c r="HK115" s="585"/>
      <c r="HL115" s="585"/>
      <c r="HM115" s="585"/>
      <c r="HN115" s="585"/>
      <c r="HO115" s="585"/>
      <c r="HP115" s="585"/>
      <c r="HQ115" s="585"/>
      <c r="HR115" s="585"/>
      <c r="HS115" s="585"/>
      <c r="HT115" s="585"/>
      <c r="HU115" s="585"/>
      <c r="HV115" s="585"/>
      <c r="HW115" s="585"/>
      <c r="HX115" s="585"/>
      <c r="HY115" s="585"/>
      <c r="HZ115" s="585"/>
      <c r="IA115" s="585"/>
      <c r="IB115" s="585"/>
      <c r="IC115" s="585"/>
      <c r="ID115" s="585"/>
      <c r="IE115" s="585"/>
      <c r="IF115" s="585"/>
      <c r="IG115" s="585"/>
      <c r="IH115" s="585"/>
      <c r="II115" s="585"/>
      <c r="IJ115" s="585"/>
      <c r="IK115" s="585"/>
      <c r="IL115" s="585"/>
      <c r="IM115" s="585"/>
      <c r="IN115" s="585"/>
      <c r="IO115" s="585"/>
      <c r="IP115" s="585"/>
      <c r="IQ115" s="585"/>
      <c r="IR115" s="585"/>
      <c r="IS115" s="585"/>
      <c r="IT115" s="585"/>
      <c r="IU115" s="585"/>
      <c r="IV115" s="585"/>
    </row>
    <row r="116" spans="1:256" ht="12.75" customHeight="1" x14ac:dyDescent="0.2">
      <c r="A116" s="582"/>
      <c r="B116" s="614"/>
      <c r="C116" s="615"/>
      <c r="D116" s="615"/>
      <c r="E116" s="615"/>
      <c r="F116" s="615"/>
      <c r="G116" s="615"/>
      <c r="H116" s="615"/>
      <c r="I116" s="616"/>
      <c r="J116" s="583"/>
      <c r="K116" s="584"/>
      <c r="L116" s="584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85"/>
      <c r="Z116" s="585"/>
      <c r="AA116" s="585"/>
      <c r="AB116" s="585"/>
      <c r="AC116" s="585"/>
      <c r="AD116" s="585"/>
      <c r="AE116" s="585"/>
      <c r="AF116" s="585"/>
      <c r="AG116" s="585"/>
      <c r="AH116" s="585"/>
      <c r="AI116" s="585"/>
      <c r="AJ116" s="585"/>
      <c r="AK116" s="585"/>
      <c r="AL116" s="585"/>
      <c r="AM116" s="585"/>
      <c r="AN116" s="585"/>
      <c r="AO116" s="585"/>
      <c r="AP116" s="585"/>
      <c r="AQ116" s="585"/>
      <c r="AR116" s="585"/>
      <c r="AS116" s="585"/>
      <c r="AT116" s="585"/>
      <c r="AU116" s="585"/>
      <c r="AV116" s="585"/>
      <c r="AW116" s="585"/>
      <c r="AX116" s="585"/>
      <c r="AY116" s="585"/>
      <c r="AZ116" s="585"/>
      <c r="BA116" s="585"/>
      <c r="BB116" s="585"/>
      <c r="BC116" s="585"/>
      <c r="BD116" s="585"/>
      <c r="BE116" s="585"/>
      <c r="BF116" s="585"/>
      <c r="BG116" s="585"/>
      <c r="BH116" s="585"/>
      <c r="BI116" s="585"/>
      <c r="BJ116" s="585"/>
      <c r="BK116" s="585"/>
      <c r="BL116" s="585"/>
      <c r="BM116" s="585"/>
      <c r="BN116" s="585"/>
      <c r="BO116" s="585"/>
      <c r="BP116" s="585"/>
      <c r="BQ116" s="585"/>
      <c r="BR116" s="585"/>
      <c r="BS116" s="585"/>
      <c r="BT116" s="585"/>
      <c r="BU116" s="585"/>
      <c r="BV116" s="585"/>
      <c r="BW116" s="585"/>
      <c r="BX116" s="585"/>
      <c r="BY116" s="585"/>
      <c r="BZ116" s="585"/>
      <c r="CA116" s="585"/>
      <c r="CB116" s="585"/>
      <c r="CC116" s="585"/>
      <c r="CD116" s="585"/>
      <c r="CE116" s="585"/>
      <c r="CF116" s="585"/>
      <c r="CG116" s="585"/>
      <c r="CH116" s="585"/>
      <c r="CI116" s="585"/>
      <c r="CJ116" s="585"/>
      <c r="CK116" s="585"/>
      <c r="CL116" s="585"/>
      <c r="CM116" s="585"/>
      <c r="CN116" s="585"/>
      <c r="CO116" s="585"/>
      <c r="CP116" s="585"/>
      <c r="CQ116" s="585"/>
      <c r="CR116" s="585"/>
      <c r="CS116" s="585"/>
      <c r="CT116" s="585"/>
      <c r="CU116" s="585"/>
      <c r="CV116" s="585"/>
      <c r="CW116" s="585"/>
      <c r="CX116" s="585"/>
      <c r="CY116" s="585"/>
      <c r="CZ116" s="585"/>
      <c r="DA116" s="585"/>
      <c r="DB116" s="585"/>
      <c r="DC116" s="585"/>
      <c r="DD116" s="585"/>
      <c r="DE116" s="585"/>
      <c r="DF116" s="585"/>
      <c r="DG116" s="585"/>
      <c r="DH116" s="585"/>
      <c r="DI116" s="585"/>
      <c r="DJ116" s="585"/>
      <c r="DK116" s="585"/>
      <c r="DL116" s="585"/>
      <c r="DM116" s="585"/>
      <c r="DN116" s="585"/>
      <c r="DO116" s="585"/>
      <c r="DP116" s="585"/>
      <c r="DQ116" s="585"/>
      <c r="DR116" s="585"/>
      <c r="DS116" s="585"/>
      <c r="DT116" s="585"/>
      <c r="DU116" s="585"/>
      <c r="DV116" s="585"/>
      <c r="DW116" s="585"/>
      <c r="DX116" s="585"/>
      <c r="DY116" s="585"/>
      <c r="DZ116" s="585"/>
      <c r="EA116" s="585"/>
      <c r="EB116" s="585"/>
      <c r="EC116" s="585"/>
      <c r="ED116" s="585"/>
      <c r="EE116" s="585"/>
      <c r="EF116" s="585"/>
      <c r="EG116" s="585"/>
      <c r="EH116" s="585"/>
      <c r="EI116" s="585"/>
      <c r="EJ116" s="585"/>
      <c r="EK116" s="585"/>
      <c r="EL116" s="585"/>
      <c r="EM116" s="585"/>
      <c r="EN116" s="585"/>
      <c r="EO116" s="585"/>
      <c r="EP116" s="585"/>
      <c r="EQ116" s="585"/>
      <c r="ER116" s="585"/>
      <c r="ES116" s="585"/>
      <c r="ET116" s="585"/>
      <c r="EU116" s="585"/>
      <c r="EV116" s="585"/>
      <c r="EW116" s="585"/>
      <c r="EX116" s="585"/>
      <c r="EY116" s="585"/>
      <c r="EZ116" s="585"/>
      <c r="FA116" s="585"/>
      <c r="FB116" s="585"/>
      <c r="FC116" s="585"/>
      <c r="FD116" s="585"/>
      <c r="FE116" s="585"/>
      <c r="FF116" s="585"/>
      <c r="FG116" s="585"/>
      <c r="FH116" s="585"/>
      <c r="FI116" s="585"/>
      <c r="FJ116" s="585"/>
      <c r="FK116" s="585"/>
      <c r="FL116" s="585"/>
      <c r="FM116" s="585"/>
      <c r="FN116" s="585"/>
      <c r="FO116" s="585"/>
      <c r="FP116" s="585"/>
      <c r="FQ116" s="585"/>
      <c r="FR116" s="585"/>
      <c r="FS116" s="585"/>
      <c r="FT116" s="585"/>
      <c r="FU116" s="585"/>
      <c r="FV116" s="585"/>
      <c r="FW116" s="585"/>
      <c r="FX116" s="585"/>
      <c r="FY116" s="585"/>
      <c r="FZ116" s="585"/>
      <c r="GA116" s="585"/>
      <c r="GB116" s="585"/>
      <c r="GC116" s="585"/>
      <c r="GD116" s="585"/>
      <c r="GE116" s="585"/>
      <c r="GF116" s="585"/>
      <c r="GG116" s="585"/>
      <c r="GH116" s="585"/>
      <c r="GI116" s="585"/>
      <c r="GJ116" s="585"/>
      <c r="GK116" s="585"/>
      <c r="GL116" s="585"/>
      <c r="GM116" s="585"/>
      <c r="GN116" s="585"/>
      <c r="GO116" s="585"/>
      <c r="GP116" s="585"/>
      <c r="GQ116" s="585"/>
      <c r="GR116" s="585"/>
      <c r="GS116" s="585"/>
      <c r="GT116" s="585"/>
      <c r="GU116" s="585"/>
      <c r="GV116" s="585"/>
      <c r="GW116" s="585"/>
      <c r="GX116" s="585"/>
      <c r="GY116" s="585"/>
      <c r="GZ116" s="585"/>
      <c r="HA116" s="585"/>
      <c r="HB116" s="585"/>
      <c r="HC116" s="585"/>
      <c r="HD116" s="585"/>
      <c r="HE116" s="585"/>
      <c r="HF116" s="585"/>
      <c r="HG116" s="585"/>
      <c r="HH116" s="585"/>
      <c r="HI116" s="585"/>
      <c r="HJ116" s="585"/>
      <c r="HK116" s="585"/>
      <c r="HL116" s="585"/>
      <c r="HM116" s="585"/>
      <c r="HN116" s="585"/>
      <c r="HO116" s="585"/>
      <c r="HP116" s="585"/>
      <c r="HQ116" s="585"/>
      <c r="HR116" s="585"/>
      <c r="HS116" s="585"/>
      <c r="HT116" s="585"/>
      <c r="HU116" s="585"/>
      <c r="HV116" s="585"/>
      <c r="HW116" s="585"/>
      <c r="HX116" s="585"/>
      <c r="HY116" s="585"/>
      <c r="HZ116" s="585"/>
      <c r="IA116" s="585"/>
      <c r="IB116" s="585"/>
      <c r="IC116" s="585"/>
      <c r="ID116" s="585"/>
      <c r="IE116" s="585"/>
      <c r="IF116" s="585"/>
      <c r="IG116" s="585"/>
      <c r="IH116" s="585"/>
      <c r="II116" s="585"/>
      <c r="IJ116" s="585"/>
      <c r="IK116" s="585"/>
      <c r="IL116" s="585"/>
      <c r="IM116" s="585"/>
      <c r="IN116" s="585"/>
      <c r="IO116" s="585"/>
      <c r="IP116" s="585"/>
      <c r="IQ116" s="585"/>
      <c r="IR116" s="585"/>
      <c r="IS116" s="585"/>
      <c r="IT116" s="585"/>
      <c r="IU116" s="585"/>
      <c r="IV116" s="585"/>
    </row>
    <row r="117" spans="1:256" s="589" customFormat="1" ht="25.5" customHeight="1" x14ac:dyDescent="0.2">
      <c r="A117" s="586"/>
      <c r="B117" s="882" t="str">
        <f>'[8]Anexo 2 elétrica'!H15</f>
        <v>ELE-004</v>
      </c>
      <c r="C117" s="883"/>
      <c r="D117" s="883"/>
      <c r="E117" s="883"/>
      <c r="F117" s="883"/>
      <c r="G117" s="883"/>
      <c r="H117" s="883"/>
      <c r="I117" s="884"/>
      <c r="J117" s="587"/>
      <c r="K117" s="587"/>
      <c r="L117" s="587"/>
      <c r="M117" s="588"/>
      <c r="N117" s="588"/>
      <c r="O117" s="588"/>
      <c r="P117" s="588"/>
      <c r="Q117" s="588"/>
      <c r="R117" s="588"/>
      <c r="S117" s="588"/>
      <c r="T117" s="588"/>
      <c r="U117" s="588"/>
      <c r="V117" s="588"/>
      <c r="W117" s="588"/>
      <c r="X117" s="588"/>
      <c r="Y117" s="588"/>
      <c r="Z117" s="588"/>
      <c r="AA117" s="588"/>
      <c r="AB117" s="588"/>
      <c r="AC117" s="588"/>
      <c r="AD117" s="588"/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588"/>
      <c r="BM117" s="588"/>
      <c r="BN117" s="588"/>
      <c r="BO117" s="588"/>
      <c r="BP117" s="588"/>
      <c r="BQ117" s="588"/>
      <c r="BR117" s="588"/>
      <c r="BS117" s="588"/>
      <c r="BT117" s="588"/>
      <c r="BU117" s="588"/>
      <c r="BV117" s="588"/>
      <c r="BW117" s="588"/>
      <c r="BX117" s="588"/>
      <c r="BY117" s="588"/>
      <c r="BZ117" s="588"/>
      <c r="CA117" s="588"/>
      <c r="CB117" s="588"/>
      <c r="CC117" s="588"/>
      <c r="CD117" s="588"/>
      <c r="CE117" s="588"/>
      <c r="CF117" s="588"/>
      <c r="CG117" s="588"/>
      <c r="CH117" s="588"/>
      <c r="CI117" s="588"/>
      <c r="CJ117" s="588"/>
      <c r="CK117" s="588"/>
      <c r="CL117" s="588"/>
      <c r="CM117" s="588"/>
      <c r="CN117" s="588"/>
      <c r="CO117" s="588"/>
      <c r="CP117" s="588"/>
      <c r="CQ117" s="588"/>
      <c r="CR117" s="588"/>
      <c r="CS117" s="588"/>
      <c r="CT117" s="588"/>
      <c r="CU117" s="588"/>
      <c r="CV117" s="588"/>
      <c r="CW117" s="588"/>
      <c r="CX117" s="588"/>
      <c r="CY117" s="588"/>
      <c r="CZ117" s="588"/>
      <c r="DA117" s="588"/>
      <c r="DB117" s="588"/>
      <c r="DC117" s="588"/>
      <c r="DD117" s="588"/>
      <c r="DE117" s="588"/>
      <c r="DF117" s="588"/>
      <c r="DG117" s="588"/>
      <c r="DH117" s="588"/>
      <c r="DI117" s="588"/>
      <c r="DJ117" s="588"/>
      <c r="DK117" s="588"/>
      <c r="DL117" s="588"/>
      <c r="DM117" s="588"/>
      <c r="DN117" s="588"/>
      <c r="DO117" s="588"/>
      <c r="DP117" s="588"/>
      <c r="DQ117" s="588"/>
      <c r="DR117" s="588"/>
      <c r="DS117" s="588"/>
      <c r="DT117" s="588"/>
      <c r="DU117" s="588"/>
      <c r="DV117" s="588"/>
      <c r="DW117" s="588"/>
      <c r="DX117" s="588"/>
      <c r="DY117" s="588"/>
      <c r="DZ117" s="588"/>
      <c r="EA117" s="588"/>
      <c r="EB117" s="588"/>
      <c r="EC117" s="588"/>
      <c r="ED117" s="588"/>
      <c r="EE117" s="588"/>
      <c r="EF117" s="588"/>
      <c r="EG117" s="588"/>
      <c r="EH117" s="588"/>
      <c r="EI117" s="588"/>
      <c r="EJ117" s="588"/>
      <c r="EK117" s="588"/>
      <c r="EL117" s="588"/>
      <c r="EM117" s="588"/>
      <c r="EN117" s="588"/>
      <c r="EO117" s="588"/>
      <c r="EP117" s="588"/>
      <c r="EQ117" s="588"/>
      <c r="ER117" s="588"/>
      <c r="ES117" s="588"/>
      <c r="ET117" s="588"/>
      <c r="EU117" s="588"/>
      <c r="EV117" s="588"/>
      <c r="EW117" s="588"/>
      <c r="EX117" s="588"/>
      <c r="EY117" s="588"/>
      <c r="EZ117" s="588"/>
      <c r="FA117" s="588"/>
      <c r="FB117" s="588"/>
      <c r="FC117" s="588"/>
      <c r="FD117" s="588"/>
      <c r="FE117" s="588"/>
      <c r="FF117" s="588"/>
      <c r="FG117" s="588"/>
      <c r="FH117" s="588"/>
      <c r="FI117" s="588"/>
      <c r="FJ117" s="588"/>
      <c r="FK117" s="588"/>
      <c r="FL117" s="588"/>
      <c r="FM117" s="588"/>
      <c r="FN117" s="588"/>
      <c r="FO117" s="588"/>
      <c r="FP117" s="588"/>
      <c r="FQ117" s="588"/>
      <c r="FR117" s="588"/>
      <c r="FS117" s="588"/>
      <c r="FT117" s="588"/>
      <c r="FU117" s="588"/>
      <c r="FV117" s="588"/>
      <c r="FW117" s="588"/>
      <c r="FX117" s="588"/>
      <c r="FY117" s="588"/>
      <c r="FZ117" s="588"/>
      <c r="GA117" s="588"/>
      <c r="GB117" s="588"/>
      <c r="GC117" s="588"/>
      <c r="GD117" s="588"/>
      <c r="GE117" s="588"/>
      <c r="GF117" s="588"/>
      <c r="GG117" s="588"/>
      <c r="GH117" s="588"/>
      <c r="GI117" s="588"/>
      <c r="GJ117" s="588"/>
      <c r="GK117" s="588"/>
      <c r="GL117" s="588"/>
      <c r="GM117" s="588"/>
      <c r="GN117" s="588"/>
      <c r="GO117" s="588"/>
      <c r="GP117" s="588"/>
      <c r="GQ117" s="588"/>
      <c r="GR117" s="588"/>
      <c r="GS117" s="588"/>
      <c r="GT117" s="588"/>
      <c r="GU117" s="588"/>
      <c r="GV117" s="588"/>
      <c r="GW117" s="588"/>
      <c r="GX117" s="588"/>
      <c r="GY117" s="588"/>
      <c r="GZ117" s="588"/>
      <c r="HA117" s="588"/>
      <c r="HB117" s="588"/>
      <c r="HC117" s="588"/>
      <c r="HD117" s="588"/>
      <c r="HE117" s="588"/>
      <c r="HF117" s="588"/>
      <c r="HG117" s="588"/>
      <c r="HH117" s="588"/>
      <c r="HI117" s="588"/>
      <c r="HJ117" s="588"/>
      <c r="HK117" s="588"/>
      <c r="HL117" s="588"/>
      <c r="HM117" s="588"/>
      <c r="HN117" s="588"/>
      <c r="HO117" s="588"/>
      <c r="HP117" s="588"/>
      <c r="HQ117" s="588"/>
      <c r="HR117" s="588"/>
      <c r="HS117" s="588"/>
      <c r="HT117" s="588"/>
      <c r="HU117" s="588"/>
      <c r="HV117" s="588"/>
      <c r="HW117" s="588"/>
      <c r="HX117" s="588"/>
      <c r="HY117" s="588"/>
      <c r="HZ117" s="588"/>
      <c r="IA117" s="588"/>
      <c r="IB117" s="588"/>
      <c r="IC117" s="588"/>
      <c r="ID117" s="588"/>
      <c r="IE117" s="588"/>
      <c r="IF117" s="588"/>
      <c r="IG117" s="588"/>
      <c r="IH117" s="588"/>
      <c r="II117" s="588"/>
      <c r="IJ117" s="588"/>
      <c r="IK117" s="588"/>
      <c r="IL117" s="588"/>
      <c r="IM117" s="588"/>
      <c r="IN117" s="588"/>
      <c r="IO117" s="588"/>
      <c r="IP117" s="588"/>
      <c r="IQ117" s="588"/>
      <c r="IR117" s="588"/>
      <c r="IS117" s="588"/>
      <c r="IT117" s="588"/>
      <c r="IU117" s="588"/>
      <c r="IV117" s="588"/>
    </row>
    <row r="118" spans="1:256" s="589" customFormat="1" ht="18" customHeight="1" x14ac:dyDescent="0.2">
      <c r="A118" s="586"/>
      <c r="B118" s="885" t="s">
        <v>215</v>
      </c>
      <c r="C118" s="886"/>
      <c r="D118" s="590" t="s">
        <v>22</v>
      </c>
      <c r="E118" s="590" t="s">
        <v>216</v>
      </c>
      <c r="F118" s="887" t="s">
        <v>217</v>
      </c>
      <c r="G118" s="888"/>
      <c r="H118" s="887" t="s">
        <v>218</v>
      </c>
      <c r="I118" s="889"/>
      <c r="J118" s="587"/>
      <c r="K118" s="587"/>
      <c r="L118" s="587"/>
      <c r="M118" s="588"/>
      <c r="N118" s="588"/>
      <c r="O118" s="588"/>
      <c r="P118" s="588"/>
      <c r="Q118" s="588"/>
      <c r="R118" s="588"/>
      <c r="S118" s="588"/>
      <c r="T118" s="588"/>
      <c r="U118" s="588"/>
      <c r="V118" s="588"/>
      <c r="W118" s="588"/>
      <c r="X118" s="588"/>
      <c r="Y118" s="588"/>
      <c r="Z118" s="588"/>
      <c r="AA118" s="588"/>
      <c r="AB118" s="588"/>
      <c r="AC118" s="588"/>
      <c r="AD118" s="588"/>
      <c r="AE118" s="588"/>
      <c r="AF118" s="588"/>
      <c r="AG118" s="588"/>
      <c r="AH118" s="588"/>
      <c r="AI118" s="588"/>
      <c r="AJ118" s="588"/>
      <c r="AK118" s="588"/>
      <c r="AL118" s="588"/>
      <c r="AM118" s="588"/>
      <c r="AN118" s="588"/>
      <c r="AO118" s="588"/>
      <c r="AP118" s="588"/>
      <c r="AQ118" s="588"/>
      <c r="AR118" s="588"/>
      <c r="AS118" s="588"/>
      <c r="AT118" s="588"/>
      <c r="AU118" s="588"/>
      <c r="AV118" s="588"/>
      <c r="AW118" s="588"/>
      <c r="AX118" s="588"/>
      <c r="AY118" s="588"/>
      <c r="AZ118" s="588"/>
      <c r="BA118" s="588"/>
      <c r="BB118" s="588"/>
      <c r="BC118" s="588"/>
      <c r="BD118" s="588"/>
      <c r="BE118" s="588"/>
      <c r="BF118" s="588"/>
      <c r="BG118" s="588"/>
      <c r="BH118" s="588"/>
      <c r="BI118" s="588"/>
      <c r="BJ118" s="588"/>
      <c r="BK118" s="588"/>
      <c r="BL118" s="588"/>
      <c r="BM118" s="588"/>
      <c r="BN118" s="588"/>
      <c r="BO118" s="588"/>
      <c r="BP118" s="588"/>
      <c r="BQ118" s="588"/>
      <c r="BR118" s="588"/>
      <c r="BS118" s="588"/>
      <c r="BT118" s="588"/>
      <c r="BU118" s="588"/>
      <c r="BV118" s="588"/>
      <c r="BW118" s="588"/>
      <c r="BX118" s="588"/>
      <c r="BY118" s="588"/>
      <c r="BZ118" s="588"/>
      <c r="CA118" s="588"/>
      <c r="CB118" s="588"/>
      <c r="CC118" s="588"/>
      <c r="CD118" s="588"/>
      <c r="CE118" s="588"/>
      <c r="CF118" s="588"/>
      <c r="CG118" s="588"/>
      <c r="CH118" s="588"/>
      <c r="CI118" s="588"/>
      <c r="CJ118" s="588"/>
      <c r="CK118" s="588"/>
      <c r="CL118" s="588"/>
      <c r="CM118" s="588"/>
      <c r="CN118" s="588"/>
      <c r="CO118" s="588"/>
      <c r="CP118" s="588"/>
      <c r="CQ118" s="588"/>
      <c r="CR118" s="588"/>
      <c r="CS118" s="588"/>
      <c r="CT118" s="588"/>
      <c r="CU118" s="588"/>
      <c r="CV118" s="588"/>
      <c r="CW118" s="588"/>
      <c r="CX118" s="588"/>
      <c r="CY118" s="588"/>
      <c r="CZ118" s="588"/>
      <c r="DA118" s="588"/>
      <c r="DB118" s="588"/>
      <c r="DC118" s="588"/>
      <c r="DD118" s="588"/>
      <c r="DE118" s="588"/>
      <c r="DF118" s="588"/>
      <c r="DG118" s="588"/>
      <c r="DH118" s="588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588"/>
      <c r="DZ118" s="588"/>
      <c r="EA118" s="588"/>
      <c r="EB118" s="588"/>
      <c r="EC118" s="588"/>
      <c r="ED118" s="588"/>
      <c r="EE118" s="588"/>
      <c r="EF118" s="588"/>
      <c r="EG118" s="588"/>
      <c r="EH118" s="588"/>
      <c r="EI118" s="588"/>
      <c r="EJ118" s="588"/>
      <c r="EK118" s="588"/>
      <c r="EL118" s="588"/>
      <c r="EM118" s="588"/>
      <c r="EN118" s="588"/>
      <c r="EO118" s="588"/>
      <c r="EP118" s="588"/>
      <c r="EQ118" s="588"/>
      <c r="ER118" s="588"/>
      <c r="ES118" s="588"/>
      <c r="ET118" s="588"/>
      <c r="EU118" s="588"/>
      <c r="EV118" s="588"/>
      <c r="EW118" s="588"/>
      <c r="EX118" s="588"/>
      <c r="EY118" s="588"/>
      <c r="EZ118" s="588"/>
      <c r="FA118" s="588"/>
      <c r="FB118" s="588"/>
      <c r="FC118" s="588"/>
      <c r="FD118" s="588"/>
      <c r="FE118" s="588"/>
      <c r="FF118" s="588"/>
      <c r="FG118" s="588"/>
      <c r="FH118" s="588"/>
      <c r="FI118" s="588"/>
      <c r="FJ118" s="588"/>
      <c r="FK118" s="588"/>
      <c r="FL118" s="588"/>
      <c r="FM118" s="588"/>
      <c r="FN118" s="588"/>
      <c r="FO118" s="588"/>
      <c r="FP118" s="588"/>
      <c r="FQ118" s="588"/>
      <c r="FR118" s="588"/>
      <c r="FS118" s="588"/>
      <c r="FT118" s="588"/>
      <c r="FU118" s="588"/>
      <c r="FV118" s="588"/>
      <c r="FW118" s="588"/>
      <c r="FX118" s="588"/>
      <c r="FY118" s="588"/>
      <c r="FZ118" s="588"/>
      <c r="GA118" s="588"/>
      <c r="GB118" s="588"/>
      <c r="GC118" s="588"/>
      <c r="GD118" s="588"/>
      <c r="GE118" s="588"/>
      <c r="GF118" s="588"/>
      <c r="GG118" s="588"/>
      <c r="GH118" s="588"/>
      <c r="GI118" s="588"/>
      <c r="GJ118" s="588"/>
      <c r="GK118" s="588"/>
      <c r="GL118" s="588"/>
      <c r="GM118" s="588"/>
      <c r="GN118" s="588"/>
      <c r="GO118" s="588"/>
      <c r="GP118" s="588"/>
      <c r="GQ118" s="588"/>
      <c r="GR118" s="588"/>
      <c r="GS118" s="588"/>
      <c r="GT118" s="588"/>
      <c r="GU118" s="588"/>
      <c r="GV118" s="588"/>
      <c r="GW118" s="588"/>
      <c r="GX118" s="588"/>
      <c r="GY118" s="588"/>
      <c r="GZ118" s="588"/>
      <c r="HA118" s="588"/>
      <c r="HB118" s="588"/>
      <c r="HC118" s="588"/>
      <c r="HD118" s="588"/>
      <c r="HE118" s="588"/>
      <c r="HF118" s="588"/>
      <c r="HG118" s="588"/>
      <c r="HH118" s="588"/>
      <c r="HI118" s="588"/>
      <c r="HJ118" s="588"/>
      <c r="HK118" s="588"/>
      <c r="HL118" s="588"/>
      <c r="HM118" s="588"/>
      <c r="HN118" s="588"/>
      <c r="HO118" s="588"/>
      <c r="HP118" s="588"/>
      <c r="HQ118" s="588"/>
      <c r="HR118" s="588"/>
      <c r="HS118" s="588"/>
      <c r="HT118" s="588"/>
      <c r="HU118" s="588"/>
      <c r="HV118" s="588"/>
      <c r="HW118" s="588"/>
      <c r="HX118" s="588"/>
      <c r="HY118" s="588"/>
      <c r="HZ118" s="588"/>
      <c r="IA118" s="588"/>
      <c r="IB118" s="588"/>
      <c r="IC118" s="588"/>
      <c r="ID118" s="588"/>
      <c r="IE118" s="588"/>
      <c r="IF118" s="588"/>
      <c r="IG118" s="588"/>
      <c r="IH118" s="588"/>
      <c r="II118" s="588"/>
      <c r="IJ118" s="588"/>
      <c r="IK118" s="588"/>
      <c r="IL118" s="588"/>
      <c r="IM118" s="588"/>
      <c r="IN118" s="588"/>
      <c r="IO118" s="588"/>
      <c r="IP118" s="588"/>
      <c r="IQ118" s="588"/>
      <c r="IR118" s="588"/>
      <c r="IS118" s="588"/>
      <c r="IT118" s="588"/>
      <c r="IU118" s="588"/>
      <c r="IV118" s="588"/>
    </row>
    <row r="119" spans="1:256" s="177" customFormat="1" ht="45.75" customHeight="1" x14ac:dyDescent="0.2">
      <c r="A119" s="591" t="str">
        <f>B117</f>
        <v>ELE-004</v>
      </c>
      <c r="B119" s="890" t="str">
        <f>'[8]Anexo 2 elétrica'!B15</f>
        <v>Fornecimento e instalação de eletroduto rígido, PVC, marca de referência Tigre, fixado na laje, diâmetro 1" e guia de arame de ferro galvanizado Nº 14 BWG.</v>
      </c>
      <c r="C119" s="891"/>
      <c r="D119" s="560" t="s">
        <v>8</v>
      </c>
      <c r="E119" s="101">
        <v>91868</v>
      </c>
      <c r="F119" s="836" t="s">
        <v>209</v>
      </c>
      <c r="G119" s="837"/>
      <c r="H119" s="907" t="s">
        <v>221</v>
      </c>
      <c r="I119" s="908"/>
      <c r="J119" s="178"/>
      <c r="K119" s="175"/>
      <c r="L119" s="175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  <c r="GB119" s="176"/>
      <c r="GC119" s="176"/>
      <c r="GD119" s="176"/>
      <c r="GE119" s="176"/>
      <c r="GF119" s="176"/>
      <c r="GG119" s="176"/>
      <c r="GH119" s="176"/>
      <c r="GI119" s="176"/>
      <c r="GJ119" s="176"/>
      <c r="GK119" s="176"/>
      <c r="GL119" s="176"/>
      <c r="GM119" s="176"/>
      <c r="GN119" s="176"/>
      <c r="GO119" s="176"/>
      <c r="GP119" s="176"/>
      <c r="GQ119" s="176"/>
      <c r="GR119" s="176"/>
      <c r="GS119" s="176"/>
      <c r="GT119" s="176"/>
      <c r="GU119" s="176"/>
      <c r="GV119" s="176"/>
      <c r="GW119" s="176"/>
      <c r="GX119" s="176"/>
      <c r="GY119" s="176"/>
      <c r="GZ119" s="176"/>
      <c r="HA119" s="176"/>
      <c r="HB119" s="176"/>
      <c r="HC119" s="176"/>
      <c r="HD119" s="176"/>
      <c r="HE119" s="176"/>
      <c r="HF119" s="176"/>
      <c r="HG119" s="176"/>
      <c r="HH119" s="176"/>
      <c r="HI119" s="176"/>
      <c r="HJ119" s="176"/>
      <c r="HK119" s="176"/>
      <c r="HL119" s="176"/>
      <c r="HM119" s="176"/>
      <c r="HN119" s="176"/>
      <c r="HO119" s="176"/>
      <c r="HP119" s="176"/>
      <c r="HQ119" s="176"/>
      <c r="HR119" s="176"/>
      <c r="HS119" s="176"/>
      <c r="HT119" s="176"/>
      <c r="HU119" s="176"/>
      <c r="HV119" s="176"/>
      <c r="HW119" s="176"/>
      <c r="HX119" s="176"/>
      <c r="HY119" s="176"/>
      <c r="HZ119" s="176"/>
      <c r="IA119" s="176"/>
      <c r="IB119" s="176"/>
      <c r="IC119" s="176"/>
      <c r="ID119" s="176"/>
      <c r="IE119" s="176"/>
      <c r="IF119" s="176"/>
      <c r="IG119" s="176"/>
      <c r="IH119" s="176"/>
      <c r="II119" s="176"/>
      <c r="IJ119" s="176"/>
      <c r="IK119" s="176"/>
      <c r="IL119" s="176"/>
      <c r="IM119" s="176"/>
      <c r="IN119" s="176"/>
      <c r="IO119" s="176"/>
      <c r="IP119" s="176"/>
      <c r="IQ119" s="176"/>
      <c r="IR119" s="176"/>
      <c r="IS119" s="176"/>
      <c r="IT119" s="176"/>
      <c r="IU119" s="176"/>
      <c r="IV119" s="176"/>
    </row>
    <row r="120" spans="1:256" s="177" customFormat="1" x14ac:dyDescent="0.2">
      <c r="A120" s="591"/>
      <c r="B120" s="102"/>
      <c r="C120" s="672"/>
      <c r="D120" s="672"/>
      <c r="E120" s="672"/>
      <c r="F120" s="104"/>
      <c r="G120" s="105"/>
      <c r="H120" s="106"/>
      <c r="I120" s="107"/>
      <c r="J120" s="179"/>
      <c r="K120" s="175"/>
      <c r="L120" s="175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76"/>
      <c r="FN120" s="176"/>
      <c r="FO120" s="176"/>
      <c r="FP120" s="176"/>
      <c r="FQ120" s="176"/>
      <c r="FR120" s="176"/>
      <c r="FS120" s="176"/>
      <c r="FT120" s="176"/>
      <c r="FU120" s="176"/>
      <c r="FV120" s="176"/>
      <c r="FW120" s="176"/>
      <c r="FX120" s="176"/>
      <c r="FY120" s="176"/>
      <c r="FZ120" s="176"/>
      <c r="GA120" s="176"/>
      <c r="GB120" s="176"/>
      <c r="GC120" s="176"/>
      <c r="GD120" s="176"/>
      <c r="GE120" s="176"/>
      <c r="GF120" s="176"/>
      <c r="GG120" s="176"/>
      <c r="GH120" s="176"/>
      <c r="GI120" s="176"/>
      <c r="GJ120" s="176"/>
      <c r="GK120" s="176"/>
      <c r="GL120" s="176"/>
      <c r="GM120" s="176"/>
      <c r="GN120" s="176"/>
      <c r="GO120" s="176"/>
      <c r="GP120" s="176"/>
      <c r="GQ120" s="176"/>
      <c r="GR120" s="176"/>
      <c r="GS120" s="176"/>
      <c r="GT120" s="176"/>
      <c r="GU120" s="176"/>
      <c r="GV120" s="176"/>
      <c r="GW120" s="176"/>
      <c r="GX120" s="176"/>
      <c r="GY120" s="176"/>
      <c r="GZ120" s="176"/>
      <c r="HA120" s="176"/>
      <c r="HB120" s="176"/>
      <c r="HC120" s="176"/>
      <c r="HD120" s="176"/>
      <c r="HE120" s="176"/>
      <c r="HF120" s="176"/>
      <c r="HG120" s="176"/>
      <c r="HH120" s="176"/>
      <c r="HI120" s="176"/>
      <c r="HJ120" s="176"/>
      <c r="HK120" s="176"/>
      <c r="HL120" s="176"/>
      <c r="HM120" s="176"/>
      <c r="HN120" s="176"/>
      <c r="HO120" s="176"/>
      <c r="HP120" s="176"/>
      <c r="HQ120" s="176"/>
      <c r="HR120" s="176"/>
      <c r="HS120" s="176"/>
      <c r="HT120" s="176"/>
      <c r="HU120" s="176"/>
      <c r="HV120" s="176"/>
      <c r="HW120" s="176"/>
      <c r="HX120" s="176"/>
      <c r="HY120" s="176"/>
      <c r="HZ120" s="176"/>
      <c r="IA120" s="176"/>
      <c r="IB120" s="176"/>
      <c r="IC120" s="176"/>
      <c r="ID120" s="176"/>
      <c r="IE120" s="176"/>
      <c r="IF120" s="176"/>
      <c r="IG120" s="176"/>
      <c r="IH120" s="176"/>
      <c r="II120" s="176"/>
      <c r="IJ120" s="176"/>
      <c r="IK120" s="176"/>
      <c r="IL120" s="176"/>
      <c r="IM120" s="176"/>
      <c r="IN120" s="176"/>
      <c r="IO120" s="176"/>
      <c r="IP120" s="176"/>
      <c r="IQ120" s="176"/>
      <c r="IR120" s="176"/>
      <c r="IS120" s="176"/>
      <c r="IT120" s="176"/>
      <c r="IU120" s="176"/>
      <c r="IV120" s="176"/>
    </row>
    <row r="121" spans="1:256" s="177" customFormat="1" x14ac:dyDescent="0.2">
      <c r="A121" s="591"/>
      <c r="B121" s="866" t="s">
        <v>222</v>
      </c>
      <c r="C121" s="813" t="s">
        <v>22</v>
      </c>
      <c r="D121" s="813" t="s">
        <v>223</v>
      </c>
      <c r="E121" s="813" t="s">
        <v>17</v>
      </c>
      <c r="F121" s="816" t="s">
        <v>224</v>
      </c>
      <c r="G121" s="818" t="s">
        <v>225</v>
      </c>
      <c r="H121" s="819"/>
      <c r="I121" s="820" t="s">
        <v>226</v>
      </c>
      <c r="J121" s="179"/>
      <c r="K121" s="175"/>
      <c r="L121" s="175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76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76"/>
      <c r="FN121" s="176"/>
      <c r="FO121" s="176"/>
      <c r="FP121" s="176"/>
      <c r="FQ121" s="176"/>
      <c r="FR121" s="176"/>
      <c r="FS121" s="176"/>
      <c r="FT121" s="176"/>
      <c r="FU121" s="176"/>
      <c r="FV121" s="176"/>
      <c r="FW121" s="176"/>
      <c r="FX121" s="176"/>
      <c r="FY121" s="176"/>
      <c r="FZ121" s="176"/>
      <c r="GA121" s="176"/>
      <c r="GB121" s="176"/>
      <c r="GC121" s="176"/>
      <c r="GD121" s="176"/>
      <c r="GE121" s="176"/>
      <c r="GF121" s="176"/>
      <c r="GG121" s="176"/>
      <c r="GH121" s="176"/>
      <c r="GI121" s="176"/>
      <c r="GJ121" s="176"/>
      <c r="GK121" s="176"/>
      <c r="GL121" s="176"/>
      <c r="GM121" s="176"/>
      <c r="GN121" s="176"/>
      <c r="GO121" s="176"/>
      <c r="GP121" s="176"/>
      <c r="GQ121" s="176"/>
      <c r="GR121" s="176"/>
      <c r="GS121" s="176"/>
      <c r="GT121" s="176"/>
      <c r="GU121" s="176"/>
      <c r="GV121" s="176"/>
      <c r="GW121" s="176"/>
      <c r="GX121" s="176"/>
      <c r="GY121" s="176"/>
      <c r="GZ121" s="176"/>
      <c r="HA121" s="176"/>
      <c r="HB121" s="176"/>
      <c r="HC121" s="176"/>
      <c r="HD121" s="176"/>
      <c r="HE121" s="176"/>
      <c r="HF121" s="176"/>
      <c r="HG121" s="176"/>
      <c r="HH121" s="176"/>
      <c r="HI121" s="176"/>
      <c r="HJ121" s="176"/>
      <c r="HK121" s="176"/>
      <c r="HL121" s="176"/>
      <c r="HM121" s="176"/>
      <c r="HN121" s="176"/>
      <c r="HO121" s="176"/>
      <c r="HP121" s="176"/>
      <c r="HQ121" s="176"/>
      <c r="HR121" s="176"/>
      <c r="HS121" s="176"/>
      <c r="HT121" s="176"/>
      <c r="HU121" s="176"/>
      <c r="HV121" s="176"/>
      <c r="HW121" s="176"/>
      <c r="HX121" s="176"/>
      <c r="HY121" s="176"/>
      <c r="HZ121" s="176"/>
      <c r="IA121" s="176"/>
      <c r="IB121" s="176"/>
      <c r="IC121" s="176"/>
      <c r="ID121" s="176"/>
      <c r="IE121" s="176"/>
      <c r="IF121" s="176"/>
      <c r="IG121" s="176"/>
      <c r="IH121" s="176"/>
      <c r="II121" s="176"/>
      <c r="IJ121" s="176"/>
      <c r="IK121" s="176"/>
      <c r="IL121" s="176"/>
      <c r="IM121" s="176"/>
      <c r="IN121" s="176"/>
      <c r="IO121" s="176"/>
      <c r="IP121" s="176"/>
      <c r="IQ121" s="176"/>
      <c r="IR121" s="176"/>
      <c r="IS121" s="176"/>
      <c r="IT121" s="176"/>
      <c r="IU121" s="176"/>
      <c r="IV121" s="176"/>
    </row>
    <row r="122" spans="1:256" s="177" customFormat="1" x14ac:dyDescent="0.2">
      <c r="A122" s="591"/>
      <c r="B122" s="868"/>
      <c r="C122" s="814"/>
      <c r="D122" s="814"/>
      <c r="E122" s="814"/>
      <c r="F122" s="869"/>
      <c r="G122" s="165" t="s">
        <v>227</v>
      </c>
      <c r="H122" s="166" t="s">
        <v>228</v>
      </c>
      <c r="I122" s="821"/>
      <c r="J122" s="179"/>
      <c r="K122" s="175"/>
      <c r="L122" s="175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76"/>
      <c r="FL122" s="176"/>
      <c r="FM122" s="176"/>
      <c r="FN122" s="176"/>
      <c r="FO122" s="176"/>
      <c r="FP122" s="176"/>
      <c r="FQ122" s="176"/>
      <c r="FR122" s="176"/>
      <c r="FS122" s="176"/>
      <c r="FT122" s="176"/>
      <c r="FU122" s="176"/>
      <c r="FV122" s="176"/>
      <c r="FW122" s="176"/>
      <c r="FX122" s="176"/>
      <c r="FY122" s="176"/>
      <c r="FZ122" s="176"/>
      <c r="GA122" s="176"/>
      <c r="GB122" s="176"/>
      <c r="GC122" s="176"/>
      <c r="GD122" s="176"/>
      <c r="GE122" s="176"/>
      <c r="GF122" s="176"/>
      <c r="GG122" s="176"/>
      <c r="GH122" s="176"/>
      <c r="GI122" s="176"/>
      <c r="GJ122" s="176"/>
      <c r="GK122" s="176"/>
      <c r="GL122" s="176"/>
      <c r="GM122" s="176"/>
      <c r="GN122" s="176"/>
      <c r="GO122" s="176"/>
      <c r="GP122" s="176"/>
      <c r="GQ122" s="176"/>
      <c r="GR122" s="176"/>
      <c r="GS122" s="176"/>
      <c r="GT122" s="176"/>
      <c r="GU122" s="176"/>
      <c r="GV122" s="176"/>
      <c r="GW122" s="176"/>
      <c r="GX122" s="176"/>
      <c r="GY122" s="176"/>
      <c r="GZ122" s="176"/>
      <c r="HA122" s="176"/>
      <c r="HB122" s="176"/>
      <c r="HC122" s="176"/>
      <c r="HD122" s="176"/>
      <c r="HE122" s="176"/>
      <c r="HF122" s="176"/>
      <c r="HG122" s="176"/>
      <c r="HH122" s="176"/>
      <c r="HI122" s="176"/>
      <c r="HJ122" s="176"/>
      <c r="HK122" s="176"/>
      <c r="HL122" s="176"/>
      <c r="HM122" s="176"/>
      <c r="HN122" s="176"/>
      <c r="HO122" s="176"/>
      <c r="HP122" s="176"/>
      <c r="HQ122" s="176"/>
      <c r="HR122" s="176"/>
      <c r="HS122" s="176"/>
      <c r="HT122" s="176"/>
      <c r="HU122" s="176"/>
      <c r="HV122" s="176"/>
      <c r="HW122" s="176"/>
      <c r="HX122" s="176"/>
      <c r="HY122" s="176"/>
      <c r="HZ122" s="176"/>
      <c r="IA122" s="176"/>
      <c r="IB122" s="176"/>
      <c r="IC122" s="176"/>
      <c r="ID122" s="176"/>
      <c r="IE122" s="176"/>
      <c r="IF122" s="176"/>
      <c r="IG122" s="176"/>
      <c r="IH122" s="176"/>
      <c r="II122" s="176"/>
      <c r="IJ122" s="176"/>
      <c r="IK122" s="176"/>
      <c r="IL122" s="176"/>
      <c r="IM122" s="176"/>
      <c r="IN122" s="176"/>
      <c r="IO122" s="176"/>
      <c r="IP122" s="176"/>
      <c r="IQ122" s="176"/>
      <c r="IR122" s="176"/>
      <c r="IS122" s="176"/>
      <c r="IT122" s="176"/>
      <c r="IU122" s="176"/>
      <c r="IV122" s="176"/>
    </row>
    <row r="123" spans="1:256" s="177" customFormat="1" ht="25.5" customHeight="1" x14ac:dyDescent="0.2">
      <c r="A123" s="591"/>
      <c r="B123" s="180" t="s">
        <v>324</v>
      </c>
      <c r="C123" s="77" t="s">
        <v>8</v>
      </c>
      <c r="D123" s="78" t="s">
        <v>1014</v>
      </c>
      <c r="E123" s="79" t="s">
        <v>249</v>
      </c>
      <c r="F123" s="80">
        <v>0.114</v>
      </c>
      <c r="G123" s="592">
        <f>$G$12</f>
        <v>25.99</v>
      </c>
      <c r="H123" s="114">
        <f>TRUNC(F123*G123,2)</f>
        <v>2.96</v>
      </c>
      <c r="I123" s="169"/>
      <c r="J123" s="179"/>
      <c r="K123" s="175"/>
      <c r="L123" s="175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76"/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76"/>
      <c r="FL123" s="176"/>
      <c r="FM123" s="176"/>
      <c r="FN123" s="176"/>
      <c r="FO123" s="176"/>
      <c r="FP123" s="176"/>
      <c r="FQ123" s="176"/>
      <c r="FR123" s="176"/>
      <c r="FS123" s="176"/>
      <c r="FT123" s="176"/>
      <c r="FU123" s="176"/>
      <c r="FV123" s="176"/>
      <c r="FW123" s="176"/>
      <c r="FX123" s="176"/>
      <c r="FY123" s="176"/>
      <c r="FZ123" s="176"/>
      <c r="GA123" s="176"/>
      <c r="GB123" s="176"/>
      <c r="GC123" s="176"/>
      <c r="GD123" s="176"/>
      <c r="GE123" s="176"/>
      <c r="GF123" s="176"/>
      <c r="GG123" s="176"/>
      <c r="GH123" s="176"/>
      <c r="GI123" s="176"/>
      <c r="GJ123" s="176"/>
      <c r="GK123" s="176"/>
      <c r="GL123" s="176"/>
      <c r="GM123" s="176"/>
      <c r="GN123" s="176"/>
      <c r="GO123" s="176"/>
      <c r="GP123" s="176"/>
      <c r="GQ123" s="176"/>
      <c r="GR123" s="176"/>
      <c r="GS123" s="176"/>
      <c r="GT123" s="176"/>
      <c r="GU123" s="176"/>
      <c r="GV123" s="176"/>
      <c r="GW123" s="176"/>
      <c r="GX123" s="176"/>
      <c r="GY123" s="176"/>
      <c r="GZ123" s="176"/>
      <c r="HA123" s="176"/>
      <c r="HB123" s="176"/>
      <c r="HC123" s="176"/>
      <c r="HD123" s="176"/>
      <c r="HE123" s="176"/>
      <c r="HF123" s="176"/>
      <c r="HG123" s="176"/>
      <c r="HH123" s="176"/>
      <c r="HI123" s="176"/>
      <c r="HJ123" s="176"/>
      <c r="HK123" s="176"/>
      <c r="HL123" s="176"/>
      <c r="HM123" s="176"/>
      <c r="HN123" s="176"/>
      <c r="HO123" s="176"/>
      <c r="HP123" s="176"/>
      <c r="HQ123" s="176"/>
      <c r="HR123" s="176"/>
      <c r="HS123" s="176"/>
      <c r="HT123" s="176"/>
      <c r="HU123" s="176"/>
      <c r="HV123" s="176"/>
      <c r="HW123" s="176"/>
      <c r="HX123" s="176"/>
      <c r="HY123" s="176"/>
      <c r="HZ123" s="176"/>
      <c r="IA123" s="176"/>
      <c r="IB123" s="176"/>
      <c r="IC123" s="176"/>
      <c r="ID123" s="176"/>
      <c r="IE123" s="176"/>
      <c r="IF123" s="176"/>
      <c r="IG123" s="176"/>
      <c r="IH123" s="176"/>
      <c r="II123" s="176"/>
      <c r="IJ123" s="176"/>
      <c r="IK123" s="176"/>
      <c r="IL123" s="176"/>
      <c r="IM123" s="176"/>
      <c r="IN123" s="176"/>
      <c r="IO123" s="176"/>
      <c r="IP123" s="176"/>
      <c r="IQ123" s="176"/>
      <c r="IR123" s="176"/>
      <c r="IS123" s="176"/>
      <c r="IT123" s="176"/>
      <c r="IU123" s="176"/>
      <c r="IV123" s="176"/>
    </row>
    <row r="124" spans="1:256" s="177" customFormat="1" ht="28.5" customHeight="1" x14ac:dyDescent="0.2">
      <c r="A124" s="591"/>
      <c r="B124" s="180" t="s">
        <v>323</v>
      </c>
      <c r="C124" s="77" t="s">
        <v>8</v>
      </c>
      <c r="D124" s="78" t="s">
        <v>1015</v>
      </c>
      <c r="E124" s="79" t="s">
        <v>249</v>
      </c>
      <c r="F124" s="80">
        <v>0.114</v>
      </c>
      <c r="G124" s="592">
        <f>$G$13</f>
        <v>29.55</v>
      </c>
      <c r="H124" s="114">
        <f>TRUNC(F124*G124,2)</f>
        <v>3.36</v>
      </c>
      <c r="I124" s="169"/>
      <c r="J124" s="179"/>
      <c r="K124" s="175"/>
      <c r="L124" s="175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76"/>
      <c r="FQ124" s="176"/>
      <c r="FR124" s="176"/>
      <c r="FS124" s="176"/>
      <c r="FT124" s="176"/>
      <c r="FU124" s="176"/>
      <c r="FV124" s="176"/>
      <c r="FW124" s="176"/>
      <c r="FX124" s="176"/>
      <c r="FY124" s="176"/>
      <c r="FZ124" s="176"/>
      <c r="GA124" s="176"/>
      <c r="GB124" s="176"/>
      <c r="GC124" s="176"/>
      <c r="GD124" s="176"/>
      <c r="GE124" s="176"/>
      <c r="GF124" s="176"/>
      <c r="GG124" s="176"/>
      <c r="GH124" s="176"/>
      <c r="GI124" s="176"/>
      <c r="GJ124" s="176"/>
      <c r="GK124" s="176"/>
      <c r="GL124" s="176"/>
      <c r="GM124" s="176"/>
      <c r="GN124" s="176"/>
      <c r="GO124" s="176"/>
      <c r="GP124" s="176"/>
      <c r="GQ124" s="176"/>
      <c r="GR124" s="176"/>
      <c r="GS124" s="176"/>
      <c r="GT124" s="176"/>
      <c r="GU124" s="176"/>
      <c r="GV124" s="176"/>
      <c r="GW124" s="176"/>
      <c r="GX124" s="176"/>
      <c r="GY124" s="176"/>
      <c r="GZ124" s="176"/>
      <c r="HA124" s="176"/>
      <c r="HB124" s="176"/>
      <c r="HC124" s="176"/>
      <c r="HD124" s="176"/>
      <c r="HE124" s="176"/>
      <c r="HF124" s="176"/>
      <c r="HG124" s="176"/>
      <c r="HH124" s="176"/>
      <c r="HI124" s="176"/>
      <c r="HJ124" s="176"/>
      <c r="HK124" s="176"/>
      <c r="HL124" s="176"/>
      <c r="HM124" s="176"/>
      <c r="HN124" s="176"/>
      <c r="HO124" s="176"/>
      <c r="HP124" s="176"/>
      <c r="HQ124" s="176"/>
      <c r="HR124" s="176"/>
      <c r="HS124" s="176"/>
      <c r="HT124" s="176"/>
      <c r="HU124" s="176"/>
      <c r="HV124" s="176"/>
      <c r="HW124" s="176"/>
      <c r="HX124" s="176"/>
      <c r="HY124" s="176"/>
      <c r="HZ124" s="176"/>
      <c r="IA124" s="176"/>
      <c r="IB124" s="176"/>
      <c r="IC124" s="176"/>
      <c r="ID124" s="176"/>
      <c r="IE124" s="176"/>
      <c r="IF124" s="176"/>
      <c r="IG124" s="176"/>
      <c r="IH124" s="176"/>
      <c r="II124" s="176"/>
      <c r="IJ124" s="176"/>
      <c r="IK124" s="176"/>
      <c r="IL124" s="176"/>
      <c r="IM124" s="176"/>
      <c r="IN124" s="176"/>
      <c r="IO124" s="176"/>
      <c r="IP124" s="176"/>
      <c r="IQ124" s="176"/>
      <c r="IR124" s="176"/>
      <c r="IS124" s="176"/>
      <c r="IT124" s="176"/>
      <c r="IU124" s="176"/>
      <c r="IV124" s="176"/>
    </row>
    <row r="125" spans="1:256" s="177" customFormat="1" ht="13.5" customHeight="1" x14ac:dyDescent="0.2">
      <c r="A125" s="591"/>
      <c r="B125" s="170" t="s">
        <v>226</v>
      </c>
      <c r="C125" s="808"/>
      <c r="D125" s="809"/>
      <c r="E125" s="809"/>
      <c r="F125" s="809"/>
      <c r="G125" s="809"/>
      <c r="H125" s="810"/>
      <c r="I125" s="171">
        <f>SUM(H123:H124)</f>
        <v>6.32</v>
      </c>
      <c r="J125" s="179"/>
      <c r="K125" s="175"/>
      <c r="L125" s="175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76"/>
      <c r="GH125" s="176"/>
      <c r="GI125" s="176"/>
      <c r="GJ125" s="176"/>
      <c r="GK125" s="176"/>
      <c r="GL125" s="176"/>
      <c r="GM125" s="176"/>
      <c r="GN125" s="176"/>
      <c r="GO125" s="176"/>
      <c r="GP125" s="176"/>
      <c r="GQ125" s="176"/>
      <c r="GR125" s="176"/>
      <c r="GS125" s="176"/>
      <c r="GT125" s="176"/>
      <c r="GU125" s="176"/>
      <c r="GV125" s="176"/>
      <c r="GW125" s="176"/>
      <c r="GX125" s="176"/>
      <c r="GY125" s="176"/>
      <c r="GZ125" s="176"/>
      <c r="HA125" s="176"/>
      <c r="HB125" s="176"/>
      <c r="HC125" s="176"/>
      <c r="HD125" s="176"/>
      <c r="HE125" s="176"/>
      <c r="HF125" s="176"/>
      <c r="HG125" s="176"/>
      <c r="HH125" s="176"/>
      <c r="HI125" s="176"/>
      <c r="HJ125" s="176"/>
      <c r="HK125" s="176"/>
      <c r="HL125" s="176"/>
      <c r="HM125" s="176"/>
      <c r="HN125" s="176"/>
      <c r="HO125" s="176"/>
      <c r="HP125" s="176"/>
      <c r="HQ125" s="176"/>
      <c r="HR125" s="176"/>
      <c r="HS125" s="176"/>
      <c r="HT125" s="176"/>
      <c r="HU125" s="176"/>
      <c r="HV125" s="176"/>
      <c r="HW125" s="176"/>
      <c r="HX125" s="176"/>
      <c r="HY125" s="176"/>
      <c r="HZ125" s="176"/>
      <c r="IA125" s="176"/>
      <c r="IB125" s="176"/>
      <c r="IC125" s="176"/>
      <c r="ID125" s="176"/>
      <c r="IE125" s="176"/>
      <c r="IF125" s="176"/>
      <c r="IG125" s="176"/>
      <c r="IH125" s="176"/>
      <c r="II125" s="176"/>
      <c r="IJ125" s="176"/>
      <c r="IK125" s="176"/>
      <c r="IL125" s="176"/>
      <c r="IM125" s="176"/>
      <c r="IN125" s="176"/>
      <c r="IO125" s="176"/>
      <c r="IP125" s="176"/>
      <c r="IQ125" s="176"/>
      <c r="IR125" s="176"/>
      <c r="IS125" s="176"/>
      <c r="IT125" s="176"/>
      <c r="IU125" s="176"/>
      <c r="IV125" s="176"/>
    </row>
    <row r="126" spans="1:256" s="177" customFormat="1" x14ac:dyDescent="0.2">
      <c r="A126" s="591"/>
      <c r="B126" s="102"/>
      <c r="C126" s="672"/>
      <c r="D126" s="672"/>
      <c r="E126" s="672"/>
      <c r="F126" s="104"/>
      <c r="G126" s="105"/>
      <c r="H126" s="106"/>
      <c r="I126" s="107"/>
      <c r="J126" s="179"/>
      <c r="K126" s="175"/>
      <c r="L126" s="175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76"/>
      <c r="FM126" s="176"/>
      <c r="FN126" s="176"/>
      <c r="FO126" s="176"/>
      <c r="FP126" s="176"/>
      <c r="FQ126" s="176"/>
      <c r="FR126" s="176"/>
      <c r="FS126" s="176"/>
      <c r="FT126" s="176"/>
      <c r="FU126" s="176"/>
      <c r="FV126" s="176"/>
      <c r="FW126" s="176"/>
      <c r="FX126" s="176"/>
      <c r="FY126" s="176"/>
      <c r="FZ126" s="176"/>
      <c r="GA126" s="176"/>
      <c r="GB126" s="176"/>
      <c r="GC126" s="176"/>
      <c r="GD126" s="176"/>
      <c r="GE126" s="176"/>
      <c r="GF126" s="176"/>
      <c r="GG126" s="176"/>
      <c r="GH126" s="176"/>
      <c r="GI126" s="176"/>
      <c r="GJ126" s="176"/>
      <c r="GK126" s="176"/>
      <c r="GL126" s="176"/>
      <c r="GM126" s="176"/>
      <c r="GN126" s="176"/>
      <c r="GO126" s="176"/>
      <c r="GP126" s="176"/>
      <c r="GQ126" s="176"/>
      <c r="GR126" s="176"/>
      <c r="GS126" s="176"/>
      <c r="GT126" s="176"/>
      <c r="GU126" s="176"/>
      <c r="GV126" s="176"/>
      <c r="GW126" s="176"/>
      <c r="GX126" s="176"/>
      <c r="GY126" s="176"/>
      <c r="GZ126" s="176"/>
      <c r="HA126" s="176"/>
      <c r="HB126" s="176"/>
      <c r="HC126" s="176"/>
      <c r="HD126" s="176"/>
      <c r="HE126" s="176"/>
      <c r="HF126" s="176"/>
      <c r="HG126" s="176"/>
      <c r="HH126" s="176"/>
      <c r="HI126" s="176"/>
      <c r="HJ126" s="176"/>
      <c r="HK126" s="176"/>
      <c r="HL126" s="176"/>
      <c r="HM126" s="176"/>
      <c r="HN126" s="176"/>
      <c r="HO126" s="176"/>
      <c r="HP126" s="176"/>
      <c r="HQ126" s="176"/>
      <c r="HR126" s="176"/>
      <c r="HS126" s="176"/>
      <c r="HT126" s="176"/>
      <c r="HU126" s="176"/>
      <c r="HV126" s="176"/>
      <c r="HW126" s="176"/>
      <c r="HX126" s="176"/>
      <c r="HY126" s="176"/>
      <c r="HZ126" s="176"/>
      <c r="IA126" s="176"/>
      <c r="IB126" s="176"/>
      <c r="IC126" s="176"/>
      <c r="ID126" s="176"/>
      <c r="IE126" s="176"/>
      <c r="IF126" s="176"/>
      <c r="IG126" s="176"/>
      <c r="IH126" s="176"/>
      <c r="II126" s="176"/>
      <c r="IJ126" s="176"/>
      <c r="IK126" s="176"/>
      <c r="IL126" s="176"/>
      <c r="IM126" s="176"/>
      <c r="IN126" s="176"/>
      <c r="IO126" s="176"/>
      <c r="IP126" s="176"/>
      <c r="IQ126" s="176"/>
      <c r="IR126" s="176"/>
      <c r="IS126" s="176"/>
      <c r="IT126" s="176"/>
      <c r="IU126" s="176"/>
      <c r="IV126" s="176"/>
    </row>
    <row r="127" spans="1:256" s="177" customFormat="1" x14ac:dyDescent="0.2">
      <c r="A127" s="591"/>
      <c r="B127" s="866" t="s">
        <v>229</v>
      </c>
      <c r="C127" s="813" t="s">
        <v>22</v>
      </c>
      <c r="D127" s="813" t="s">
        <v>223</v>
      </c>
      <c r="E127" s="813" t="s">
        <v>17</v>
      </c>
      <c r="F127" s="816" t="s">
        <v>224</v>
      </c>
      <c r="G127" s="818" t="s">
        <v>225</v>
      </c>
      <c r="H127" s="819"/>
      <c r="I127" s="820" t="s">
        <v>230</v>
      </c>
      <c r="J127" s="179"/>
      <c r="K127" s="175"/>
      <c r="L127" s="181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76"/>
      <c r="FQ127" s="176"/>
      <c r="FR127" s="176"/>
      <c r="FS127" s="176"/>
      <c r="FT127" s="176"/>
      <c r="FU127" s="176"/>
      <c r="FV127" s="176"/>
      <c r="FW127" s="176"/>
      <c r="FX127" s="176"/>
      <c r="FY127" s="176"/>
      <c r="FZ127" s="176"/>
      <c r="GA127" s="176"/>
      <c r="GB127" s="176"/>
      <c r="GC127" s="176"/>
      <c r="GD127" s="176"/>
      <c r="GE127" s="176"/>
      <c r="GF127" s="176"/>
      <c r="GG127" s="176"/>
      <c r="GH127" s="176"/>
      <c r="GI127" s="176"/>
      <c r="GJ127" s="176"/>
      <c r="GK127" s="176"/>
      <c r="GL127" s="176"/>
      <c r="GM127" s="176"/>
      <c r="GN127" s="176"/>
      <c r="GO127" s="176"/>
      <c r="GP127" s="176"/>
      <c r="GQ127" s="176"/>
      <c r="GR127" s="176"/>
      <c r="GS127" s="176"/>
      <c r="GT127" s="176"/>
      <c r="GU127" s="176"/>
      <c r="GV127" s="176"/>
      <c r="GW127" s="176"/>
      <c r="GX127" s="176"/>
      <c r="GY127" s="176"/>
      <c r="GZ127" s="176"/>
      <c r="HA127" s="176"/>
      <c r="HB127" s="176"/>
      <c r="HC127" s="176"/>
      <c r="HD127" s="176"/>
      <c r="HE127" s="176"/>
      <c r="HF127" s="176"/>
      <c r="HG127" s="176"/>
      <c r="HH127" s="176"/>
      <c r="HI127" s="176"/>
      <c r="HJ127" s="176"/>
      <c r="HK127" s="176"/>
      <c r="HL127" s="176"/>
      <c r="HM127" s="176"/>
      <c r="HN127" s="176"/>
      <c r="HO127" s="176"/>
      <c r="HP127" s="176"/>
      <c r="HQ127" s="176"/>
      <c r="HR127" s="176"/>
      <c r="HS127" s="176"/>
      <c r="HT127" s="176"/>
      <c r="HU127" s="176"/>
      <c r="HV127" s="176"/>
      <c r="HW127" s="176"/>
      <c r="HX127" s="176"/>
      <c r="HY127" s="176"/>
      <c r="HZ127" s="176"/>
      <c r="IA127" s="176"/>
      <c r="IB127" s="176"/>
      <c r="IC127" s="176"/>
      <c r="ID127" s="176"/>
      <c r="IE127" s="176"/>
      <c r="IF127" s="176"/>
      <c r="IG127" s="176"/>
      <c r="IH127" s="176"/>
      <c r="II127" s="176"/>
      <c r="IJ127" s="176"/>
      <c r="IK127" s="176"/>
      <c r="IL127" s="176"/>
      <c r="IM127" s="176"/>
      <c r="IN127" s="176"/>
      <c r="IO127" s="176"/>
      <c r="IP127" s="176"/>
      <c r="IQ127" s="176"/>
      <c r="IR127" s="176"/>
      <c r="IS127" s="176"/>
      <c r="IT127" s="176"/>
      <c r="IU127" s="176"/>
      <c r="IV127" s="176"/>
    </row>
    <row r="128" spans="1:256" s="177" customFormat="1" x14ac:dyDescent="0.2">
      <c r="A128" s="591"/>
      <c r="B128" s="868"/>
      <c r="C128" s="814"/>
      <c r="D128" s="814"/>
      <c r="E128" s="814"/>
      <c r="F128" s="869"/>
      <c r="G128" s="165" t="s">
        <v>227</v>
      </c>
      <c r="H128" s="166" t="s">
        <v>228</v>
      </c>
      <c r="I128" s="821"/>
      <c r="J128" s="182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76"/>
      <c r="FQ128" s="176"/>
      <c r="FR128" s="176"/>
      <c r="FS128" s="176"/>
      <c r="FT128" s="176"/>
      <c r="FU128" s="176"/>
      <c r="FV128" s="176"/>
      <c r="FW128" s="176"/>
      <c r="FX128" s="176"/>
      <c r="FY128" s="176"/>
      <c r="FZ128" s="176"/>
      <c r="GA128" s="176"/>
      <c r="GB128" s="176"/>
      <c r="GC128" s="176"/>
      <c r="GD128" s="176"/>
      <c r="GE128" s="176"/>
      <c r="GF128" s="176"/>
      <c r="GG128" s="176"/>
      <c r="GH128" s="176"/>
      <c r="GI128" s="176"/>
      <c r="GJ128" s="176"/>
      <c r="GK128" s="176"/>
      <c r="GL128" s="176"/>
      <c r="GM128" s="176"/>
      <c r="GN128" s="176"/>
      <c r="GO128" s="176"/>
      <c r="GP128" s="176"/>
      <c r="GQ128" s="176"/>
      <c r="GR128" s="176"/>
      <c r="GS128" s="176"/>
      <c r="GT128" s="176"/>
      <c r="GU128" s="176"/>
      <c r="GV128" s="176"/>
      <c r="GW128" s="176"/>
      <c r="GX128" s="176"/>
      <c r="GY128" s="176"/>
      <c r="GZ128" s="176"/>
      <c r="HA128" s="176"/>
      <c r="HB128" s="176"/>
      <c r="HC128" s="176"/>
      <c r="HD128" s="176"/>
      <c r="HE128" s="176"/>
      <c r="HF128" s="176"/>
      <c r="HG128" s="176"/>
      <c r="HH128" s="176"/>
      <c r="HI128" s="176"/>
      <c r="HJ128" s="176"/>
      <c r="HK128" s="176"/>
      <c r="HL128" s="176"/>
      <c r="HM128" s="176"/>
      <c r="HN128" s="176"/>
      <c r="HO128" s="176"/>
      <c r="HP128" s="176"/>
      <c r="HQ128" s="176"/>
      <c r="HR128" s="176"/>
      <c r="HS128" s="176"/>
      <c r="HT128" s="176"/>
      <c r="HU128" s="176"/>
      <c r="HV128" s="176"/>
      <c r="HW128" s="176"/>
      <c r="HX128" s="176"/>
      <c r="HY128" s="176"/>
      <c r="HZ128" s="176"/>
      <c r="IA128" s="176"/>
      <c r="IB128" s="176"/>
      <c r="IC128" s="176"/>
      <c r="ID128" s="176"/>
      <c r="IE128" s="176"/>
      <c r="IF128" s="176"/>
      <c r="IG128" s="176"/>
      <c r="IH128" s="176"/>
      <c r="II128" s="176"/>
      <c r="IJ128" s="176"/>
      <c r="IK128" s="176"/>
      <c r="IL128" s="176"/>
      <c r="IM128" s="176"/>
      <c r="IN128" s="176"/>
      <c r="IO128" s="176"/>
      <c r="IP128" s="176"/>
      <c r="IQ128" s="176"/>
      <c r="IR128" s="176"/>
      <c r="IS128" s="176"/>
      <c r="IT128" s="176"/>
      <c r="IU128" s="176"/>
      <c r="IV128" s="176"/>
    </row>
    <row r="129" spans="1:256" s="177" customFormat="1" ht="23.25" customHeight="1" x14ac:dyDescent="0.2">
      <c r="A129" s="591"/>
      <c r="B129" s="180" t="s">
        <v>1025</v>
      </c>
      <c r="C129" s="92" t="s">
        <v>8</v>
      </c>
      <c r="D129" s="92">
        <v>2685</v>
      </c>
      <c r="E129" s="92" t="s">
        <v>209</v>
      </c>
      <c r="F129" s="172">
        <v>1.0169999999999999</v>
      </c>
      <c r="G129" s="124">
        <v>6.75</v>
      </c>
      <c r="H129" s="114">
        <f t="shared" ref="H129:H132" si="1">TRUNC(F129*G129,2)</f>
        <v>6.86</v>
      </c>
      <c r="I129" s="558"/>
      <c r="J129" s="182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76"/>
      <c r="FQ129" s="176"/>
      <c r="FR129" s="176"/>
      <c r="FS129" s="176"/>
      <c r="FT129" s="176"/>
      <c r="FU129" s="176"/>
      <c r="FV129" s="176"/>
      <c r="FW129" s="176"/>
      <c r="FX129" s="176"/>
      <c r="FY129" s="176"/>
      <c r="FZ129" s="176"/>
      <c r="GA129" s="176"/>
      <c r="GB129" s="176"/>
      <c r="GC129" s="176"/>
      <c r="GD129" s="176"/>
      <c r="GE129" s="176"/>
      <c r="GF129" s="176"/>
      <c r="GG129" s="176"/>
      <c r="GH129" s="176"/>
      <c r="GI129" s="176"/>
      <c r="GJ129" s="176"/>
      <c r="GK129" s="176"/>
      <c r="GL129" s="176"/>
      <c r="GM129" s="176"/>
      <c r="GN129" s="176"/>
      <c r="GO129" s="176"/>
      <c r="GP129" s="176"/>
      <c r="GQ129" s="176"/>
      <c r="GR129" s="176"/>
      <c r="GS129" s="176"/>
      <c r="GT129" s="176"/>
      <c r="GU129" s="176"/>
      <c r="GV129" s="176"/>
      <c r="GW129" s="176"/>
      <c r="GX129" s="176"/>
      <c r="GY129" s="176"/>
      <c r="GZ129" s="176"/>
      <c r="HA129" s="176"/>
      <c r="HB129" s="176"/>
      <c r="HC129" s="176"/>
      <c r="HD129" s="176"/>
      <c r="HE129" s="176"/>
      <c r="HF129" s="176"/>
      <c r="HG129" s="176"/>
      <c r="HH129" s="176"/>
      <c r="HI129" s="176"/>
      <c r="HJ129" s="176"/>
      <c r="HK129" s="176"/>
      <c r="HL129" s="176"/>
      <c r="HM129" s="176"/>
      <c r="HN129" s="176"/>
      <c r="HO129" s="176"/>
      <c r="HP129" s="176"/>
      <c r="HQ129" s="176"/>
      <c r="HR129" s="176"/>
      <c r="HS129" s="176"/>
      <c r="HT129" s="176"/>
      <c r="HU129" s="176"/>
      <c r="HV129" s="176"/>
      <c r="HW129" s="176"/>
      <c r="HX129" s="176"/>
      <c r="HY129" s="176"/>
      <c r="HZ129" s="176"/>
      <c r="IA129" s="176"/>
      <c r="IB129" s="176"/>
      <c r="IC129" s="176"/>
      <c r="ID129" s="176"/>
      <c r="IE129" s="176"/>
      <c r="IF129" s="176"/>
      <c r="IG129" s="176"/>
      <c r="IH129" s="176"/>
      <c r="II129" s="176"/>
      <c r="IJ129" s="176"/>
      <c r="IK129" s="176"/>
      <c r="IL129" s="176"/>
      <c r="IM129" s="176"/>
      <c r="IN129" s="176"/>
      <c r="IO129" s="176"/>
      <c r="IP129" s="176"/>
      <c r="IQ129" s="176"/>
      <c r="IR129" s="176"/>
      <c r="IS129" s="176"/>
      <c r="IT129" s="176"/>
      <c r="IU129" s="176"/>
      <c r="IV129" s="176"/>
    </row>
    <row r="130" spans="1:256" s="177" customFormat="1" ht="25.5" customHeight="1" x14ac:dyDescent="0.2">
      <c r="A130" s="591"/>
      <c r="B130" s="612" t="s">
        <v>1026</v>
      </c>
      <c r="C130" s="605" t="s">
        <v>233</v>
      </c>
      <c r="D130" s="606" t="s">
        <v>234</v>
      </c>
      <c r="E130" s="613" t="s">
        <v>17</v>
      </c>
      <c r="F130" s="608">
        <f>1/1.5</f>
        <v>0.66666666666666663</v>
      </c>
      <c r="G130" s="609">
        <v>8.2799999999999994</v>
      </c>
      <c r="H130" s="610">
        <f t="shared" si="1"/>
        <v>5.52</v>
      </c>
      <c r="I130" s="611"/>
      <c r="J130" s="182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  <c r="GO130" s="176"/>
      <c r="GP130" s="176"/>
      <c r="GQ130" s="176"/>
      <c r="GR130" s="176"/>
      <c r="GS130" s="176"/>
      <c r="GT130" s="176"/>
      <c r="GU130" s="176"/>
      <c r="GV130" s="176"/>
      <c r="GW130" s="176"/>
      <c r="GX130" s="176"/>
      <c r="GY130" s="176"/>
      <c r="GZ130" s="176"/>
      <c r="HA130" s="176"/>
      <c r="HB130" s="176"/>
      <c r="HC130" s="176"/>
      <c r="HD130" s="176"/>
      <c r="HE130" s="176"/>
      <c r="HF130" s="176"/>
      <c r="HG130" s="176"/>
      <c r="HH130" s="176"/>
      <c r="HI130" s="176"/>
      <c r="HJ130" s="176"/>
      <c r="HK130" s="176"/>
      <c r="HL130" s="176"/>
      <c r="HM130" s="176"/>
      <c r="HN130" s="176"/>
      <c r="HO130" s="176"/>
      <c r="HP130" s="176"/>
      <c r="HQ130" s="176"/>
      <c r="HR130" s="176"/>
      <c r="HS130" s="176"/>
      <c r="HT130" s="176"/>
      <c r="HU130" s="176"/>
      <c r="HV130" s="176"/>
      <c r="HW130" s="176"/>
      <c r="HX130" s="176"/>
      <c r="HY130" s="176"/>
      <c r="HZ130" s="176"/>
      <c r="IA130" s="176"/>
      <c r="IB130" s="176"/>
      <c r="IC130" s="176"/>
      <c r="ID130" s="176"/>
      <c r="IE130" s="176"/>
      <c r="IF130" s="176"/>
      <c r="IG130" s="176"/>
      <c r="IH130" s="176"/>
      <c r="II130" s="176"/>
      <c r="IJ130" s="176"/>
      <c r="IK130" s="176"/>
      <c r="IL130" s="176"/>
      <c r="IM130" s="176"/>
      <c r="IN130" s="176"/>
      <c r="IO130" s="176"/>
      <c r="IP130" s="176"/>
      <c r="IQ130" s="176"/>
      <c r="IR130" s="176"/>
      <c r="IS130" s="176"/>
      <c r="IT130" s="176"/>
      <c r="IU130" s="176"/>
      <c r="IV130" s="176"/>
    </row>
    <row r="131" spans="1:256" s="177" customFormat="1" ht="25.5" customHeight="1" x14ac:dyDescent="0.2">
      <c r="A131" s="591"/>
      <c r="B131" s="612" t="s">
        <v>1023</v>
      </c>
      <c r="C131" s="605" t="s">
        <v>8</v>
      </c>
      <c r="D131" s="606">
        <v>11950</v>
      </c>
      <c r="E131" s="613" t="s">
        <v>17</v>
      </c>
      <c r="F131" s="608">
        <f>1/1.5</f>
        <v>0.66666666666666663</v>
      </c>
      <c r="G131" s="609">
        <v>0.22</v>
      </c>
      <c r="H131" s="610">
        <f t="shared" si="1"/>
        <v>0.14000000000000001</v>
      </c>
      <c r="I131" s="611"/>
      <c r="J131" s="182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  <c r="GO131" s="176"/>
      <c r="GP131" s="176"/>
      <c r="GQ131" s="176"/>
      <c r="GR131" s="176"/>
      <c r="GS131" s="176"/>
      <c r="GT131" s="176"/>
      <c r="GU131" s="176"/>
      <c r="GV131" s="176"/>
      <c r="GW131" s="176"/>
      <c r="GX131" s="176"/>
      <c r="GY131" s="176"/>
      <c r="GZ131" s="176"/>
      <c r="HA131" s="176"/>
      <c r="HB131" s="176"/>
      <c r="HC131" s="176"/>
      <c r="HD131" s="176"/>
      <c r="HE131" s="176"/>
      <c r="HF131" s="176"/>
      <c r="HG131" s="176"/>
      <c r="HH131" s="176"/>
      <c r="HI131" s="176"/>
      <c r="HJ131" s="176"/>
      <c r="HK131" s="176"/>
      <c r="HL131" s="176"/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</row>
    <row r="132" spans="1:256" s="177" customFormat="1" ht="24" customHeight="1" x14ac:dyDescent="0.2">
      <c r="A132" s="591"/>
      <c r="B132" s="612" t="s">
        <v>1024</v>
      </c>
      <c r="C132" s="605" t="s">
        <v>8</v>
      </c>
      <c r="D132" s="606">
        <v>43130</v>
      </c>
      <c r="E132" s="613" t="s">
        <v>269</v>
      </c>
      <c r="F132" s="608">
        <v>2.5999999999999999E-2</v>
      </c>
      <c r="G132" s="617">
        <v>31.38</v>
      </c>
      <c r="H132" s="610">
        <f t="shared" si="1"/>
        <v>0.81</v>
      </c>
      <c r="I132" s="611"/>
      <c r="J132" s="182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76"/>
      <c r="FM132" s="176"/>
      <c r="FN132" s="176"/>
      <c r="FO132" s="176"/>
      <c r="FP132" s="176"/>
      <c r="FQ132" s="176"/>
      <c r="FR132" s="176"/>
      <c r="FS132" s="176"/>
      <c r="FT132" s="176"/>
      <c r="FU132" s="176"/>
      <c r="FV132" s="176"/>
      <c r="FW132" s="176"/>
      <c r="FX132" s="176"/>
      <c r="FY132" s="176"/>
      <c r="FZ132" s="176"/>
      <c r="GA132" s="176"/>
      <c r="GB132" s="176"/>
      <c r="GC132" s="176"/>
      <c r="GD132" s="176"/>
      <c r="GE132" s="176"/>
      <c r="GF132" s="176"/>
      <c r="GG132" s="176"/>
      <c r="GH132" s="176"/>
      <c r="GI132" s="176"/>
      <c r="GJ132" s="176"/>
      <c r="GK132" s="176"/>
      <c r="GL132" s="176"/>
      <c r="GM132" s="176"/>
      <c r="GN132" s="176"/>
      <c r="GO132" s="176"/>
      <c r="GP132" s="176"/>
      <c r="GQ132" s="176"/>
      <c r="GR132" s="176"/>
      <c r="GS132" s="176"/>
      <c r="GT132" s="176"/>
      <c r="GU132" s="176"/>
      <c r="GV132" s="176"/>
      <c r="GW132" s="176"/>
      <c r="GX132" s="176"/>
      <c r="GY132" s="176"/>
      <c r="GZ132" s="176"/>
      <c r="HA132" s="176"/>
      <c r="HB132" s="176"/>
      <c r="HC132" s="176"/>
      <c r="HD132" s="176"/>
      <c r="HE132" s="176"/>
      <c r="HF132" s="176"/>
      <c r="HG132" s="176"/>
      <c r="HH132" s="176"/>
      <c r="HI132" s="176"/>
      <c r="HJ132" s="176"/>
      <c r="HK132" s="176"/>
      <c r="HL132" s="176"/>
      <c r="HM132" s="176"/>
      <c r="HN132" s="176"/>
      <c r="HO132" s="176"/>
      <c r="HP132" s="176"/>
      <c r="HQ132" s="176"/>
      <c r="HR132" s="176"/>
      <c r="HS132" s="176"/>
      <c r="HT132" s="176"/>
      <c r="HU132" s="176"/>
      <c r="HV132" s="176"/>
      <c r="HW132" s="176"/>
      <c r="HX132" s="176"/>
      <c r="HY132" s="176"/>
      <c r="HZ132" s="176"/>
      <c r="IA132" s="176"/>
      <c r="IB132" s="176"/>
      <c r="IC132" s="176"/>
      <c r="ID132" s="176"/>
      <c r="IE132" s="176"/>
      <c r="IF132" s="176"/>
      <c r="IG132" s="176"/>
      <c r="IH132" s="176"/>
      <c r="II132" s="176"/>
      <c r="IJ132" s="176"/>
      <c r="IK132" s="176"/>
      <c r="IL132" s="176"/>
      <c r="IM132" s="176"/>
      <c r="IN132" s="176"/>
      <c r="IO132" s="176"/>
      <c r="IP132" s="176"/>
      <c r="IQ132" s="176"/>
      <c r="IR132" s="176"/>
      <c r="IS132" s="176"/>
      <c r="IT132" s="176"/>
      <c r="IU132" s="176"/>
      <c r="IV132" s="176"/>
    </row>
    <row r="133" spans="1:256" s="177" customFormat="1" ht="17.25" customHeight="1" x14ac:dyDescent="0.2">
      <c r="A133" s="591"/>
      <c r="B133" s="170" t="s">
        <v>230</v>
      </c>
      <c r="C133" s="808"/>
      <c r="D133" s="809"/>
      <c r="E133" s="809"/>
      <c r="F133" s="809"/>
      <c r="G133" s="809"/>
      <c r="H133" s="810"/>
      <c r="I133" s="171">
        <f>SUM(H129:H132)</f>
        <v>13.33</v>
      </c>
      <c r="J133" s="182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76"/>
      <c r="FN133" s="176"/>
      <c r="FO133" s="176"/>
      <c r="FP133" s="176"/>
      <c r="FQ133" s="176"/>
      <c r="FR133" s="176"/>
      <c r="FS133" s="176"/>
      <c r="FT133" s="176"/>
      <c r="FU133" s="176"/>
      <c r="FV133" s="176"/>
      <c r="FW133" s="176"/>
      <c r="FX133" s="176"/>
      <c r="FY133" s="176"/>
      <c r="FZ133" s="176"/>
      <c r="GA133" s="176"/>
      <c r="GB133" s="176"/>
      <c r="GC133" s="176"/>
      <c r="GD133" s="176"/>
      <c r="GE133" s="176"/>
      <c r="GF133" s="176"/>
      <c r="GG133" s="176"/>
      <c r="GH133" s="176"/>
      <c r="GI133" s="176"/>
      <c r="GJ133" s="176"/>
      <c r="GK133" s="176"/>
      <c r="GL133" s="176"/>
      <c r="GM133" s="176"/>
      <c r="GN133" s="176"/>
      <c r="GO133" s="176"/>
      <c r="GP133" s="176"/>
      <c r="GQ133" s="176"/>
      <c r="GR133" s="176"/>
      <c r="GS133" s="176"/>
      <c r="GT133" s="176"/>
      <c r="GU133" s="176"/>
      <c r="GV133" s="176"/>
      <c r="GW133" s="176"/>
      <c r="GX133" s="176"/>
      <c r="GY133" s="176"/>
      <c r="GZ133" s="176"/>
      <c r="HA133" s="176"/>
      <c r="HB133" s="176"/>
      <c r="HC133" s="176"/>
      <c r="HD133" s="176"/>
      <c r="HE133" s="176"/>
      <c r="HF133" s="176"/>
      <c r="HG133" s="176"/>
      <c r="HH133" s="176"/>
      <c r="HI133" s="176"/>
      <c r="HJ133" s="176"/>
      <c r="HK133" s="176"/>
      <c r="HL133" s="176"/>
      <c r="HM133" s="176"/>
      <c r="HN133" s="176"/>
      <c r="HO133" s="176"/>
      <c r="HP133" s="176"/>
      <c r="HQ133" s="176"/>
      <c r="HR133" s="176"/>
      <c r="HS133" s="176"/>
      <c r="HT133" s="176"/>
      <c r="HU133" s="176"/>
      <c r="HV133" s="176"/>
      <c r="HW133" s="176"/>
      <c r="HX133" s="176"/>
      <c r="HY133" s="176"/>
      <c r="HZ133" s="176"/>
      <c r="IA133" s="176"/>
      <c r="IB133" s="176"/>
      <c r="IC133" s="176"/>
      <c r="ID133" s="176"/>
      <c r="IE133" s="176"/>
      <c r="IF133" s="176"/>
      <c r="IG133" s="176"/>
      <c r="IH133" s="176"/>
      <c r="II133" s="176"/>
      <c r="IJ133" s="176"/>
      <c r="IK133" s="176"/>
      <c r="IL133" s="176"/>
      <c r="IM133" s="176"/>
      <c r="IN133" s="176"/>
      <c r="IO133" s="176"/>
      <c r="IP133" s="176"/>
      <c r="IQ133" s="176"/>
      <c r="IR133" s="176"/>
      <c r="IS133" s="176"/>
      <c r="IT133" s="176"/>
      <c r="IU133" s="176"/>
      <c r="IV133" s="176"/>
    </row>
    <row r="134" spans="1:256" s="177" customFormat="1" x14ac:dyDescent="0.2">
      <c r="A134" s="591"/>
      <c r="B134" s="126"/>
      <c r="C134" s="127"/>
      <c r="D134" s="127"/>
      <c r="E134" s="128"/>
      <c r="F134" s="88"/>
      <c r="G134" s="129"/>
      <c r="H134" s="130"/>
      <c r="I134" s="131"/>
      <c r="J134" s="182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76"/>
      <c r="FM134" s="176"/>
      <c r="FN134" s="176"/>
      <c r="FO134" s="176"/>
      <c r="FP134" s="176"/>
      <c r="FQ134" s="176"/>
      <c r="FR134" s="176"/>
      <c r="FS134" s="176"/>
      <c r="FT134" s="176"/>
      <c r="FU134" s="176"/>
      <c r="FV134" s="176"/>
      <c r="FW134" s="176"/>
      <c r="FX134" s="176"/>
      <c r="FY134" s="176"/>
      <c r="FZ134" s="176"/>
      <c r="GA134" s="176"/>
      <c r="GB134" s="176"/>
      <c r="GC134" s="176"/>
      <c r="GD134" s="176"/>
      <c r="GE134" s="176"/>
      <c r="GF134" s="176"/>
      <c r="GG134" s="176"/>
      <c r="GH134" s="176"/>
      <c r="GI134" s="176"/>
      <c r="GJ134" s="176"/>
      <c r="GK134" s="176"/>
      <c r="GL134" s="176"/>
      <c r="GM134" s="176"/>
      <c r="GN134" s="176"/>
      <c r="GO134" s="176"/>
      <c r="GP134" s="176"/>
      <c r="GQ134" s="176"/>
      <c r="GR134" s="176"/>
      <c r="GS134" s="176"/>
      <c r="GT134" s="176"/>
      <c r="GU134" s="176"/>
      <c r="GV134" s="176"/>
      <c r="GW134" s="176"/>
      <c r="GX134" s="176"/>
      <c r="GY134" s="176"/>
      <c r="GZ134" s="176"/>
      <c r="HA134" s="176"/>
      <c r="HB134" s="176"/>
      <c r="HC134" s="176"/>
      <c r="HD134" s="176"/>
      <c r="HE134" s="176"/>
      <c r="HF134" s="176"/>
      <c r="HG134" s="176"/>
      <c r="HH134" s="176"/>
      <c r="HI134" s="176"/>
      <c r="HJ134" s="176"/>
      <c r="HK134" s="176"/>
      <c r="HL134" s="176"/>
      <c r="HM134" s="176"/>
      <c r="HN134" s="176"/>
      <c r="HO134" s="176"/>
      <c r="HP134" s="176"/>
      <c r="HQ134" s="176"/>
      <c r="HR134" s="176"/>
      <c r="HS134" s="176"/>
      <c r="HT134" s="176"/>
      <c r="HU134" s="176"/>
      <c r="HV134" s="176"/>
      <c r="HW134" s="176"/>
      <c r="HX134" s="176"/>
      <c r="HY134" s="176"/>
      <c r="HZ134" s="176"/>
      <c r="IA134" s="176"/>
      <c r="IB134" s="176"/>
      <c r="IC134" s="176"/>
      <c r="ID134" s="176"/>
      <c r="IE134" s="176"/>
      <c r="IF134" s="176"/>
      <c r="IG134" s="176"/>
      <c r="IH134" s="176"/>
      <c r="II134" s="176"/>
      <c r="IJ134" s="176"/>
      <c r="IK134" s="176"/>
      <c r="IL134" s="176"/>
      <c r="IM134" s="176"/>
      <c r="IN134" s="176"/>
      <c r="IO134" s="176"/>
      <c r="IP134" s="176"/>
      <c r="IQ134" s="176"/>
      <c r="IR134" s="176"/>
      <c r="IS134" s="176"/>
      <c r="IT134" s="176"/>
      <c r="IU134" s="176"/>
      <c r="IV134" s="176"/>
    </row>
    <row r="135" spans="1:256" s="177" customFormat="1" x14ac:dyDescent="0.2">
      <c r="A135" s="591"/>
      <c r="B135" s="811" t="s">
        <v>231</v>
      </c>
      <c r="C135" s="813" t="s">
        <v>22</v>
      </c>
      <c r="D135" s="813" t="s">
        <v>223</v>
      </c>
      <c r="E135" s="813" t="s">
        <v>17</v>
      </c>
      <c r="F135" s="816" t="s">
        <v>224</v>
      </c>
      <c r="G135" s="818" t="s">
        <v>225</v>
      </c>
      <c r="H135" s="819"/>
      <c r="I135" s="820" t="s">
        <v>232</v>
      </c>
      <c r="J135" s="182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76"/>
      <c r="FM135" s="176"/>
      <c r="FN135" s="176"/>
      <c r="FO135" s="176"/>
      <c r="FP135" s="176"/>
      <c r="FQ135" s="176"/>
      <c r="FR135" s="176"/>
      <c r="FS135" s="176"/>
      <c r="FT135" s="176"/>
      <c r="FU135" s="176"/>
      <c r="FV135" s="176"/>
      <c r="FW135" s="176"/>
      <c r="FX135" s="176"/>
      <c r="FY135" s="176"/>
      <c r="FZ135" s="176"/>
      <c r="GA135" s="176"/>
      <c r="GB135" s="176"/>
      <c r="GC135" s="176"/>
      <c r="GD135" s="176"/>
      <c r="GE135" s="176"/>
      <c r="GF135" s="176"/>
      <c r="GG135" s="176"/>
      <c r="GH135" s="176"/>
      <c r="GI135" s="176"/>
      <c r="GJ135" s="176"/>
      <c r="GK135" s="176"/>
      <c r="GL135" s="176"/>
      <c r="GM135" s="176"/>
      <c r="GN135" s="176"/>
      <c r="GO135" s="176"/>
      <c r="GP135" s="176"/>
      <c r="GQ135" s="176"/>
      <c r="GR135" s="176"/>
      <c r="GS135" s="176"/>
      <c r="GT135" s="176"/>
      <c r="GU135" s="176"/>
      <c r="GV135" s="176"/>
      <c r="GW135" s="176"/>
      <c r="GX135" s="176"/>
      <c r="GY135" s="176"/>
      <c r="GZ135" s="176"/>
      <c r="HA135" s="176"/>
      <c r="HB135" s="176"/>
      <c r="HC135" s="176"/>
      <c r="HD135" s="176"/>
      <c r="HE135" s="176"/>
      <c r="HF135" s="176"/>
      <c r="HG135" s="176"/>
      <c r="HH135" s="176"/>
      <c r="HI135" s="176"/>
      <c r="HJ135" s="176"/>
      <c r="HK135" s="176"/>
      <c r="HL135" s="176"/>
      <c r="HM135" s="176"/>
      <c r="HN135" s="176"/>
      <c r="HO135" s="176"/>
      <c r="HP135" s="176"/>
      <c r="HQ135" s="176"/>
      <c r="HR135" s="176"/>
      <c r="HS135" s="176"/>
      <c r="HT135" s="176"/>
      <c r="HU135" s="176"/>
      <c r="HV135" s="176"/>
      <c r="HW135" s="176"/>
      <c r="HX135" s="176"/>
      <c r="HY135" s="176"/>
      <c r="HZ135" s="176"/>
      <c r="IA135" s="176"/>
      <c r="IB135" s="176"/>
      <c r="IC135" s="176"/>
      <c r="ID135" s="176"/>
      <c r="IE135" s="176"/>
      <c r="IF135" s="176"/>
      <c r="IG135" s="176"/>
      <c r="IH135" s="176"/>
      <c r="II135" s="176"/>
      <c r="IJ135" s="176"/>
      <c r="IK135" s="176"/>
      <c r="IL135" s="176"/>
      <c r="IM135" s="176"/>
      <c r="IN135" s="176"/>
      <c r="IO135" s="176"/>
      <c r="IP135" s="176"/>
      <c r="IQ135" s="176"/>
      <c r="IR135" s="176"/>
      <c r="IS135" s="176"/>
      <c r="IT135" s="176"/>
      <c r="IU135" s="176"/>
      <c r="IV135" s="176"/>
    </row>
    <row r="136" spans="1:256" s="177" customFormat="1" x14ac:dyDescent="0.2">
      <c r="A136" s="591"/>
      <c r="B136" s="812"/>
      <c r="C136" s="814"/>
      <c r="D136" s="814"/>
      <c r="E136" s="814"/>
      <c r="F136" s="869"/>
      <c r="G136" s="165" t="s">
        <v>227</v>
      </c>
      <c r="H136" s="166" t="s">
        <v>228</v>
      </c>
      <c r="I136" s="821"/>
      <c r="J136" s="182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/>
      <c r="EB136" s="176"/>
      <c r="EC136" s="176"/>
      <c r="ED136" s="176"/>
      <c r="EE136" s="176"/>
      <c r="EF136" s="176"/>
      <c r="EG136" s="176"/>
      <c r="EH136" s="176"/>
      <c r="EI136" s="176"/>
      <c r="EJ136" s="176"/>
      <c r="EK136" s="176"/>
      <c r="EL136" s="176"/>
      <c r="EM136" s="176"/>
      <c r="EN136" s="176"/>
      <c r="EO136" s="176"/>
      <c r="EP136" s="176"/>
      <c r="EQ136" s="176"/>
      <c r="ER136" s="176"/>
      <c r="ES136" s="176"/>
      <c r="ET136" s="176"/>
      <c r="EU136" s="176"/>
      <c r="EV136" s="176"/>
      <c r="EW136" s="176"/>
      <c r="EX136" s="176"/>
      <c r="EY136" s="176"/>
      <c r="EZ136" s="176"/>
      <c r="FA136" s="176"/>
      <c r="FB136" s="176"/>
      <c r="FC136" s="176"/>
      <c r="FD136" s="176"/>
      <c r="FE136" s="176"/>
      <c r="FF136" s="176"/>
      <c r="FG136" s="176"/>
      <c r="FH136" s="176"/>
      <c r="FI136" s="176"/>
      <c r="FJ136" s="176"/>
      <c r="FK136" s="176"/>
      <c r="FL136" s="176"/>
      <c r="FM136" s="176"/>
      <c r="FN136" s="176"/>
      <c r="FO136" s="176"/>
      <c r="FP136" s="176"/>
      <c r="FQ136" s="176"/>
      <c r="FR136" s="176"/>
      <c r="FS136" s="176"/>
      <c r="FT136" s="176"/>
      <c r="FU136" s="176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</row>
    <row r="137" spans="1:256" s="177" customFormat="1" x14ac:dyDescent="0.2">
      <c r="A137" s="591"/>
      <c r="B137" s="132"/>
      <c r="C137" s="77"/>
      <c r="D137" s="110"/>
      <c r="E137" s="78"/>
      <c r="F137" s="80"/>
      <c r="G137" s="167"/>
      <c r="H137" s="168"/>
      <c r="I137" s="169"/>
      <c r="J137" s="179"/>
      <c r="K137" s="175"/>
      <c r="L137" s="175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76"/>
      <c r="DX137" s="176"/>
      <c r="DY137" s="176"/>
      <c r="DZ137" s="176"/>
      <c r="EA137" s="176"/>
      <c r="EB137" s="176"/>
      <c r="EC137" s="176"/>
      <c r="ED137" s="176"/>
      <c r="EE137" s="176"/>
      <c r="EF137" s="176"/>
      <c r="EG137" s="176"/>
      <c r="EH137" s="176"/>
      <c r="EI137" s="176"/>
      <c r="EJ137" s="176"/>
      <c r="EK137" s="176"/>
      <c r="EL137" s="176"/>
      <c r="EM137" s="176"/>
      <c r="EN137" s="176"/>
      <c r="EO137" s="176"/>
      <c r="EP137" s="176"/>
      <c r="EQ137" s="176"/>
      <c r="ER137" s="176"/>
      <c r="ES137" s="176"/>
      <c r="ET137" s="176"/>
      <c r="EU137" s="176"/>
      <c r="EV137" s="176"/>
      <c r="EW137" s="176"/>
      <c r="EX137" s="176"/>
      <c r="EY137" s="176"/>
      <c r="EZ137" s="176"/>
      <c r="FA137" s="176"/>
      <c r="FB137" s="176"/>
      <c r="FC137" s="176"/>
      <c r="FD137" s="176"/>
      <c r="FE137" s="176"/>
      <c r="FF137" s="176"/>
      <c r="FG137" s="176"/>
      <c r="FH137" s="176"/>
      <c r="FI137" s="176"/>
      <c r="FJ137" s="176"/>
      <c r="FK137" s="176"/>
      <c r="FL137" s="176"/>
      <c r="FM137" s="176"/>
      <c r="FN137" s="176"/>
      <c r="FO137" s="176"/>
      <c r="FP137" s="176"/>
      <c r="FQ137" s="176"/>
      <c r="FR137" s="176"/>
      <c r="FS137" s="176"/>
      <c r="FT137" s="176"/>
      <c r="FU137" s="176"/>
      <c r="FV137" s="176"/>
      <c r="FW137" s="176"/>
      <c r="FX137" s="176"/>
      <c r="FY137" s="176"/>
      <c r="FZ137" s="176"/>
      <c r="GA137" s="176"/>
      <c r="GB137" s="176"/>
      <c r="GC137" s="176"/>
      <c r="GD137" s="176"/>
      <c r="GE137" s="176"/>
      <c r="GF137" s="176"/>
      <c r="GG137" s="176"/>
      <c r="GH137" s="176"/>
      <c r="GI137" s="176"/>
      <c r="GJ137" s="176"/>
      <c r="GK137" s="176"/>
      <c r="GL137" s="176"/>
      <c r="GM137" s="176"/>
      <c r="GN137" s="176"/>
      <c r="GO137" s="176"/>
      <c r="GP137" s="176"/>
      <c r="GQ137" s="176"/>
      <c r="GR137" s="176"/>
      <c r="GS137" s="176"/>
      <c r="GT137" s="176"/>
      <c r="GU137" s="176"/>
      <c r="GV137" s="176"/>
      <c r="GW137" s="176"/>
      <c r="GX137" s="176"/>
      <c r="GY137" s="176"/>
      <c r="GZ137" s="176"/>
      <c r="HA137" s="176"/>
      <c r="HB137" s="176"/>
      <c r="HC137" s="176"/>
      <c r="HD137" s="176"/>
      <c r="HE137" s="176"/>
      <c r="HF137" s="176"/>
      <c r="HG137" s="176"/>
      <c r="HH137" s="176"/>
      <c r="HI137" s="176"/>
      <c r="HJ137" s="176"/>
      <c r="HK137" s="176"/>
      <c r="HL137" s="176"/>
      <c r="HM137" s="176"/>
      <c r="HN137" s="176"/>
      <c r="HO137" s="176"/>
      <c r="HP137" s="176"/>
      <c r="HQ137" s="176"/>
      <c r="HR137" s="176"/>
      <c r="HS137" s="176"/>
      <c r="HT137" s="176"/>
      <c r="HU137" s="176"/>
      <c r="HV137" s="176"/>
      <c r="HW137" s="176"/>
      <c r="HX137" s="176"/>
      <c r="HY137" s="176"/>
      <c r="HZ137" s="176"/>
      <c r="IA137" s="176"/>
      <c r="IB137" s="176"/>
      <c r="IC137" s="176"/>
      <c r="ID137" s="176"/>
      <c r="IE137" s="176"/>
      <c r="IF137" s="176"/>
      <c r="IG137" s="176"/>
      <c r="IH137" s="176"/>
      <c r="II137" s="176"/>
      <c r="IJ137" s="176"/>
      <c r="IK137" s="176"/>
      <c r="IL137" s="176"/>
      <c r="IM137" s="176"/>
      <c r="IN137" s="176"/>
      <c r="IO137" s="176"/>
      <c r="IP137" s="176"/>
      <c r="IQ137" s="176"/>
      <c r="IR137" s="176"/>
      <c r="IS137" s="176"/>
      <c r="IT137" s="176"/>
      <c r="IU137" s="176"/>
      <c r="IV137" s="176"/>
    </row>
    <row r="138" spans="1:256" s="177" customFormat="1" x14ac:dyDescent="0.2">
      <c r="A138" s="591"/>
      <c r="B138" s="76"/>
      <c r="C138" s="77"/>
      <c r="D138" s="174"/>
      <c r="E138" s="79"/>
      <c r="F138" s="80"/>
      <c r="G138" s="167"/>
      <c r="H138" s="168"/>
      <c r="I138" s="169"/>
      <c r="J138" s="182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76"/>
      <c r="DX138" s="176"/>
      <c r="DY138" s="176"/>
      <c r="DZ138" s="176"/>
      <c r="EA138" s="176"/>
      <c r="EB138" s="176"/>
      <c r="EC138" s="176"/>
      <c r="ED138" s="176"/>
      <c r="EE138" s="176"/>
      <c r="EF138" s="176"/>
      <c r="EG138" s="176"/>
      <c r="EH138" s="176"/>
      <c r="EI138" s="176"/>
      <c r="EJ138" s="176"/>
      <c r="EK138" s="176"/>
      <c r="EL138" s="176"/>
      <c r="EM138" s="176"/>
      <c r="EN138" s="176"/>
      <c r="EO138" s="176"/>
      <c r="EP138" s="176"/>
      <c r="EQ138" s="176"/>
      <c r="ER138" s="176"/>
      <c r="ES138" s="176"/>
      <c r="ET138" s="176"/>
      <c r="EU138" s="176"/>
      <c r="EV138" s="176"/>
      <c r="EW138" s="176"/>
      <c r="EX138" s="176"/>
      <c r="EY138" s="176"/>
      <c r="EZ138" s="176"/>
      <c r="FA138" s="176"/>
      <c r="FB138" s="176"/>
      <c r="FC138" s="176"/>
      <c r="FD138" s="176"/>
      <c r="FE138" s="176"/>
      <c r="FF138" s="176"/>
      <c r="FG138" s="176"/>
      <c r="FH138" s="176"/>
      <c r="FI138" s="176"/>
      <c r="FJ138" s="176"/>
      <c r="FK138" s="176"/>
      <c r="FL138" s="176"/>
      <c r="FM138" s="176"/>
      <c r="FN138" s="176"/>
      <c r="FO138" s="176"/>
      <c r="FP138" s="176"/>
      <c r="FQ138" s="176"/>
      <c r="FR138" s="176"/>
      <c r="FS138" s="176"/>
      <c r="FT138" s="176"/>
      <c r="FU138" s="176"/>
      <c r="FV138" s="176"/>
      <c r="FW138" s="176"/>
      <c r="FX138" s="176"/>
      <c r="FY138" s="176"/>
      <c r="FZ138" s="176"/>
      <c r="GA138" s="176"/>
      <c r="GB138" s="176"/>
      <c r="GC138" s="176"/>
      <c r="GD138" s="176"/>
      <c r="GE138" s="176"/>
      <c r="GF138" s="176"/>
      <c r="GG138" s="176"/>
      <c r="GH138" s="176"/>
      <c r="GI138" s="176"/>
      <c r="GJ138" s="176"/>
      <c r="GK138" s="176"/>
      <c r="GL138" s="176"/>
      <c r="GM138" s="176"/>
      <c r="GN138" s="176"/>
      <c r="GO138" s="176"/>
      <c r="GP138" s="176"/>
      <c r="GQ138" s="176"/>
      <c r="GR138" s="176"/>
      <c r="GS138" s="176"/>
      <c r="GT138" s="176"/>
      <c r="GU138" s="176"/>
      <c r="GV138" s="176"/>
      <c r="GW138" s="176"/>
      <c r="GX138" s="176"/>
      <c r="GY138" s="176"/>
      <c r="GZ138" s="176"/>
      <c r="HA138" s="176"/>
      <c r="HB138" s="176"/>
      <c r="HC138" s="176"/>
      <c r="HD138" s="176"/>
      <c r="HE138" s="176"/>
      <c r="HF138" s="176"/>
      <c r="HG138" s="176"/>
      <c r="HH138" s="176"/>
      <c r="HI138" s="176"/>
      <c r="HJ138" s="176"/>
      <c r="HK138" s="176"/>
      <c r="HL138" s="176"/>
      <c r="HM138" s="176"/>
      <c r="HN138" s="176"/>
      <c r="HO138" s="176"/>
      <c r="HP138" s="176"/>
      <c r="HQ138" s="176"/>
      <c r="HR138" s="176"/>
      <c r="HS138" s="176"/>
      <c r="HT138" s="176"/>
      <c r="HU138" s="176"/>
      <c r="HV138" s="176"/>
      <c r="HW138" s="176"/>
      <c r="HX138" s="176"/>
      <c r="HY138" s="176"/>
      <c r="HZ138" s="176"/>
      <c r="IA138" s="176"/>
      <c r="IB138" s="176"/>
      <c r="IC138" s="176"/>
      <c r="ID138" s="176"/>
      <c r="IE138" s="176"/>
      <c r="IF138" s="176"/>
      <c r="IG138" s="176"/>
      <c r="IH138" s="176"/>
      <c r="II138" s="176"/>
      <c r="IJ138" s="176"/>
      <c r="IK138" s="176"/>
      <c r="IL138" s="176"/>
      <c r="IM138" s="176"/>
      <c r="IN138" s="176"/>
      <c r="IO138" s="176"/>
      <c r="IP138" s="176"/>
      <c r="IQ138" s="176"/>
      <c r="IR138" s="176"/>
      <c r="IS138" s="176"/>
      <c r="IT138" s="176"/>
      <c r="IU138" s="176"/>
      <c r="IV138" s="176"/>
    </row>
    <row r="139" spans="1:256" s="177" customFormat="1" x14ac:dyDescent="0.2">
      <c r="A139" s="591"/>
      <c r="B139" s="170" t="s">
        <v>232</v>
      </c>
      <c r="C139" s="808"/>
      <c r="D139" s="809"/>
      <c r="E139" s="809"/>
      <c r="F139" s="809"/>
      <c r="G139" s="809"/>
      <c r="H139" s="810"/>
      <c r="I139" s="171">
        <f>SUM(H137:H138)</f>
        <v>0</v>
      </c>
      <c r="J139" s="182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76"/>
      <c r="DX139" s="176"/>
      <c r="DY139" s="176"/>
      <c r="DZ139" s="176"/>
      <c r="EA139" s="176"/>
      <c r="EB139" s="176"/>
      <c r="EC139" s="176"/>
      <c r="ED139" s="176"/>
      <c r="EE139" s="176"/>
      <c r="EF139" s="176"/>
      <c r="EG139" s="176"/>
      <c r="EH139" s="176"/>
      <c r="EI139" s="176"/>
      <c r="EJ139" s="176"/>
      <c r="EK139" s="176"/>
      <c r="EL139" s="176"/>
      <c r="EM139" s="176"/>
      <c r="EN139" s="176"/>
      <c r="EO139" s="176"/>
      <c r="EP139" s="176"/>
      <c r="EQ139" s="176"/>
      <c r="ER139" s="176"/>
      <c r="ES139" s="176"/>
      <c r="ET139" s="176"/>
      <c r="EU139" s="176"/>
      <c r="EV139" s="176"/>
      <c r="EW139" s="176"/>
      <c r="EX139" s="176"/>
      <c r="EY139" s="176"/>
      <c r="EZ139" s="176"/>
      <c r="FA139" s="176"/>
      <c r="FB139" s="176"/>
      <c r="FC139" s="176"/>
      <c r="FD139" s="176"/>
      <c r="FE139" s="176"/>
      <c r="FF139" s="176"/>
      <c r="FG139" s="176"/>
      <c r="FH139" s="176"/>
      <c r="FI139" s="176"/>
      <c r="FJ139" s="176"/>
      <c r="FK139" s="176"/>
      <c r="FL139" s="176"/>
      <c r="FM139" s="176"/>
      <c r="FN139" s="176"/>
      <c r="FO139" s="176"/>
      <c r="FP139" s="176"/>
      <c r="FQ139" s="176"/>
      <c r="FR139" s="176"/>
      <c r="FS139" s="176"/>
      <c r="FT139" s="176"/>
      <c r="FU139" s="176"/>
      <c r="FV139" s="176"/>
      <c r="FW139" s="176"/>
      <c r="FX139" s="176"/>
      <c r="FY139" s="176"/>
      <c r="FZ139" s="176"/>
      <c r="GA139" s="176"/>
      <c r="GB139" s="176"/>
      <c r="GC139" s="176"/>
      <c r="GD139" s="176"/>
      <c r="GE139" s="176"/>
      <c r="GF139" s="176"/>
      <c r="GG139" s="176"/>
      <c r="GH139" s="176"/>
      <c r="GI139" s="176"/>
      <c r="GJ139" s="176"/>
      <c r="GK139" s="176"/>
      <c r="GL139" s="176"/>
      <c r="GM139" s="176"/>
      <c r="GN139" s="176"/>
      <c r="GO139" s="176"/>
      <c r="GP139" s="176"/>
      <c r="GQ139" s="176"/>
      <c r="GR139" s="176"/>
      <c r="GS139" s="176"/>
      <c r="GT139" s="176"/>
      <c r="GU139" s="176"/>
      <c r="GV139" s="176"/>
      <c r="GW139" s="176"/>
      <c r="GX139" s="176"/>
      <c r="GY139" s="176"/>
      <c r="GZ139" s="176"/>
      <c r="HA139" s="176"/>
      <c r="HB139" s="176"/>
      <c r="HC139" s="176"/>
      <c r="HD139" s="176"/>
      <c r="HE139" s="176"/>
      <c r="HF139" s="176"/>
      <c r="HG139" s="176"/>
      <c r="HH139" s="176"/>
      <c r="HI139" s="176"/>
      <c r="HJ139" s="176"/>
      <c r="HK139" s="176"/>
      <c r="HL139" s="176"/>
      <c r="HM139" s="176"/>
      <c r="HN139" s="176"/>
      <c r="HO139" s="176"/>
      <c r="HP139" s="176"/>
      <c r="HQ139" s="176"/>
      <c r="HR139" s="176"/>
      <c r="HS139" s="176"/>
      <c r="HT139" s="176"/>
      <c r="HU139" s="176"/>
      <c r="HV139" s="176"/>
      <c r="HW139" s="176"/>
      <c r="HX139" s="176"/>
      <c r="HY139" s="176"/>
      <c r="HZ139" s="176"/>
      <c r="IA139" s="176"/>
      <c r="IB139" s="176"/>
      <c r="IC139" s="176"/>
      <c r="ID139" s="176"/>
      <c r="IE139" s="176"/>
      <c r="IF139" s="176"/>
      <c r="IG139" s="176"/>
      <c r="IH139" s="176"/>
      <c r="II139" s="176"/>
      <c r="IJ139" s="176"/>
      <c r="IK139" s="176"/>
      <c r="IL139" s="176"/>
      <c r="IM139" s="176"/>
      <c r="IN139" s="176"/>
      <c r="IO139" s="176"/>
      <c r="IP139" s="176"/>
      <c r="IQ139" s="176"/>
      <c r="IR139" s="176"/>
      <c r="IS139" s="176"/>
      <c r="IT139" s="176"/>
      <c r="IU139" s="176"/>
      <c r="IV139" s="176"/>
    </row>
    <row r="140" spans="1:256" s="177" customFormat="1" x14ac:dyDescent="0.2">
      <c r="A140" s="591"/>
      <c r="B140" s="76"/>
      <c r="C140" s="77"/>
      <c r="D140" s="174"/>
      <c r="E140" s="79"/>
      <c r="F140" s="80"/>
      <c r="G140" s="167"/>
      <c r="H140" s="168"/>
      <c r="I140" s="131"/>
      <c r="J140" s="182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76"/>
      <c r="DX140" s="176"/>
      <c r="DY140" s="176"/>
      <c r="DZ140" s="176"/>
      <c r="EA140" s="176"/>
      <c r="EB140" s="176"/>
      <c r="EC140" s="176"/>
      <c r="ED140" s="176"/>
      <c r="EE140" s="176"/>
      <c r="EF140" s="176"/>
      <c r="EG140" s="176"/>
      <c r="EH140" s="176"/>
      <c r="EI140" s="176"/>
      <c r="EJ140" s="176"/>
      <c r="EK140" s="176"/>
      <c r="EL140" s="176"/>
      <c r="EM140" s="176"/>
      <c r="EN140" s="176"/>
      <c r="EO140" s="176"/>
      <c r="EP140" s="176"/>
      <c r="EQ140" s="176"/>
      <c r="ER140" s="176"/>
      <c r="ES140" s="176"/>
      <c r="ET140" s="176"/>
      <c r="EU140" s="176"/>
      <c r="EV140" s="176"/>
      <c r="EW140" s="176"/>
      <c r="EX140" s="176"/>
      <c r="EY140" s="176"/>
      <c r="EZ140" s="176"/>
      <c r="FA140" s="176"/>
      <c r="FB140" s="176"/>
      <c r="FC140" s="176"/>
      <c r="FD140" s="176"/>
      <c r="FE140" s="176"/>
      <c r="FF140" s="176"/>
      <c r="FG140" s="176"/>
      <c r="FH140" s="176"/>
      <c r="FI140" s="176"/>
      <c r="FJ140" s="176"/>
      <c r="FK140" s="176"/>
      <c r="FL140" s="176"/>
      <c r="FM140" s="176"/>
      <c r="FN140" s="176"/>
      <c r="FO140" s="176"/>
      <c r="FP140" s="176"/>
      <c r="FQ140" s="176"/>
      <c r="FR140" s="176"/>
      <c r="FS140" s="176"/>
      <c r="FT140" s="176"/>
      <c r="FU140" s="176"/>
      <c r="FV140" s="176"/>
      <c r="FW140" s="176"/>
      <c r="FX140" s="176"/>
      <c r="FY140" s="176"/>
      <c r="FZ140" s="176"/>
      <c r="GA140" s="176"/>
      <c r="GB140" s="176"/>
      <c r="GC140" s="176"/>
      <c r="GD140" s="176"/>
      <c r="GE140" s="176"/>
      <c r="GF140" s="176"/>
      <c r="GG140" s="176"/>
      <c r="GH140" s="176"/>
      <c r="GI140" s="176"/>
      <c r="GJ140" s="176"/>
      <c r="GK140" s="176"/>
      <c r="GL140" s="176"/>
      <c r="GM140" s="176"/>
      <c r="GN140" s="176"/>
      <c r="GO140" s="176"/>
      <c r="GP140" s="176"/>
      <c r="GQ140" s="176"/>
      <c r="GR140" s="176"/>
      <c r="GS140" s="176"/>
      <c r="GT140" s="176"/>
      <c r="GU140" s="176"/>
      <c r="GV140" s="176"/>
      <c r="GW140" s="176"/>
      <c r="GX140" s="176"/>
      <c r="GY140" s="176"/>
      <c r="GZ140" s="176"/>
      <c r="HA140" s="176"/>
      <c r="HB140" s="176"/>
      <c r="HC140" s="176"/>
      <c r="HD140" s="176"/>
      <c r="HE140" s="176"/>
      <c r="HF140" s="176"/>
      <c r="HG140" s="176"/>
      <c r="HH140" s="176"/>
      <c r="HI140" s="176"/>
      <c r="HJ140" s="176"/>
      <c r="HK140" s="176"/>
      <c r="HL140" s="176"/>
      <c r="HM140" s="176"/>
      <c r="HN140" s="176"/>
      <c r="HO140" s="176"/>
      <c r="HP140" s="176"/>
      <c r="HQ140" s="176"/>
      <c r="HR140" s="176"/>
      <c r="HS140" s="176"/>
      <c r="HT140" s="176"/>
      <c r="HU140" s="176"/>
      <c r="HV140" s="176"/>
      <c r="HW140" s="176"/>
      <c r="HX140" s="176"/>
      <c r="HY140" s="176"/>
      <c r="HZ140" s="176"/>
      <c r="IA140" s="176"/>
      <c r="IB140" s="176"/>
      <c r="IC140" s="176"/>
      <c r="ID140" s="176"/>
      <c r="IE140" s="176"/>
      <c r="IF140" s="176"/>
      <c r="IG140" s="176"/>
      <c r="IH140" s="176"/>
      <c r="II140" s="176"/>
      <c r="IJ140" s="176"/>
      <c r="IK140" s="176"/>
      <c r="IL140" s="176"/>
      <c r="IM140" s="176"/>
      <c r="IN140" s="176"/>
      <c r="IO140" s="176"/>
      <c r="IP140" s="176"/>
      <c r="IQ140" s="176"/>
      <c r="IR140" s="176"/>
      <c r="IS140" s="176"/>
      <c r="IT140" s="176"/>
      <c r="IU140" s="176"/>
      <c r="IV140" s="176"/>
    </row>
    <row r="141" spans="1:256" s="177" customFormat="1" x14ac:dyDescent="0.2">
      <c r="A141" s="591"/>
      <c r="B141" s="102"/>
      <c r="C141" s="672"/>
      <c r="D141" s="672"/>
      <c r="E141" s="672"/>
      <c r="F141" s="104"/>
      <c r="G141" s="105"/>
      <c r="H141" s="106"/>
      <c r="I141" s="107"/>
      <c r="J141" s="182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76"/>
      <c r="DX141" s="176"/>
      <c r="DY141" s="176"/>
      <c r="DZ141" s="176"/>
      <c r="EA141" s="176"/>
      <c r="EB141" s="176"/>
      <c r="EC141" s="176"/>
      <c r="ED141" s="176"/>
      <c r="EE141" s="176"/>
      <c r="EF141" s="176"/>
      <c r="EG141" s="176"/>
      <c r="EH141" s="176"/>
      <c r="EI141" s="176"/>
      <c r="EJ141" s="176"/>
      <c r="EK141" s="176"/>
      <c r="EL141" s="176"/>
      <c r="EM141" s="176"/>
      <c r="EN141" s="176"/>
      <c r="EO141" s="176"/>
      <c r="EP141" s="176"/>
      <c r="EQ141" s="176"/>
      <c r="ER141" s="176"/>
      <c r="ES141" s="176"/>
      <c r="ET141" s="176"/>
      <c r="EU141" s="176"/>
      <c r="EV141" s="176"/>
      <c r="EW141" s="176"/>
      <c r="EX141" s="176"/>
      <c r="EY141" s="176"/>
      <c r="EZ141" s="176"/>
      <c r="FA141" s="176"/>
      <c r="FB141" s="176"/>
      <c r="FC141" s="176"/>
      <c r="FD141" s="176"/>
      <c r="FE141" s="176"/>
      <c r="FF141" s="176"/>
      <c r="FG141" s="176"/>
      <c r="FH141" s="176"/>
      <c r="FI141" s="176"/>
      <c r="FJ141" s="176"/>
      <c r="FK141" s="176"/>
      <c r="FL141" s="176"/>
      <c r="FM141" s="176"/>
      <c r="FN141" s="176"/>
      <c r="FO141" s="176"/>
      <c r="FP141" s="176"/>
      <c r="FQ141" s="176"/>
      <c r="FR141" s="176"/>
      <c r="FS141" s="176"/>
      <c r="FT141" s="176"/>
      <c r="FU141" s="176"/>
      <c r="FV141" s="176"/>
      <c r="FW141" s="176"/>
      <c r="FX141" s="176"/>
      <c r="FY141" s="176"/>
      <c r="FZ141" s="176"/>
      <c r="GA141" s="176"/>
      <c r="GB141" s="176"/>
      <c r="GC141" s="176"/>
      <c r="GD141" s="176"/>
      <c r="GE141" s="176"/>
      <c r="GF141" s="176"/>
      <c r="GG141" s="176"/>
      <c r="GH141" s="176"/>
      <c r="GI141" s="176"/>
      <c r="GJ141" s="176"/>
      <c r="GK141" s="176"/>
      <c r="GL141" s="176"/>
      <c r="GM141" s="176"/>
      <c r="GN141" s="176"/>
      <c r="GO141" s="176"/>
      <c r="GP141" s="176"/>
      <c r="GQ141" s="176"/>
      <c r="GR141" s="176"/>
      <c r="GS141" s="176"/>
      <c r="GT141" s="176"/>
      <c r="GU141" s="176"/>
      <c r="GV141" s="176"/>
      <c r="GW141" s="176"/>
      <c r="GX141" s="176"/>
      <c r="GY141" s="176"/>
      <c r="GZ141" s="176"/>
      <c r="HA141" s="176"/>
      <c r="HB141" s="176"/>
      <c r="HC141" s="176"/>
      <c r="HD141" s="176"/>
      <c r="HE141" s="176"/>
      <c r="HF141" s="176"/>
      <c r="HG141" s="176"/>
      <c r="HH141" s="176"/>
      <c r="HI141" s="176"/>
      <c r="HJ141" s="176"/>
      <c r="HK141" s="176"/>
      <c r="HL141" s="176"/>
      <c r="HM141" s="176"/>
      <c r="HN141" s="176"/>
      <c r="HO141" s="176"/>
      <c r="HP141" s="176"/>
      <c r="HQ141" s="176"/>
      <c r="HR141" s="176"/>
      <c r="HS141" s="176"/>
      <c r="HT141" s="176"/>
      <c r="HU141" s="176"/>
      <c r="HV141" s="176"/>
      <c r="HW141" s="176"/>
      <c r="HX141" s="176"/>
      <c r="HY141" s="176"/>
      <c r="HZ141" s="176"/>
      <c r="IA141" s="176"/>
      <c r="IB141" s="176"/>
      <c r="IC141" s="176"/>
      <c r="ID141" s="176"/>
      <c r="IE141" s="176"/>
      <c r="IF141" s="176"/>
      <c r="IG141" s="176"/>
      <c r="IH141" s="176"/>
      <c r="II141" s="176"/>
      <c r="IJ141" s="176"/>
      <c r="IK141" s="176"/>
      <c r="IL141" s="176"/>
      <c r="IM141" s="176"/>
      <c r="IN141" s="176"/>
      <c r="IO141" s="176"/>
      <c r="IP141" s="176"/>
      <c r="IQ141" s="176"/>
      <c r="IR141" s="176"/>
      <c r="IS141" s="176"/>
      <c r="IT141" s="176"/>
      <c r="IU141" s="176"/>
      <c r="IV141" s="176"/>
    </row>
    <row r="142" spans="1:256" s="177" customFormat="1" ht="17.25" customHeight="1" x14ac:dyDescent="0.2">
      <c r="A142" s="591"/>
      <c r="B142" s="139" t="s">
        <v>237</v>
      </c>
      <c r="C142" s="562"/>
      <c r="D142" s="562"/>
      <c r="E142" s="141"/>
      <c r="F142" s="142"/>
      <c r="G142" s="108"/>
      <c r="H142" s="109"/>
      <c r="I142" s="298" t="s">
        <v>210</v>
      </c>
      <c r="J142" s="182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/>
      <c r="BA142" s="176"/>
      <c r="BB142" s="176"/>
      <c r="BC142" s="176"/>
      <c r="BD142" s="176"/>
      <c r="BE142" s="176"/>
      <c r="BF142" s="176"/>
      <c r="BG142" s="176"/>
      <c r="BH142" s="176"/>
      <c r="BI142" s="176"/>
      <c r="BJ142" s="176"/>
      <c r="BK142" s="176"/>
      <c r="BL142" s="176"/>
      <c r="BM142" s="176"/>
      <c r="BN142" s="176"/>
      <c r="BO142" s="176"/>
      <c r="BP142" s="176"/>
      <c r="BQ142" s="176"/>
      <c r="BR142" s="176"/>
      <c r="BS142" s="176"/>
      <c r="BT142" s="176"/>
      <c r="BU142" s="176"/>
      <c r="BV142" s="176"/>
      <c r="BW142" s="176"/>
      <c r="BX142" s="176"/>
      <c r="BY142" s="176"/>
      <c r="BZ142" s="176"/>
      <c r="CA142" s="176"/>
      <c r="CB142" s="176"/>
      <c r="CC142" s="176"/>
      <c r="CD142" s="176"/>
      <c r="CE142" s="176"/>
      <c r="CF142" s="176"/>
      <c r="CG142" s="176"/>
      <c r="CH142" s="176"/>
      <c r="CI142" s="176"/>
      <c r="CJ142" s="176"/>
      <c r="CK142" s="176"/>
      <c r="CL142" s="176"/>
      <c r="CM142" s="176"/>
      <c r="CN142" s="176"/>
      <c r="CO142" s="176"/>
      <c r="CP142" s="176"/>
      <c r="CQ142" s="176"/>
      <c r="CR142" s="176"/>
      <c r="CS142" s="176"/>
      <c r="CT142" s="176"/>
      <c r="CU142" s="176"/>
      <c r="CV142" s="176"/>
      <c r="CW142" s="176"/>
      <c r="CX142" s="176"/>
      <c r="CY142" s="176"/>
      <c r="CZ142" s="176"/>
      <c r="DA142" s="176"/>
      <c r="DB142" s="176"/>
      <c r="DC142" s="176"/>
      <c r="DD142" s="176"/>
      <c r="DE142" s="176"/>
      <c r="DF142" s="176"/>
      <c r="DG142" s="176"/>
      <c r="DH142" s="176"/>
      <c r="DI142" s="176"/>
      <c r="DJ142" s="176"/>
      <c r="DK142" s="176"/>
      <c r="DL142" s="176"/>
      <c r="DM142" s="176"/>
      <c r="DN142" s="176"/>
      <c r="DO142" s="176"/>
      <c r="DP142" s="176"/>
      <c r="DQ142" s="176"/>
      <c r="DR142" s="176"/>
      <c r="DS142" s="176"/>
      <c r="DT142" s="176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176"/>
      <c r="HU142" s="176"/>
      <c r="HV142" s="176"/>
      <c r="HW142" s="176"/>
      <c r="HX142" s="176"/>
      <c r="HY142" s="176"/>
      <c r="HZ142" s="176"/>
      <c r="IA142" s="176"/>
      <c r="IB142" s="176"/>
      <c r="IC142" s="176"/>
      <c r="ID142" s="176"/>
      <c r="IE142" s="176"/>
      <c r="IF142" s="176"/>
      <c r="IG142" s="176"/>
      <c r="IH142" s="176"/>
      <c r="II142" s="176"/>
      <c r="IJ142" s="176"/>
      <c r="IK142" s="176"/>
      <c r="IL142" s="176"/>
      <c r="IM142" s="176"/>
      <c r="IN142" s="176"/>
      <c r="IO142" s="176"/>
      <c r="IP142" s="176"/>
      <c r="IQ142" s="176"/>
      <c r="IR142" s="176"/>
      <c r="IS142" s="176"/>
      <c r="IT142" s="176"/>
      <c r="IU142" s="176"/>
      <c r="IV142" s="176"/>
    </row>
    <row r="143" spans="1:256" s="177" customFormat="1" ht="23.25" customHeight="1" x14ac:dyDescent="0.2">
      <c r="A143" s="591"/>
      <c r="B143" s="143" t="s">
        <v>238</v>
      </c>
      <c r="C143" s="144"/>
      <c r="D143" s="144"/>
      <c r="E143" s="145"/>
      <c r="F143" s="146"/>
      <c r="G143" s="595">
        <f>I125</f>
        <v>6.32</v>
      </c>
      <c r="H143" s="148"/>
      <c r="I143" s="149"/>
      <c r="J143" s="182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76"/>
      <c r="DX143" s="176"/>
      <c r="DY143" s="176"/>
      <c r="DZ143" s="176"/>
      <c r="EA143" s="176"/>
      <c r="EB143" s="176"/>
      <c r="EC143" s="176"/>
      <c r="ED143" s="176"/>
      <c r="EE143" s="176"/>
      <c r="EF143" s="176"/>
      <c r="EG143" s="176"/>
      <c r="EH143" s="176"/>
      <c r="EI143" s="176"/>
      <c r="EJ143" s="176"/>
      <c r="EK143" s="176"/>
      <c r="EL143" s="176"/>
      <c r="EM143" s="176"/>
      <c r="EN143" s="176"/>
      <c r="EO143" s="176"/>
      <c r="EP143" s="176"/>
      <c r="EQ143" s="176"/>
      <c r="ER143" s="176"/>
      <c r="ES143" s="176"/>
      <c r="ET143" s="176"/>
      <c r="EU143" s="176"/>
      <c r="EV143" s="176"/>
      <c r="EW143" s="176"/>
      <c r="EX143" s="176"/>
      <c r="EY143" s="176"/>
      <c r="EZ143" s="176"/>
      <c r="FA143" s="176"/>
      <c r="FB143" s="176"/>
      <c r="FC143" s="176"/>
      <c r="FD143" s="176"/>
      <c r="FE143" s="176"/>
      <c r="FF143" s="176"/>
      <c r="FG143" s="176"/>
      <c r="FH143" s="176"/>
      <c r="FI143" s="176"/>
      <c r="FJ143" s="176"/>
      <c r="FK143" s="176"/>
      <c r="FL143" s="176"/>
      <c r="FM143" s="176"/>
      <c r="FN143" s="176"/>
      <c r="FO143" s="176"/>
      <c r="FP143" s="176"/>
      <c r="FQ143" s="176"/>
      <c r="FR143" s="176"/>
      <c r="FS143" s="176"/>
      <c r="FT143" s="176"/>
      <c r="FU143" s="176"/>
      <c r="FV143" s="176"/>
      <c r="FW143" s="176"/>
      <c r="FX143" s="176"/>
      <c r="FY143" s="176"/>
      <c r="FZ143" s="176"/>
      <c r="GA143" s="176"/>
      <c r="GB143" s="176"/>
      <c r="GC143" s="176"/>
      <c r="GD143" s="176"/>
      <c r="GE143" s="176"/>
      <c r="GF143" s="176"/>
      <c r="GG143" s="176"/>
      <c r="GH143" s="176"/>
      <c r="GI143" s="176"/>
      <c r="GJ143" s="176"/>
      <c r="GK143" s="176"/>
      <c r="GL143" s="176"/>
      <c r="GM143" s="176"/>
      <c r="GN143" s="176"/>
      <c r="GO143" s="176"/>
      <c r="GP143" s="176"/>
      <c r="GQ143" s="176"/>
      <c r="GR143" s="176"/>
      <c r="GS143" s="176"/>
      <c r="GT143" s="176"/>
      <c r="GU143" s="176"/>
      <c r="GV143" s="176"/>
      <c r="GW143" s="176"/>
      <c r="GX143" s="176"/>
      <c r="GY143" s="176"/>
      <c r="GZ143" s="176"/>
      <c r="HA143" s="176"/>
      <c r="HB143" s="176"/>
      <c r="HC143" s="176"/>
      <c r="HD143" s="176"/>
      <c r="HE143" s="176"/>
      <c r="HF143" s="176"/>
      <c r="HG143" s="176"/>
      <c r="HH143" s="176"/>
      <c r="HI143" s="176"/>
      <c r="HJ143" s="176"/>
      <c r="HK143" s="176"/>
      <c r="HL143" s="176"/>
      <c r="HM143" s="176"/>
      <c r="HN143" s="176"/>
      <c r="HO143" s="176"/>
      <c r="HP143" s="176"/>
      <c r="HQ143" s="176"/>
      <c r="HR143" s="176"/>
      <c r="HS143" s="176"/>
      <c r="HT143" s="176"/>
      <c r="HU143" s="176"/>
      <c r="HV143" s="176"/>
      <c r="HW143" s="176"/>
      <c r="HX143" s="176"/>
      <c r="HY143" s="176"/>
      <c r="HZ143" s="176"/>
      <c r="IA143" s="176"/>
      <c r="IB143" s="176"/>
      <c r="IC143" s="176"/>
      <c r="ID143" s="176"/>
      <c r="IE143" s="176"/>
      <c r="IF143" s="176"/>
      <c r="IG143" s="176"/>
      <c r="IH143" s="176"/>
      <c r="II143" s="176"/>
      <c r="IJ143" s="176"/>
      <c r="IK143" s="176"/>
      <c r="IL143" s="176"/>
      <c r="IM143" s="176"/>
      <c r="IN143" s="176"/>
      <c r="IO143" s="176"/>
      <c r="IP143" s="176"/>
      <c r="IQ143" s="176"/>
      <c r="IR143" s="176"/>
      <c r="IS143" s="176"/>
      <c r="IT143" s="176"/>
      <c r="IU143" s="176"/>
      <c r="IV143" s="176"/>
    </row>
    <row r="144" spans="1:256" s="177" customFormat="1" ht="23.25" customHeight="1" x14ac:dyDescent="0.2">
      <c r="A144" s="591"/>
      <c r="B144" s="296" t="s">
        <v>239</v>
      </c>
      <c r="C144" s="673"/>
      <c r="D144" s="673"/>
      <c r="E144" s="150"/>
      <c r="F144" s="151"/>
      <c r="G144" s="596">
        <v>0</v>
      </c>
      <c r="H144" s="161"/>
      <c r="I144" s="153"/>
      <c r="J144" s="182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176"/>
      <c r="HU144" s="176"/>
      <c r="HV144" s="176"/>
      <c r="HW144" s="176"/>
      <c r="HX144" s="176"/>
      <c r="HY144" s="176"/>
      <c r="HZ144" s="176"/>
      <c r="IA144" s="176"/>
      <c r="IB144" s="176"/>
      <c r="IC144" s="176"/>
      <c r="ID144" s="176"/>
      <c r="IE144" s="176"/>
      <c r="IF144" s="176"/>
      <c r="IG144" s="176"/>
      <c r="IH144" s="176"/>
      <c r="II144" s="176"/>
      <c r="IJ144" s="176"/>
      <c r="IK144" s="176"/>
      <c r="IL144" s="176"/>
      <c r="IM144" s="176"/>
      <c r="IN144" s="176"/>
      <c r="IO144" s="176"/>
      <c r="IP144" s="176"/>
      <c r="IQ144" s="176"/>
      <c r="IR144" s="176"/>
      <c r="IS144" s="176"/>
      <c r="IT144" s="176"/>
      <c r="IU144" s="176"/>
      <c r="IV144" s="176"/>
    </row>
    <row r="145" spans="1:256" s="177" customFormat="1" ht="23.25" customHeight="1" x14ac:dyDescent="0.2">
      <c r="A145" s="591"/>
      <c r="B145" s="154" t="s">
        <v>240</v>
      </c>
      <c r="C145" s="155"/>
      <c r="D145" s="155"/>
      <c r="E145" s="156"/>
      <c r="F145" s="597"/>
      <c r="G145" s="598"/>
      <c r="H145" s="297"/>
      <c r="I145" s="159">
        <f>G143+G144</f>
        <v>6.32</v>
      </c>
      <c r="J145" s="182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76"/>
      <c r="DX145" s="176"/>
      <c r="DY145" s="176"/>
      <c r="DZ145" s="176"/>
      <c r="EA145" s="176"/>
      <c r="EB145" s="176"/>
      <c r="EC145" s="176"/>
      <c r="ED145" s="176"/>
      <c r="EE145" s="176"/>
      <c r="EF145" s="176"/>
      <c r="EG145" s="176"/>
      <c r="EH145" s="176"/>
      <c r="EI145" s="176"/>
      <c r="EJ145" s="176"/>
      <c r="EK145" s="176"/>
      <c r="EL145" s="176"/>
      <c r="EM145" s="176"/>
      <c r="EN145" s="176"/>
      <c r="EO145" s="176"/>
      <c r="EP145" s="176"/>
      <c r="EQ145" s="176"/>
      <c r="ER145" s="176"/>
      <c r="ES145" s="176"/>
      <c r="ET145" s="176"/>
      <c r="EU145" s="176"/>
      <c r="EV145" s="176"/>
      <c r="EW145" s="176"/>
      <c r="EX145" s="176"/>
      <c r="EY145" s="176"/>
      <c r="EZ145" s="176"/>
      <c r="FA145" s="176"/>
      <c r="FB145" s="176"/>
      <c r="FC145" s="176"/>
      <c r="FD145" s="176"/>
      <c r="FE145" s="176"/>
      <c r="FF145" s="176"/>
      <c r="FG145" s="176"/>
      <c r="FH145" s="176"/>
      <c r="FI145" s="176"/>
      <c r="FJ145" s="176"/>
      <c r="FK145" s="176"/>
      <c r="FL145" s="176"/>
      <c r="FM145" s="176"/>
      <c r="FN145" s="176"/>
      <c r="FO145" s="176"/>
      <c r="FP145" s="176"/>
      <c r="FQ145" s="176"/>
      <c r="FR145" s="176"/>
      <c r="FS145" s="176"/>
      <c r="FT145" s="176"/>
      <c r="FU145" s="176"/>
      <c r="FV145" s="176"/>
      <c r="FW145" s="176"/>
      <c r="FX145" s="176"/>
      <c r="FY145" s="176"/>
      <c r="FZ145" s="176"/>
      <c r="GA145" s="176"/>
      <c r="GB145" s="176"/>
      <c r="GC145" s="176"/>
      <c r="GD145" s="176"/>
      <c r="GE145" s="176"/>
      <c r="GF145" s="176"/>
      <c r="GG145" s="176"/>
      <c r="GH145" s="176"/>
      <c r="GI145" s="176"/>
      <c r="GJ145" s="176"/>
      <c r="GK145" s="176"/>
      <c r="GL145" s="176"/>
      <c r="GM145" s="176"/>
      <c r="GN145" s="176"/>
      <c r="GO145" s="176"/>
      <c r="GP145" s="176"/>
      <c r="GQ145" s="176"/>
      <c r="GR145" s="176"/>
      <c r="GS145" s="176"/>
      <c r="GT145" s="176"/>
      <c r="GU145" s="176"/>
      <c r="GV145" s="176"/>
      <c r="GW145" s="176"/>
      <c r="GX145" s="176"/>
      <c r="GY145" s="176"/>
      <c r="GZ145" s="176"/>
      <c r="HA145" s="176"/>
      <c r="HB145" s="176"/>
      <c r="HC145" s="176"/>
      <c r="HD145" s="176"/>
      <c r="HE145" s="176"/>
      <c r="HF145" s="176"/>
      <c r="HG145" s="176"/>
      <c r="HH145" s="176"/>
      <c r="HI145" s="176"/>
      <c r="HJ145" s="176"/>
      <c r="HK145" s="176"/>
      <c r="HL145" s="176"/>
      <c r="HM145" s="176"/>
      <c r="HN145" s="176"/>
      <c r="HO145" s="176"/>
      <c r="HP145" s="176"/>
      <c r="HQ145" s="176"/>
      <c r="HR145" s="176"/>
      <c r="HS145" s="176"/>
      <c r="HT145" s="176"/>
      <c r="HU145" s="176"/>
      <c r="HV145" s="176"/>
      <c r="HW145" s="176"/>
      <c r="HX145" s="176"/>
      <c r="HY145" s="176"/>
      <c r="HZ145" s="176"/>
      <c r="IA145" s="176"/>
      <c r="IB145" s="176"/>
      <c r="IC145" s="176"/>
      <c r="ID145" s="176"/>
      <c r="IE145" s="176"/>
      <c r="IF145" s="176"/>
      <c r="IG145" s="176"/>
      <c r="IH145" s="176"/>
      <c r="II145" s="176"/>
      <c r="IJ145" s="176"/>
      <c r="IK145" s="176"/>
      <c r="IL145" s="176"/>
      <c r="IM145" s="176"/>
      <c r="IN145" s="176"/>
      <c r="IO145" s="176"/>
      <c r="IP145" s="176"/>
      <c r="IQ145" s="176"/>
      <c r="IR145" s="176"/>
      <c r="IS145" s="176"/>
      <c r="IT145" s="176"/>
      <c r="IU145" s="176"/>
      <c r="IV145" s="176"/>
    </row>
    <row r="146" spans="1:256" s="177" customFormat="1" ht="23.25" customHeight="1" x14ac:dyDescent="0.2">
      <c r="A146" s="591"/>
      <c r="B146" s="143" t="s">
        <v>241</v>
      </c>
      <c r="C146" s="144"/>
      <c r="D146" s="144"/>
      <c r="E146" s="145"/>
      <c r="F146" s="151"/>
      <c r="G146" s="595">
        <f>I133</f>
        <v>13.33</v>
      </c>
      <c r="H146" s="161"/>
      <c r="I146" s="162"/>
      <c r="J146" s="182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76"/>
      <c r="DX146" s="176"/>
      <c r="DY146" s="176"/>
      <c r="DZ146" s="176"/>
      <c r="EA146" s="176"/>
      <c r="EB146" s="176"/>
      <c r="EC146" s="176"/>
      <c r="ED146" s="176"/>
      <c r="EE146" s="176"/>
      <c r="EF146" s="176"/>
      <c r="EG146" s="176"/>
      <c r="EH146" s="176"/>
      <c r="EI146" s="176"/>
      <c r="EJ146" s="176"/>
      <c r="EK146" s="176"/>
      <c r="EL146" s="176"/>
      <c r="EM146" s="176"/>
      <c r="EN146" s="176"/>
      <c r="EO146" s="176"/>
      <c r="EP146" s="176"/>
      <c r="EQ146" s="176"/>
      <c r="ER146" s="176"/>
      <c r="ES146" s="176"/>
      <c r="ET146" s="176"/>
      <c r="EU146" s="176"/>
      <c r="EV146" s="176"/>
      <c r="EW146" s="176"/>
      <c r="EX146" s="176"/>
      <c r="EY146" s="176"/>
      <c r="EZ146" s="176"/>
      <c r="FA146" s="176"/>
      <c r="FB146" s="176"/>
      <c r="FC146" s="176"/>
      <c r="FD146" s="176"/>
      <c r="FE146" s="176"/>
      <c r="FF146" s="176"/>
      <c r="FG146" s="176"/>
      <c r="FH146" s="176"/>
      <c r="FI146" s="176"/>
      <c r="FJ146" s="176"/>
      <c r="FK146" s="176"/>
      <c r="FL146" s="176"/>
      <c r="FM146" s="176"/>
      <c r="FN146" s="176"/>
      <c r="FO146" s="176"/>
      <c r="FP146" s="176"/>
      <c r="FQ146" s="176"/>
      <c r="FR146" s="176"/>
      <c r="FS146" s="176"/>
      <c r="FT146" s="176"/>
      <c r="FU146" s="176"/>
      <c r="FV146" s="176"/>
      <c r="FW146" s="176"/>
      <c r="FX146" s="176"/>
      <c r="FY146" s="176"/>
      <c r="FZ146" s="176"/>
      <c r="GA146" s="176"/>
      <c r="GB146" s="176"/>
      <c r="GC146" s="176"/>
      <c r="GD146" s="176"/>
      <c r="GE146" s="176"/>
      <c r="GF146" s="176"/>
      <c r="GG146" s="176"/>
      <c r="GH146" s="176"/>
      <c r="GI146" s="176"/>
      <c r="GJ146" s="176"/>
      <c r="GK146" s="176"/>
      <c r="GL146" s="176"/>
      <c r="GM146" s="176"/>
      <c r="GN146" s="176"/>
      <c r="GO146" s="176"/>
      <c r="GP146" s="176"/>
      <c r="GQ146" s="176"/>
      <c r="GR146" s="176"/>
      <c r="GS146" s="176"/>
      <c r="GT146" s="176"/>
      <c r="GU146" s="176"/>
      <c r="GV146" s="176"/>
      <c r="GW146" s="176"/>
      <c r="GX146" s="176"/>
      <c r="GY146" s="176"/>
      <c r="GZ146" s="176"/>
      <c r="HA146" s="176"/>
      <c r="HB146" s="176"/>
      <c r="HC146" s="176"/>
      <c r="HD146" s="176"/>
      <c r="HE146" s="176"/>
      <c r="HF146" s="176"/>
      <c r="HG146" s="176"/>
      <c r="HH146" s="176"/>
      <c r="HI146" s="176"/>
      <c r="HJ146" s="176"/>
      <c r="HK146" s="176"/>
      <c r="HL146" s="176"/>
      <c r="HM146" s="176"/>
      <c r="HN146" s="176"/>
      <c r="HO146" s="176"/>
      <c r="HP146" s="176"/>
      <c r="HQ146" s="176"/>
      <c r="HR146" s="176"/>
      <c r="HS146" s="176"/>
      <c r="HT146" s="176"/>
      <c r="HU146" s="176"/>
      <c r="HV146" s="176"/>
      <c r="HW146" s="176"/>
      <c r="HX146" s="176"/>
      <c r="HY146" s="176"/>
      <c r="HZ146" s="176"/>
      <c r="IA146" s="176"/>
      <c r="IB146" s="176"/>
      <c r="IC146" s="176"/>
      <c r="ID146" s="176"/>
      <c r="IE146" s="176"/>
      <c r="IF146" s="176"/>
      <c r="IG146" s="176"/>
      <c r="IH146" s="176"/>
      <c r="II146" s="176"/>
      <c r="IJ146" s="176"/>
      <c r="IK146" s="176"/>
      <c r="IL146" s="176"/>
      <c r="IM146" s="176"/>
      <c r="IN146" s="176"/>
      <c r="IO146" s="176"/>
      <c r="IP146" s="176"/>
      <c r="IQ146" s="176"/>
      <c r="IR146" s="176"/>
      <c r="IS146" s="176"/>
      <c r="IT146" s="176"/>
      <c r="IU146" s="176"/>
      <c r="IV146" s="176"/>
    </row>
    <row r="147" spans="1:256" s="177" customFormat="1" ht="23.25" customHeight="1" x14ac:dyDescent="0.2">
      <c r="A147" s="591"/>
      <c r="B147" s="118" t="s">
        <v>242</v>
      </c>
      <c r="C147" s="673"/>
      <c r="D147" s="673"/>
      <c r="E147" s="150"/>
      <c r="F147" s="151"/>
      <c r="G147" s="596">
        <f>I139</f>
        <v>0</v>
      </c>
      <c r="H147" s="161"/>
      <c r="I147" s="153"/>
      <c r="J147" s="182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76"/>
      <c r="DX147" s="176"/>
      <c r="DY147" s="176"/>
      <c r="DZ147" s="176"/>
      <c r="EA147" s="176"/>
      <c r="EB147" s="176"/>
      <c r="EC147" s="176"/>
      <c r="ED147" s="176"/>
      <c r="EE147" s="176"/>
      <c r="EF147" s="176"/>
      <c r="EG147" s="176"/>
      <c r="EH147" s="176"/>
      <c r="EI147" s="176"/>
      <c r="EJ147" s="176"/>
      <c r="EK147" s="176"/>
      <c r="EL147" s="176"/>
      <c r="EM147" s="176"/>
      <c r="EN147" s="176"/>
      <c r="EO147" s="176"/>
      <c r="EP147" s="176"/>
      <c r="EQ147" s="176"/>
      <c r="ER147" s="176"/>
      <c r="ES147" s="176"/>
      <c r="ET147" s="176"/>
      <c r="EU147" s="176"/>
      <c r="EV147" s="176"/>
      <c r="EW147" s="176"/>
      <c r="EX147" s="176"/>
      <c r="EY147" s="176"/>
      <c r="EZ147" s="176"/>
      <c r="FA147" s="176"/>
      <c r="FB147" s="176"/>
      <c r="FC147" s="176"/>
      <c r="FD147" s="176"/>
      <c r="FE147" s="176"/>
      <c r="FF147" s="176"/>
      <c r="FG147" s="176"/>
      <c r="FH147" s="176"/>
      <c r="FI147" s="176"/>
      <c r="FJ147" s="176"/>
      <c r="FK147" s="176"/>
      <c r="FL147" s="176"/>
      <c r="FM147" s="176"/>
      <c r="FN147" s="176"/>
      <c r="FO147" s="176"/>
      <c r="FP147" s="176"/>
      <c r="FQ147" s="176"/>
      <c r="FR147" s="176"/>
      <c r="FS147" s="176"/>
      <c r="FT147" s="176"/>
      <c r="FU147" s="176"/>
      <c r="FV147" s="176"/>
      <c r="FW147" s="176"/>
      <c r="FX147" s="176"/>
      <c r="FY147" s="176"/>
      <c r="FZ147" s="176"/>
      <c r="GA147" s="176"/>
      <c r="GB147" s="176"/>
      <c r="GC147" s="176"/>
      <c r="GD147" s="176"/>
      <c r="GE147" s="176"/>
      <c r="GF147" s="176"/>
      <c r="GG147" s="176"/>
      <c r="GH147" s="176"/>
      <c r="GI147" s="176"/>
      <c r="GJ147" s="176"/>
      <c r="GK147" s="176"/>
      <c r="GL147" s="176"/>
      <c r="GM147" s="176"/>
      <c r="GN147" s="176"/>
      <c r="GO147" s="176"/>
      <c r="GP147" s="176"/>
      <c r="GQ147" s="176"/>
      <c r="GR147" s="176"/>
      <c r="GS147" s="176"/>
      <c r="GT147" s="176"/>
      <c r="GU147" s="176"/>
      <c r="GV147" s="176"/>
      <c r="GW147" s="176"/>
      <c r="GX147" s="176"/>
      <c r="GY147" s="176"/>
      <c r="GZ147" s="176"/>
      <c r="HA147" s="176"/>
      <c r="HB147" s="176"/>
      <c r="HC147" s="176"/>
      <c r="HD147" s="176"/>
      <c r="HE147" s="176"/>
      <c r="HF147" s="176"/>
      <c r="HG147" s="176"/>
      <c r="HH147" s="176"/>
      <c r="HI147" s="176"/>
      <c r="HJ147" s="176"/>
      <c r="HK147" s="176"/>
      <c r="HL147" s="176"/>
      <c r="HM147" s="176"/>
      <c r="HN147" s="176"/>
      <c r="HO147" s="176"/>
      <c r="HP147" s="176"/>
      <c r="HQ147" s="176"/>
      <c r="HR147" s="176"/>
      <c r="HS147" s="176"/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  <c r="IU147" s="176"/>
      <c r="IV147" s="176"/>
    </row>
    <row r="148" spans="1:256" s="177" customFormat="1" ht="23.25" customHeight="1" x14ac:dyDescent="0.2">
      <c r="A148" s="591"/>
      <c r="B148" s="154" t="s">
        <v>243</v>
      </c>
      <c r="C148" s="155"/>
      <c r="D148" s="155"/>
      <c r="E148" s="156"/>
      <c r="F148" s="151"/>
      <c r="G148" s="598"/>
      <c r="H148" s="297"/>
      <c r="I148" s="159">
        <f>G146+G147</f>
        <v>13.33</v>
      </c>
      <c r="J148" s="179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/>
      <c r="EB148" s="176"/>
      <c r="EC148" s="176"/>
      <c r="ED148" s="176"/>
      <c r="EE148" s="176"/>
      <c r="EF148" s="176"/>
      <c r="EG148" s="176"/>
      <c r="EH148" s="176"/>
      <c r="EI148" s="176"/>
      <c r="EJ148" s="176"/>
      <c r="EK148" s="176"/>
      <c r="EL148" s="176"/>
      <c r="EM148" s="176"/>
      <c r="EN148" s="176"/>
      <c r="EO148" s="176"/>
      <c r="EP148" s="176"/>
      <c r="EQ148" s="176"/>
      <c r="ER148" s="176"/>
      <c r="ES148" s="176"/>
      <c r="ET148" s="176"/>
      <c r="EU148" s="176"/>
      <c r="EV148" s="176"/>
      <c r="EW148" s="176"/>
      <c r="EX148" s="176"/>
      <c r="EY148" s="176"/>
      <c r="EZ148" s="176"/>
      <c r="FA148" s="176"/>
      <c r="FB148" s="176"/>
      <c r="FC148" s="176"/>
      <c r="FD148" s="176"/>
      <c r="FE148" s="176"/>
      <c r="FF148" s="176"/>
      <c r="FG148" s="176"/>
      <c r="FH148" s="176"/>
      <c r="FI148" s="176"/>
      <c r="FJ148" s="176"/>
      <c r="FK148" s="176"/>
      <c r="FL148" s="176"/>
      <c r="FM148" s="176"/>
      <c r="FN148" s="176"/>
      <c r="FO148" s="176"/>
      <c r="FP148" s="176"/>
      <c r="FQ148" s="176"/>
      <c r="FR148" s="176"/>
      <c r="FS148" s="176"/>
      <c r="FT148" s="176"/>
      <c r="FU148" s="176"/>
      <c r="FV148" s="176"/>
      <c r="FW148" s="176"/>
      <c r="FX148" s="176"/>
      <c r="FY148" s="176"/>
      <c r="FZ148" s="176"/>
      <c r="GA148" s="176"/>
      <c r="GB148" s="176"/>
      <c r="GC148" s="176"/>
      <c r="GD148" s="176"/>
      <c r="GE148" s="176"/>
      <c r="GF148" s="176"/>
      <c r="GG148" s="176"/>
      <c r="GH148" s="176"/>
      <c r="GI148" s="176"/>
      <c r="GJ148" s="176"/>
      <c r="GK148" s="176"/>
      <c r="GL148" s="176"/>
      <c r="GM148" s="176"/>
      <c r="GN148" s="176"/>
      <c r="GO148" s="176"/>
      <c r="GP148" s="176"/>
      <c r="GQ148" s="176"/>
      <c r="GR148" s="176"/>
      <c r="GS148" s="176"/>
      <c r="GT148" s="176"/>
      <c r="GU148" s="176"/>
      <c r="GV148" s="176"/>
      <c r="GW148" s="176"/>
      <c r="GX148" s="176"/>
      <c r="GY148" s="176"/>
      <c r="GZ148" s="176"/>
      <c r="HA148" s="176"/>
      <c r="HB148" s="176"/>
      <c r="HC148" s="176"/>
      <c r="HD148" s="176"/>
      <c r="HE148" s="176"/>
      <c r="HF148" s="176"/>
      <c r="HG148" s="176"/>
      <c r="HH148" s="176"/>
      <c r="HI148" s="176"/>
      <c r="HJ148" s="176"/>
      <c r="HK148" s="176"/>
      <c r="HL148" s="176"/>
      <c r="HM148" s="176"/>
      <c r="HN148" s="176"/>
      <c r="HO148" s="176"/>
      <c r="HP148" s="176"/>
      <c r="HQ148" s="176"/>
      <c r="HR148" s="176"/>
      <c r="HS148" s="176"/>
      <c r="HT148" s="176"/>
      <c r="HU148" s="176"/>
      <c r="HV148" s="176"/>
      <c r="HW148" s="176"/>
      <c r="HX148" s="176"/>
      <c r="HY148" s="176"/>
      <c r="HZ148" s="176"/>
      <c r="IA148" s="176"/>
      <c r="IB148" s="176"/>
      <c r="IC148" s="176"/>
      <c r="ID148" s="176"/>
      <c r="IE148" s="176"/>
      <c r="IF148" s="176"/>
      <c r="IG148" s="176"/>
      <c r="IH148" s="176"/>
      <c r="II148" s="176"/>
      <c r="IJ148" s="176"/>
      <c r="IK148" s="176"/>
      <c r="IL148" s="176"/>
      <c r="IM148" s="176"/>
      <c r="IN148" s="176"/>
      <c r="IO148" s="176"/>
      <c r="IP148" s="176"/>
      <c r="IQ148" s="176"/>
      <c r="IR148" s="176"/>
      <c r="IS148" s="176"/>
      <c r="IT148" s="176"/>
      <c r="IU148" s="176"/>
      <c r="IV148" s="176"/>
    </row>
    <row r="149" spans="1:256" s="177" customFormat="1" ht="23.25" customHeight="1" thickBot="1" x14ac:dyDescent="0.25">
      <c r="A149" s="591"/>
      <c r="B149" s="318" t="s">
        <v>244</v>
      </c>
      <c r="C149" s="319"/>
      <c r="D149" s="319"/>
      <c r="E149" s="319"/>
      <c r="F149" s="699"/>
      <c r="G149" s="321"/>
      <c r="H149" s="700"/>
      <c r="I149" s="323">
        <f>I145+I148</f>
        <v>19.649999999999999</v>
      </c>
      <c r="J149" s="179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/>
      <c r="EB149" s="176"/>
      <c r="EC149" s="176"/>
      <c r="ED149" s="176"/>
      <c r="EE149" s="176"/>
      <c r="EF149" s="176"/>
      <c r="EG149" s="176"/>
      <c r="EH149" s="176"/>
      <c r="EI149" s="176"/>
      <c r="EJ149" s="176"/>
      <c r="EK149" s="176"/>
      <c r="EL149" s="176"/>
      <c r="EM149" s="176"/>
      <c r="EN149" s="176"/>
      <c r="EO149" s="176"/>
      <c r="EP149" s="176"/>
      <c r="EQ149" s="176"/>
      <c r="ER149" s="176"/>
      <c r="ES149" s="176"/>
      <c r="ET149" s="176"/>
      <c r="EU149" s="176"/>
      <c r="EV149" s="176"/>
      <c r="EW149" s="176"/>
      <c r="EX149" s="176"/>
      <c r="EY149" s="176"/>
      <c r="EZ149" s="176"/>
      <c r="FA149" s="176"/>
      <c r="FB149" s="176"/>
      <c r="FC149" s="176"/>
      <c r="FD149" s="176"/>
      <c r="FE149" s="176"/>
      <c r="FF149" s="176"/>
      <c r="FG149" s="176"/>
      <c r="FH149" s="176"/>
      <c r="FI149" s="176"/>
      <c r="FJ149" s="176"/>
      <c r="FK149" s="176"/>
      <c r="FL149" s="176"/>
      <c r="FM149" s="176"/>
      <c r="FN149" s="176"/>
      <c r="FO149" s="176"/>
      <c r="FP149" s="176"/>
      <c r="FQ149" s="176"/>
      <c r="FR149" s="176"/>
      <c r="FS149" s="176"/>
      <c r="FT149" s="176"/>
      <c r="FU149" s="176"/>
      <c r="FV149" s="176"/>
      <c r="FW149" s="176"/>
      <c r="FX149" s="176"/>
      <c r="FY149" s="176"/>
      <c r="FZ149" s="176"/>
      <c r="GA149" s="176"/>
      <c r="GB149" s="176"/>
      <c r="GC149" s="176"/>
      <c r="GD149" s="176"/>
      <c r="GE149" s="176"/>
      <c r="GF149" s="176"/>
      <c r="GG149" s="176"/>
      <c r="GH149" s="176"/>
      <c r="GI149" s="176"/>
      <c r="GJ149" s="176"/>
      <c r="GK149" s="176"/>
      <c r="GL149" s="176"/>
      <c r="GM149" s="176"/>
      <c r="GN149" s="176"/>
      <c r="GO149" s="176"/>
      <c r="GP149" s="176"/>
      <c r="GQ149" s="176"/>
      <c r="GR149" s="176"/>
      <c r="GS149" s="176"/>
      <c r="GT149" s="176"/>
      <c r="GU149" s="176"/>
      <c r="GV149" s="176"/>
      <c r="GW149" s="176"/>
      <c r="GX149" s="176"/>
      <c r="GY149" s="176"/>
      <c r="GZ149" s="176"/>
      <c r="HA149" s="176"/>
      <c r="HB149" s="176"/>
      <c r="HC149" s="176"/>
      <c r="HD149" s="176"/>
      <c r="HE149" s="176"/>
      <c r="HF149" s="176"/>
      <c r="HG149" s="176"/>
      <c r="HH149" s="176"/>
      <c r="HI149" s="176"/>
      <c r="HJ149" s="176"/>
      <c r="HK149" s="176"/>
      <c r="HL149" s="176"/>
      <c r="HM149" s="176"/>
      <c r="HN149" s="176"/>
      <c r="HO149" s="176"/>
      <c r="HP149" s="176"/>
      <c r="HQ149" s="176"/>
      <c r="HR149" s="176"/>
      <c r="HS149" s="176"/>
      <c r="HT149" s="176"/>
      <c r="HU149" s="176"/>
      <c r="HV149" s="176"/>
      <c r="HW149" s="176"/>
      <c r="HX149" s="176"/>
      <c r="HY149" s="176"/>
      <c r="HZ149" s="176"/>
      <c r="IA149" s="176"/>
      <c r="IB149" s="176"/>
      <c r="IC149" s="176"/>
      <c r="ID149" s="176"/>
      <c r="IE149" s="176"/>
      <c r="IF149" s="176"/>
      <c r="IG149" s="176"/>
      <c r="IH149" s="176"/>
      <c r="II149" s="176"/>
      <c r="IJ149" s="176"/>
      <c r="IK149" s="176"/>
      <c r="IL149" s="176"/>
      <c r="IM149" s="176"/>
      <c r="IN149" s="176"/>
      <c r="IO149" s="176"/>
      <c r="IP149" s="176"/>
      <c r="IQ149" s="176"/>
      <c r="IR149" s="176"/>
      <c r="IS149" s="176"/>
      <c r="IT149" s="176"/>
      <c r="IU149" s="176"/>
      <c r="IV149" s="176"/>
    </row>
    <row r="150" spans="1:256" x14ac:dyDescent="0.2">
      <c r="A150" s="582"/>
      <c r="B150" s="93"/>
      <c r="C150" s="94"/>
      <c r="D150" s="94"/>
      <c r="E150" s="94"/>
      <c r="F150" s="95"/>
      <c r="G150" s="96"/>
      <c r="H150" s="97"/>
      <c r="I150" s="164"/>
      <c r="J150" s="583"/>
      <c r="K150" s="584"/>
      <c r="L150" s="584"/>
      <c r="M150" s="585"/>
      <c r="N150" s="585"/>
      <c r="O150" s="585"/>
      <c r="P150" s="585"/>
      <c r="Q150" s="585"/>
      <c r="R150" s="585"/>
      <c r="S150" s="585"/>
      <c r="T150" s="585"/>
      <c r="U150" s="585"/>
      <c r="V150" s="585"/>
      <c r="W150" s="585"/>
      <c r="X150" s="585"/>
      <c r="Y150" s="585"/>
      <c r="Z150" s="585"/>
      <c r="AA150" s="585"/>
      <c r="AB150" s="585"/>
      <c r="AC150" s="585"/>
      <c r="AD150" s="585"/>
      <c r="AE150" s="585"/>
      <c r="AF150" s="585"/>
      <c r="AG150" s="585"/>
      <c r="AH150" s="585"/>
      <c r="AI150" s="585"/>
      <c r="AJ150" s="585"/>
      <c r="AK150" s="585"/>
      <c r="AL150" s="585"/>
      <c r="AM150" s="585"/>
      <c r="AN150" s="585"/>
      <c r="AO150" s="585"/>
      <c r="AP150" s="585"/>
      <c r="AQ150" s="585"/>
      <c r="AR150" s="585"/>
      <c r="AS150" s="585"/>
      <c r="AT150" s="585"/>
      <c r="AU150" s="585"/>
      <c r="AV150" s="585"/>
      <c r="AW150" s="585"/>
      <c r="AX150" s="585"/>
      <c r="AY150" s="585"/>
      <c r="AZ150" s="585"/>
      <c r="BA150" s="585"/>
      <c r="BB150" s="585"/>
      <c r="BC150" s="585"/>
      <c r="BD150" s="585"/>
      <c r="BE150" s="585"/>
      <c r="BF150" s="585"/>
      <c r="BG150" s="585"/>
      <c r="BH150" s="585"/>
      <c r="BI150" s="585"/>
      <c r="BJ150" s="585"/>
      <c r="BK150" s="585"/>
      <c r="BL150" s="585"/>
      <c r="BM150" s="585"/>
      <c r="BN150" s="585"/>
      <c r="BO150" s="585"/>
      <c r="BP150" s="585"/>
      <c r="BQ150" s="585"/>
      <c r="BR150" s="585"/>
      <c r="BS150" s="585"/>
      <c r="BT150" s="585"/>
      <c r="BU150" s="585"/>
      <c r="BV150" s="585"/>
      <c r="BW150" s="585"/>
      <c r="BX150" s="585"/>
      <c r="BY150" s="585"/>
      <c r="BZ150" s="585"/>
      <c r="CA150" s="585"/>
      <c r="CB150" s="585"/>
      <c r="CC150" s="585"/>
      <c r="CD150" s="585"/>
      <c r="CE150" s="585"/>
      <c r="CF150" s="585"/>
      <c r="CG150" s="585"/>
      <c r="CH150" s="585"/>
      <c r="CI150" s="585"/>
      <c r="CJ150" s="585"/>
      <c r="CK150" s="585"/>
      <c r="CL150" s="585"/>
      <c r="CM150" s="585"/>
      <c r="CN150" s="585"/>
      <c r="CO150" s="585"/>
      <c r="CP150" s="585"/>
      <c r="CQ150" s="585"/>
      <c r="CR150" s="585"/>
      <c r="CS150" s="585"/>
      <c r="CT150" s="585"/>
      <c r="CU150" s="585"/>
      <c r="CV150" s="585"/>
      <c r="CW150" s="585"/>
      <c r="CX150" s="585"/>
      <c r="CY150" s="585"/>
      <c r="CZ150" s="585"/>
      <c r="DA150" s="585"/>
      <c r="DB150" s="585"/>
      <c r="DC150" s="585"/>
      <c r="DD150" s="585"/>
      <c r="DE150" s="585"/>
      <c r="DF150" s="585"/>
      <c r="DG150" s="585"/>
      <c r="DH150" s="585"/>
      <c r="DI150" s="585"/>
      <c r="DJ150" s="585"/>
      <c r="DK150" s="585"/>
      <c r="DL150" s="585"/>
      <c r="DM150" s="585"/>
      <c r="DN150" s="585"/>
      <c r="DO150" s="585"/>
      <c r="DP150" s="585"/>
      <c r="DQ150" s="585"/>
      <c r="DR150" s="585"/>
      <c r="DS150" s="585"/>
      <c r="DT150" s="585"/>
      <c r="DU150" s="585"/>
      <c r="DV150" s="585"/>
      <c r="DW150" s="585"/>
      <c r="DX150" s="585"/>
      <c r="DY150" s="585"/>
      <c r="DZ150" s="585"/>
      <c r="EA150" s="585"/>
      <c r="EB150" s="585"/>
      <c r="EC150" s="585"/>
      <c r="ED150" s="585"/>
      <c r="EE150" s="585"/>
      <c r="EF150" s="585"/>
      <c r="EG150" s="585"/>
      <c r="EH150" s="585"/>
      <c r="EI150" s="585"/>
      <c r="EJ150" s="585"/>
      <c r="EK150" s="585"/>
      <c r="EL150" s="585"/>
      <c r="EM150" s="585"/>
      <c r="EN150" s="585"/>
      <c r="EO150" s="585"/>
      <c r="EP150" s="585"/>
      <c r="EQ150" s="585"/>
      <c r="ER150" s="585"/>
      <c r="ES150" s="585"/>
      <c r="ET150" s="585"/>
      <c r="EU150" s="585"/>
      <c r="EV150" s="585"/>
      <c r="EW150" s="585"/>
      <c r="EX150" s="585"/>
      <c r="EY150" s="585"/>
      <c r="EZ150" s="585"/>
      <c r="FA150" s="585"/>
      <c r="FB150" s="585"/>
      <c r="FC150" s="585"/>
      <c r="FD150" s="585"/>
      <c r="FE150" s="585"/>
      <c r="FF150" s="585"/>
      <c r="FG150" s="585"/>
      <c r="FH150" s="585"/>
      <c r="FI150" s="585"/>
      <c r="FJ150" s="585"/>
      <c r="FK150" s="585"/>
      <c r="FL150" s="585"/>
      <c r="FM150" s="585"/>
      <c r="FN150" s="585"/>
      <c r="FO150" s="585"/>
      <c r="FP150" s="585"/>
      <c r="FQ150" s="585"/>
      <c r="FR150" s="585"/>
      <c r="FS150" s="585"/>
      <c r="FT150" s="585"/>
      <c r="FU150" s="585"/>
      <c r="FV150" s="585"/>
      <c r="FW150" s="585"/>
      <c r="FX150" s="585"/>
      <c r="FY150" s="585"/>
      <c r="FZ150" s="585"/>
      <c r="GA150" s="585"/>
      <c r="GB150" s="585"/>
      <c r="GC150" s="585"/>
      <c r="GD150" s="585"/>
      <c r="GE150" s="585"/>
      <c r="GF150" s="585"/>
      <c r="GG150" s="585"/>
      <c r="GH150" s="585"/>
      <c r="GI150" s="585"/>
      <c r="GJ150" s="585"/>
      <c r="GK150" s="585"/>
      <c r="GL150" s="585"/>
      <c r="GM150" s="585"/>
      <c r="GN150" s="585"/>
      <c r="GO150" s="585"/>
      <c r="GP150" s="585"/>
      <c r="GQ150" s="585"/>
      <c r="GR150" s="585"/>
      <c r="GS150" s="585"/>
      <c r="GT150" s="585"/>
      <c r="GU150" s="585"/>
      <c r="GV150" s="585"/>
      <c r="GW150" s="585"/>
      <c r="GX150" s="585"/>
      <c r="GY150" s="585"/>
      <c r="GZ150" s="585"/>
      <c r="HA150" s="585"/>
      <c r="HB150" s="585"/>
      <c r="HC150" s="585"/>
      <c r="HD150" s="585"/>
      <c r="HE150" s="585"/>
      <c r="HF150" s="585"/>
      <c r="HG150" s="585"/>
      <c r="HH150" s="585"/>
      <c r="HI150" s="585"/>
      <c r="HJ150" s="585"/>
      <c r="HK150" s="585"/>
      <c r="HL150" s="585"/>
      <c r="HM150" s="585"/>
      <c r="HN150" s="585"/>
      <c r="HO150" s="585"/>
      <c r="HP150" s="585"/>
      <c r="HQ150" s="585"/>
      <c r="HR150" s="585"/>
      <c r="HS150" s="585"/>
      <c r="HT150" s="585"/>
      <c r="HU150" s="585"/>
      <c r="HV150" s="585"/>
      <c r="HW150" s="585"/>
      <c r="HX150" s="585"/>
      <c r="HY150" s="585"/>
      <c r="HZ150" s="585"/>
      <c r="IA150" s="585"/>
      <c r="IB150" s="585"/>
      <c r="IC150" s="585"/>
      <c r="ID150" s="585"/>
      <c r="IE150" s="585"/>
      <c r="IF150" s="585"/>
      <c r="IG150" s="585"/>
      <c r="IH150" s="585"/>
      <c r="II150" s="585"/>
      <c r="IJ150" s="585"/>
      <c r="IK150" s="585"/>
      <c r="IL150" s="585"/>
      <c r="IM150" s="585"/>
      <c r="IN150" s="585"/>
      <c r="IO150" s="585"/>
      <c r="IP150" s="585"/>
      <c r="IQ150" s="585"/>
      <c r="IR150" s="585"/>
      <c r="IS150" s="585"/>
      <c r="IT150" s="585"/>
      <c r="IU150" s="585"/>
      <c r="IV150" s="585"/>
    </row>
    <row r="151" spans="1:256" x14ac:dyDescent="0.2">
      <c r="A151" s="582"/>
      <c r="B151" s="822" t="s">
        <v>211</v>
      </c>
      <c r="C151" s="823"/>
      <c r="D151" s="823"/>
      <c r="E151" s="823"/>
      <c r="F151" s="823"/>
      <c r="G151" s="823"/>
      <c r="H151" s="823"/>
      <c r="I151" s="824"/>
      <c r="J151" s="583"/>
      <c r="K151" s="584"/>
      <c r="L151" s="584"/>
      <c r="M151" s="585"/>
      <c r="N151" s="585"/>
      <c r="O151" s="585"/>
      <c r="P151" s="585"/>
      <c r="Q151" s="585"/>
      <c r="R151" s="585"/>
      <c r="S151" s="585"/>
      <c r="T151" s="585"/>
      <c r="U151" s="585"/>
      <c r="V151" s="585"/>
      <c r="W151" s="585"/>
      <c r="X151" s="585"/>
      <c r="Y151" s="585"/>
      <c r="Z151" s="585"/>
      <c r="AA151" s="585"/>
      <c r="AB151" s="585"/>
      <c r="AC151" s="585"/>
      <c r="AD151" s="585"/>
      <c r="AE151" s="585"/>
      <c r="AF151" s="585"/>
      <c r="AG151" s="585"/>
      <c r="AH151" s="585"/>
      <c r="AI151" s="585"/>
      <c r="AJ151" s="585"/>
      <c r="AK151" s="585"/>
      <c r="AL151" s="585"/>
      <c r="AM151" s="585"/>
      <c r="AN151" s="585"/>
      <c r="AO151" s="585"/>
      <c r="AP151" s="585"/>
      <c r="AQ151" s="585"/>
      <c r="AR151" s="585"/>
      <c r="AS151" s="585"/>
      <c r="AT151" s="585"/>
      <c r="AU151" s="585"/>
      <c r="AV151" s="585"/>
      <c r="AW151" s="585"/>
      <c r="AX151" s="585"/>
      <c r="AY151" s="585"/>
      <c r="AZ151" s="585"/>
      <c r="BA151" s="585"/>
      <c r="BB151" s="585"/>
      <c r="BC151" s="585"/>
      <c r="BD151" s="585"/>
      <c r="BE151" s="585"/>
      <c r="BF151" s="585"/>
      <c r="BG151" s="585"/>
      <c r="BH151" s="585"/>
      <c r="BI151" s="585"/>
      <c r="BJ151" s="585"/>
      <c r="BK151" s="585"/>
      <c r="BL151" s="585"/>
      <c r="BM151" s="585"/>
      <c r="BN151" s="585"/>
      <c r="BO151" s="585"/>
      <c r="BP151" s="585"/>
      <c r="BQ151" s="585"/>
      <c r="BR151" s="585"/>
      <c r="BS151" s="585"/>
      <c r="BT151" s="585"/>
      <c r="BU151" s="585"/>
      <c r="BV151" s="585"/>
      <c r="BW151" s="585"/>
      <c r="BX151" s="585"/>
      <c r="BY151" s="585"/>
      <c r="BZ151" s="585"/>
      <c r="CA151" s="585"/>
      <c r="CB151" s="585"/>
      <c r="CC151" s="585"/>
      <c r="CD151" s="585"/>
      <c r="CE151" s="585"/>
      <c r="CF151" s="585"/>
      <c r="CG151" s="585"/>
      <c r="CH151" s="585"/>
      <c r="CI151" s="585"/>
      <c r="CJ151" s="585"/>
      <c r="CK151" s="585"/>
      <c r="CL151" s="585"/>
      <c r="CM151" s="585"/>
      <c r="CN151" s="585"/>
      <c r="CO151" s="585"/>
      <c r="CP151" s="585"/>
      <c r="CQ151" s="585"/>
      <c r="CR151" s="585"/>
      <c r="CS151" s="585"/>
      <c r="CT151" s="585"/>
      <c r="CU151" s="585"/>
      <c r="CV151" s="585"/>
      <c r="CW151" s="585"/>
      <c r="CX151" s="585"/>
      <c r="CY151" s="585"/>
      <c r="CZ151" s="585"/>
      <c r="DA151" s="585"/>
      <c r="DB151" s="585"/>
      <c r="DC151" s="585"/>
      <c r="DD151" s="585"/>
      <c r="DE151" s="585"/>
      <c r="DF151" s="585"/>
      <c r="DG151" s="585"/>
      <c r="DH151" s="585"/>
      <c r="DI151" s="585"/>
      <c r="DJ151" s="585"/>
      <c r="DK151" s="585"/>
      <c r="DL151" s="585"/>
      <c r="DM151" s="585"/>
      <c r="DN151" s="585"/>
      <c r="DO151" s="585"/>
      <c r="DP151" s="585"/>
      <c r="DQ151" s="585"/>
      <c r="DR151" s="585"/>
      <c r="DS151" s="585"/>
      <c r="DT151" s="585"/>
      <c r="DU151" s="585"/>
      <c r="DV151" s="585"/>
      <c r="DW151" s="585"/>
      <c r="DX151" s="585"/>
      <c r="DY151" s="585"/>
      <c r="DZ151" s="585"/>
      <c r="EA151" s="585"/>
      <c r="EB151" s="585"/>
      <c r="EC151" s="585"/>
      <c r="ED151" s="585"/>
      <c r="EE151" s="585"/>
      <c r="EF151" s="585"/>
      <c r="EG151" s="585"/>
      <c r="EH151" s="585"/>
      <c r="EI151" s="585"/>
      <c r="EJ151" s="585"/>
      <c r="EK151" s="585"/>
      <c r="EL151" s="585"/>
      <c r="EM151" s="585"/>
      <c r="EN151" s="585"/>
      <c r="EO151" s="585"/>
      <c r="EP151" s="585"/>
      <c r="EQ151" s="585"/>
      <c r="ER151" s="585"/>
      <c r="ES151" s="585"/>
      <c r="ET151" s="585"/>
      <c r="EU151" s="585"/>
      <c r="EV151" s="585"/>
      <c r="EW151" s="585"/>
      <c r="EX151" s="585"/>
      <c r="EY151" s="585"/>
      <c r="EZ151" s="585"/>
      <c r="FA151" s="585"/>
      <c r="FB151" s="585"/>
      <c r="FC151" s="585"/>
      <c r="FD151" s="585"/>
      <c r="FE151" s="585"/>
      <c r="FF151" s="585"/>
      <c r="FG151" s="585"/>
      <c r="FH151" s="585"/>
      <c r="FI151" s="585"/>
      <c r="FJ151" s="585"/>
      <c r="FK151" s="585"/>
      <c r="FL151" s="585"/>
      <c r="FM151" s="585"/>
      <c r="FN151" s="585"/>
      <c r="FO151" s="585"/>
      <c r="FP151" s="585"/>
      <c r="FQ151" s="585"/>
      <c r="FR151" s="585"/>
      <c r="FS151" s="585"/>
      <c r="FT151" s="585"/>
      <c r="FU151" s="585"/>
      <c r="FV151" s="585"/>
      <c r="FW151" s="585"/>
      <c r="FX151" s="585"/>
      <c r="FY151" s="585"/>
      <c r="FZ151" s="585"/>
      <c r="GA151" s="585"/>
      <c r="GB151" s="585"/>
      <c r="GC151" s="585"/>
      <c r="GD151" s="585"/>
      <c r="GE151" s="585"/>
      <c r="GF151" s="585"/>
      <c r="GG151" s="585"/>
      <c r="GH151" s="585"/>
      <c r="GI151" s="585"/>
      <c r="GJ151" s="585"/>
      <c r="GK151" s="585"/>
      <c r="GL151" s="585"/>
      <c r="GM151" s="585"/>
      <c r="GN151" s="585"/>
      <c r="GO151" s="585"/>
      <c r="GP151" s="585"/>
      <c r="GQ151" s="585"/>
      <c r="GR151" s="585"/>
      <c r="GS151" s="585"/>
      <c r="GT151" s="585"/>
      <c r="GU151" s="585"/>
      <c r="GV151" s="585"/>
      <c r="GW151" s="585"/>
      <c r="GX151" s="585"/>
      <c r="GY151" s="585"/>
      <c r="GZ151" s="585"/>
      <c r="HA151" s="585"/>
      <c r="HB151" s="585"/>
      <c r="HC151" s="585"/>
      <c r="HD151" s="585"/>
      <c r="HE151" s="585"/>
      <c r="HF151" s="585"/>
      <c r="HG151" s="585"/>
      <c r="HH151" s="585"/>
      <c r="HI151" s="585"/>
      <c r="HJ151" s="585"/>
      <c r="HK151" s="585"/>
      <c r="HL151" s="585"/>
      <c r="HM151" s="585"/>
      <c r="HN151" s="585"/>
      <c r="HO151" s="585"/>
      <c r="HP151" s="585"/>
      <c r="HQ151" s="585"/>
      <c r="HR151" s="585"/>
      <c r="HS151" s="585"/>
      <c r="HT151" s="585"/>
      <c r="HU151" s="585"/>
      <c r="HV151" s="585"/>
      <c r="HW151" s="585"/>
      <c r="HX151" s="585"/>
      <c r="HY151" s="585"/>
      <c r="HZ151" s="585"/>
      <c r="IA151" s="585"/>
      <c r="IB151" s="585"/>
      <c r="IC151" s="585"/>
      <c r="ID151" s="585"/>
      <c r="IE151" s="585"/>
      <c r="IF151" s="585"/>
      <c r="IG151" s="585"/>
      <c r="IH151" s="585"/>
      <c r="II151" s="585"/>
      <c r="IJ151" s="585"/>
      <c r="IK151" s="585"/>
      <c r="IL151" s="585"/>
      <c r="IM151" s="585"/>
      <c r="IN151" s="585"/>
      <c r="IO151" s="585"/>
      <c r="IP151" s="585"/>
      <c r="IQ151" s="585"/>
      <c r="IR151" s="585"/>
      <c r="IS151" s="585"/>
      <c r="IT151" s="585"/>
      <c r="IU151" s="585"/>
      <c r="IV151" s="585"/>
    </row>
    <row r="152" spans="1:256" x14ac:dyDescent="0.2">
      <c r="A152" s="582"/>
      <c r="B152" s="822" t="s">
        <v>212</v>
      </c>
      <c r="C152" s="823"/>
      <c r="D152" s="823"/>
      <c r="E152" s="823"/>
      <c r="F152" s="823"/>
      <c r="G152" s="823"/>
      <c r="H152" s="823"/>
      <c r="I152" s="824"/>
      <c r="J152" s="583"/>
      <c r="K152" s="584"/>
      <c r="L152" s="584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85"/>
      <c r="Z152" s="585"/>
      <c r="AA152" s="585"/>
      <c r="AB152" s="585"/>
      <c r="AC152" s="585"/>
      <c r="AD152" s="585"/>
      <c r="AE152" s="585"/>
      <c r="AF152" s="585"/>
      <c r="AG152" s="585"/>
      <c r="AH152" s="585"/>
      <c r="AI152" s="585"/>
      <c r="AJ152" s="585"/>
      <c r="AK152" s="585"/>
      <c r="AL152" s="585"/>
      <c r="AM152" s="585"/>
      <c r="AN152" s="585"/>
      <c r="AO152" s="585"/>
      <c r="AP152" s="585"/>
      <c r="AQ152" s="585"/>
      <c r="AR152" s="585"/>
      <c r="AS152" s="585"/>
      <c r="AT152" s="585"/>
      <c r="AU152" s="585"/>
      <c r="AV152" s="585"/>
      <c r="AW152" s="585"/>
      <c r="AX152" s="585"/>
      <c r="AY152" s="585"/>
      <c r="AZ152" s="585"/>
      <c r="BA152" s="585"/>
      <c r="BB152" s="585"/>
      <c r="BC152" s="585"/>
      <c r="BD152" s="585"/>
      <c r="BE152" s="585"/>
      <c r="BF152" s="585"/>
      <c r="BG152" s="585"/>
      <c r="BH152" s="585"/>
      <c r="BI152" s="585"/>
      <c r="BJ152" s="585"/>
      <c r="BK152" s="585"/>
      <c r="BL152" s="585"/>
      <c r="BM152" s="585"/>
      <c r="BN152" s="585"/>
      <c r="BO152" s="585"/>
      <c r="BP152" s="585"/>
      <c r="BQ152" s="585"/>
      <c r="BR152" s="585"/>
      <c r="BS152" s="585"/>
      <c r="BT152" s="585"/>
      <c r="BU152" s="585"/>
      <c r="BV152" s="585"/>
      <c r="BW152" s="585"/>
      <c r="BX152" s="585"/>
      <c r="BY152" s="585"/>
      <c r="BZ152" s="585"/>
      <c r="CA152" s="585"/>
      <c r="CB152" s="585"/>
      <c r="CC152" s="585"/>
      <c r="CD152" s="585"/>
      <c r="CE152" s="585"/>
      <c r="CF152" s="585"/>
      <c r="CG152" s="585"/>
      <c r="CH152" s="585"/>
      <c r="CI152" s="585"/>
      <c r="CJ152" s="585"/>
      <c r="CK152" s="585"/>
      <c r="CL152" s="585"/>
      <c r="CM152" s="585"/>
      <c r="CN152" s="585"/>
      <c r="CO152" s="585"/>
      <c r="CP152" s="585"/>
      <c r="CQ152" s="585"/>
      <c r="CR152" s="585"/>
      <c r="CS152" s="585"/>
      <c r="CT152" s="585"/>
      <c r="CU152" s="585"/>
      <c r="CV152" s="585"/>
      <c r="CW152" s="585"/>
      <c r="CX152" s="585"/>
      <c r="CY152" s="585"/>
      <c r="CZ152" s="585"/>
      <c r="DA152" s="585"/>
      <c r="DB152" s="585"/>
      <c r="DC152" s="585"/>
      <c r="DD152" s="585"/>
      <c r="DE152" s="585"/>
      <c r="DF152" s="585"/>
      <c r="DG152" s="585"/>
      <c r="DH152" s="585"/>
      <c r="DI152" s="585"/>
      <c r="DJ152" s="585"/>
      <c r="DK152" s="585"/>
      <c r="DL152" s="585"/>
      <c r="DM152" s="585"/>
      <c r="DN152" s="585"/>
      <c r="DO152" s="585"/>
      <c r="DP152" s="585"/>
      <c r="DQ152" s="585"/>
      <c r="DR152" s="585"/>
      <c r="DS152" s="585"/>
      <c r="DT152" s="585"/>
      <c r="DU152" s="585"/>
      <c r="DV152" s="585"/>
      <c r="DW152" s="585"/>
      <c r="DX152" s="585"/>
      <c r="DY152" s="585"/>
      <c r="DZ152" s="585"/>
      <c r="EA152" s="585"/>
      <c r="EB152" s="585"/>
      <c r="EC152" s="585"/>
      <c r="ED152" s="585"/>
      <c r="EE152" s="585"/>
      <c r="EF152" s="585"/>
      <c r="EG152" s="585"/>
      <c r="EH152" s="585"/>
      <c r="EI152" s="585"/>
      <c r="EJ152" s="585"/>
      <c r="EK152" s="585"/>
      <c r="EL152" s="585"/>
      <c r="EM152" s="585"/>
      <c r="EN152" s="585"/>
      <c r="EO152" s="585"/>
      <c r="EP152" s="585"/>
      <c r="EQ152" s="585"/>
      <c r="ER152" s="585"/>
      <c r="ES152" s="585"/>
      <c r="ET152" s="585"/>
      <c r="EU152" s="585"/>
      <c r="EV152" s="585"/>
      <c r="EW152" s="585"/>
      <c r="EX152" s="585"/>
      <c r="EY152" s="585"/>
      <c r="EZ152" s="585"/>
      <c r="FA152" s="585"/>
      <c r="FB152" s="585"/>
      <c r="FC152" s="585"/>
      <c r="FD152" s="585"/>
      <c r="FE152" s="585"/>
      <c r="FF152" s="585"/>
      <c r="FG152" s="585"/>
      <c r="FH152" s="585"/>
      <c r="FI152" s="585"/>
      <c r="FJ152" s="585"/>
      <c r="FK152" s="585"/>
      <c r="FL152" s="585"/>
      <c r="FM152" s="585"/>
      <c r="FN152" s="585"/>
      <c r="FO152" s="585"/>
      <c r="FP152" s="585"/>
      <c r="FQ152" s="585"/>
      <c r="FR152" s="585"/>
      <c r="FS152" s="585"/>
      <c r="FT152" s="585"/>
      <c r="FU152" s="585"/>
      <c r="FV152" s="585"/>
      <c r="FW152" s="585"/>
      <c r="FX152" s="585"/>
      <c r="FY152" s="585"/>
      <c r="FZ152" s="585"/>
      <c r="GA152" s="585"/>
      <c r="GB152" s="585"/>
      <c r="GC152" s="585"/>
      <c r="GD152" s="585"/>
      <c r="GE152" s="585"/>
      <c r="GF152" s="585"/>
      <c r="GG152" s="585"/>
      <c r="GH152" s="585"/>
      <c r="GI152" s="585"/>
      <c r="GJ152" s="585"/>
      <c r="GK152" s="585"/>
      <c r="GL152" s="585"/>
      <c r="GM152" s="585"/>
      <c r="GN152" s="585"/>
      <c r="GO152" s="585"/>
      <c r="GP152" s="585"/>
      <c r="GQ152" s="585"/>
      <c r="GR152" s="585"/>
      <c r="GS152" s="585"/>
      <c r="GT152" s="585"/>
      <c r="GU152" s="585"/>
      <c r="GV152" s="585"/>
      <c r="GW152" s="585"/>
      <c r="GX152" s="585"/>
      <c r="GY152" s="585"/>
      <c r="GZ152" s="585"/>
      <c r="HA152" s="585"/>
      <c r="HB152" s="585"/>
      <c r="HC152" s="585"/>
      <c r="HD152" s="585"/>
      <c r="HE152" s="585"/>
      <c r="HF152" s="585"/>
      <c r="HG152" s="585"/>
      <c r="HH152" s="585"/>
      <c r="HI152" s="585"/>
      <c r="HJ152" s="585"/>
      <c r="HK152" s="585"/>
      <c r="HL152" s="585"/>
      <c r="HM152" s="585"/>
      <c r="HN152" s="585"/>
      <c r="HO152" s="585"/>
      <c r="HP152" s="585"/>
      <c r="HQ152" s="585"/>
      <c r="HR152" s="585"/>
      <c r="HS152" s="585"/>
      <c r="HT152" s="585"/>
      <c r="HU152" s="585"/>
      <c r="HV152" s="585"/>
      <c r="HW152" s="585"/>
      <c r="HX152" s="585"/>
      <c r="HY152" s="585"/>
      <c r="HZ152" s="585"/>
      <c r="IA152" s="585"/>
      <c r="IB152" s="585"/>
      <c r="IC152" s="585"/>
      <c r="ID152" s="585"/>
      <c r="IE152" s="585"/>
      <c r="IF152" s="585"/>
      <c r="IG152" s="585"/>
      <c r="IH152" s="585"/>
      <c r="II152" s="585"/>
      <c r="IJ152" s="585"/>
      <c r="IK152" s="585"/>
      <c r="IL152" s="585"/>
      <c r="IM152" s="585"/>
      <c r="IN152" s="585"/>
      <c r="IO152" s="585"/>
      <c r="IP152" s="585"/>
      <c r="IQ152" s="585"/>
      <c r="IR152" s="585"/>
      <c r="IS152" s="585"/>
      <c r="IT152" s="585"/>
      <c r="IU152" s="585"/>
      <c r="IV152" s="585"/>
    </row>
    <row r="153" spans="1:256" ht="12.75" customHeight="1" x14ac:dyDescent="0.2">
      <c r="A153" s="582"/>
      <c r="B153" s="894" t="str">
        <f>B4</f>
        <v>Substituição dos sistemas de climatização dos cartórios do Edifício Sede por VRF</v>
      </c>
      <c r="C153" s="895"/>
      <c r="D153" s="895"/>
      <c r="E153" s="895"/>
      <c r="F153" s="895"/>
      <c r="G153" s="895"/>
      <c r="H153" s="895"/>
      <c r="I153" s="896"/>
      <c r="J153" s="583"/>
      <c r="K153" s="584"/>
      <c r="L153" s="584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85"/>
      <c r="Z153" s="585"/>
      <c r="AA153" s="585"/>
      <c r="AB153" s="585"/>
      <c r="AC153" s="585"/>
      <c r="AD153" s="585"/>
      <c r="AE153" s="585"/>
      <c r="AF153" s="585"/>
      <c r="AG153" s="585"/>
      <c r="AH153" s="585"/>
      <c r="AI153" s="585"/>
      <c r="AJ153" s="585"/>
      <c r="AK153" s="585"/>
      <c r="AL153" s="585"/>
      <c r="AM153" s="585"/>
      <c r="AN153" s="585"/>
      <c r="AO153" s="585"/>
      <c r="AP153" s="585"/>
      <c r="AQ153" s="585"/>
      <c r="AR153" s="585"/>
      <c r="AS153" s="585"/>
      <c r="AT153" s="585"/>
      <c r="AU153" s="585"/>
      <c r="AV153" s="585"/>
      <c r="AW153" s="585"/>
      <c r="AX153" s="585"/>
      <c r="AY153" s="585"/>
      <c r="AZ153" s="585"/>
      <c r="BA153" s="585"/>
      <c r="BB153" s="585"/>
      <c r="BC153" s="585"/>
      <c r="BD153" s="585"/>
      <c r="BE153" s="585"/>
      <c r="BF153" s="585"/>
      <c r="BG153" s="585"/>
      <c r="BH153" s="585"/>
      <c r="BI153" s="585"/>
      <c r="BJ153" s="585"/>
      <c r="BK153" s="585"/>
      <c r="BL153" s="585"/>
      <c r="BM153" s="585"/>
      <c r="BN153" s="585"/>
      <c r="BO153" s="585"/>
      <c r="BP153" s="585"/>
      <c r="BQ153" s="585"/>
      <c r="BR153" s="585"/>
      <c r="BS153" s="585"/>
      <c r="BT153" s="585"/>
      <c r="BU153" s="585"/>
      <c r="BV153" s="585"/>
      <c r="BW153" s="585"/>
      <c r="BX153" s="585"/>
      <c r="BY153" s="585"/>
      <c r="BZ153" s="585"/>
      <c r="CA153" s="585"/>
      <c r="CB153" s="585"/>
      <c r="CC153" s="585"/>
      <c r="CD153" s="585"/>
      <c r="CE153" s="585"/>
      <c r="CF153" s="585"/>
      <c r="CG153" s="585"/>
      <c r="CH153" s="585"/>
      <c r="CI153" s="585"/>
      <c r="CJ153" s="585"/>
      <c r="CK153" s="585"/>
      <c r="CL153" s="585"/>
      <c r="CM153" s="585"/>
      <c r="CN153" s="585"/>
      <c r="CO153" s="585"/>
      <c r="CP153" s="585"/>
      <c r="CQ153" s="585"/>
      <c r="CR153" s="585"/>
      <c r="CS153" s="585"/>
      <c r="CT153" s="585"/>
      <c r="CU153" s="585"/>
      <c r="CV153" s="585"/>
      <c r="CW153" s="585"/>
      <c r="CX153" s="585"/>
      <c r="CY153" s="585"/>
      <c r="CZ153" s="585"/>
      <c r="DA153" s="585"/>
      <c r="DB153" s="585"/>
      <c r="DC153" s="585"/>
      <c r="DD153" s="585"/>
      <c r="DE153" s="585"/>
      <c r="DF153" s="585"/>
      <c r="DG153" s="585"/>
      <c r="DH153" s="585"/>
      <c r="DI153" s="585"/>
      <c r="DJ153" s="585"/>
      <c r="DK153" s="585"/>
      <c r="DL153" s="585"/>
      <c r="DM153" s="585"/>
      <c r="DN153" s="585"/>
      <c r="DO153" s="585"/>
      <c r="DP153" s="585"/>
      <c r="DQ153" s="585"/>
      <c r="DR153" s="585"/>
      <c r="DS153" s="585"/>
      <c r="DT153" s="585"/>
      <c r="DU153" s="585"/>
      <c r="DV153" s="585"/>
      <c r="DW153" s="585"/>
      <c r="DX153" s="585"/>
      <c r="DY153" s="585"/>
      <c r="DZ153" s="585"/>
      <c r="EA153" s="585"/>
      <c r="EB153" s="585"/>
      <c r="EC153" s="585"/>
      <c r="ED153" s="585"/>
      <c r="EE153" s="585"/>
      <c r="EF153" s="585"/>
      <c r="EG153" s="585"/>
      <c r="EH153" s="585"/>
      <c r="EI153" s="585"/>
      <c r="EJ153" s="585"/>
      <c r="EK153" s="585"/>
      <c r="EL153" s="585"/>
      <c r="EM153" s="585"/>
      <c r="EN153" s="585"/>
      <c r="EO153" s="585"/>
      <c r="EP153" s="585"/>
      <c r="EQ153" s="585"/>
      <c r="ER153" s="585"/>
      <c r="ES153" s="585"/>
      <c r="ET153" s="585"/>
      <c r="EU153" s="585"/>
      <c r="EV153" s="585"/>
      <c r="EW153" s="585"/>
      <c r="EX153" s="585"/>
      <c r="EY153" s="585"/>
      <c r="EZ153" s="585"/>
      <c r="FA153" s="585"/>
      <c r="FB153" s="585"/>
      <c r="FC153" s="585"/>
      <c r="FD153" s="585"/>
      <c r="FE153" s="585"/>
      <c r="FF153" s="585"/>
      <c r="FG153" s="585"/>
      <c r="FH153" s="585"/>
      <c r="FI153" s="585"/>
      <c r="FJ153" s="585"/>
      <c r="FK153" s="585"/>
      <c r="FL153" s="585"/>
      <c r="FM153" s="585"/>
      <c r="FN153" s="585"/>
      <c r="FO153" s="585"/>
      <c r="FP153" s="585"/>
      <c r="FQ153" s="585"/>
      <c r="FR153" s="585"/>
      <c r="FS153" s="585"/>
      <c r="FT153" s="585"/>
      <c r="FU153" s="585"/>
      <c r="FV153" s="585"/>
      <c r="FW153" s="585"/>
      <c r="FX153" s="585"/>
      <c r="FY153" s="585"/>
      <c r="FZ153" s="585"/>
      <c r="GA153" s="585"/>
      <c r="GB153" s="585"/>
      <c r="GC153" s="585"/>
      <c r="GD153" s="585"/>
      <c r="GE153" s="585"/>
      <c r="GF153" s="585"/>
      <c r="GG153" s="585"/>
      <c r="GH153" s="585"/>
      <c r="GI153" s="585"/>
      <c r="GJ153" s="585"/>
      <c r="GK153" s="585"/>
      <c r="GL153" s="585"/>
      <c r="GM153" s="585"/>
      <c r="GN153" s="585"/>
      <c r="GO153" s="585"/>
      <c r="GP153" s="585"/>
      <c r="GQ153" s="585"/>
      <c r="GR153" s="585"/>
      <c r="GS153" s="585"/>
      <c r="GT153" s="585"/>
      <c r="GU153" s="585"/>
      <c r="GV153" s="585"/>
      <c r="GW153" s="585"/>
      <c r="GX153" s="585"/>
      <c r="GY153" s="585"/>
      <c r="GZ153" s="585"/>
      <c r="HA153" s="585"/>
      <c r="HB153" s="585"/>
      <c r="HC153" s="585"/>
      <c r="HD153" s="585"/>
      <c r="HE153" s="585"/>
      <c r="HF153" s="585"/>
      <c r="HG153" s="585"/>
      <c r="HH153" s="585"/>
      <c r="HI153" s="585"/>
      <c r="HJ153" s="585"/>
      <c r="HK153" s="585"/>
      <c r="HL153" s="585"/>
      <c r="HM153" s="585"/>
      <c r="HN153" s="585"/>
      <c r="HO153" s="585"/>
      <c r="HP153" s="585"/>
      <c r="HQ153" s="585"/>
      <c r="HR153" s="585"/>
      <c r="HS153" s="585"/>
      <c r="HT153" s="585"/>
      <c r="HU153" s="585"/>
      <c r="HV153" s="585"/>
      <c r="HW153" s="585"/>
      <c r="HX153" s="585"/>
      <c r="HY153" s="585"/>
      <c r="HZ153" s="585"/>
      <c r="IA153" s="585"/>
      <c r="IB153" s="585"/>
      <c r="IC153" s="585"/>
      <c r="ID153" s="585"/>
      <c r="IE153" s="585"/>
      <c r="IF153" s="585"/>
      <c r="IG153" s="585"/>
      <c r="IH153" s="585"/>
      <c r="II153" s="585"/>
      <c r="IJ153" s="585"/>
      <c r="IK153" s="585"/>
      <c r="IL153" s="585"/>
      <c r="IM153" s="585"/>
      <c r="IN153" s="585"/>
      <c r="IO153" s="585"/>
      <c r="IP153" s="585"/>
      <c r="IQ153" s="585"/>
      <c r="IR153" s="585"/>
      <c r="IS153" s="585"/>
      <c r="IT153" s="585"/>
      <c r="IU153" s="585"/>
      <c r="IV153" s="585"/>
    </row>
    <row r="154" spans="1:256" ht="12.75" customHeight="1" x14ac:dyDescent="0.2">
      <c r="A154" s="582"/>
      <c r="B154" s="847"/>
      <c r="C154" s="848"/>
      <c r="D154" s="848"/>
      <c r="E154" s="848"/>
      <c r="F154" s="848"/>
      <c r="G154" s="848"/>
      <c r="H154" s="848"/>
      <c r="I154" s="849"/>
      <c r="J154" s="583"/>
      <c r="K154" s="584"/>
      <c r="L154" s="584"/>
      <c r="M154" s="585"/>
      <c r="N154" s="585"/>
      <c r="O154" s="585"/>
      <c r="P154" s="585"/>
      <c r="Q154" s="585"/>
      <c r="R154" s="585"/>
      <c r="S154" s="585"/>
      <c r="T154" s="585"/>
      <c r="U154" s="585"/>
      <c r="V154" s="585"/>
      <c r="W154" s="585"/>
      <c r="X154" s="585"/>
      <c r="Y154" s="585"/>
      <c r="Z154" s="585"/>
      <c r="AA154" s="585"/>
      <c r="AB154" s="585"/>
      <c r="AC154" s="585"/>
      <c r="AD154" s="585"/>
      <c r="AE154" s="585"/>
      <c r="AF154" s="585"/>
      <c r="AG154" s="585"/>
      <c r="AH154" s="585"/>
      <c r="AI154" s="585"/>
      <c r="AJ154" s="585"/>
      <c r="AK154" s="585"/>
      <c r="AL154" s="585"/>
      <c r="AM154" s="585"/>
      <c r="AN154" s="585"/>
      <c r="AO154" s="585"/>
      <c r="AP154" s="585"/>
      <c r="AQ154" s="585"/>
      <c r="AR154" s="585"/>
      <c r="AS154" s="585"/>
      <c r="AT154" s="585"/>
      <c r="AU154" s="585"/>
      <c r="AV154" s="585"/>
      <c r="AW154" s="585"/>
      <c r="AX154" s="585"/>
      <c r="AY154" s="585"/>
      <c r="AZ154" s="585"/>
      <c r="BA154" s="585"/>
      <c r="BB154" s="585"/>
      <c r="BC154" s="585"/>
      <c r="BD154" s="585"/>
      <c r="BE154" s="585"/>
      <c r="BF154" s="585"/>
      <c r="BG154" s="585"/>
      <c r="BH154" s="585"/>
      <c r="BI154" s="585"/>
      <c r="BJ154" s="585"/>
      <c r="BK154" s="585"/>
      <c r="BL154" s="585"/>
      <c r="BM154" s="585"/>
      <c r="BN154" s="585"/>
      <c r="BO154" s="585"/>
      <c r="BP154" s="585"/>
      <c r="BQ154" s="585"/>
      <c r="BR154" s="585"/>
      <c r="BS154" s="585"/>
      <c r="BT154" s="585"/>
      <c r="BU154" s="585"/>
      <c r="BV154" s="585"/>
      <c r="BW154" s="585"/>
      <c r="BX154" s="585"/>
      <c r="BY154" s="585"/>
      <c r="BZ154" s="585"/>
      <c r="CA154" s="585"/>
      <c r="CB154" s="585"/>
      <c r="CC154" s="585"/>
      <c r="CD154" s="585"/>
      <c r="CE154" s="585"/>
      <c r="CF154" s="585"/>
      <c r="CG154" s="585"/>
      <c r="CH154" s="585"/>
      <c r="CI154" s="585"/>
      <c r="CJ154" s="585"/>
      <c r="CK154" s="585"/>
      <c r="CL154" s="585"/>
      <c r="CM154" s="585"/>
      <c r="CN154" s="585"/>
      <c r="CO154" s="585"/>
      <c r="CP154" s="585"/>
      <c r="CQ154" s="585"/>
      <c r="CR154" s="585"/>
      <c r="CS154" s="585"/>
      <c r="CT154" s="585"/>
      <c r="CU154" s="585"/>
      <c r="CV154" s="585"/>
      <c r="CW154" s="585"/>
      <c r="CX154" s="585"/>
      <c r="CY154" s="585"/>
      <c r="CZ154" s="585"/>
      <c r="DA154" s="585"/>
      <c r="DB154" s="585"/>
      <c r="DC154" s="585"/>
      <c r="DD154" s="585"/>
      <c r="DE154" s="585"/>
      <c r="DF154" s="585"/>
      <c r="DG154" s="585"/>
      <c r="DH154" s="585"/>
      <c r="DI154" s="585"/>
      <c r="DJ154" s="585"/>
      <c r="DK154" s="585"/>
      <c r="DL154" s="585"/>
      <c r="DM154" s="585"/>
      <c r="DN154" s="585"/>
      <c r="DO154" s="585"/>
      <c r="DP154" s="585"/>
      <c r="DQ154" s="585"/>
      <c r="DR154" s="585"/>
      <c r="DS154" s="585"/>
      <c r="DT154" s="585"/>
      <c r="DU154" s="585"/>
      <c r="DV154" s="585"/>
      <c r="DW154" s="585"/>
      <c r="DX154" s="585"/>
      <c r="DY154" s="585"/>
      <c r="DZ154" s="585"/>
      <c r="EA154" s="585"/>
      <c r="EB154" s="585"/>
      <c r="EC154" s="585"/>
      <c r="ED154" s="585"/>
      <c r="EE154" s="585"/>
      <c r="EF154" s="585"/>
      <c r="EG154" s="585"/>
      <c r="EH154" s="585"/>
      <c r="EI154" s="585"/>
      <c r="EJ154" s="585"/>
      <c r="EK154" s="585"/>
      <c r="EL154" s="585"/>
      <c r="EM154" s="585"/>
      <c r="EN154" s="585"/>
      <c r="EO154" s="585"/>
      <c r="EP154" s="585"/>
      <c r="EQ154" s="585"/>
      <c r="ER154" s="585"/>
      <c r="ES154" s="585"/>
      <c r="ET154" s="585"/>
      <c r="EU154" s="585"/>
      <c r="EV154" s="585"/>
      <c r="EW154" s="585"/>
      <c r="EX154" s="585"/>
      <c r="EY154" s="585"/>
      <c r="EZ154" s="585"/>
      <c r="FA154" s="585"/>
      <c r="FB154" s="585"/>
      <c r="FC154" s="585"/>
      <c r="FD154" s="585"/>
      <c r="FE154" s="585"/>
      <c r="FF154" s="585"/>
      <c r="FG154" s="585"/>
      <c r="FH154" s="585"/>
      <c r="FI154" s="585"/>
      <c r="FJ154" s="585"/>
      <c r="FK154" s="585"/>
      <c r="FL154" s="585"/>
      <c r="FM154" s="585"/>
      <c r="FN154" s="585"/>
      <c r="FO154" s="585"/>
      <c r="FP154" s="585"/>
      <c r="FQ154" s="585"/>
      <c r="FR154" s="585"/>
      <c r="FS154" s="585"/>
      <c r="FT154" s="585"/>
      <c r="FU154" s="585"/>
      <c r="FV154" s="585"/>
      <c r="FW154" s="585"/>
      <c r="FX154" s="585"/>
      <c r="FY154" s="585"/>
      <c r="FZ154" s="585"/>
      <c r="GA154" s="585"/>
      <c r="GB154" s="585"/>
      <c r="GC154" s="585"/>
      <c r="GD154" s="585"/>
      <c r="GE154" s="585"/>
      <c r="GF154" s="585"/>
      <c r="GG154" s="585"/>
      <c r="GH154" s="585"/>
      <c r="GI154" s="585"/>
      <c r="GJ154" s="585"/>
      <c r="GK154" s="585"/>
      <c r="GL154" s="585"/>
      <c r="GM154" s="585"/>
      <c r="GN154" s="585"/>
      <c r="GO154" s="585"/>
      <c r="GP154" s="585"/>
      <c r="GQ154" s="585"/>
      <c r="GR154" s="585"/>
      <c r="GS154" s="585"/>
      <c r="GT154" s="585"/>
      <c r="GU154" s="585"/>
      <c r="GV154" s="585"/>
      <c r="GW154" s="585"/>
      <c r="GX154" s="585"/>
      <c r="GY154" s="585"/>
      <c r="GZ154" s="585"/>
      <c r="HA154" s="585"/>
      <c r="HB154" s="585"/>
      <c r="HC154" s="585"/>
      <c r="HD154" s="585"/>
      <c r="HE154" s="585"/>
      <c r="HF154" s="585"/>
      <c r="HG154" s="585"/>
      <c r="HH154" s="585"/>
      <c r="HI154" s="585"/>
      <c r="HJ154" s="585"/>
      <c r="HK154" s="585"/>
      <c r="HL154" s="585"/>
      <c r="HM154" s="585"/>
      <c r="HN154" s="585"/>
      <c r="HO154" s="585"/>
      <c r="HP154" s="585"/>
      <c r="HQ154" s="585"/>
      <c r="HR154" s="585"/>
      <c r="HS154" s="585"/>
      <c r="HT154" s="585"/>
      <c r="HU154" s="585"/>
      <c r="HV154" s="585"/>
      <c r="HW154" s="585"/>
      <c r="HX154" s="585"/>
      <c r="HY154" s="585"/>
      <c r="HZ154" s="585"/>
      <c r="IA154" s="585"/>
      <c r="IB154" s="585"/>
      <c r="IC154" s="585"/>
      <c r="ID154" s="585"/>
      <c r="IE154" s="585"/>
      <c r="IF154" s="585"/>
      <c r="IG154" s="585"/>
      <c r="IH154" s="585"/>
      <c r="II154" s="585"/>
      <c r="IJ154" s="585"/>
      <c r="IK154" s="585"/>
      <c r="IL154" s="585"/>
      <c r="IM154" s="585"/>
      <c r="IN154" s="585"/>
      <c r="IO154" s="585"/>
      <c r="IP154" s="585"/>
      <c r="IQ154" s="585"/>
      <c r="IR154" s="585"/>
      <c r="IS154" s="585"/>
      <c r="IT154" s="585"/>
      <c r="IU154" s="585"/>
      <c r="IV154" s="585"/>
    </row>
    <row r="155" spans="1:256" s="589" customFormat="1" ht="19.5" customHeight="1" x14ac:dyDescent="0.2">
      <c r="A155" s="586"/>
      <c r="B155" s="882" t="str">
        <f>'[8]Anexo 2 elétrica'!H16</f>
        <v>ELE-005</v>
      </c>
      <c r="C155" s="897"/>
      <c r="D155" s="897"/>
      <c r="E155" s="897"/>
      <c r="F155" s="897"/>
      <c r="G155" s="897"/>
      <c r="H155" s="897"/>
      <c r="I155" s="898"/>
      <c r="J155" s="587"/>
      <c r="K155" s="587"/>
      <c r="L155" s="587"/>
      <c r="M155" s="588"/>
      <c r="N155" s="588"/>
      <c r="O155" s="588"/>
      <c r="P155" s="588"/>
      <c r="Q155" s="588"/>
      <c r="R155" s="588"/>
      <c r="S155" s="588"/>
      <c r="T155" s="588"/>
      <c r="U155" s="588"/>
      <c r="V155" s="588"/>
      <c r="W155" s="588"/>
      <c r="X155" s="588"/>
      <c r="Y155" s="588"/>
      <c r="Z155" s="588"/>
      <c r="AA155" s="588"/>
      <c r="AB155" s="588"/>
      <c r="AC155" s="588"/>
      <c r="AD155" s="588"/>
      <c r="AE155" s="588"/>
      <c r="AF155" s="588"/>
      <c r="AG155" s="588"/>
      <c r="AH155" s="588"/>
      <c r="AI155" s="588"/>
      <c r="AJ155" s="588"/>
      <c r="AK155" s="588"/>
      <c r="AL155" s="588"/>
      <c r="AM155" s="588"/>
      <c r="AN155" s="588"/>
      <c r="AO155" s="588"/>
      <c r="AP155" s="588"/>
      <c r="AQ155" s="588"/>
      <c r="AR155" s="588"/>
      <c r="AS155" s="588"/>
      <c r="AT155" s="588"/>
      <c r="AU155" s="588"/>
      <c r="AV155" s="588"/>
      <c r="AW155" s="588"/>
      <c r="AX155" s="588"/>
      <c r="AY155" s="588"/>
      <c r="AZ155" s="588"/>
      <c r="BA155" s="588"/>
      <c r="BB155" s="588"/>
      <c r="BC155" s="588"/>
      <c r="BD155" s="588"/>
      <c r="BE155" s="588"/>
      <c r="BF155" s="588"/>
      <c r="BG155" s="588"/>
      <c r="BH155" s="588"/>
      <c r="BI155" s="588"/>
      <c r="BJ155" s="588"/>
      <c r="BK155" s="588"/>
      <c r="BL155" s="588"/>
      <c r="BM155" s="588"/>
      <c r="BN155" s="588"/>
      <c r="BO155" s="588"/>
      <c r="BP155" s="588"/>
      <c r="BQ155" s="588"/>
      <c r="BR155" s="588"/>
      <c r="BS155" s="588"/>
      <c r="BT155" s="588"/>
      <c r="BU155" s="588"/>
      <c r="BV155" s="588"/>
      <c r="BW155" s="588"/>
      <c r="BX155" s="588"/>
      <c r="BY155" s="588"/>
      <c r="BZ155" s="588"/>
      <c r="CA155" s="588"/>
      <c r="CB155" s="588"/>
      <c r="CC155" s="588"/>
      <c r="CD155" s="588"/>
      <c r="CE155" s="588"/>
      <c r="CF155" s="588"/>
      <c r="CG155" s="588"/>
      <c r="CH155" s="588"/>
      <c r="CI155" s="588"/>
      <c r="CJ155" s="588"/>
      <c r="CK155" s="588"/>
      <c r="CL155" s="588"/>
      <c r="CM155" s="588"/>
      <c r="CN155" s="588"/>
      <c r="CO155" s="588"/>
      <c r="CP155" s="588"/>
      <c r="CQ155" s="588"/>
      <c r="CR155" s="588"/>
      <c r="CS155" s="588"/>
      <c r="CT155" s="588"/>
      <c r="CU155" s="588"/>
      <c r="CV155" s="588"/>
      <c r="CW155" s="588"/>
      <c r="CX155" s="588"/>
      <c r="CY155" s="588"/>
      <c r="CZ155" s="588"/>
      <c r="DA155" s="588"/>
      <c r="DB155" s="588"/>
      <c r="DC155" s="588"/>
      <c r="DD155" s="588"/>
      <c r="DE155" s="588"/>
      <c r="DF155" s="588"/>
      <c r="DG155" s="588"/>
      <c r="DH155" s="588"/>
      <c r="DI155" s="588"/>
      <c r="DJ155" s="588"/>
      <c r="DK155" s="588"/>
      <c r="DL155" s="588"/>
      <c r="DM155" s="588"/>
      <c r="DN155" s="588"/>
      <c r="DO155" s="588"/>
      <c r="DP155" s="588"/>
      <c r="DQ155" s="588"/>
      <c r="DR155" s="588"/>
      <c r="DS155" s="588"/>
      <c r="DT155" s="588"/>
      <c r="DU155" s="588"/>
      <c r="DV155" s="588"/>
      <c r="DW155" s="588"/>
      <c r="DX155" s="588"/>
      <c r="DY155" s="588"/>
      <c r="DZ155" s="588"/>
      <c r="EA155" s="588"/>
      <c r="EB155" s="588"/>
      <c r="EC155" s="588"/>
      <c r="ED155" s="588"/>
      <c r="EE155" s="588"/>
      <c r="EF155" s="588"/>
      <c r="EG155" s="588"/>
      <c r="EH155" s="588"/>
      <c r="EI155" s="588"/>
      <c r="EJ155" s="588"/>
      <c r="EK155" s="588"/>
      <c r="EL155" s="588"/>
      <c r="EM155" s="588"/>
      <c r="EN155" s="588"/>
      <c r="EO155" s="588"/>
      <c r="EP155" s="588"/>
      <c r="EQ155" s="588"/>
      <c r="ER155" s="588"/>
      <c r="ES155" s="588"/>
      <c r="ET155" s="588"/>
      <c r="EU155" s="588"/>
      <c r="EV155" s="588"/>
      <c r="EW155" s="588"/>
      <c r="EX155" s="588"/>
      <c r="EY155" s="588"/>
      <c r="EZ155" s="588"/>
      <c r="FA155" s="588"/>
      <c r="FB155" s="588"/>
      <c r="FC155" s="588"/>
      <c r="FD155" s="588"/>
      <c r="FE155" s="588"/>
      <c r="FF155" s="588"/>
      <c r="FG155" s="588"/>
      <c r="FH155" s="588"/>
      <c r="FI155" s="588"/>
      <c r="FJ155" s="588"/>
      <c r="FK155" s="588"/>
      <c r="FL155" s="588"/>
      <c r="FM155" s="588"/>
      <c r="FN155" s="588"/>
      <c r="FO155" s="588"/>
      <c r="FP155" s="588"/>
      <c r="FQ155" s="588"/>
      <c r="FR155" s="588"/>
      <c r="FS155" s="588"/>
      <c r="FT155" s="588"/>
      <c r="FU155" s="588"/>
      <c r="FV155" s="588"/>
      <c r="FW155" s="588"/>
      <c r="FX155" s="588"/>
      <c r="FY155" s="588"/>
      <c r="FZ155" s="588"/>
      <c r="GA155" s="588"/>
      <c r="GB155" s="588"/>
      <c r="GC155" s="588"/>
      <c r="GD155" s="588"/>
      <c r="GE155" s="588"/>
      <c r="GF155" s="588"/>
      <c r="GG155" s="588"/>
      <c r="GH155" s="588"/>
      <c r="GI155" s="588"/>
      <c r="GJ155" s="588"/>
      <c r="GK155" s="588"/>
      <c r="GL155" s="588"/>
      <c r="GM155" s="588"/>
      <c r="GN155" s="588"/>
      <c r="GO155" s="588"/>
      <c r="GP155" s="588"/>
      <c r="GQ155" s="588"/>
      <c r="GR155" s="588"/>
      <c r="GS155" s="588"/>
      <c r="GT155" s="588"/>
      <c r="GU155" s="588"/>
      <c r="GV155" s="588"/>
      <c r="GW155" s="588"/>
      <c r="GX155" s="588"/>
      <c r="GY155" s="588"/>
      <c r="GZ155" s="588"/>
      <c r="HA155" s="588"/>
      <c r="HB155" s="588"/>
      <c r="HC155" s="588"/>
      <c r="HD155" s="588"/>
      <c r="HE155" s="588"/>
      <c r="HF155" s="588"/>
      <c r="HG155" s="588"/>
      <c r="HH155" s="588"/>
      <c r="HI155" s="588"/>
      <c r="HJ155" s="588"/>
      <c r="HK155" s="588"/>
      <c r="HL155" s="588"/>
      <c r="HM155" s="588"/>
      <c r="HN155" s="588"/>
      <c r="HO155" s="588"/>
      <c r="HP155" s="588"/>
      <c r="HQ155" s="588"/>
      <c r="HR155" s="588"/>
      <c r="HS155" s="588"/>
      <c r="HT155" s="588"/>
      <c r="HU155" s="588"/>
      <c r="HV155" s="588"/>
      <c r="HW155" s="588"/>
      <c r="HX155" s="588"/>
      <c r="HY155" s="588"/>
      <c r="HZ155" s="588"/>
      <c r="IA155" s="588"/>
      <c r="IB155" s="588"/>
      <c r="IC155" s="588"/>
      <c r="ID155" s="588"/>
      <c r="IE155" s="588"/>
      <c r="IF155" s="588"/>
      <c r="IG155" s="588"/>
      <c r="IH155" s="588"/>
      <c r="II155" s="588"/>
      <c r="IJ155" s="588"/>
      <c r="IK155" s="588"/>
      <c r="IL155" s="588"/>
      <c r="IM155" s="588"/>
      <c r="IN155" s="588"/>
      <c r="IO155" s="588"/>
      <c r="IP155" s="588"/>
      <c r="IQ155" s="588"/>
      <c r="IR155" s="588"/>
      <c r="IS155" s="588"/>
      <c r="IT155" s="588"/>
      <c r="IU155" s="588"/>
      <c r="IV155" s="588"/>
    </row>
    <row r="156" spans="1:256" s="589" customFormat="1" ht="19.5" customHeight="1" x14ac:dyDescent="0.2">
      <c r="A156" s="586"/>
      <c r="B156" s="885" t="s">
        <v>215</v>
      </c>
      <c r="C156" s="897"/>
      <c r="D156" s="590" t="s">
        <v>22</v>
      </c>
      <c r="E156" s="590" t="s">
        <v>216</v>
      </c>
      <c r="F156" s="899" t="s">
        <v>217</v>
      </c>
      <c r="G156" s="899"/>
      <c r="H156" s="899" t="s">
        <v>218</v>
      </c>
      <c r="I156" s="900"/>
      <c r="J156" s="587"/>
      <c r="K156" s="587"/>
      <c r="L156" s="587"/>
      <c r="M156" s="588"/>
      <c r="N156" s="588"/>
      <c r="O156" s="588"/>
      <c r="P156" s="588"/>
      <c r="Q156" s="588"/>
      <c r="R156" s="588"/>
      <c r="S156" s="588"/>
      <c r="T156" s="588"/>
      <c r="U156" s="588"/>
      <c r="V156" s="588"/>
      <c r="W156" s="588"/>
      <c r="X156" s="588"/>
      <c r="Y156" s="588"/>
      <c r="Z156" s="588"/>
      <c r="AA156" s="588"/>
      <c r="AB156" s="588"/>
      <c r="AC156" s="588"/>
      <c r="AD156" s="588"/>
      <c r="AE156" s="588"/>
      <c r="AF156" s="588"/>
      <c r="AG156" s="588"/>
      <c r="AH156" s="588"/>
      <c r="AI156" s="588"/>
      <c r="AJ156" s="588"/>
      <c r="AK156" s="588"/>
      <c r="AL156" s="588"/>
      <c r="AM156" s="588"/>
      <c r="AN156" s="588"/>
      <c r="AO156" s="588"/>
      <c r="AP156" s="588"/>
      <c r="AQ156" s="588"/>
      <c r="AR156" s="588"/>
      <c r="AS156" s="588"/>
      <c r="AT156" s="588"/>
      <c r="AU156" s="588"/>
      <c r="AV156" s="588"/>
      <c r="AW156" s="588"/>
      <c r="AX156" s="588"/>
      <c r="AY156" s="588"/>
      <c r="AZ156" s="588"/>
      <c r="BA156" s="588"/>
      <c r="BB156" s="588"/>
      <c r="BC156" s="588"/>
      <c r="BD156" s="588"/>
      <c r="BE156" s="588"/>
      <c r="BF156" s="588"/>
      <c r="BG156" s="588"/>
      <c r="BH156" s="588"/>
      <c r="BI156" s="588"/>
      <c r="BJ156" s="588"/>
      <c r="BK156" s="588"/>
      <c r="BL156" s="588"/>
      <c r="BM156" s="588"/>
      <c r="BN156" s="588"/>
      <c r="BO156" s="588"/>
      <c r="BP156" s="588"/>
      <c r="BQ156" s="588"/>
      <c r="BR156" s="588"/>
      <c r="BS156" s="588"/>
      <c r="BT156" s="588"/>
      <c r="BU156" s="588"/>
      <c r="BV156" s="588"/>
      <c r="BW156" s="588"/>
      <c r="BX156" s="588"/>
      <c r="BY156" s="588"/>
      <c r="BZ156" s="588"/>
      <c r="CA156" s="588"/>
      <c r="CB156" s="588"/>
      <c r="CC156" s="588"/>
      <c r="CD156" s="588"/>
      <c r="CE156" s="588"/>
      <c r="CF156" s="588"/>
      <c r="CG156" s="588"/>
      <c r="CH156" s="588"/>
      <c r="CI156" s="588"/>
      <c r="CJ156" s="588"/>
      <c r="CK156" s="588"/>
      <c r="CL156" s="588"/>
      <c r="CM156" s="588"/>
      <c r="CN156" s="588"/>
      <c r="CO156" s="588"/>
      <c r="CP156" s="588"/>
      <c r="CQ156" s="588"/>
      <c r="CR156" s="588"/>
      <c r="CS156" s="588"/>
      <c r="CT156" s="588"/>
      <c r="CU156" s="588"/>
      <c r="CV156" s="588"/>
      <c r="CW156" s="588"/>
      <c r="CX156" s="588"/>
      <c r="CY156" s="588"/>
      <c r="CZ156" s="588"/>
      <c r="DA156" s="588"/>
      <c r="DB156" s="588"/>
      <c r="DC156" s="588"/>
      <c r="DD156" s="588"/>
      <c r="DE156" s="588"/>
      <c r="DF156" s="588"/>
      <c r="DG156" s="588"/>
      <c r="DH156" s="588"/>
      <c r="DI156" s="588"/>
      <c r="DJ156" s="588"/>
      <c r="DK156" s="588"/>
      <c r="DL156" s="588"/>
      <c r="DM156" s="588"/>
      <c r="DN156" s="588"/>
      <c r="DO156" s="588"/>
      <c r="DP156" s="588"/>
      <c r="DQ156" s="588"/>
      <c r="DR156" s="588"/>
      <c r="DS156" s="588"/>
      <c r="DT156" s="588"/>
      <c r="DU156" s="588"/>
      <c r="DV156" s="588"/>
      <c r="DW156" s="588"/>
      <c r="DX156" s="588"/>
      <c r="DY156" s="588"/>
      <c r="DZ156" s="588"/>
      <c r="EA156" s="588"/>
      <c r="EB156" s="588"/>
      <c r="EC156" s="588"/>
      <c r="ED156" s="588"/>
      <c r="EE156" s="588"/>
      <c r="EF156" s="588"/>
      <c r="EG156" s="588"/>
      <c r="EH156" s="588"/>
      <c r="EI156" s="588"/>
      <c r="EJ156" s="588"/>
      <c r="EK156" s="588"/>
      <c r="EL156" s="588"/>
      <c r="EM156" s="588"/>
      <c r="EN156" s="588"/>
      <c r="EO156" s="588"/>
      <c r="EP156" s="588"/>
      <c r="EQ156" s="588"/>
      <c r="ER156" s="588"/>
      <c r="ES156" s="588"/>
      <c r="ET156" s="588"/>
      <c r="EU156" s="588"/>
      <c r="EV156" s="588"/>
      <c r="EW156" s="588"/>
      <c r="EX156" s="588"/>
      <c r="EY156" s="588"/>
      <c r="EZ156" s="588"/>
      <c r="FA156" s="588"/>
      <c r="FB156" s="588"/>
      <c r="FC156" s="588"/>
      <c r="FD156" s="588"/>
      <c r="FE156" s="588"/>
      <c r="FF156" s="588"/>
      <c r="FG156" s="588"/>
      <c r="FH156" s="588"/>
      <c r="FI156" s="588"/>
      <c r="FJ156" s="588"/>
      <c r="FK156" s="588"/>
      <c r="FL156" s="588"/>
      <c r="FM156" s="588"/>
      <c r="FN156" s="588"/>
      <c r="FO156" s="588"/>
      <c r="FP156" s="588"/>
      <c r="FQ156" s="588"/>
      <c r="FR156" s="588"/>
      <c r="FS156" s="588"/>
      <c r="FT156" s="588"/>
      <c r="FU156" s="588"/>
      <c r="FV156" s="588"/>
      <c r="FW156" s="588"/>
      <c r="FX156" s="588"/>
      <c r="FY156" s="588"/>
      <c r="FZ156" s="588"/>
      <c r="GA156" s="588"/>
      <c r="GB156" s="588"/>
      <c r="GC156" s="588"/>
      <c r="GD156" s="588"/>
      <c r="GE156" s="588"/>
      <c r="GF156" s="588"/>
      <c r="GG156" s="588"/>
      <c r="GH156" s="588"/>
      <c r="GI156" s="588"/>
      <c r="GJ156" s="588"/>
      <c r="GK156" s="588"/>
      <c r="GL156" s="588"/>
      <c r="GM156" s="588"/>
      <c r="GN156" s="588"/>
      <c r="GO156" s="588"/>
      <c r="GP156" s="588"/>
      <c r="GQ156" s="588"/>
      <c r="GR156" s="588"/>
      <c r="GS156" s="588"/>
      <c r="GT156" s="588"/>
      <c r="GU156" s="588"/>
      <c r="GV156" s="588"/>
      <c r="GW156" s="588"/>
      <c r="GX156" s="588"/>
      <c r="GY156" s="588"/>
      <c r="GZ156" s="588"/>
      <c r="HA156" s="588"/>
      <c r="HB156" s="588"/>
      <c r="HC156" s="588"/>
      <c r="HD156" s="588"/>
      <c r="HE156" s="588"/>
      <c r="HF156" s="588"/>
      <c r="HG156" s="588"/>
      <c r="HH156" s="588"/>
      <c r="HI156" s="588"/>
      <c r="HJ156" s="588"/>
      <c r="HK156" s="588"/>
      <c r="HL156" s="588"/>
      <c r="HM156" s="588"/>
      <c r="HN156" s="588"/>
      <c r="HO156" s="588"/>
      <c r="HP156" s="588"/>
      <c r="HQ156" s="588"/>
      <c r="HR156" s="588"/>
      <c r="HS156" s="588"/>
      <c r="HT156" s="588"/>
      <c r="HU156" s="588"/>
      <c r="HV156" s="588"/>
      <c r="HW156" s="588"/>
      <c r="HX156" s="588"/>
      <c r="HY156" s="588"/>
      <c r="HZ156" s="588"/>
      <c r="IA156" s="588"/>
      <c r="IB156" s="588"/>
      <c r="IC156" s="588"/>
      <c r="ID156" s="588"/>
      <c r="IE156" s="588"/>
      <c r="IF156" s="588"/>
      <c r="IG156" s="588"/>
      <c r="IH156" s="588"/>
      <c r="II156" s="588"/>
      <c r="IJ156" s="588"/>
      <c r="IK156" s="588"/>
      <c r="IL156" s="588"/>
      <c r="IM156" s="588"/>
      <c r="IN156" s="588"/>
      <c r="IO156" s="588"/>
      <c r="IP156" s="588"/>
      <c r="IQ156" s="588"/>
      <c r="IR156" s="588"/>
      <c r="IS156" s="588"/>
      <c r="IT156" s="588"/>
      <c r="IU156" s="588"/>
      <c r="IV156" s="588"/>
    </row>
    <row r="157" spans="1:256" s="177" customFormat="1" ht="57.75" customHeight="1" x14ac:dyDescent="0.2">
      <c r="A157" s="591" t="str">
        <f>B155</f>
        <v>ELE-005</v>
      </c>
      <c r="B157" s="825" t="str">
        <f>'[8]Anexo 2 elétrica'!B16</f>
        <v>Fornecimento e instalação de eletroduto flexível corrugado tipo PEAD, marca de referência Kanaflex, fixado na laje, diâmetro 1 1/2" e guia de arame de ferro galvanizado Nº 14 BWG.</v>
      </c>
      <c r="C157" s="826"/>
      <c r="D157" s="560" t="s">
        <v>8</v>
      </c>
      <c r="E157" s="101" t="s">
        <v>1027</v>
      </c>
      <c r="F157" s="836" t="s">
        <v>209</v>
      </c>
      <c r="G157" s="837"/>
      <c r="H157" s="907" t="s">
        <v>221</v>
      </c>
      <c r="I157" s="908"/>
      <c r="J157" s="178" t="e">
        <f>#REF!</f>
        <v>#REF!</v>
      </c>
      <c r="K157" s="175"/>
      <c r="L157" s="175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  <c r="BY157" s="176"/>
      <c r="BZ157" s="176"/>
      <c r="CA157" s="176"/>
      <c r="CB157" s="176"/>
      <c r="CC157" s="176"/>
      <c r="CD157" s="176"/>
      <c r="CE157" s="176"/>
      <c r="CF157" s="176"/>
      <c r="CG157" s="176"/>
      <c r="CH157" s="176"/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/>
      <c r="CT157" s="176"/>
      <c r="CU157" s="176"/>
      <c r="CV157" s="176"/>
      <c r="CW157" s="176"/>
      <c r="CX157" s="176"/>
      <c r="CY157" s="176"/>
      <c r="CZ157" s="176"/>
      <c r="DA157" s="176"/>
      <c r="DB157" s="176"/>
      <c r="DC157" s="176"/>
      <c r="DD157" s="176"/>
      <c r="DE157" s="176"/>
      <c r="DF157" s="176"/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/>
      <c r="DR157" s="176"/>
      <c r="DS157" s="176"/>
      <c r="DT157" s="176"/>
      <c r="DU157" s="176"/>
      <c r="DV157" s="176"/>
      <c r="DW157" s="176"/>
      <c r="DX157" s="176"/>
      <c r="DY157" s="176"/>
      <c r="DZ157" s="176"/>
      <c r="EA157" s="176"/>
      <c r="EB157" s="176"/>
      <c r="EC157" s="176"/>
      <c r="ED157" s="176"/>
      <c r="EE157" s="176"/>
      <c r="EF157" s="176"/>
      <c r="EG157" s="176"/>
      <c r="EH157" s="176"/>
      <c r="EI157" s="176"/>
      <c r="EJ157" s="176"/>
      <c r="EK157" s="176"/>
      <c r="EL157" s="176"/>
      <c r="EM157" s="176"/>
      <c r="EN157" s="176"/>
      <c r="EO157" s="176"/>
      <c r="EP157" s="176"/>
      <c r="EQ157" s="176"/>
      <c r="ER157" s="176"/>
      <c r="ES157" s="176"/>
      <c r="ET157" s="176"/>
      <c r="EU157" s="176"/>
      <c r="EV157" s="176"/>
      <c r="EW157" s="176"/>
      <c r="EX157" s="176"/>
      <c r="EY157" s="176"/>
      <c r="EZ157" s="176"/>
      <c r="FA157" s="176"/>
      <c r="FB157" s="176"/>
      <c r="FC157" s="176"/>
      <c r="FD157" s="176"/>
      <c r="FE157" s="176"/>
      <c r="FF157" s="176"/>
      <c r="FG157" s="176"/>
      <c r="FH157" s="176"/>
      <c r="FI157" s="176"/>
      <c r="FJ157" s="176"/>
      <c r="FK157" s="176"/>
      <c r="FL157" s="176"/>
      <c r="FM157" s="176"/>
      <c r="FN157" s="176"/>
      <c r="FO157" s="176"/>
      <c r="FP157" s="176"/>
      <c r="FQ157" s="176"/>
      <c r="FR157" s="176"/>
      <c r="FS157" s="176"/>
      <c r="FT157" s="176"/>
      <c r="FU157" s="176"/>
      <c r="FV157" s="176"/>
      <c r="FW157" s="176"/>
      <c r="FX157" s="176"/>
      <c r="FY157" s="176"/>
      <c r="FZ157" s="176"/>
      <c r="GA157" s="176"/>
      <c r="GB157" s="176"/>
      <c r="GC157" s="176"/>
      <c r="GD157" s="176"/>
      <c r="GE157" s="176"/>
      <c r="GF157" s="176"/>
      <c r="GG157" s="176"/>
      <c r="GH157" s="176"/>
      <c r="GI157" s="176"/>
      <c r="GJ157" s="176"/>
      <c r="GK157" s="176"/>
      <c r="GL157" s="176"/>
      <c r="GM157" s="176"/>
      <c r="GN157" s="176"/>
      <c r="GO157" s="176"/>
      <c r="GP157" s="176"/>
      <c r="GQ157" s="176"/>
      <c r="GR157" s="176"/>
      <c r="GS157" s="176"/>
      <c r="GT157" s="176"/>
      <c r="GU157" s="176"/>
      <c r="GV157" s="176"/>
      <c r="GW157" s="176"/>
      <c r="GX157" s="176"/>
      <c r="GY157" s="176"/>
      <c r="GZ157" s="176"/>
      <c r="HA157" s="176"/>
      <c r="HB157" s="176"/>
      <c r="HC157" s="176"/>
      <c r="HD157" s="176"/>
      <c r="HE157" s="176"/>
      <c r="HF157" s="176"/>
      <c r="HG157" s="176"/>
      <c r="HH157" s="176"/>
      <c r="HI157" s="176"/>
      <c r="HJ157" s="176"/>
      <c r="HK157" s="176"/>
      <c r="HL157" s="176"/>
      <c r="HM157" s="176"/>
      <c r="HN157" s="176"/>
      <c r="HO157" s="176"/>
      <c r="HP157" s="176"/>
      <c r="HQ157" s="176"/>
      <c r="HR157" s="176"/>
      <c r="HS157" s="176"/>
      <c r="HT157" s="176"/>
      <c r="HU157" s="176"/>
      <c r="HV157" s="176"/>
      <c r="HW157" s="176"/>
      <c r="HX157" s="176"/>
      <c r="HY157" s="176"/>
      <c r="HZ157" s="176"/>
      <c r="IA157" s="176"/>
      <c r="IB157" s="176"/>
      <c r="IC157" s="176"/>
      <c r="ID157" s="176"/>
      <c r="IE157" s="176"/>
      <c r="IF157" s="176"/>
      <c r="IG157" s="176"/>
      <c r="IH157" s="176"/>
      <c r="II157" s="176"/>
      <c r="IJ157" s="176"/>
      <c r="IK157" s="176"/>
      <c r="IL157" s="176"/>
      <c r="IM157" s="176"/>
      <c r="IN157" s="176"/>
      <c r="IO157" s="176"/>
      <c r="IP157" s="176"/>
      <c r="IQ157" s="176"/>
      <c r="IR157" s="176"/>
      <c r="IS157" s="176"/>
      <c r="IT157" s="176"/>
      <c r="IU157" s="176"/>
      <c r="IV157" s="176"/>
    </row>
    <row r="158" spans="1:256" s="177" customFormat="1" x14ac:dyDescent="0.2">
      <c r="A158" s="591"/>
      <c r="B158" s="102"/>
      <c r="C158" s="672"/>
      <c r="D158" s="672"/>
      <c r="E158" s="672"/>
      <c r="F158" s="104"/>
      <c r="G158" s="105"/>
      <c r="H158" s="106"/>
      <c r="I158" s="107"/>
      <c r="J158" s="179"/>
      <c r="K158" s="175"/>
      <c r="L158" s="175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</row>
    <row r="159" spans="1:256" s="177" customFormat="1" x14ac:dyDescent="0.2">
      <c r="A159" s="591"/>
      <c r="B159" s="866" t="s">
        <v>222</v>
      </c>
      <c r="C159" s="813" t="s">
        <v>22</v>
      </c>
      <c r="D159" s="813" t="s">
        <v>223</v>
      </c>
      <c r="E159" s="813" t="s">
        <v>17</v>
      </c>
      <c r="F159" s="816" t="s">
        <v>224</v>
      </c>
      <c r="G159" s="818" t="s">
        <v>225</v>
      </c>
      <c r="H159" s="819"/>
      <c r="I159" s="820" t="s">
        <v>226</v>
      </c>
      <c r="J159" s="179"/>
      <c r="K159" s="175"/>
      <c r="L159" s="175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176"/>
      <c r="HT159" s="176"/>
      <c r="HU159" s="176"/>
      <c r="HV159" s="176"/>
      <c r="HW159" s="176"/>
      <c r="HX159" s="176"/>
      <c r="HY159" s="176"/>
      <c r="HZ159" s="176"/>
      <c r="IA159" s="176"/>
      <c r="IB159" s="176"/>
      <c r="IC159" s="176"/>
      <c r="ID159" s="176"/>
      <c r="IE159" s="176"/>
      <c r="IF159" s="176"/>
      <c r="IG159" s="176"/>
      <c r="IH159" s="176"/>
      <c r="II159" s="176"/>
      <c r="IJ159" s="176"/>
      <c r="IK159" s="176"/>
      <c r="IL159" s="176"/>
      <c r="IM159" s="176"/>
      <c r="IN159" s="176"/>
      <c r="IO159" s="176"/>
      <c r="IP159" s="176"/>
      <c r="IQ159" s="176"/>
      <c r="IR159" s="176"/>
      <c r="IS159" s="176"/>
      <c r="IT159" s="176"/>
      <c r="IU159" s="176"/>
      <c r="IV159" s="176"/>
    </row>
    <row r="160" spans="1:256" s="177" customFormat="1" x14ac:dyDescent="0.2">
      <c r="A160" s="591"/>
      <c r="B160" s="867"/>
      <c r="C160" s="814"/>
      <c r="D160" s="814"/>
      <c r="E160" s="815"/>
      <c r="F160" s="817"/>
      <c r="G160" s="165" t="s">
        <v>227</v>
      </c>
      <c r="H160" s="166" t="s">
        <v>228</v>
      </c>
      <c r="I160" s="821"/>
      <c r="J160" s="179"/>
      <c r="K160" s="175"/>
      <c r="L160" s="175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76"/>
      <c r="DX160" s="176"/>
      <c r="DY160" s="176"/>
      <c r="DZ160" s="176"/>
      <c r="EA160" s="176"/>
      <c r="EB160" s="176"/>
      <c r="EC160" s="176"/>
      <c r="ED160" s="176"/>
      <c r="EE160" s="176"/>
      <c r="EF160" s="176"/>
      <c r="EG160" s="176"/>
      <c r="EH160" s="176"/>
      <c r="EI160" s="176"/>
      <c r="EJ160" s="176"/>
      <c r="EK160" s="176"/>
      <c r="EL160" s="176"/>
      <c r="EM160" s="176"/>
      <c r="EN160" s="176"/>
      <c r="EO160" s="176"/>
      <c r="EP160" s="176"/>
      <c r="EQ160" s="176"/>
      <c r="ER160" s="176"/>
      <c r="ES160" s="176"/>
      <c r="ET160" s="176"/>
      <c r="EU160" s="176"/>
      <c r="EV160" s="176"/>
      <c r="EW160" s="176"/>
      <c r="EX160" s="176"/>
      <c r="EY160" s="176"/>
      <c r="EZ160" s="176"/>
      <c r="FA160" s="176"/>
      <c r="FB160" s="176"/>
      <c r="FC160" s="176"/>
      <c r="FD160" s="176"/>
      <c r="FE160" s="176"/>
      <c r="FF160" s="176"/>
      <c r="FG160" s="176"/>
      <c r="FH160" s="176"/>
      <c r="FI160" s="176"/>
      <c r="FJ160" s="176"/>
      <c r="FK160" s="176"/>
      <c r="FL160" s="176"/>
      <c r="FM160" s="176"/>
      <c r="FN160" s="176"/>
      <c r="FO160" s="176"/>
      <c r="FP160" s="176"/>
      <c r="FQ160" s="176"/>
      <c r="FR160" s="176"/>
      <c r="FS160" s="176"/>
      <c r="FT160" s="176"/>
      <c r="FU160" s="176"/>
      <c r="FV160" s="176"/>
      <c r="FW160" s="176"/>
      <c r="FX160" s="176"/>
      <c r="FY160" s="176"/>
      <c r="FZ160" s="176"/>
      <c r="GA160" s="176"/>
      <c r="GB160" s="176"/>
      <c r="GC160" s="176"/>
      <c r="GD160" s="176"/>
      <c r="GE160" s="176"/>
      <c r="GF160" s="176"/>
      <c r="GG160" s="176"/>
      <c r="GH160" s="176"/>
      <c r="GI160" s="176"/>
      <c r="GJ160" s="176"/>
      <c r="GK160" s="176"/>
      <c r="GL160" s="176"/>
      <c r="GM160" s="176"/>
      <c r="GN160" s="176"/>
      <c r="GO160" s="176"/>
      <c r="GP160" s="176"/>
      <c r="GQ160" s="176"/>
      <c r="GR160" s="176"/>
      <c r="GS160" s="176"/>
      <c r="GT160" s="176"/>
      <c r="GU160" s="176"/>
      <c r="GV160" s="176"/>
      <c r="GW160" s="176"/>
      <c r="GX160" s="176"/>
      <c r="GY160" s="176"/>
      <c r="GZ160" s="176"/>
      <c r="HA160" s="176"/>
      <c r="HB160" s="176"/>
      <c r="HC160" s="176"/>
      <c r="HD160" s="176"/>
      <c r="HE160" s="176"/>
      <c r="HF160" s="176"/>
      <c r="HG160" s="176"/>
      <c r="HH160" s="176"/>
      <c r="HI160" s="176"/>
      <c r="HJ160" s="176"/>
      <c r="HK160" s="176"/>
      <c r="HL160" s="176"/>
      <c r="HM160" s="176"/>
      <c r="HN160" s="176"/>
      <c r="HO160" s="176"/>
      <c r="HP160" s="176"/>
      <c r="HQ160" s="176"/>
      <c r="HR160" s="176"/>
      <c r="HS160" s="176"/>
      <c r="HT160" s="176"/>
      <c r="HU160" s="176"/>
      <c r="HV160" s="176"/>
      <c r="HW160" s="176"/>
      <c r="HX160" s="176"/>
      <c r="HY160" s="176"/>
      <c r="HZ160" s="176"/>
      <c r="IA160" s="176"/>
      <c r="IB160" s="176"/>
      <c r="IC160" s="176"/>
      <c r="ID160" s="176"/>
      <c r="IE160" s="176"/>
      <c r="IF160" s="176"/>
      <c r="IG160" s="176"/>
      <c r="IH160" s="176"/>
      <c r="II160" s="176"/>
      <c r="IJ160" s="176"/>
      <c r="IK160" s="176"/>
      <c r="IL160" s="176"/>
      <c r="IM160" s="176"/>
      <c r="IN160" s="176"/>
      <c r="IO160" s="176"/>
      <c r="IP160" s="176"/>
      <c r="IQ160" s="176"/>
      <c r="IR160" s="176"/>
      <c r="IS160" s="176"/>
      <c r="IT160" s="176"/>
      <c r="IU160" s="176"/>
      <c r="IV160" s="176"/>
    </row>
    <row r="161" spans="1:256" s="177" customFormat="1" ht="27" customHeight="1" x14ac:dyDescent="0.2">
      <c r="A161" s="591"/>
      <c r="B161" s="81" t="s">
        <v>324</v>
      </c>
      <c r="C161" s="77" t="s">
        <v>8</v>
      </c>
      <c r="D161" s="78" t="s">
        <v>1014</v>
      </c>
      <c r="E161" s="618" t="s">
        <v>249</v>
      </c>
      <c r="F161" s="80">
        <v>0.10299999999999999</v>
      </c>
      <c r="G161" s="592">
        <f>$G$12</f>
        <v>25.99</v>
      </c>
      <c r="H161" s="114">
        <f>TRUNC(F161*G161,2)</f>
        <v>2.67</v>
      </c>
      <c r="I161" s="169"/>
      <c r="J161" s="179"/>
      <c r="K161" s="175"/>
      <c r="L161" s="175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76"/>
      <c r="DX161" s="176"/>
      <c r="DY161" s="176"/>
      <c r="DZ161" s="176"/>
      <c r="EA161" s="176"/>
      <c r="EB161" s="176"/>
      <c r="EC161" s="176"/>
      <c r="ED161" s="176"/>
      <c r="EE161" s="176"/>
      <c r="EF161" s="176"/>
      <c r="EG161" s="176"/>
      <c r="EH161" s="176"/>
      <c r="EI161" s="176"/>
      <c r="EJ161" s="176"/>
      <c r="EK161" s="176"/>
      <c r="EL161" s="176"/>
      <c r="EM161" s="176"/>
      <c r="EN161" s="176"/>
      <c r="EO161" s="176"/>
      <c r="EP161" s="176"/>
      <c r="EQ161" s="176"/>
      <c r="ER161" s="176"/>
      <c r="ES161" s="176"/>
      <c r="ET161" s="176"/>
      <c r="EU161" s="176"/>
      <c r="EV161" s="176"/>
      <c r="EW161" s="176"/>
      <c r="EX161" s="176"/>
      <c r="EY161" s="176"/>
      <c r="EZ161" s="176"/>
      <c r="FA161" s="176"/>
      <c r="FB161" s="176"/>
      <c r="FC161" s="176"/>
      <c r="FD161" s="176"/>
      <c r="FE161" s="176"/>
      <c r="FF161" s="176"/>
      <c r="FG161" s="176"/>
      <c r="FH161" s="176"/>
      <c r="FI161" s="176"/>
      <c r="FJ161" s="176"/>
      <c r="FK161" s="176"/>
      <c r="FL161" s="176"/>
      <c r="FM161" s="176"/>
      <c r="FN161" s="176"/>
      <c r="FO161" s="176"/>
      <c r="FP161" s="176"/>
      <c r="FQ161" s="176"/>
      <c r="FR161" s="176"/>
      <c r="FS161" s="176"/>
      <c r="FT161" s="176"/>
      <c r="FU161" s="176"/>
      <c r="FV161" s="176"/>
      <c r="FW161" s="176"/>
      <c r="FX161" s="176"/>
      <c r="FY161" s="176"/>
      <c r="FZ161" s="176"/>
      <c r="GA161" s="176"/>
      <c r="GB161" s="176"/>
      <c r="GC161" s="176"/>
      <c r="GD161" s="176"/>
      <c r="GE161" s="176"/>
      <c r="GF161" s="176"/>
      <c r="GG161" s="176"/>
      <c r="GH161" s="176"/>
      <c r="GI161" s="176"/>
      <c r="GJ161" s="176"/>
      <c r="GK161" s="176"/>
      <c r="GL161" s="176"/>
      <c r="GM161" s="176"/>
      <c r="GN161" s="176"/>
      <c r="GO161" s="176"/>
      <c r="GP161" s="176"/>
      <c r="GQ161" s="176"/>
      <c r="GR161" s="176"/>
      <c r="GS161" s="176"/>
      <c r="GT161" s="176"/>
      <c r="GU161" s="176"/>
      <c r="GV161" s="176"/>
      <c r="GW161" s="176"/>
      <c r="GX161" s="176"/>
      <c r="GY161" s="176"/>
      <c r="GZ161" s="176"/>
      <c r="HA161" s="176"/>
      <c r="HB161" s="176"/>
      <c r="HC161" s="176"/>
      <c r="HD161" s="176"/>
      <c r="HE161" s="176"/>
      <c r="HF161" s="176"/>
      <c r="HG161" s="176"/>
      <c r="HH161" s="176"/>
      <c r="HI161" s="176"/>
      <c r="HJ161" s="176"/>
      <c r="HK161" s="176"/>
      <c r="HL161" s="176"/>
      <c r="HM161" s="176"/>
      <c r="HN161" s="176"/>
      <c r="HO161" s="176"/>
      <c r="HP161" s="176"/>
      <c r="HQ161" s="176"/>
      <c r="HR161" s="176"/>
      <c r="HS161" s="176"/>
      <c r="HT161" s="176"/>
      <c r="HU161" s="176"/>
      <c r="HV161" s="176"/>
      <c r="HW161" s="176"/>
      <c r="HX161" s="176"/>
      <c r="HY161" s="176"/>
      <c r="HZ161" s="176"/>
      <c r="IA161" s="176"/>
      <c r="IB161" s="176"/>
      <c r="IC161" s="176"/>
      <c r="ID161" s="176"/>
      <c r="IE161" s="176"/>
      <c r="IF161" s="176"/>
      <c r="IG161" s="176"/>
      <c r="IH161" s="176"/>
      <c r="II161" s="176"/>
      <c r="IJ161" s="176"/>
      <c r="IK161" s="176"/>
      <c r="IL161" s="176"/>
      <c r="IM161" s="176"/>
      <c r="IN161" s="176"/>
      <c r="IO161" s="176"/>
      <c r="IP161" s="176"/>
      <c r="IQ161" s="176"/>
      <c r="IR161" s="176"/>
      <c r="IS161" s="176"/>
      <c r="IT161" s="176"/>
      <c r="IU161" s="176"/>
      <c r="IV161" s="176"/>
    </row>
    <row r="162" spans="1:256" s="177" customFormat="1" ht="24.75" customHeight="1" x14ac:dyDescent="0.2">
      <c r="A162" s="591"/>
      <c r="B162" s="81" t="s">
        <v>323</v>
      </c>
      <c r="C162" s="77" t="s">
        <v>8</v>
      </c>
      <c r="D162" s="78" t="s">
        <v>1015</v>
      </c>
      <c r="E162" s="618" t="s">
        <v>249</v>
      </c>
      <c r="F162" s="80">
        <v>0.10299999999999999</v>
      </c>
      <c r="G162" s="592">
        <f>$G$13</f>
        <v>29.55</v>
      </c>
      <c r="H162" s="114">
        <f>TRUNC(F162*G162,2)</f>
        <v>3.04</v>
      </c>
      <c r="I162" s="169"/>
      <c r="J162" s="179"/>
      <c r="K162" s="175"/>
      <c r="L162" s="175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76"/>
      <c r="DX162" s="176"/>
      <c r="DY162" s="176"/>
      <c r="DZ162" s="176"/>
      <c r="EA162" s="176"/>
      <c r="EB162" s="176"/>
      <c r="EC162" s="176"/>
      <c r="ED162" s="176"/>
      <c r="EE162" s="176"/>
      <c r="EF162" s="176"/>
      <c r="EG162" s="176"/>
      <c r="EH162" s="176"/>
      <c r="EI162" s="176"/>
      <c r="EJ162" s="176"/>
      <c r="EK162" s="176"/>
      <c r="EL162" s="176"/>
      <c r="EM162" s="176"/>
      <c r="EN162" s="176"/>
      <c r="EO162" s="176"/>
      <c r="EP162" s="176"/>
      <c r="EQ162" s="176"/>
      <c r="ER162" s="176"/>
      <c r="ES162" s="176"/>
      <c r="ET162" s="176"/>
      <c r="EU162" s="176"/>
      <c r="EV162" s="176"/>
      <c r="EW162" s="176"/>
      <c r="EX162" s="176"/>
      <c r="EY162" s="176"/>
      <c r="EZ162" s="176"/>
      <c r="FA162" s="176"/>
      <c r="FB162" s="176"/>
      <c r="FC162" s="176"/>
      <c r="FD162" s="176"/>
      <c r="FE162" s="176"/>
      <c r="FF162" s="176"/>
      <c r="FG162" s="176"/>
      <c r="FH162" s="176"/>
      <c r="FI162" s="176"/>
      <c r="FJ162" s="176"/>
      <c r="FK162" s="176"/>
      <c r="FL162" s="176"/>
      <c r="FM162" s="176"/>
      <c r="FN162" s="176"/>
      <c r="FO162" s="176"/>
      <c r="FP162" s="176"/>
      <c r="FQ162" s="176"/>
      <c r="FR162" s="176"/>
      <c r="FS162" s="176"/>
      <c r="FT162" s="176"/>
      <c r="FU162" s="176"/>
      <c r="FV162" s="176"/>
      <c r="FW162" s="176"/>
      <c r="FX162" s="176"/>
      <c r="FY162" s="176"/>
      <c r="FZ162" s="176"/>
      <c r="GA162" s="176"/>
      <c r="GB162" s="176"/>
      <c r="GC162" s="176"/>
      <c r="GD162" s="176"/>
      <c r="GE162" s="176"/>
      <c r="GF162" s="176"/>
      <c r="GG162" s="176"/>
      <c r="GH162" s="176"/>
      <c r="GI162" s="176"/>
      <c r="GJ162" s="176"/>
      <c r="GK162" s="176"/>
      <c r="GL162" s="176"/>
      <c r="GM162" s="176"/>
      <c r="GN162" s="176"/>
      <c r="GO162" s="176"/>
      <c r="GP162" s="176"/>
      <c r="GQ162" s="176"/>
      <c r="GR162" s="176"/>
      <c r="GS162" s="176"/>
      <c r="GT162" s="176"/>
      <c r="GU162" s="176"/>
      <c r="GV162" s="176"/>
      <c r="GW162" s="176"/>
      <c r="GX162" s="176"/>
      <c r="GY162" s="176"/>
      <c r="GZ162" s="176"/>
      <c r="HA162" s="176"/>
      <c r="HB162" s="176"/>
      <c r="HC162" s="176"/>
      <c r="HD162" s="176"/>
      <c r="HE162" s="176"/>
      <c r="HF162" s="176"/>
      <c r="HG162" s="176"/>
      <c r="HH162" s="176"/>
      <c r="HI162" s="176"/>
      <c r="HJ162" s="176"/>
      <c r="HK162" s="176"/>
      <c r="HL162" s="176"/>
      <c r="HM162" s="176"/>
      <c r="HN162" s="176"/>
      <c r="HO162" s="176"/>
      <c r="HP162" s="176"/>
      <c r="HQ162" s="176"/>
      <c r="HR162" s="176"/>
      <c r="HS162" s="176"/>
      <c r="HT162" s="176"/>
      <c r="HU162" s="176"/>
      <c r="HV162" s="176"/>
      <c r="HW162" s="176"/>
      <c r="HX162" s="176"/>
      <c r="HY162" s="176"/>
      <c r="HZ162" s="176"/>
      <c r="IA162" s="176"/>
      <c r="IB162" s="176"/>
      <c r="IC162" s="176"/>
      <c r="ID162" s="176"/>
      <c r="IE162" s="176"/>
      <c r="IF162" s="176"/>
      <c r="IG162" s="176"/>
      <c r="IH162" s="176"/>
      <c r="II162" s="176"/>
      <c r="IJ162" s="176"/>
      <c r="IK162" s="176"/>
      <c r="IL162" s="176"/>
      <c r="IM162" s="176"/>
      <c r="IN162" s="176"/>
      <c r="IO162" s="176"/>
      <c r="IP162" s="176"/>
      <c r="IQ162" s="176"/>
      <c r="IR162" s="176"/>
      <c r="IS162" s="176"/>
      <c r="IT162" s="176"/>
      <c r="IU162" s="176"/>
      <c r="IV162" s="176"/>
    </row>
    <row r="163" spans="1:256" s="177" customFormat="1" x14ac:dyDescent="0.2">
      <c r="A163" s="591"/>
      <c r="B163" s="170" t="s">
        <v>226</v>
      </c>
      <c r="C163" s="808"/>
      <c r="D163" s="809"/>
      <c r="E163" s="809"/>
      <c r="F163" s="809"/>
      <c r="G163" s="809"/>
      <c r="H163" s="810"/>
      <c r="I163" s="171">
        <f>SUM(H161:H162)</f>
        <v>5.71</v>
      </c>
      <c r="J163" s="179"/>
      <c r="K163" s="175"/>
      <c r="L163" s="175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76"/>
      <c r="BK163" s="176"/>
      <c r="BL163" s="176"/>
      <c r="BM163" s="176"/>
      <c r="BN163" s="176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  <c r="BY163" s="176"/>
      <c r="BZ163" s="176"/>
      <c r="CA163" s="176"/>
      <c r="CB163" s="176"/>
      <c r="CC163" s="176"/>
      <c r="CD163" s="176"/>
      <c r="CE163" s="176"/>
      <c r="CF163" s="176"/>
      <c r="CG163" s="176"/>
      <c r="CH163" s="176"/>
      <c r="CI163" s="176"/>
      <c r="CJ163" s="176"/>
      <c r="CK163" s="176"/>
      <c r="CL163" s="176"/>
      <c r="CM163" s="176"/>
      <c r="CN163" s="176"/>
      <c r="CO163" s="176"/>
      <c r="CP163" s="176"/>
      <c r="CQ163" s="176"/>
      <c r="CR163" s="176"/>
      <c r="CS163" s="176"/>
      <c r="CT163" s="176"/>
      <c r="CU163" s="176"/>
      <c r="CV163" s="176"/>
      <c r="CW163" s="176"/>
      <c r="CX163" s="176"/>
      <c r="CY163" s="176"/>
      <c r="CZ163" s="176"/>
      <c r="DA163" s="176"/>
      <c r="DB163" s="176"/>
      <c r="DC163" s="176"/>
      <c r="DD163" s="176"/>
      <c r="DE163" s="176"/>
      <c r="DF163" s="176"/>
      <c r="DG163" s="176"/>
      <c r="DH163" s="176"/>
      <c r="DI163" s="176"/>
      <c r="DJ163" s="176"/>
      <c r="DK163" s="176"/>
      <c r="DL163" s="176"/>
      <c r="DM163" s="176"/>
      <c r="DN163" s="176"/>
      <c r="DO163" s="176"/>
      <c r="DP163" s="176"/>
      <c r="DQ163" s="176"/>
      <c r="DR163" s="176"/>
      <c r="DS163" s="176"/>
      <c r="DT163" s="176"/>
      <c r="DU163" s="176"/>
      <c r="DV163" s="176"/>
      <c r="DW163" s="176"/>
      <c r="DX163" s="176"/>
      <c r="DY163" s="176"/>
      <c r="DZ163" s="176"/>
      <c r="EA163" s="176"/>
      <c r="EB163" s="176"/>
      <c r="EC163" s="176"/>
      <c r="ED163" s="176"/>
      <c r="EE163" s="176"/>
      <c r="EF163" s="176"/>
      <c r="EG163" s="176"/>
      <c r="EH163" s="176"/>
      <c r="EI163" s="176"/>
      <c r="EJ163" s="176"/>
      <c r="EK163" s="176"/>
      <c r="EL163" s="176"/>
      <c r="EM163" s="176"/>
      <c r="EN163" s="176"/>
      <c r="EO163" s="176"/>
      <c r="EP163" s="176"/>
      <c r="EQ163" s="176"/>
      <c r="ER163" s="176"/>
      <c r="ES163" s="176"/>
      <c r="ET163" s="176"/>
      <c r="EU163" s="176"/>
      <c r="EV163" s="176"/>
      <c r="EW163" s="176"/>
      <c r="EX163" s="176"/>
      <c r="EY163" s="176"/>
      <c r="EZ163" s="176"/>
      <c r="FA163" s="176"/>
      <c r="FB163" s="176"/>
      <c r="FC163" s="176"/>
      <c r="FD163" s="176"/>
      <c r="FE163" s="176"/>
      <c r="FF163" s="176"/>
      <c r="FG163" s="176"/>
      <c r="FH163" s="176"/>
      <c r="FI163" s="176"/>
      <c r="FJ163" s="176"/>
      <c r="FK163" s="176"/>
      <c r="FL163" s="176"/>
      <c r="FM163" s="176"/>
      <c r="FN163" s="176"/>
      <c r="FO163" s="176"/>
      <c r="FP163" s="176"/>
      <c r="FQ163" s="176"/>
      <c r="FR163" s="176"/>
      <c r="FS163" s="176"/>
      <c r="FT163" s="176"/>
      <c r="FU163" s="176"/>
      <c r="FV163" s="176"/>
      <c r="FW163" s="176"/>
      <c r="FX163" s="176"/>
      <c r="FY163" s="176"/>
      <c r="FZ163" s="176"/>
      <c r="GA163" s="176"/>
      <c r="GB163" s="176"/>
      <c r="GC163" s="176"/>
      <c r="GD163" s="176"/>
      <c r="GE163" s="176"/>
      <c r="GF163" s="176"/>
      <c r="GG163" s="176"/>
      <c r="GH163" s="176"/>
      <c r="GI163" s="176"/>
      <c r="GJ163" s="176"/>
      <c r="GK163" s="176"/>
      <c r="GL163" s="176"/>
      <c r="GM163" s="176"/>
      <c r="GN163" s="176"/>
      <c r="GO163" s="176"/>
      <c r="GP163" s="176"/>
      <c r="GQ163" s="176"/>
      <c r="GR163" s="176"/>
      <c r="GS163" s="176"/>
      <c r="GT163" s="176"/>
      <c r="GU163" s="176"/>
      <c r="GV163" s="176"/>
      <c r="GW163" s="176"/>
      <c r="GX163" s="176"/>
      <c r="GY163" s="176"/>
      <c r="GZ163" s="176"/>
      <c r="HA163" s="176"/>
      <c r="HB163" s="176"/>
      <c r="HC163" s="176"/>
      <c r="HD163" s="176"/>
      <c r="HE163" s="176"/>
      <c r="HF163" s="176"/>
      <c r="HG163" s="176"/>
      <c r="HH163" s="176"/>
      <c r="HI163" s="176"/>
      <c r="HJ163" s="176"/>
      <c r="HK163" s="176"/>
      <c r="HL163" s="176"/>
      <c r="HM163" s="176"/>
      <c r="HN163" s="176"/>
      <c r="HO163" s="176"/>
      <c r="HP163" s="176"/>
      <c r="HQ163" s="176"/>
      <c r="HR163" s="176"/>
      <c r="HS163" s="176"/>
      <c r="HT163" s="176"/>
      <c r="HU163" s="176"/>
      <c r="HV163" s="176"/>
      <c r="HW163" s="176"/>
      <c r="HX163" s="176"/>
      <c r="HY163" s="176"/>
      <c r="HZ163" s="176"/>
      <c r="IA163" s="176"/>
      <c r="IB163" s="176"/>
      <c r="IC163" s="176"/>
      <c r="ID163" s="176"/>
      <c r="IE163" s="176"/>
      <c r="IF163" s="176"/>
      <c r="IG163" s="176"/>
      <c r="IH163" s="176"/>
      <c r="II163" s="176"/>
      <c r="IJ163" s="176"/>
      <c r="IK163" s="176"/>
      <c r="IL163" s="176"/>
      <c r="IM163" s="176"/>
      <c r="IN163" s="176"/>
      <c r="IO163" s="176"/>
      <c r="IP163" s="176"/>
      <c r="IQ163" s="176"/>
      <c r="IR163" s="176"/>
      <c r="IS163" s="176"/>
      <c r="IT163" s="176"/>
      <c r="IU163" s="176"/>
      <c r="IV163" s="176"/>
    </row>
    <row r="164" spans="1:256" s="177" customFormat="1" x14ac:dyDescent="0.2">
      <c r="A164" s="591"/>
      <c r="B164" s="102"/>
      <c r="C164" s="672"/>
      <c r="D164" s="672"/>
      <c r="E164" s="672"/>
      <c r="F164" s="104"/>
      <c r="G164" s="105"/>
      <c r="H164" s="106"/>
      <c r="I164" s="107"/>
      <c r="J164" s="179"/>
      <c r="K164" s="175"/>
      <c r="L164" s="175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76"/>
      <c r="DX164" s="176"/>
      <c r="DY164" s="176"/>
      <c r="DZ164" s="176"/>
      <c r="EA164" s="176"/>
      <c r="EB164" s="176"/>
      <c r="EC164" s="176"/>
      <c r="ED164" s="176"/>
      <c r="EE164" s="176"/>
      <c r="EF164" s="176"/>
      <c r="EG164" s="176"/>
      <c r="EH164" s="176"/>
      <c r="EI164" s="176"/>
      <c r="EJ164" s="176"/>
      <c r="EK164" s="176"/>
      <c r="EL164" s="176"/>
      <c r="EM164" s="176"/>
      <c r="EN164" s="176"/>
      <c r="EO164" s="176"/>
      <c r="EP164" s="176"/>
      <c r="EQ164" s="176"/>
      <c r="ER164" s="176"/>
      <c r="ES164" s="176"/>
      <c r="ET164" s="176"/>
      <c r="EU164" s="176"/>
      <c r="EV164" s="176"/>
      <c r="EW164" s="176"/>
      <c r="EX164" s="176"/>
      <c r="EY164" s="176"/>
      <c r="EZ164" s="176"/>
      <c r="FA164" s="176"/>
      <c r="FB164" s="176"/>
      <c r="FC164" s="176"/>
      <c r="FD164" s="176"/>
      <c r="FE164" s="176"/>
      <c r="FF164" s="176"/>
      <c r="FG164" s="176"/>
      <c r="FH164" s="176"/>
      <c r="FI164" s="176"/>
      <c r="FJ164" s="176"/>
      <c r="FK164" s="176"/>
      <c r="FL164" s="176"/>
      <c r="FM164" s="176"/>
      <c r="FN164" s="176"/>
      <c r="FO164" s="176"/>
      <c r="FP164" s="176"/>
      <c r="FQ164" s="176"/>
      <c r="FR164" s="176"/>
      <c r="FS164" s="176"/>
      <c r="FT164" s="176"/>
      <c r="FU164" s="176"/>
      <c r="FV164" s="176"/>
      <c r="FW164" s="176"/>
      <c r="FX164" s="176"/>
      <c r="FY164" s="176"/>
      <c r="FZ164" s="176"/>
      <c r="GA164" s="176"/>
      <c r="GB164" s="176"/>
      <c r="GC164" s="176"/>
      <c r="GD164" s="176"/>
      <c r="GE164" s="176"/>
      <c r="GF164" s="176"/>
      <c r="GG164" s="176"/>
      <c r="GH164" s="176"/>
      <c r="GI164" s="176"/>
      <c r="GJ164" s="176"/>
      <c r="GK164" s="176"/>
      <c r="GL164" s="176"/>
      <c r="GM164" s="176"/>
      <c r="GN164" s="176"/>
      <c r="GO164" s="176"/>
      <c r="GP164" s="176"/>
      <c r="GQ164" s="176"/>
      <c r="GR164" s="176"/>
      <c r="GS164" s="176"/>
      <c r="GT164" s="176"/>
      <c r="GU164" s="176"/>
      <c r="GV164" s="176"/>
      <c r="GW164" s="176"/>
      <c r="GX164" s="176"/>
      <c r="GY164" s="176"/>
      <c r="GZ164" s="176"/>
      <c r="HA164" s="176"/>
      <c r="HB164" s="176"/>
      <c r="HC164" s="176"/>
      <c r="HD164" s="176"/>
      <c r="HE164" s="176"/>
      <c r="HF164" s="176"/>
      <c r="HG164" s="176"/>
      <c r="HH164" s="176"/>
      <c r="HI164" s="176"/>
      <c r="HJ164" s="176"/>
      <c r="HK164" s="176"/>
      <c r="HL164" s="176"/>
      <c r="HM164" s="176"/>
      <c r="HN164" s="176"/>
      <c r="HO164" s="176"/>
      <c r="HP164" s="176"/>
      <c r="HQ164" s="176"/>
      <c r="HR164" s="176"/>
      <c r="HS164" s="176"/>
      <c r="HT164" s="176"/>
      <c r="HU164" s="176"/>
      <c r="HV164" s="176"/>
      <c r="HW164" s="176"/>
      <c r="HX164" s="176"/>
      <c r="HY164" s="176"/>
      <c r="HZ164" s="176"/>
      <c r="IA164" s="176"/>
      <c r="IB164" s="176"/>
      <c r="IC164" s="176"/>
      <c r="ID164" s="176"/>
      <c r="IE164" s="176"/>
      <c r="IF164" s="176"/>
      <c r="IG164" s="176"/>
      <c r="IH164" s="176"/>
      <c r="II164" s="176"/>
      <c r="IJ164" s="176"/>
      <c r="IK164" s="176"/>
      <c r="IL164" s="176"/>
      <c r="IM164" s="176"/>
      <c r="IN164" s="176"/>
      <c r="IO164" s="176"/>
      <c r="IP164" s="176"/>
      <c r="IQ164" s="176"/>
      <c r="IR164" s="176"/>
      <c r="IS164" s="176"/>
      <c r="IT164" s="176"/>
      <c r="IU164" s="176"/>
      <c r="IV164" s="176"/>
    </row>
    <row r="165" spans="1:256" s="177" customFormat="1" x14ac:dyDescent="0.2">
      <c r="A165" s="591"/>
      <c r="B165" s="866" t="s">
        <v>229</v>
      </c>
      <c r="C165" s="813" t="s">
        <v>22</v>
      </c>
      <c r="D165" s="813" t="s">
        <v>223</v>
      </c>
      <c r="E165" s="813" t="s">
        <v>17</v>
      </c>
      <c r="F165" s="816" t="s">
        <v>224</v>
      </c>
      <c r="G165" s="818" t="s">
        <v>225</v>
      </c>
      <c r="H165" s="819"/>
      <c r="I165" s="820" t="s">
        <v>230</v>
      </c>
      <c r="J165" s="179"/>
      <c r="K165" s="175"/>
      <c r="L165" s="181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176"/>
      <c r="HU165" s="176"/>
      <c r="HV165" s="176"/>
      <c r="HW165" s="176"/>
      <c r="HX165" s="176"/>
      <c r="HY165" s="176"/>
      <c r="HZ165" s="176"/>
      <c r="IA165" s="176"/>
      <c r="IB165" s="176"/>
      <c r="IC165" s="176"/>
      <c r="ID165" s="176"/>
      <c r="IE165" s="176"/>
      <c r="IF165" s="176"/>
      <c r="IG165" s="176"/>
      <c r="IH165" s="176"/>
      <c r="II165" s="176"/>
      <c r="IJ165" s="176"/>
      <c r="IK165" s="176"/>
      <c r="IL165" s="176"/>
      <c r="IM165" s="176"/>
      <c r="IN165" s="176"/>
      <c r="IO165" s="176"/>
      <c r="IP165" s="176"/>
      <c r="IQ165" s="176"/>
      <c r="IR165" s="176"/>
      <c r="IS165" s="176"/>
      <c r="IT165" s="176"/>
      <c r="IU165" s="176"/>
      <c r="IV165" s="176"/>
    </row>
    <row r="166" spans="1:256" s="177" customFormat="1" x14ac:dyDescent="0.2">
      <c r="A166" s="591"/>
      <c r="B166" s="868"/>
      <c r="C166" s="814"/>
      <c r="D166" s="814"/>
      <c r="E166" s="814"/>
      <c r="F166" s="869"/>
      <c r="G166" s="165" t="s">
        <v>227</v>
      </c>
      <c r="H166" s="166" t="s">
        <v>228</v>
      </c>
      <c r="I166" s="821"/>
      <c r="J166" s="182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/>
      <c r="BH166" s="176"/>
      <c r="BI166" s="176"/>
      <c r="BJ166" s="176"/>
      <c r="BK166" s="176"/>
      <c r="BL166" s="176"/>
      <c r="BM166" s="176"/>
      <c r="BN166" s="176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  <c r="BY166" s="176"/>
      <c r="BZ166" s="176"/>
      <c r="CA166" s="176"/>
      <c r="CB166" s="176"/>
      <c r="CC166" s="176"/>
      <c r="CD166" s="176"/>
      <c r="CE166" s="176"/>
      <c r="CF166" s="176"/>
      <c r="CG166" s="176"/>
      <c r="CH166" s="176"/>
      <c r="CI166" s="176"/>
      <c r="CJ166" s="176"/>
      <c r="CK166" s="176"/>
      <c r="CL166" s="176"/>
      <c r="CM166" s="176"/>
      <c r="CN166" s="176"/>
      <c r="CO166" s="176"/>
      <c r="CP166" s="176"/>
      <c r="CQ166" s="176"/>
      <c r="CR166" s="176"/>
      <c r="CS166" s="176"/>
      <c r="CT166" s="176"/>
      <c r="CU166" s="176"/>
      <c r="CV166" s="176"/>
      <c r="CW166" s="176"/>
      <c r="CX166" s="176"/>
      <c r="CY166" s="176"/>
      <c r="CZ166" s="176"/>
      <c r="DA166" s="176"/>
      <c r="DB166" s="176"/>
      <c r="DC166" s="176"/>
      <c r="DD166" s="176"/>
      <c r="DE166" s="176"/>
      <c r="DF166" s="176"/>
      <c r="DG166" s="176"/>
      <c r="DH166" s="176"/>
      <c r="DI166" s="176"/>
      <c r="DJ166" s="176"/>
      <c r="DK166" s="176"/>
      <c r="DL166" s="176"/>
      <c r="DM166" s="176"/>
      <c r="DN166" s="176"/>
      <c r="DO166" s="176"/>
      <c r="DP166" s="176"/>
      <c r="DQ166" s="176"/>
      <c r="DR166" s="176"/>
      <c r="DS166" s="176"/>
      <c r="DT166" s="176"/>
      <c r="DU166" s="176"/>
      <c r="DV166" s="176"/>
      <c r="DW166" s="176"/>
      <c r="DX166" s="176"/>
      <c r="DY166" s="176"/>
      <c r="DZ166" s="176"/>
      <c r="EA166" s="176"/>
      <c r="EB166" s="176"/>
      <c r="EC166" s="176"/>
      <c r="ED166" s="176"/>
      <c r="EE166" s="176"/>
      <c r="EF166" s="176"/>
      <c r="EG166" s="176"/>
      <c r="EH166" s="176"/>
      <c r="EI166" s="176"/>
      <c r="EJ166" s="176"/>
      <c r="EK166" s="176"/>
      <c r="EL166" s="176"/>
      <c r="EM166" s="176"/>
      <c r="EN166" s="176"/>
      <c r="EO166" s="176"/>
      <c r="EP166" s="176"/>
      <c r="EQ166" s="176"/>
      <c r="ER166" s="176"/>
      <c r="ES166" s="176"/>
      <c r="ET166" s="176"/>
      <c r="EU166" s="176"/>
      <c r="EV166" s="176"/>
      <c r="EW166" s="176"/>
      <c r="EX166" s="176"/>
      <c r="EY166" s="176"/>
      <c r="EZ166" s="176"/>
      <c r="FA166" s="176"/>
      <c r="FB166" s="176"/>
      <c r="FC166" s="176"/>
      <c r="FD166" s="176"/>
      <c r="FE166" s="176"/>
      <c r="FF166" s="176"/>
      <c r="FG166" s="176"/>
      <c r="FH166" s="176"/>
      <c r="FI166" s="176"/>
      <c r="FJ166" s="176"/>
      <c r="FK166" s="176"/>
      <c r="FL166" s="176"/>
      <c r="FM166" s="176"/>
      <c r="FN166" s="176"/>
      <c r="FO166" s="176"/>
      <c r="FP166" s="176"/>
      <c r="FQ166" s="176"/>
      <c r="FR166" s="176"/>
      <c r="FS166" s="176"/>
      <c r="FT166" s="176"/>
      <c r="FU166" s="176"/>
      <c r="FV166" s="176"/>
      <c r="FW166" s="176"/>
      <c r="FX166" s="176"/>
      <c r="FY166" s="176"/>
      <c r="FZ166" s="176"/>
      <c r="GA166" s="176"/>
      <c r="GB166" s="176"/>
      <c r="GC166" s="176"/>
      <c r="GD166" s="176"/>
      <c r="GE166" s="176"/>
      <c r="GF166" s="176"/>
      <c r="GG166" s="176"/>
      <c r="GH166" s="176"/>
      <c r="GI166" s="176"/>
      <c r="GJ166" s="176"/>
      <c r="GK166" s="176"/>
      <c r="GL166" s="176"/>
      <c r="GM166" s="176"/>
      <c r="GN166" s="176"/>
      <c r="GO166" s="176"/>
      <c r="GP166" s="176"/>
      <c r="GQ166" s="176"/>
      <c r="GR166" s="176"/>
      <c r="GS166" s="176"/>
      <c r="GT166" s="176"/>
      <c r="GU166" s="176"/>
      <c r="GV166" s="176"/>
      <c r="GW166" s="176"/>
      <c r="GX166" s="176"/>
      <c r="GY166" s="176"/>
      <c r="GZ166" s="176"/>
      <c r="HA166" s="176"/>
      <c r="HB166" s="176"/>
      <c r="HC166" s="176"/>
      <c r="HD166" s="176"/>
      <c r="HE166" s="176"/>
      <c r="HF166" s="176"/>
      <c r="HG166" s="176"/>
      <c r="HH166" s="176"/>
      <c r="HI166" s="176"/>
      <c r="HJ166" s="176"/>
      <c r="HK166" s="176"/>
      <c r="HL166" s="176"/>
      <c r="HM166" s="176"/>
      <c r="HN166" s="176"/>
      <c r="HO166" s="176"/>
      <c r="HP166" s="176"/>
      <c r="HQ166" s="176"/>
      <c r="HR166" s="176"/>
      <c r="HS166" s="176"/>
      <c r="HT166" s="176"/>
      <c r="HU166" s="176"/>
      <c r="HV166" s="176"/>
      <c r="HW166" s="176"/>
      <c r="HX166" s="176"/>
      <c r="HY166" s="176"/>
      <c r="HZ166" s="176"/>
      <c r="IA166" s="176"/>
      <c r="IB166" s="176"/>
      <c r="IC166" s="176"/>
      <c r="ID166" s="176"/>
      <c r="IE166" s="176"/>
      <c r="IF166" s="176"/>
      <c r="IG166" s="176"/>
      <c r="IH166" s="176"/>
      <c r="II166" s="176"/>
      <c r="IJ166" s="176"/>
      <c r="IK166" s="176"/>
      <c r="IL166" s="176"/>
      <c r="IM166" s="176"/>
      <c r="IN166" s="176"/>
      <c r="IO166" s="176"/>
      <c r="IP166" s="176"/>
      <c r="IQ166" s="176"/>
      <c r="IR166" s="176"/>
      <c r="IS166" s="176"/>
      <c r="IT166" s="176"/>
      <c r="IU166" s="176"/>
      <c r="IV166" s="176"/>
    </row>
    <row r="167" spans="1:256" s="177" customFormat="1" ht="56.25" customHeight="1" x14ac:dyDescent="0.2">
      <c r="A167" s="591"/>
      <c r="B167" s="619" t="s">
        <v>1028</v>
      </c>
      <c r="C167" s="511" t="s">
        <v>8</v>
      </c>
      <c r="D167" s="511">
        <v>39246</v>
      </c>
      <c r="E167" s="511" t="s">
        <v>209</v>
      </c>
      <c r="F167" s="172">
        <v>1.1000000000000001</v>
      </c>
      <c r="G167" s="124">
        <v>5.29</v>
      </c>
      <c r="H167" s="114">
        <f>TRUNC(F167*G167,2)</f>
        <v>5.81</v>
      </c>
      <c r="I167" s="569"/>
      <c r="J167" s="182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176"/>
      <c r="HU167" s="176"/>
      <c r="HV167" s="176"/>
      <c r="HW167" s="176"/>
      <c r="HX167" s="176"/>
      <c r="HY167" s="176"/>
      <c r="HZ167" s="176"/>
      <c r="IA167" s="176"/>
      <c r="IB167" s="176"/>
      <c r="IC167" s="176"/>
      <c r="ID167" s="176"/>
      <c r="IE167" s="176"/>
      <c r="IF167" s="176"/>
      <c r="IG167" s="176"/>
      <c r="IH167" s="176"/>
      <c r="II167" s="176"/>
      <c r="IJ167" s="176"/>
      <c r="IK167" s="176"/>
      <c r="IL167" s="176"/>
      <c r="IM167" s="176"/>
      <c r="IN167" s="176"/>
      <c r="IO167" s="176"/>
      <c r="IP167" s="176"/>
      <c r="IQ167" s="176"/>
      <c r="IR167" s="176"/>
      <c r="IS167" s="176"/>
      <c r="IT167" s="176"/>
      <c r="IU167" s="176"/>
      <c r="IV167" s="176"/>
    </row>
    <row r="168" spans="1:256" s="177" customFormat="1" ht="25.5" customHeight="1" x14ac:dyDescent="0.2">
      <c r="A168" s="591"/>
      <c r="B168" s="604" t="s">
        <v>1029</v>
      </c>
      <c r="C168" s="605" t="s">
        <v>233</v>
      </c>
      <c r="D168" s="606" t="s">
        <v>234</v>
      </c>
      <c r="E168" s="607" t="s">
        <v>17</v>
      </c>
      <c r="F168" s="608">
        <f>1/1.5</f>
        <v>0.66666666666666663</v>
      </c>
      <c r="G168" s="617">
        <v>12.74</v>
      </c>
      <c r="H168" s="610">
        <f t="shared" ref="H168" si="2">TRUNC(F168*G168,2)</f>
        <v>8.49</v>
      </c>
      <c r="I168" s="611"/>
      <c r="J168" s="182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  <c r="IM168" s="176"/>
      <c r="IN168" s="176"/>
      <c r="IO168" s="176"/>
      <c r="IP168" s="176"/>
      <c r="IQ168" s="176"/>
      <c r="IR168" s="176"/>
      <c r="IS168" s="176"/>
      <c r="IT168" s="176"/>
      <c r="IU168" s="176"/>
      <c r="IV168" s="176"/>
    </row>
    <row r="169" spans="1:256" s="177" customFormat="1" ht="19.5" customHeight="1" x14ac:dyDescent="0.2">
      <c r="A169" s="591"/>
      <c r="B169" s="180" t="s">
        <v>1030</v>
      </c>
      <c r="C169" s="77" t="s">
        <v>8</v>
      </c>
      <c r="D169" s="593">
        <v>7583</v>
      </c>
      <c r="E169" s="111" t="s">
        <v>17</v>
      </c>
      <c r="F169" s="608">
        <f>1/1.5</f>
        <v>0.66666666666666663</v>
      </c>
      <c r="G169" s="594">
        <v>0.46</v>
      </c>
      <c r="H169" s="114">
        <f>TRUNC(F169*G169,2)</f>
        <v>0.3</v>
      </c>
      <c r="I169" s="569"/>
      <c r="J169" s="182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76"/>
      <c r="BE169" s="176"/>
      <c r="BF169" s="176"/>
      <c r="BG169" s="176"/>
      <c r="BH169" s="176"/>
      <c r="BI169" s="176"/>
      <c r="BJ169" s="176"/>
      <c r="BK169" s="176"/>
      <c r="BL169" s="176"/>
      <c r="BM169" s="176"/>
      <c r="BN169" s="176"/>
      <c r="BO169" s="176"/>
      <c r="BP169" s="176"/>
      <c r="BQ169" s="176"/>
      <c r="BR169" s="176"/>
      <c r="BS169" s="176"/>
      <c r="BT169" s="176"/>
      <c r="BU169" s="176"/>
      <c r="BV169" s="176"/>
      <c r="BW169" s="176"/>
      <c r="BX169" s="176"/>
      <c r="BY169" s="176"/>
      <c r="BZ169" s="176"/>
      <c r="CA169" s="176"/>
      <c r="CB169" s="176"/>
      <c r="CC169" s="176"/>
      <c r="CD169" s="176"/>
      <c r="CE169" s="176"/>
      <c r="CF169" s="176"/>
      <c r="CG169" s="176"/>
      <c r="CH169" s="176"/>
      <c r="CI169" s="176"/>
      <c r="CJ169" s="176"/>
      <c r="CK169" s="176"/>
      <c r="CL169" s="176"/>
      <c r="CM169" s="176"/>
      <c r="CN169" s="176"/>
      <c r="CO169" s="176"/>
      <c r="CP169" s="176"/>
      <c r="CQ169" s="176"/>
      <c r="CR169" s="176"/>
      <c r="CS169" s="176"/>
      <c r="CT169" s="176"/>
      <c r="CU169" s="176"/>
      <c r="CV169" s="176"/>
      <c r="CW169" s="176"/>
      <c r="CX169" s="176"/>
      <c r="CY169" s="176"/>
      <c r="CZ169" s="176"/>
      <c r="DA169" s="176"/>
      <c r="DB169" s="176"/>
      <c r="DC169" s="176"/>
      <c r="DD169" s="176"/>
      <c r="DE169" s="176"/>
      <c r="DF169" s="176"/>
      <c r="DG169" s="176"/>
      <c r="DH169" s="176"/>
      <c r="DI169" s="176"/>
      <c r="DJ169" s="176"/>
      <c r="DK169" s="176"/>
      <c r="DL169" s="176"/>
      <c r="DM169" s="176"/>
      <c r="DN169" s="176"/>
      <c r="DO169" s="176"/>
      <c r="DP169" s="176"/>
      <c r="DQ169" s="176"/>
      <c r="DR169" s="176"/>
      <c r="DS169" s="176"/>
      <c r="DT169" s="176"/>
      <c r="DU169" s="176"/>
      <c r="DV169" s="176"/>
      <c r="DW169" s="176"/>
      <c r="DX169" s="176"/>
      <c r="DY169" s="176"/>
      <c r="DZ169" s="176"/>
      <c r="EA169" s="176"/>
      <c r="EB169" s="176"/>
      <c r="EC169" s="176"/>
      <c r="ED169" s="176"/>
      <c r="EE169" s="176"/>
      <c r="EF169" s="176"/>
      <c r="EG169" s="176"/>
      <c r="EH169" s="176"/>
      <c r="EI169" s="176"/>
      <c r="EJ169" s="176"/>
      <c r="EK169" s="176"/>
      <c r="EL169" s="176"/>
      <c r="EM169" s="176"/>
      <c r="EN169" s="176"/>
      <c r="EO169" s="176"/>
      <c r="EP169" s="176"/>
      <c r="EQ169" s="176"/>
      <c r="ER169" s="176"/>
      <c r="ES169" s="176"/>
      <c r="ET169" s="176"/>
      <c r="EU169" s="176"/>
      <c r="EV169" s="176"/>
      <c r="EW169" s="176"/>
      <c r="EX169" s="176"/>
      <c r="EY169" s="176"/>
      <c r="EZ169" s="176"/>
      <c r="FA169" s="176"/>
      <c r="FB169" s="176"/>
      <c r="FC169" s="176"/>
      <c r="FD169" s="176"/>
      <c r="FE169" s="176"/>
      <c r="FF169" s="176"/>
      <c r="FG169" s="176"/>
      <c r="FH169" s="176"/>
      <c r="FI169" s="176"/>
      <c r="FJ169" s="176"/>
      <c r="FK169" s="176"/>
      <c r="FL169" s="176"/>
      <c r="FM169" s="176"/>
      <c r="FN169" s="176"/>
      <c r="FO169" s="176"/>
      <c r="FP169" s="176"/>
      <c r="FQ169" s="176"/>
      <c r="FR169" s="176"/>
      <c r="FS169" s="176"/>
      <c r="FT169" s="176"/>
      <c r="FU169" s="176"/>
      <c r="FV169" s="176"/>
      <c r="FW169" s="176"/>
      <c r="FX169" s="176"/>
      <c r="FY169" s="176"/>
      <c r="FZ169" s="176"/>
      <c r="GA169" s="176"/>
      <c r="GB169" s="176"/>
      <c r="GC169" s="176"/>
      <c r="GD169" s="176"/>
      <c r="GE169" s="176"/>
      <c r="GF169" s="176"/>
      <c r="GG169" s="176"/>
      <c r="GH169" s="176"/>
      <c r="GI169" s="176"/>
      <c r="GJ169" s="176"/>
      <c r="GK169" s="176"/>
      <c r="GL169" s="176"/>
      <c r="GM169" s="176"/>
      <c r="GN169" s="176"/>
      <c r="GO169" s="176"/>
      <c r="GP169" s="176"/>
      <c r="GQ169" s="176"/>
      <c r="GR169" s="176"/>
      <c r="GS169" s="176"/>
      <c r="GT169" s="176"/>
      <c r="GU169" s="176"/>
      <c r="GV169" s="176"/>
      <c r="GW169" s="176"/>
      <c r="GX169" s="176"/>
      <c r="GY169" s="176"/>
      <c r="GZ169" s="176"/>
      <c r="HA169" s="176"/>
      <c r="HB169" s="176"/>
      <c r="HC169" s="176"/>
      <c r="HD169" s="176"/>
      <c r="HE169" s="176"/>
      <c r="HF169" s="176"/>
      <c r="HG169" s="176"/>
      <c r="HH169" s="176"/>
      <c r="HI169" s="176"/>
      <c r="HJ169" s="176"/>
      <c r="HK169" s="176"/>
      <c r="HL169" s="176"/>
      <c r="HM169" s="176"/>
      <c r="HN169" s="176"/>
      <c r="HO169" s="176"/>
      <c r="HP169" s="176"/>
      <c r="HQ169" s="176"/>
      <c r="HR169" s="176"/>
      <c r="HS169" s="176"/>
      <c r="HT169" s="176"/>
      <c r="HU169" s="176"/>
      <c r="HV169" s="176"/>
      <c r="HW169" s="176"/>
      <c r="HX169" s="176"/>
      <c r="HY169" s="176"/>
      <c r="HZ169" s="176"/>
      <c r="IA169" s="176"/>
      <c r="IB169" s="176"/>
      <c r="IC169" s="176"/>
      <c r="ID169" s="176"/>
      <c r="IE169" s="176"/>
      <c r="IF169" s="176"/>
      <c r="IG169" s="176"/>
      <c r="IH169" s="176"/>
      <c r="II169" s="176"/>
      <c r="IJ169" s="176"/>
      <c r="IK169" s="176"/>
      <c r="IL169" s="176"/>
      <c r="IM169" s="176"/>
      <c r="IN169" s="176"/>
      <c r="IO169" s="176"/>
      <c r="IP169" s="176"/>
      <c r="IQ169" s="176"/>
      <c r="IR169" s="176"/>
      <c r="IS169" s="176"/>
      <c r="IT169" s="176"/>
      <c r="IU169" s="176"/>
      <c r="IV169" s="176"/>
    </row>
    <row r="170" spans="1:256" s="177" customFormat="1" ht="24" customHeight="1" x14ac:dyDescent="0.2">
      <c r="A170" s="591"/>
      <c r="B170" s="612" t="s">
        <v>1024</v>
      </c>
      <c r="C170" s="605" t="s">
        <v>8</v>
      </c>
      <c r="D170" s="606">
        <v>43130</v>
      </c>
      <c r="E170" s="613" t="s">
        <v>269</v>
      </c>
      <c r="F170" s="608">
        <v>2.5999999999999999E-2</v>
      </c>
      <c r="G170" s="609">
        <v>31.38</v>
      </c>
      <c r="H170" s="610">
        <f>TRUNC(F170*G170,2)</f>
        <v>0.81</v>
      </c>
      <c r="I170" s="611"/>
      <c r="J170" s="182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  <c r="CR170" s="176"/>
      <c r="CS170" s="176"/>
      <c r="CT170" s="176"/>
      <c r="CU170" s="176"/>
      <c r="CV170" s="176"/>
      <c r="CW170" s="176"/>
      <c r="CX170" s="176"/>
      <c r="CY170" s="176"/>
      <c r="CZ170" s="176"/>
      <c r="DA170" s="176"/>
      <c r="DB170" s="176"/>
      <c r="DC170" s="176"/>
      <c r="DD170" s="176"/>
      <c r="DE170" s="176"/>
      <c r="DF170" s="176"/>
      <c r="DG170" s="176"/>
      <c r="DH170" s="176"/>
      <c r="DI170" s="176"/>
      <c r="DJ170" s="176"/>
      <c r="DK170" s="176"/>
      <c r="DL170" s="176"/>
      <c r="DM170" s="176"/>
      <c r="DN170" s="176"/>
      <c r="DO170" s="176"/>
      <c r="DP170" s="176"/>
      <c r="DQ170" s="176"/>
      <c r="DR170" s="176"/>
      <c r="DS170" s="176"/>
      <c r="DT170" s="176"/>
      <c r="DU170" s="176"/>
      <c r="DV170" s="176"/>
      <c r="DW170" s="176"/>
      <c r="DX170" s="176"/>
      <c r="DY170" s="176"/>
      <c r="DZ170" s="176"/>
      <c r="EA170" s="176"/>
      <c r="EB170" s="176"/>
      <c r="EC170" s="176"/>
      <c r="ED170" s="176"/>
      <c r="EE170" s="176"/>
      <c r="EF170" s="176"/>
      <c r="EG170" s="176"/>
      <c r="EH170" s="176"/>
      <c r="EI170" s="176"/>
      <c r="EJ170" s="176"/>
      <c r="EK170" s="176"/>
      <c r="EL170" s="176"/>
      <c r="EM170" s="176"/>
      <c r="EN170" s="176"/>
      <c r="EO170" s="176"/>
      <c r="EP170" s="176"/>
      <c r="EQ170" s="176"/>
      <c r="ER170" s="176"/>
      <c r="ES170" s="176"/>
      <c r="ET170" s="176"/>
      <c r="EU170" s="176"/>
      <c r="EV170" s="176"/>
      <c r="EW170" s="176"/>
      <c r="EX170" s="176"/>
      <c r="EY170" s="176"/>
      <c r="EZ170" s="176"/>
      <c r="FA170" s="176"/>
      <c r="FB170" s="176"/>
      <c r="FC170" s="176"/>
      <c r="FD170" s="176"/>
      <c r="FE170" s="176"/>
      <c r="FF170" s="176"/>
      <c r="FG170" s="176"/>
      <c r="FH170" s="176"/>
      <c r="FI170" s="176"/>
      <c r="FJ170" s="176"/>
      <c r="FK170" s="176"/>
      <c r="FL170" s="176"/>
      <c r="FM170" s="176"/>
      <c r="FN170" s="176"/>
      <c r="FO170" s="176"/>
      <c r="FP170" s="176"/>
      <c r="FQ170" s="176"/>
      <c r="FR170" s="176"/>
      <c r="FS170" s="176"/>
      <c r="FT170" s="176"/>
      <c r="FU170" s="176"/>
      <c r="FV170" s="176"/>
      <c r="FW170" s="176"/>
      <c r="FX170" s="176"/>
      <c r="FY170" s="176"/>
      <c r="FZ170" s="176"/>
      <c r="GA170" s="176"/>
      <c r="GB170" s="176"/>
      <c r="GC170" s="176"/>
      <c r="GD170" s="176"/>
      <c r="GE170" s="176"/>
      <c r="GF170" s="176"/>
      <c r="GG170" s="176"/>
      <c r="GH170" s="176"/>
      <c r="GI170" s="176"/>
      <c r="GJ170" s="176"/>
      <c r="GK170" s="176"/>
      <c r="GL170" s="176"/>
      <c r="GM170" s="176"/>
      <c r="GN170" s="176"/>
      <c r="GO170" s="176"/>
      <c r="GP170" s="176"/>
      <c r="GQ170" s="176"/>
      <c r="GR170" s="176"/>
      <c r="GS170" s="176"/>
      <c r="GT170" s="176"/>
      <c r="GU170" s="176"/>
      <c r="GV170" s="176"/>
      <c r="GW170" s="176"/>
      <c r="GX170" s="176"/>
      <c r="GY170" s="176"/>
      <c r="GZ170" s="176"/>
      <c r="HA170" s="176"/>
      <c r="HB170" s="176"/>
      <c r="HC170" s="176"/>
      <c r="HD170" s="176"/>
      <c r="HE170" s="176"/>
      <c r="HF170" s="176"/>
      <c r="HG170" s="176"/>
      <c r="HH170" s="176"/>
      <c r="HI170" s="176"/>
      <c r="HJ170" s="176"/>
      <c r="HK170" s="176"/>
      <c r="HL170" s="176"/>
      <c r="HM170" s="176"/>
      <c r="HN170" s="176"/>
      <c r="HO170" s="176"/>
      <c r="HP170" s="176"/>
      <c r="HQ170" s="176"/>
      <c r="HR170" s="176"/>
      <c r="HS170" s="176"/>
      <c r="HT170" s="176"/>
      <c r="HU170" s="176"/>
      <c r="HV170" s="176"/>
      <c r="HW170" s="176"/>
      <c r="HX170" s="176"/>
      <c r="HY170" s="176"/>
      <c r="HZ170" s="176"/>
      <c r="IA170" s="176"/>
      <c r="IB170" s="176"/>
      <c r="IC170" s="176"/>
      <c r="ID170" s="176"/>
      <c r="IE170" s="176"/>
      <c r="IF170" s="176"/>
      <c r="IG170" s="176"/>
      <c r="IH170" s="176"/>
      <c r="II170" s="176"/>
      <c r="IJ170" s="176"/>
      <c r="IK170" s="176"/>
      <c r="IL170" s="176"/>
      <c r="IM170" s="176"/>
      <c r="IN170" s="176"/>
      <c r="IO170" s="176"/>
      <c r="IP170" s="176"/>
      <c r="IQ170" s="176"/>
      <c r="IR170" s="176"/>
      <c r="IS170" s="176"/>
      <c r="IT170" s="176"/>
      <c r="IU170" s="176"/>
      <c r="IV170" s="176"/>
    </row>
    <row r="171" spans="1:256" s="177" customFormat="1" x14ac:dyDescent="0.2">
      <c r="A171" s="591"/>
      <c r="B171" s="170" t="s">
        <v>230</v>
      </c>
      <c r="C171" s="808"/>
      <c r="D171" s="809"/>
      <c r="E171" s="809"/>
      <c r="F171" s="809"/>
      <c r="G171" s="809"/>
      <c r="H171" s="810"/>
      <c r="I171" s="171">
        <f>SUM(H167:H170)</f>
        <v>15.410000000000002</v>
      </c>
      <c r="J171" s="182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76"/>
      <c r="DX171" s="176"/>
      <c r="DY171" s="176"/>
      <c r="DZ171" s="176"/>
      <c r="EA171" s="176"/>
      <c r="EB171" s="176"/>
      <c r="EC171" s="176"/>
      <c r="ED171" s="176"/>
      <c r="EE171" s="176"/>
      <c r="EF171" s="176"/>
      <c r="EG171" s="176"/>
      <c r="EH171" s="176"/>
      <c r="EI171" s="176"/>
      <c r="EJ171" s="176"/>
      <c r="EK171" s="176"/>
      <c r="EL171" s="176"/>
      <c r="EM171" s="176"/>
      <c r="EN171" s="176"/>
      <c r="EO171" s="176"/>
      <c r="EP171" s="176"/>
      <c r="EQ171" s="176"/>
      <c r="ER171" s="176"/>
      <c r="ES171" s="176"/>
      <c r="ET171" s="176"/>
      <c r="EU171" s="176"/>
      <c r="EV171" s="176"/>
      <c r="EW171" s="176"/>
      <c r="EX171" s="176"/>
      <c r="EY171" s="176"/>
      <c r="EZ171" s="176"/>
      <c r="FA171" s="176"/>
      <c r="FB171" s="176"/>
      <c r="FC171" s="176"/>
      <c r="FD171" s="176"/>
      <c r="FE171" s="176"/>
      <c r="FF171" s="176"/>
      <c r="FG171" s="176"/>
      <c r="FH171" s="176"/>
      <c r="FI171" s="176"/>
      <c r="FJ171" s="176"/>
      <c r="FK171" s="176"/>
      <c r="FL171" s="176"/>
      <c r="FM171" s="176"/>
      <c r="FN171" s="176"/>
      <c r="FO171" s="176"/>
      <c r="FP171" s="176"/>
      <c r="FQ171" s="176"/>
      <c r="FR171" s="176"/>
      <c r="FS171" s="176"/>
      <c r="FT171" s="176"/>
      <c r="FU171" s="176"/>
      <c r="FV171" s="176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</row>
    <row r="172" spans="1:256" s="177" customFormat="1" x14ac:dyDescent="0.2">
      <c r="A172" s="591"/>
      <c r="B172" s="126"/>
      <c r="C172" s="127"/>
      <c r="D172" s="127"/>
      <c r="E172" s="128"/>
      <c r="F172" s="88"/>
      <c r="G172" s="129"/>
      <c r="H172" s="130"/>
      <c r="I172" s="131"/>
      <c r="J172" s="182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76"/>
      <c r="DX172" s="176"/>
      <c r="DY172" s="176"/>
      <c r="DZ172" s="176"/>
      <c r="EA172" s="176"/>
      <c r="EB172" s="176"/>
      <c r="EC172" s="176"/>
      <c r="ED172" s="176"/>
      <c r="EE172" s="176"/>
      <c r="EF172" s="176"/>
      <c r="EG172" s="176"/>
      <c r="EH172" s="176"/>
      <c r="EI172" s="176"/>
      <c r="EJ172" s="176"/>
      <c r="EK172" s="176"/>
      <c r="EL172" s="176"/>
      <c r="EM172" s="176"/>
      <c r="EN172" s="176"/>
      <c r="EO172" s="176"/>
      <c r="EP172" s="176"/>
      <c r="EQ172" s="176"/>
      <c r="ER172" s="176"/>
      <c r="ES172" s="176"/>
      <c r="ET172" s="176"/>
      <c r="EU172" s="176"/>
      <c r="EV172" s="176"/>
      <c r="EW172" s="176"/>
      <c r="EX172" s="176"/>
      <c r="EY172" s="176"/>
      <c r="EZ172" s="176"/>
      <c r="FA172" s="176"/>
      <c r="FB172" s="176"/>
      <c r="FC172" s="176"/>
      <c r="FD172" s="176"/>
      <c r="FE172" s="176"/>
      <c r="FF172" s="176"/>
      <c r="FG172" s="176"/>
      <c r="FH172" s="176"/>
      <c r="FI172" s="176"/>
      <c r="FJ172" s="176"/>
      <c r="FK172" s="176"/>
      <c r="FL172" s="176"/>
      <c r="FM172" s="176"/>
      <c r="FN172" s="176"/>
      <c r="FO172" s="176"/>
      <c r="FP172" s="176"/>
      <c r="FQ172" s="176"/>
      <c r="FR172" s="176"/>
      <c r="FS172" s="176"/>
      <c r="FT172" s="176"/>
      <c r="FU172" s="176"/>
      <c r="FV172" s="176"/>
      <c r="FW172" s="176"/>
      <c r="FX172" s="176"/>
      <c r="FY172" s="176"/>
      <c r="FZ172" s="176"/>
      <c r="GA172" s="176"/>
      <c r="GB172" s="176"/>
      <c r="GC172" s="176"/>
      <c r="GD172" s="176"/>
      <c r="GE172" s="176"/>
      <c r="GF172" s="176"/>
      <c r="GG172" s="176"/>
      <c r="GH172" s="176"/>
      <c r="GI172" s="176"/>
      <c r="GJ172" s="176"/>
      <c r="GK172" s="176"/>
      <c r="GL172" s="176"/>
      <c r="GM172" s="176"/>
      <c r="GN172" s="176"/>
      <c r="GO172" s="176"/>
      <c r="GP172" s="176"/>
      <c r="GQ172" s="176"/>
      <c r="GR172" s="176"/>
      <c r="GS172" s="176"/>
      <c r="GT172" s="176"/>
      <c r="GU172" s="176"/>
      <c r="GV172" s="176"/>
      <c r="GW172" s="176"/>
      <c r="GX172" s="176"/>
      <c r="GY172" s="176"/>
      <c r="GZ172" s="176"/>
      <c r="HA172" s="176"/>
      <c r="HB172" s="176"/>
      <c r="HC172" s="176"/>
      <c r="HD172" s="176"/>
      <c r="HE172" s="176"/>
      <c r="HF172" s="176"/>
      <c r="HG172" s="176"/>
      <c r="HH172" s="176"/>
      <c r="HI172" s="176"/>
      <c r="HJ172" s="176"/>
      <c r="HK172" s="176"/>
      <c r="HL172" s="176"/>
      <c r="HM172" s="176"/>
      <c r="HN172" s="176"/>
      <c r="HO172" s="176"/>
      <c r="HP172" s="176"/>
      <c r="HQ172" s="176"/>
      <c r="HR172" s="176"/>
      <c r="HS172" s="176"/>
      <c r="HT172" s="176"/>
      <c r="HU172" s="176"/>
      <c r="HV172" s="176"/>
      <c r="HW172" s="176"/>
      <c r="HX172" s="176"/>
      <c r="HY172" s="176"/>
      <c r="HZ172" s="176"/>
      <c r="IA172" s="176"/>
      <c r="IB172" s="176"/>
      <c r="IC172" s="176"/>
      <c r="ID172" s="176"/>
      <c r="IE172" s="176"/>
      <c r="IF172" s="176"/>
      <c r="IG172" s="176"/>
      <c r="IH172" s="176"/>
      <c r="II172" s="176"/>
      <c r="IJ172" s="176"/>
      <c r="IK172" s="176"/>
      <c r="IL172" s="176"/>
      <c r="IM172" s="176"/>
      <c r="IN172" s="176"/>
      <c r="IO172" s="176"/>
      <c r="IP172" s="176"/>
      <c r="IQ172" s="176"/>
      <c r="IR172" s="176"/>
      <c r="IS172" s="176"/>
      <c r="IT172" s="176"/>
      <c r="IU172" s="176"/>
      <c r="IV172" s="176"/>
    </row>
    <row r="173" spans="1:256" s="177" customFormat="1" x14ac:dyDescent="0.2">
      <c r="A173" s="591"/>
      <c r="B173" s="811" t="s">
        <v>231</v>
      </c>
      <c r="C173" s="813" t="s">
        <v>22</v>
      </c>
      <c r="D173" s="813" t="s">
        <v>223</v>
      </c>
      <c r="E173" s="813" t="s">
        <v>17</v>
      </c>
      <c r="F173" s="816" t="s">
        <v>224</v>
      </c>
      <c r="G173" s="818" t="s">
        <v>225</v>
      </c>
      <c r="H173" s="819"/>
      <c r="I173" s="820" t="s">
        <v>232</v>
      </c>
      <c r="J173" s="182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76"/>
      <c r="DX173" s="176"/>
      <c r="DY173" s="176"/>
      <c r="DZ173" s="176"/>
      <c r="EA173" s="176"/>
      <c r="EB173" s="176"/>
      <c r="EC173" s="176"/>
      <c r="ED173" s="176"/>
      <c r="EE173" s="176"/>
      <c r="EF173" s="176"/>
      <c r="EG173" s="176"/>
      <c r="EH173" s="176"/>
      <c r="EI173" s="176"/>
      <c r="EJ173" s="176"/>
      <c r="EK173" s="176"/>
      <c r="EL173" s="176"/>
      <c r="EM173" s="176"/>
      <c r="EN173" s="176"/>
      <c r="EO173" s="176"/>
      <c r="EP173" s="176"/>
      <c r="EQ173" s="176"/>
      <c r="ER173" s="176"/>
      <c r="ES173" s="176"/>
      <c r="ET173" s="176"/>
      <c r="EU173" s="176"/>
      <c r="EV173" s="176"/>
      <c r="EW173" s="176"/>
      <c r="EX173" s="176"/>
      <c r="EY173" s="176"/>
      <c r="EZ173" s="176"/>
      <c r="FA173" s="176"/>
      <c r="FB173" s="176"/>
      <c r="FC173" s="176"/>
      <c r="FD173" s="176"/>
      <c r="FE173" s="176"/>
      <c r="FF173" s="176"/>
      <c r="FG173" s="176"/>
      <c r="FH173" s="176"/>
      <c r="FI173" s="176"/>
      <c r="FJ173" s="176"/>
      <c r="FK173" s="176"/>
      <c r="FL173" s="176"/>
      <c r="FM173" s="176"/>
      <c r="FN173" s="176"/>
      <c r="FO173" s="176"/>
      <c r="FP173" s="176"/>
      <c r="FQ173" s="176"/>
      <c r="FR173" s="176"/>
      <c r="FS173" s="176"/>
      <c r="FT173" s="176"/>
      <c r="FU173" s="176"/>
      <c r="FV173" s="176"/>
      <c r="FW173" s="176"/>
      <c r="FX173" s="176"/>
      <c r="FY173" s="176"/>
      <c r="FZ173" s="176"/>
      <c r="GA173" s="176"/>
      <c r="GB173" s="176"/>
      <c r="GC173" s="176"/>
      <c r="GD173" s="176"/>
      <c r="GE173" s="176"/>
      <c r="GF173" s="176"/>
      <c r="GG173" s="176"/>
      <c r="GH173" s="176"/>
      <c r="GI173" s="176"/>
      <c r="GJ173" s="176"/>
      <c r="GK173" s="176"/>
      <c r="GL173" s="176"/>
      <c r="GM173" s="176"/>
      <c r="GN173" s="176"/>
      <c r="GO173" s="176"/>
      <c r="GP173" s="176"/>
      <c r="GQ173" s="176"/>
      <c r="GR173" s="176"/>
      <c r="GS173" s="176"/>
      <c r="GT173" s="176"/>
      <c r="GU173" s="176"/>
      <c r="GV173" s="176"/>
      <c r="GW173" s="176"/>
      <c r="GX173" s="176"/>
      <c r="GY173" s="176"/>
      <c r="GZ173" s="176"/>
      <c r="HA173" s="176"/>
      <c r="HB173" s="176"/>
      <c r="HC173" s="176"/>
      <c r="HD173" s="176"/>
      <c r="HE173" s="176"/>
      <c r="HF173" s="176"/>
      <c r="HG173" s="176"/>
      <c r="HH173" s="176"/>
      <c r="HI173" s="176"/>
      <c r="HJ173" s="176"/>
      <c r="HK173" s="176"/>
      <c r="HL173" s="176"/>
      <c r="HM173" s="176"/>
      <c r="HN173" s="176"/>
      <c r="HO173" s="176"/>
      <c r="HP173" s="176"/>
      <c r="HQ173" s="176"/>
      <c r="HR173" s="176"/>
      <c r="HS173" s="176"/>
      <c r="HT173" s="176"/>
      <c r="HU173" s="176"/>
      <c r="HV173" s="176"/>
      <c r="HW173" s="176"/>
      <c r="HX173" s="176"/>
      <c r="HY173" s="176"/>
      <c r="HZ173" s="176"/>
      <c r="IA173" s="176"/>
      <c r="IB173" s="176"/>
      <c r="IC173" s="176"/>
      <c r="ID173" s="176"/>
      <c r="IE173" s="176"/>
      <c r="IF173" s="176"/>
      <c r="IG173" s="176"/>
      <c r="IH173" s="176"/>
      <c r="II173" s="176"/>
      <c r="IJ173" s="176"/>
      <c r="IK173" s="176"/>
      <c r="IL173" s="176"/>
      <c r="IM173" s="176"/>
      <c r="IN173" s="176"/>
      <c r="IO173" s="176"/>
      <c r="IP173" s="176"/>
      <c r="IQ173" s="176"/>
      <c r="IR173" s="176"/>
      <c r="IS173" s="176"/>
      <c r="IT173" s="176"/>
      <c r="IU173" s="176"/>
      <c r="IV173" s="176"/>
    </row>
    <row r="174" spans="1:256" s="177" customFormat="1" x14ac:dyDescent="0.2">
      <c r="A174" s="591"/>
      <c r="B174" s="812"/>
      <c r="C174" s="814"/>
      <c r="D174" s="814"/>
      <c r="E174" s="815"/>
      <c r="F174" s="817"/>
      <c r="G174" s="165" t="s">
        <v>227</v>
      </c>
      <c r="H174" s="166" t="s">
        <v>228</v>
      </c>
      <c r="I174" s="821"/>
      <c r="J174" s="182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76"/>
      <c r="DX174" s="176"/>
      <c r="DY174" s="176"/>
      <c r="DZ174" s="176"/>
      <c r="EA174" s="176"/>
      <c r="EB174" s="176"/>
      <c r="EC174" s="176"/>
      <c r="ED174" s="176"/>
      <c r="EE174" s="176"/>
      <c r="EF174" s="176"/>
      <c r="EG174" s="176"/>
      <c r="EH174" s="176"/>
      <c r="EI174" s="176"/>
      <c r="EJ174" s="176"/>
      <c r="EK174" s="176"/>
      <c r="EL174" s="176"/>
      <c r="EM174" s="176"/>
      <c r="EN174" s="176"/>
      <c r="EO174" s="176"/>
      <c r="EP174" s="176"/>
      <c r="EQ174" s="176"/>
      <c r="ER174" s="176"/>
      <c r="ES174" s="176"/>
      <c r="ET174" s="176"/>
      <c r="EU174" s="176"/>
      <c r="EV174" s="176"/>
      <c r="EW174" s="176"/>
      <c r="EX174" s="176"/>
      <c r="EY174" s="176"/>
      <c r="EZ174" s="176"/>
      <c r="FA174" s="176"/>
      <c r="FB174" s="176"/>
      <c r="FC174" s="176"/>
      <c r="FD174" s="176"/>
      <c r="FE174" s="176"/>
      <c r="FF174" s="176"/>
      <c r="FG174" s="176"/>
      <c r="FH174" s="176"/>
      <c r="FI174" s="176"/>
      <c r="FJ174" s="176"/>
      <c r="FK174" s="176"/>
      <c r="FL174" s="176"/>
      <c r="FM174" s="176"/>
      <c r="FN174" s="176"/>
      <c r="FO174" s="176"/>
      <c r="FP174" s="176"/>
      <c r="FQ174" s="176"/>
      <c r="FR174" s="176"/>
      <c r="FS174" s="176"/>
      <c r="FT174" s="176"/>
      <c r="FU174" s="176"/>
      <c r="FV174" s="176"/>
      <c r="FW174" s="176"/>
      <c r="FX174" s="176"/>
      <c r="FY174" s="176"/>
      <c r="FZ174" s="176"/>
      <c r="GA174" s="176"/>
      <c r="GB174" s="176"/>
      <c r="GC174" s="176"/>
      <c r="GD174" s="176"/>
      <c r="GE174" s="176"/>
      <c r="GF174" s="176"/>
      <c r="GG174" s="176"/>
      <c r="GH174" s="176"/>
      <c r="GI174" s="176"/>
      <c r="GJ174" s="176"/>
      <c r="GK174" s="176"/>
      <c r="GL174" s="176"/>
      <c r="GM174" s="176"/>
      <c r="GN174" s="176"/>
      <c r="GO174" s="176"/>
      <c r="GP174" s="176"/>
      <c r="GQ174" s="176"/>
      <c r="GR174" s="176"/>
      <c r="GS174" s="176"/>
      <c r="GT174" s="176"/>
      <c r="GU174" s="176"/>
      <c r="GV174" s="176"/>
      <c r="GW174" s="176"/>
      <c r="GX174" s="176"/>
      <c r="GY174" s="176"/>
      <c r="GZ174" s="176"/>
      <c r="HA174" s="176"/>
      <c r="HB174" s="176"/>
      <c r="HC174" s="176"/>
      <c r="HD174" s="176"/>
      <c r="HE174" s="176"/>
      <c r="HF174" s="176"/>
      <c r="HG174" s="176"/>
      <c r="HH174" s="176"/>
      <c r="HI174" s="176"/>
      <c r="HJ174" s="176"/>
      <c r="HK174" s="176"/>
      <c r="HL174" s="176"/>
      <c r="HM174" s="176"/>
      <c r="HN174" s="176"/>
      <c r="HO174" s="176"/>
      <c r="HP174" s="176"/>
      <c r="HQ174" s="176"/>
      <c r="HR174" s="176"/>
      <c r="HS174" s="176"/>
      <c r="HT174" s="176"/>
      <c r="HU174" s="176"/>
      <c r="HV174" s="176"/>
      <c r="HW174" s="176"/>
      <c r="HX174" s="176"/>
      <c r="HY174" s="176"/>
      <c r="HZ174" s="176"/>
      <c r="IA174" s="176"/>
      <c r="IB174" s="176"/>
      <c r="IC174" s="176"/>
      <c r="ID174" s="176"/>
      <c r="IE174" s="176"/>
      <c r="IF174" s="176"/>
      <c r="IG174" s="176"/>
      <c r="IH174" s="176"/>
      <c r="II174" s="176"/>
      <c r="IJ174" s="176"/>
      <c r="IK174" s="176"/>
      <c r="IL174" s="176"/>
      <c r="IM174" s="176"/>
      <c r="IN174" s="176"/>
      <c r="IO174" s="176"/>
      <c r="IP174" s="176"/>
      <c r="IQ174" s="176"/>
      <c r="IR174" s="176"/>
      <c r="IS174" s="176"/>
      <c r="IT174" s="176"/>
      <c r="IU174" s="176"/>
      <c r="IV174" s="176"/>
    </row>
    <row r="175" spans="1:256" s="177" customFormat="1" x14ac:dyDescent="0.2">
      <c r="A175" s="591"/>
      <c r="B175" s="132"/>
      <c r="C175" s="110"/>
      <c r="D175" s="78"/>
      <c r="E175" s="111"/>
      <c r="F175" s="112"/>
      <c r="G175" s="113"/>
      <c r="H175" s="114"/>
      <c r="I175" s="159"/>
      <c r="J175" s="182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76"/>
      <c r="DX175" s="176"/>
      <c r="DY175" s="176"/>
      <c r="DZ175" s="176"/>
      <c r="EA175" s="176"/>
      <c r="EB175" s="176"/>
      <c r="EC175" s="176"/>
      <c r="ED175" s="176"/>
      <c r="EE175" s="176"/>
      <c r="EF175" s="176"/>
      <c r="EG175" s="176"/>
      <c r="EH175" s="176"/>
      <c r="EI175" s="176"/>
      <c r="EJ175" s="176"/>
      <c r="EK175" s="176"/>
      <c r="EL175" s="176"/>
      <c r="EM175" s="176"/>
      <c r="EN175" s="176"/>
      <c r="EO175" s="176"/>
      <c r="EP175" s="176"/>
      <c r="EQ175" s="176"/>
      <c r="ER175" s="176"/>
      <c r="ES175" s="176"/>
      <c r="ET175" s="176"/>
      <c r="EU175" s="176"/>
      <c r="EV175" s="176"/>
      <c r="EW175" s="176"/>
      <c r="EX175" s="176"/>
      <c r="EY175" s="176"/>
      <c r="EZ175" s="176"/>
      <c r="FA175" s="176"/>
      <c r="FB175" s="176"/>
      <c r="FC175" s="176"/>
      <c r="FD175" s="176"/>
      <c r="FE175" s="176"/>
      <c r="FF175" s="176"/>
      <c r="FG175" s="176"/>
      <c r="FH175" s="176"/>
      <c r="FI175" s="176"/>
      <c r="FJ175" s="176"/>
      <c r="FK175" s="176"/>
      <c r="FL175" s="176"/>
      <c r="FM175" s="176"/>
      <c r="FN175" s="176"/>
      <c r="FO175" s="176"/>
      <c r="FP175" s="176"/>
      <c r="FQ175" s="176"/>
      <c r="FR175" s="176"/>
      <c r="FS175" s="176"/>
      <c r="FT175" s="176"/>
      <c r="FU175" s="176"/>
      <c r="FV175" s="176"/>
      <c r="FW175" s="176"/>
      <c r="FX175" s="176"/>
      <c r="FY175" s="176"/>
      <c r="FZ175" s="176"/>
      <c r="GA175" s="176"/>
      <c r="GB175" s="176"/>
      <c r="GC175" s="176"/>
      <c r="GD175" s="176"/>
      <c r="GE175" s="176"/>
      <c r="GF175" s="176"/>
      <c r="GG175" s="176"/>
      <c r="GH175" s="176"/>
      <c r="GI175" s="176"/>
      <c r="GJ175" s="176"/>
      <c r="GK175" s="176"/>
      <c r="GL175" s="176"/>
      <c r="GM175" s="176"/>
      <c r="GN175" s="176"/>
      <c r="GO175" s="176"/>
      <c r="GP175" s="176"/>
      <c r="GQ175" s="176"/>
      <c r="GR175" s="176"/>
      <c r="GS175" s="176"/>
      <c r="GT175" s="176"/>
      <c r="GU175" s="176"/>
      <c r="GV175" s="176"/>
      <c r="GW175" s="176"/>
      <c r="GX175" s="176"/>
      <c r="GY175" s="176"/>
      <c r="GZ175" s="176"/>
      <c r="HA175" s="176"/>
      <c r="HB175" s="176"/>
      <c r="HC175" s="176"/>
      <c r="HD175" s="176"/>
      <c r="HE175" s="176"/>
      <c r="HF175" s="176"/>
      <c r="HG175" s="176"/>
      <c r="HH175" s="176"/>
      <c r="HI175" s="176"/>
      <c r="HJ175" s="176"/>
      <c r="HK175" s="176"/>
      <c r="HL175" s="176"/>
      <c r="HM175" s="176"/>
      <c r="HN175" s="176"/>
      <c r="HO175" s="176"/>
      <c r="HP175" s="176"/>
      <c r="HQ175" s="176"/>
      <c r="HR175" s="176"/>
      <c r="HS175" s="176"/>
      <c r="HT175" s="176"/>
      <c r="HU175" s="176"/>
      <c r="HV175" s="176"/>
      <c r="HW175" s="176"/>
      <c r="HX175" s="176"/>
      <c r="HY175" s="176"/>
      <c r="HZ175" s="176"/>
      <c r="IA175" s="176"/>
      <c r="IB175" s="176"/>
      <c r="IC175" s="176"/>
      <c r="ID175" s="176"/>
      <c r="IE175" s="176"/>
      <c r="IF175" s="176"/>
      <c r="IG175" s="176"/>
      <c r="IH175" s="176"/>
      <c r="II175" s="176"/>
      <c r="IJ175" s="176"/>
      <c r="IK175" s="176"/>
      <c r="IL175" s="176"/>
      <c r="IM175" s="176"/>
      <c r="IN175" s="176"/>
      <c r="IO175" s="176"/>
      <c r="IP175" s="176"/>
      <c r="IQ175" s="176"/>
      <c r="IR175" s="176"/>
      <c r="IS175" s="176"/>
      <c r="IT175" s="176"/>
      <c r="IU175" s="176"/>
      <c r="IV175" s="176"/>
    </row>
    <row r="176" spans="1:256" s="177" customFormat="1" x14ac:dyDescent="0.2">
      <c r="A176" s="591"/>
      <c r="B176" s="170" t="s">
        <v>232</v>
      </c>
      <c r="C176" s="808"/>
      <c r="D176" s="809"/>
      <c r="E176" s="809"/>
      <c r="F176" s="809"/>
      <c r="G176" s="809"/>
      <c r="H176" s="810"/>
      <c r="I176" s="171">
        <f>SUM(H175)</f>
        <v>0</v>
      </c>
      <c r="J176" s="182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76"/>
      <c r="DX176" s="176"/>
      <c r="DY176" s="176"/>
      <c r="DZ176" s="176"/>
      <c r="EA176" s="176"/>
      <c r="EB176" s="176"/>
      <c r="EC176" s="176"/>
      <c r="ED176" s="176"/>
      <c r="EE176" s="176"/>
      <c r="EF176" s="176"/>
      <c r="EG176" s="176"/>
      <c r="EH176" s="176"/>
      <c r="EI176" s="176"/>
      <c r="EJ176" s="176"/>
      <c r="EK176" s="176"/>
      <c r="EL176" s="176"/>
      <c r="EM176" s="176"/>
      <c r="EN176" s="176"/>
      <c r="EO176" s="176"/>
      <c r="EP176" s="176"/>
      <c r="EQ176" s="176"/>
      <c r="ER176" s="176"/>
      <c r="ES176" s="176"/>
      <c r="ET176" s="176"/>
      <c r="EU176" s="176"/>
      <c r="EV176" s="176"/>
      <c r="EW176" s="176"/>
      <c r="EX176" s="176"/>
      <c r="EY176" s="176"/>
      <c r="EZ176" s="176"/>
      <c r="FA176" s="176"/>
      <c r="FB176" s="176"/>
      <c r="FC176" s="176"/>
      <c r="FD176" s="176"/>
      <c r="FE176" s="176"/>
      <c r="FF176" s="176"/>
      <c r="FG176" s="176"/>
      <c r="FH176" s="176"/>
      <c r="FI176" s="176"/>
      <c r="FJ176" s="176"/>
      <c r="FK176" s="176"/>
      <c r="FL176" s="176"/>
      <c r="FM176" s="176"/>
      <c r="FN176" s="176"/>
      <c r="FO176" s="176"/>
      <c r="FP176" s="176"/>
      <c r="FQ176" s="176"/>
      <c r="FR176" s="176"/>
      <c r="FS176" s="176"/>
      <c r="FT176" s="176"/>
      <c r="FU176" s="176"/>
      <c r="FV176" s="176"/>
      <c r="FW176" s="176"/>
      <c r="FX176" s="176"/>
      <c r="FY176" s="176"/>
      <c r="FZ176" s="176"/>
      <c r="GA176" s="176"/>
      <c r="GB176" s="176"/>
      <c r="GC176" s="176"/>
      <c r="GD176" s="176"/>
      <c r="GE176" s="176"/>
      <c r="GF176" s="176"/>
      <c r="GG176" s="176"/>
      <c r="GH176" s="176"/>
      <c r="GI176" s="176"/>
      <c r="GJ176" s="176"/>
      <c r="GK176" s="176"/>
      <c r="GL176" s="176"/>
      <c r="GM176" s="176"/>
      <c r="GN176" s="176"/>
      <c r="GO176" s="176"/>
      <c r="GP176" s="176"/>
      <c r="GQ176" s="176"/>
      <c r="GR176" s="176"/>
      <c r="GS176" s="176"/>
      <c r="GT176" s="176"/>
      <c r="GU176" s="176"/>
      <c r="GV176" s="176"/>
      <c r="GW176" s="176"/>
      <c r="GX176" s="176"/>
      <c r="GY176" s="176"/>
      <c r="GZ176" s="176"/>
      <c r="HA176" s="176"/>
      <c r="HB176" s="176"/>
      <c r="HC176" s="176"/>
      <c r="HD176" s="176"/>
      <c r="HE176" s="176"/>
      <c r="HF176" s="176"/>
      <c r="HG176" s="176"/>
      <c r="HH176" s="176"/>
      <c r="HI176" s="176"/>
      <c r="HJ176" s="176"/>
      <c r="HK176" s="176"/>
      <c r="HL176" s="176"/>
      <c r="HM176" s="176"/>
      <c r="HN176" s="176"/>
      <c r="HO176" s="176"/>
      <c r="HP176" s="176"/>
      <c r="HQ176" s="176"/>
      <c r="HR176" s="176"/>
      <c r="HS176" s="176"/>
      <c r="HT176" s="176"/>
      <c r="HU176" s="176"/>
      <c r="HV176" s="176"/>
      <c r="HW176" s="176"/>
      <c r="HX176" s="176"/>
      <c r="HY176" s="176"/>
      <c r="HZ176" s="176"/>
      <c r="IA176" s="176"/>
      <c r="IB176" s="176"/>
      <c r="IC176" s="176"/>
      <c r="ID176" s="176"/>
      <c r="IE176" s="176"/>
      <c r="IF176" s="176"/>
      <c r="IG176" s="176"/>
      <c r="IH176" s="176"/>
      <c r="II176" s="176"/>
      <c r="IJ176" s="176"/>
      <c r="IK176" s="176"/>
      <c r="IL176" s="176"/>
      <c r="IM176" s="176"/>
      <c r="IN176" s="176"/>
      <c r="IO176" s="176"/>
      <c r="IP176" s="176"/>
      <c r="IQ176" s="176"/>
      <c r="IR176" s="176"/>
      <c r="IS176" s="176"/>
      <c r="IT176" s="176"/>
      <c r="IU176" s="176"/>
      <c r="IV176" s="176"/>
    </row>
    <row r="177" spans="1:256" s="177" customFormat="1" x14ac:dyDescent="0.2">
      <c r="A177" s="591"/>
      <c r="B177" s="76"/>
      <c r="C177" s="77"/>
      <c r="D177" s="174"/>
      <c r="E177" s="79"/>
      <c r="F177" s="80"/>
      <c r="G177" s="167"/>
      <c r="H177" s="168"/>
      <c r="I177" s="131"/>
      <c r="J177" s="182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76"/>
      <c r="DX177" s="176"/>
      <c r="DY177" s="176"/>
      <c r="DZ177" s="176"/>
      <c r="EA177" s="176"/>
      <c r="EB177" s="176"/>
      <c r="EC177" s="176"/>
      <c r="ED177" s="176"/>
      <c r="EE177" s="176"/>
      <c r="EF177" s="176"/>
      <c r="EG177" s="176"/>
      <c r="EH177" s="176"/>
      <c r="EI177" s="176"/>
      <c r="EJ177" s="176"/>
      <c r="EK177" s="176"/>
      <c r="EL177" s="176"/>
      <c r="EM177" s="176"/>
      <c r="EN177" s="176"/>
      <c r="EO177" s="176"/>
      <c r="EP177" s="176"/>
      <c r="EQ177" s="176"/>
      <c r="ER177" s="176"/>
      <c r="ES177" s="176"/>
      <c r="ET177" s="176"/>
      <c r="EU177" s="176"/>
      <c r="EV177" s="176"/>
      <c r="EW177" s="176"/>
      <c r="EX177" s="176"/>
      <c r="EY177" s="176"/>
      <c r="EZ177" s="176"/>
      <c r="FA177" s="176"/>
      <c r="FB177" s="176"/>
      <c r="FC177" s="176"/>
      <c r="FD177" s="176"/>
      <c r="FE177" s="176"/>
      <c r="FF177" s="176"/>
      <c r="FG177" s="176"/>
      <c r="FH177" s="176"/>
      <c r="FI177" s="176"/>
      <c r="FJ177" s="176"/>
      <c r="FK177" s="176"/>
      <c r="FL177" s="176"/>
      <c r="FM177" s="176"/>
      <c r="FN177" s="176"/>
      <c r="FO177" s="176"/>
      <c r="FP177" s="176"/>
      <c r="FQ177" s="176"/>
      <c r="FR177" s="176"/>
      <c r="FS177" s="176"/>
      <c r="FT177" s="176"/>
      <c r="FU177" s="176"/>
      <c r="FV177" s="176"/>
      <c r="FW177" s="176"/>
      <c r="FX177" s="176"/>
      <c r="FY177" s="176"/>
      <c r="FZ177" s="176"/>
      <c r="GA177" s="176"/>
      <c r="GB177" s="176"/>
      <c r="GC177" s="176"/>
      <c r="GD177" s="176"/>
      <c r="GE177" s="176"/>
      <c r="GF177" s="176"/>
      <c r="GG177" s="176"/>
      <c r="GH177" s="176"/>
      <c r="GI177" s="176"/>
      <c r="GJ177" s="176"/>
      <c r="GK177" s="176"/>
      <c r="GL177" s="176"/>
      <c r="GM177" s="176"/>
      <c r="GN177" s="176"/>
      <c r="GO177" s="176"/>
      <c r="GP177" s="176"/>
      <c r="GQ177" s="176"/>
      <c r="GR177" s="176"/>
      <c r="GS177" s="176"/>
      <c r="GT177" s="176"/>
      <c r="GU177" s="176"/>
      <c r="GV177" s="176"/>
      <c r="GW177" s="176"/>
      <c r="GX177" s="176"/>
      <c r="GY177" s="176"/>
      <c r="GZ177" s="176"/>
      <c r="HA177" s="176"/>
      <c r="HB177" s="176"/>
      <c r="HC177" s="176"/>
      <c r="HD177" s="176"/>
      <c r="HE177" s="176"/>
      <c r="HF177" s="176"/>
      <c r="HG177" s="176"/>
      <c r="HH177" s="176"/>
      <c r="HI177" s="176"/>
      <c r="HJ177" s="176"/>
      <c r="HK177" s="176"/>
      <c r="HL177" s="176"/>
      <c r="HM177" s="176"/>
      <c r="HN177" s="176"/>
      <c r="HO177" s="176"/>
      <c r="HP177" s="176"/>
      <c r="HQ177" s="176"/>
      <c r="HR177" s="176"/>
      <c r="HS177" s="176"/>
      <c r="HT177" s="176"/>
      <c r="HU177" s="176"/>
      <c r="HV177" s="176"/>
      <c r="HW177" s="176"/>
      <c r="HX177" s="176"/>
      <c r="HY177" s="176"/>
      <c r="HZ177" s="176"/>
      <c r="IA177" s="176"/>
      <c r="IB177" s="176"/>
      <c r="IC177" s="176"/>
      <c r="ID177" s="176"/>
      <c r="IE177" s="176"/>
      <c r="IF177" s="176"/>
      <c r="IG177" s="176"/>
      <c r="IH177" s="176"/>
      <c r="II177" s="176"/>
      <c r="IJ177" s="176"/>
      <c r="IK177" s="176"/>
      <c r="IL177" s="176"/>
      <c r="IM177" s="176"/>
      <c r="IN177" s="176"/>
      <c r="IO177" s="176"/>
      <c r="IP177" s="176"/>
      <c r="IQ177" s="176"/>
      <c r="IR177" s="176"/>
      <c r="IS177" s="176"/>
      <c r="IT177" s="176"/>
      <c r="IU177" s="176"/>
      <c r="IV177" s="176"/>
    </row>
    <row r="178" spans="1:256" s="177" customFormat="1" x14ac:dyDescent="0.2">
      <c r="A178" s="591"/>
      <c r="B178" s="102"/>
      <c r="C178" s="672"/>
      <c r="D178" s="672"/>
      <c r="E178" s="672"/>
      <c r="F178" s="104"/>
      <c r="G178" s="105"/>
      <c r="H178" s="106"/>
      <c r="I178" s="107"/>
      <c r="J178" s="182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76"/>
      <c r="DX178" s="176"/>
      <c r="DY178" s="176"/>
      <c r="DZ178" s="176"/>
      <c r="EA178" s="176"/>
      <c r="EB178" s="176"/>
      <c r="EC178" s="176"/>
      <c r="ED178" s="176"/>
      <c r="EE178" s="176"/>
      <c r="EF178" s="176"/>
      <c r="EG178" s="176"/>
      <c r="EH178" s="176"/>
      <c r="EI178" s="176"/>
      <c r="EJ178" s="176"/>
      <c r="EK178" s="176"/>
      <c r="EL178" s="176"/>
      <c r="EM178" s="176"/>
      <c r="EN178" s="176"/>
      <c r="EO178" s="176"/>
      <c r="EP178" s="176"/>
      <c r="EQ178" s="176"/>
      <c r="ER178" s="176"/>
      <c r="ES178" s="176"/>
      <c r="ET178" s="176"/>
      <c r="EU178" s="176"/>
      <c r="EV178" s="176"/>
      <c r="EW178" s="176"/>
      <c r="EX178" s="176"/>
      <c r="EY178" s="176"/>
      <c r="EZ178" s="176"/>
      <c r="FA178" s="176"/>
      <c r="FB178" s="176"/>
      <c r="FC178" s="176"/>
      <c r="FD178" s="176"/>
      <c r="FE178" s="176"/>
      <c r="FF178" s="176"/>
      <c r="FG178" s="176"/>
      <c r="FH178" s="176"/>
      <c r="FI178" s="176"/>
      <c r="FJ178" s="176"/>
      <c r="FK178" s="176"/>
      <c r="FL178" s="176"/>
      <c r="FM178" s="176"/>
      <c r="FN178" s="176"/>
      <c r="FO178" s="176"/>
      <c r="FP178" s="176"/>
      <c r="FQ178" s="176"/>
      <c r="FR178" s="176"/>
      <c r="FS178" s="176"/>
      <c r="FT178" s="176"/>
      <c r="FU178" s="176"/>
      <c r="FV178" s="176"/>
      <c r="FW178" s="176"/>
      <c r="FX178" s="176"/>
      <c r="FY178" s="176"/>
      <c r="FZ178" s="176"/>
      <c r="GA178" s="176"/>
      <c r="GB178" s="176"/>
      <c r="GC178" s="176"/>
      <c r="GD178" s="176"/>
      <c r="GE178" s="176"/>
      <c r="GF178" s="176"/>
      <c r="GG178" s="176"/>
      <c r="GH178" s="176"/>
      <c r="GI178" s="176"/>
      <c r="GJ178" s="176"/>
      <c r="GK178" s="176"/>
      <c r="GL178" s="176"/>
      <c r="GM178" s="176"/>
      <c r="GN178" s="176"/>
      <c r="GO178" s="176"/>
      <c r="GP178" s="176"/>
      <c r="GQ178" s="176"/>
      <c r="GR178" s="176"/>
      <c r="GS178" s="176"/>
      <c r="GT178" s="176"/>
      <c r="GU178" s="176"/>
      <c r="GV178" s="176"/>
      <c r="GW178" s="176"/>
      <c r="GX178" s="176"/>
      <c r="GY178" s="176"/>
      <c r="GZ178" s="176"/>
      <c r="HA178" s="176"/>
      <c r="HB178" s="176"/>
      <c r="HC178" s="176"/>
      <c r="HD178" s="176"/>
      <c r="HE178" s="176"/>
      <c r="HF178" s="176"/>
      <c r="HG178" s="176"/>
      <c r="HH178" s="176"/>
      <c r="HI178" s="176"/>
      <c r="HJ178" s="176"/>
      <c r="HK178" s="176"/>
      <c r="HL178" s="176"/>
      <c r="HM178" s="176"/>
      <c r="HN178" s="176"/>
      <c r="HO178" s="176"/>
      <c r="HP178" s="176"/>
      <c r="HQ178" s="176"/>
      <c r="HR178" s="176"/>
      <c r="HS178" s="176"/>
      <c r="HT178" s="176"/>
      <c r="HU178" s="176"/>
      <c r="HV178" s="176"/>
      <c r="HW178" s="176"/>
      <c r="HX178" s="176"/>
      <c r="HY178" s="176"/>
      <c r="HZ178" s="176"/>
      <c r="IA178" s="176"/>
      <c r="IB178" s="176"/>
      <c r="IC178" s="176"/>
      <c r="ID178" s="176"/>
      <c r="IE178" s="176"/>
      <c r="IF178" s="176"/>
      <c r="IG178" s="176"/>
      <c r="IH178" s="176"/>
      <c r="II178" s="176"/>
      <c r="IJ178" s="176"/>
      <c r="IK178" s="176"/>
      <c r="IL178" s="176"/>
      <c r="IM178" s="176"/>
      <c r="IN178" s="176"/>
      <c r="IO178" s="176"/>
      <c r="IP178" s="176"/>
      <c r="IQ178" s="176"/>
      <c r="IR178" s="176"/>
      <c r="IS178" s="176"/>
      <c r="IT178" s="176"/>
      <c r="IU178" s="176"/>
      <c r="IV178" s="176"/>
    </row>
    <row r="179" spans="1:256" s="177" customFormat="1" ht="17.25" customHeight="1" x14ac:dyDescent="0.2">
      <c r="A179" s="591"/>
      <c r="B179" s="139" t="s">
        <v>237</v>
      </c>
      <c r="C179" s="562"/>
      <c r="D179" s="562"/>
      <c r="E179" s="141"/>
      <c r="F179" s="142"/>
      <c r="G179" s="108"/>
      <c r="H179" s="109"/>
      <c r="I179" s="298" t="s">
        <v>210</v>
      </c>
      <c r="J179" s="182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/>
      <c r="EK179" s="176"/>
      <c r="EL179" s="176"/>
      <c r="EM179" s="176"/>
      <c r="EN179" s="176"/>
      <c r="EO179" s="176"/>
      <c r="EP179" s="176"/>
      <c r="EQ179" s="176"/>
      <c r="ER179" s="176"/>
      <c r="ES179" s="176"/>
      <c r="ET179" s="176"/>
      <c r="EU179" s="176"/>
      <c r="EV179" s="176"/>
      <c r="EW179" s="176"/>
      <c r="EX179" s="176"/>
      <c r="EY179" s="176"/>
      <c r="EZ179" s="176"/>
      <c r="FA179" s="176"/>
      <c r="FB179" s="176"/>
      <c r="FC179" s="176"/>
      <c r="FD179" s="176"/>
      <c r="FE179" s="176"/>
      <c r="FF179" s="176"/>
      <c r="FG179" s="176"/>
      <c r="FH179" s="176"/>
      <c r="FI179" s="176"/>
      <c r="FJ179" s="176"/>
      <c r="FK179" s="176"/>
      <c r="FL179" s="176"/>
      <c r="FM179" s="176"/>
      <c r="FN179" s="176"/>
      <c r="FO179" s="176"/>
      <c r="FP179" s="176"/>
      <c r="FQ179" s="176"/>
      <c r="FR179" s="176"/>
      <c r="FS179" s="176"/>
      <c r="FT179" s="176"/>
      <c r="FU179" s="176"/>
      <c r="FV179" s="176"/>
      <c r="FW179" s="176"/>
      <c r="FX179" s="176"/>
      <c r="FY179" s="176"/>
      <c r="FZ179" s="176"/>
      <c r="GA179" s="176"/>
      <c r="GB179" s="176"/>
      <c r="GC179" s="176"/>
      <c r="GD179" s="176"/>
      <c r="GE179" s="176"/>
      <c r="GF179" s="176"/>
      <c r="GG179" s="176"/>
      <c r="GH179" s="176"/>
      <c r="GI179" s="176"/>
      <c r="GJ179" s="176"/>
      <c r="GK179" s="176"/>
      <c r="GL179" s="176"/>
      <c r="GM179" s="176"/>
      <c r="GN179" s="176"/>
      <c r="GO179" s="176"/>
      <c r="GP179" s="176"/>
      <c r="GQ179" s="176"/>
      <c r="GR179" s="176"/>
      <c r="GS179" s="176"/>
      <c r="GT179" s="176"/>
      <c r="GU179" s="176"/>
      <c r="GV179" s="176"/>
      <c r="GW179" s="176"/>
      <c r="GX179" s="176"/>
      <c r="GY179" s="176"/>
      <c r="GZ179" s="176"/>
      <c r="HA179" s="176"/>
      <c r="HB179" s="176"/>
      <c r="HC179" s="176"/>
      <c r="HD179" s="176"/>
      <c r="HE179" s="176"/>
      <c r="HF179" s="176"/>
      <c r="HG179" s="176"/>
      <c r="HH179" s="176"/>
      <c r="HI179" s="176"/>
      <c r="HJ179" s="176"/>
      <c r="HK179" s="176"/>
      <c r="HL179" s="176"/>
      <c r="HM179" s="176"/>
      <c r="HN179" s="176"/>
      <c r="HO179" s="176"/>
      <c r="HP179" s="176"/>
      <c r="HQ179" s="176"/>
      <c r="HR179" s="176"/>
      <c r="HS179" s="176"/>
      <c r="HT179" s="176"/>
      <c r="HU179" s="176"/>
      <c r="HV179" s="176"/>
      <c r="HW179" s="176"/>
      <c r="HX179" s="176"/>
      <c r="HY179" s="176"/>
      <c r="HZ179" s="176"/>
      <c r="IA179" s="176"/>
      <c r="IB179" s="176"/>
      <c r="IC179" s="176"/>
      <c r="ID179" s="176"/>
      <c r="IE179" s="176"/>
      <c r="IF179" s="176"/>
      <c r="IG179" s="176"/>
      <c r="IH179" s="176"/>
      <c r="II179" s="176"/>
      <c r="IJ179" s="176"/>
      <c r="IK179" s="176"/>
      <c r="IL179" s="176"/>
      <c r="IM179" s="176"/>
      <c r="IN179" s="176"/>
      <c r="IO179" s="176"/>
      <c r="IP179" s="176"/>
      <c r="IQ179" s="176"/>
      <c r="IR179" s="176"/>
      <c r="IS179" s="176"/>
      <c r="IT179" s="176"/>
      <c r="IU179" s="176"/>
      <c r="IV179" s="176"/>
    </row>
    <row r="180" spans="1:256" s="177" customFormat="1" ht="22.5" customHeight="1" x14ac:dyDescent="0.2">
      <c r="A180" s="591"/>
      <c r="B180" s="143" t="s">
        <v>238</v>
      </c>
      <c r="C180" s="144"/>
      <c r="D180" s="144"/>
      <c r="E180" s="145"/>
      <c r="F180" s="146"/>
      <c r="G180" s="595">
        <f>I163</f>
        <v>5.71</v>
      </c>
      <c r="H180" s="148"/>
      <c r="I180" s="149"/>
      <c r="J180" s="182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/>
      <c r="EK180" s="176"/>
      <c r="EL180" s="176"/>
      <c r="EM180" s="176"/>
      <c r="EN180" s="176"/>
      <c r="EO180" s="176"/>
      <c r="EP180" s="176"/>
      <c r="EQ180" s="176"/>
      <c r="ER180" s="176"/>
      <c r="ES180" s="176"/>
      <c r="ET180" s="176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76"/>
      <c r="FJ180" s="176"/>
      <c r="FK180" s="176"/>
      <c r="FL180" s="176"/>
      <c r="FM180" s="176"/>
      <c r="FN180" s="176"/>
      <c r="FO180" s="176"/>
      <c r="FP180" s="176"/>
      <c r="FQ180" s="176"/>
      <c r="FR180" s="176"/>
      <c r="FS180" s="176"/>
      <c r="FT180" s="176"/>
      <c r="FU180" s="176"/>
      <c r="FV180" s="176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</row>
    <row r="181" spans="1:256" s="177" customFormat="1" ht="22.5" customHeight="1" x14ac:dyDescent="0.2">
      <c r="A181" s="591"/>
      <c r="B181" s="296" t="s">
        <v>239</v>
      </c>
      <c r="C181" s="673"/>
      <c r="D181" s="673"/>
      <c r="E181" s="150"/>
      <c r="F181" s="151"/>
      <c r="G181" s="596">
        <v>0</v>
      </c>
      <c r="H181" s="161"/>
      <c r="I181" s="153"/>
      <c r="J181" s="182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/>
      <c r="EK181" s="176"/>
      <c r="EL181" s="176"/>
      <c r="EM181" s="176"/>
      <c r="EN181" s="176"/>
      <c r="EO181" s="176"/>
      <c r="EP181" s="176"/>
      <c r="EQ181" s="176"/>
      <c r="ER181" s="176"/>
      <c r="ES181" s="176"/>
      <c r="ET181" s="176"/>
      <c r="EU181" s="176"/>
      <c r="EV181" s="176"/>
      <c r="EW181" s="176"/>
      <c r="EX181" s="176"/>
      <c r="EY181" s="176"/>
      <c r="EZ181" s="176"/>
      <c r="FA181" s="176"/>
      <c r="FB181" s="176"/>
      <c r="FC181" s="176"/>
      <c r="FD181" s="176"/>
      <c r="FE181" s="176"/>
      <c r="FF181" s="176"/>
      <c r="FG181" s="176"/>
      <c r="FH181" s="176"/>
      <c r="FI181" s="176"/>
      <c r="FJ181" s="176"/>
      <c r="FK181" s="176"/>
      <c r="FL181" s="176"/>
      <c r="FM181" s="176"/>
      <c r="FN181" s="176"/>
      <c r="FO181" s="176"/>
      <c r="FP181" s="176"/>
      <c r="FQ181" s="176"/>
      <c r="FR181" s="176"/>
      <c r="FS181" s="176"/>
      <c r="FT181" s="176"/>
      <c r="FU181" s="176"/>
      <c r="FV181" s="176"/>
      <c r="FW181" s="176"/>
      <c r="FX181" s="176"/>
      <c r="FY181" s="176"/>
      <c r="FZ181" s="176"/>
      <c r="GA181" s="176"/>
      <c r="GB181" s="176"/>
      <c r="GC181" s="176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</row>
    <row r="182" spans="1:256" s="177" customFormat="1" ht="22.5" customHeight="1" x14ac:dyDescent="0.2">
      <c r="A182" s="591"/>
      <c r="B182" s="154" t="s">
        <v>240</v>
      </c>
      <c r="C182" s="155"/>
      <c r="D182" s="155"/>
      <c r="E182" s="156"/>
      <c r="F182" s="597"/>
      <c r="G182" s="598"/>
      <c r="H182" s="297"/>
      <c r="I182" s="159">
        <f>G180+G181</f>
        <v>5.71</v>
      </c>
      <c r="J182" s="182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/>
      <c r="EK182" s="176"/>
      <c r="EL182" s="176"/>
      <c r="EM182" s="176"/>
      <c r="EN182" s="176"/>
      <c r="EO182" s="176"/>
      <c r="EP182" s="176"/>
      <c r="EQ182" s="176"/>
      <c r="ER182" s="176"/>
      <c r="ES182" s="176"/>
      <c r="ET182" s="176"/>
      <c r="EU182" s="176"/>
      <c r="EV182" s="176"/>
      <c r="EW182" s="176"/>
      <c r="EX182" s="176"/>
      <c r="EY182" s="176"/>
      <c r="EZ182" s="176"/>
      <c r="FA182" s="176"/>
      <c r="FB182" s="176"/>
      <c r="FC182" s="176"/>
      <c r="FD182" s="176"/>
      <c r="FE182" s="176"/>
      <c r="FF182" s="176"/>
      <c r="FG182" s="176"/>
      <c r="FH182" s="176"/>
      <c r="FI182" s="176"/>
      <c r="FJ182" s="176"/>
      <c r="FK182" s="176"/>
      <c r="FL182" s="176"/>
      <c r="FM182" s="176"/>
      <c r="FN182" s="176"/>
      <c r="FO182" s="176"/>
      <c r="FP182" s="176"/>
      <c r="FQ182" s="176"/>
      <c r="FR182" s="176"/>
      <c r="FS182" s="176"/>
      <c r="FT182" s="176"/>
      <c r="FU182" s="176"/>
      <c r="FV182" s="176"/>
      <c r="FW182" s="176"/>
      <c r="FX182" s="176"/>
      <c r="FY182" s="176"/>
      <c r="FZ182" s="176"/>
      <c r="GA182" s="176"/>
      <c r="GB182" s="176"/>
      <c r="GC182" s="176"/>
      <c r="GD182" s="176"/>
      <c r="GE182" s="176"/>
      <c r="GF182" s="176"/>
      <c r="GG182" s="176"/>
      <c r="GH182" s="176"/>
      <c r="GI182" s="176"/>
      <c r="GJ182" s="176"/>
      <c r="GK182" s="176"/>
      <c r="GL182" s="176"/>
      <c r="GM182" s="176"/>
      <c r="GN182" s="176"/>
      <c r="GO182" s="176"/>
      <c r="GP182" s="176"/>
      <c r="GQ182" s="176"/>
      <c r="GR182" s="176"/>
      <c r="GS182" s="176"/>
      <c r="GT182" s="176"/>
      <c r="GU182" s="176"/>
      <c r="GV182" s="176"/>
      <c r="GW182" s="176"/>
      <c r="GX182" s="176"/>
      <c r="GY182" s="176"/>
      <c r="GZ182" s="176"/>
      <c r="HA182" s="176"/>
      <c r="HB182" s="176"/>
      <c r="HC182" s="176"/>
      <c r="HD182" s="176"/>
      <c r="HE182" s="176"/>
      <c r="HF182" s="176"/>
      <c r="HG182" s="176"/>
      <c r="HH182" s="176"/>
      <c r="HI182" s="176"/>
      <c r="HJ182" s="176"/>
      <c r="HK182" s="176"/>
      <c r="HL182" s="176"/>
      <c r="HM182" s="176"/>
      <c r="HN182" s="176"/>
      <c r="HO182" s="176"/>
      <c r="HP182" s="176"/>
      <c r="HQ182" s="176"/>
      <c r="HR182" s="176"/>
      <c r="HS182" s="176"/>
      <c r="HT182" s="176"/>
      <c r="HU182" s="176"/>
      <c r="HV182" s="176"/>
      <c r="HW182" s="176"/>
      <c r="HX182" s="176"/>
      <c r="HY182" s="176"/>
      <c r="HZ182" s="176"/>
      <c r="IA182" s="176"/>
      <c r="IB182" s="176"/>
      <c r="IC182" s="176"/>
      <c r="ID182" s="176"/>
      <c r="IE182" s="176"/>
      <c r="IF182" s="176"/>
      <c r="IG182" s="176"/>
      <c r="IH182" s="176"/>
      <c r="II182" s="176"/>
      <c r="IJ182" s="176"/>
      <c r="IK182" s="176"/>
      <c r="IL182" s="176"/>
      <c r="IM182" s="176"/>
      <c r="IN182" s="176"/>
      <c r="IO182" s="176"/>
      <c r="IP182" s="176"/>
      <c r="IQ182" s="176"/>
      <c r="IR182" s="176"/>
      <c r="IS182" s="176"/>
      <c r="IT182" s="176"/>
      <c r="IU182" s="176"/>
      <c r="IV182" s="176"/>
    </row>
    <row r="183" spans="1:256" s="177" customFormat="1" ht="22.5" customHeight="1" x14ac:dyDescent="0.2">
      <c r="A183" s="591"/>
      <c r="B183" s="143" t="s">
        <v>241</v>
      </c>
      <c r="C183" s="144"/>
      <c r="D183" s="144"/>
      <c r="E183" s="145"/>
      <c r="F183" s="151"/>
      <c r="G183" s="595">
        <f>I171</f>
        <v>15.410000000000002</v>
      </c>
      <c r="H183" s="161"/>
      <c r="I183" s="162"/>
      <c r="J183" s="182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76"/>
      <c r="DX183" s="176"/>
      <c r="DY183" s="176"/>
      <c r="DZ183" s="176"/>
      <c r="EA183" s="176"/>
      <c r="EB183" s="176"/>
      <c r="EC183" s="176"/>
      <c r="ED183" s="176"/>
      <c r="EE183" s="176"/>
      <c r="EF183" s="176"/>
      <c r="EG183" s="176"/>
      <c r="EH183" s="176"/>
      <c r="EI183" s="176"/>
      <c r="EJ183" s="176"/>
      <c r="EK183" s="176"/>
      <c r="EL183" s="176"/>
      <c r="EM183" s="176"/>
      <c r="EN183" s="176"/>
      <c r="EO183" s="176"/>
      <c r="EP183" s="176"/>
      <c r="EQ183" s="176"/>
      <c r="ER183" s="176"/>
      <c r="ES183" s="176"/>
      <c r="ET183" s="176"/>
      <c r="EU183" s="176"/>
      <c r="EV183" s="176"/>
      <c r="EW183" s="176"/>
      <c r="EX183" s="176"/>
      <c r="EY183" s="176"/>
      <c r="EZ183" s="176"/>
      <c r="FA183" s="176"/>
      <c r="FB183" s="176"/>
      <c r="FC183" s="176"/>
      <c r="FD183" s="176"/>
      <c r="FE183" s="176"/>
      <c r="FF183" s="176"/>
      <c r="FG183" s="176"/>
      <c r="FH183" s="176"/>
      <c r="FI183" s="176"/>
      <c r="FJ183" s="176"/>
      <c r="FK183" s="176"/>
      <c r="FL183" s="176"/>
      <c r="FM183" s="176"/>
      <c r="FN183" s="176"/>
      <c r="FO183" s="176"/>
      <c r="FP183" s="176"/>
      <c r="FQ183" s="176"/>
      <c r="FR183" s="176"/>
      <c r="FS183" s="176"/>
      <c r="FT183" s="176"/>
      <c r="FU183" s="176"/>
      <c r="FV183" s="176"/>
      <c r="FW183" s="176"/>
      <c r="FX183" s="176"/>
      <c r="FY183" s="176"/>
      <c r="FZ183" s="176"/>
      <c r="GA183" s="176"/>
      <c r="GB183" s="176"/>
      <c r="GC183" s="176"/>
      <c r="GD183" s="176"/>
      <c r="GE183" s="176"/>
      <c r="GF183" s="176"/>
      <c r="GG183" s="176"/>
      <c r="GH183" s="176"/>
      <c r="GI183" s="176"/>
      <c r="GJ183" s="176"/>
      <c r="GK183" s="176"/>
      <c r="GL183" s="176"/>
      <c r="GM183" s="176"/>
      <c r="GN183" s="176"/>
      <c r="GO183" s="176"/>
      <c r="GP183" s="176"/>
      <c r="GQ183" s="176"/>
      <c r="GR183" s="176"/>
      <c r="GS183" s="176"/>
      <c r="GT183" s="176"/>
      <c r="GU183" s="176"/>
      <c r="GV183" s="176"/>
      <c r="GW183" s="176"/>
      <c r="GX183" s="176"/>
      <c r="GY183" s="176"/>
      <c r="GZ183" s="176"/>
      <c r="HA183" s="176"/>
      <c r="HB183" s="176"/>
      <c r="HC183" s="176"/>
      <c r="HD183" s="176"/>
      <c r="HE183" s="176"/>
      <c r="HF183" s="176"/>
      <c r="HG183" s="176"/>
      <c r="HH183" s="176"/>
      <c r="HI183" s="176"/>
      <c r="HJ183" s="176"/>
      <c r="HK183" s="176"/>
      <c r="HL183" s="176"/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  <c r="IU183" s="176"/>
      <c r="IV183" s="176"/>
    </row>
    <row r="184" spans="1:256" s="177" customFormat="1" ht="22.5" customHeight="1" x14ac:dyDescent="0.2">
      <c r="A184" s="591"/>
      <c r="B184" s="118" t="s">
        <v>242</v>
      </c>
      <c r="C184" s="673"/>
      <c r="D184" s="673"/>
      <c r="E184" s="150"/>
      <c r="F184" s="151"/>
      <c r="G184" s="596">
        <f>I176</f>
        <v>0</v>
      </c>
      <c r="H184" s="161"/>
      <c r="I184" s="153"/>
      <c r="J184" s="182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76"/>
      <c r="DX184" s="176"/>
      <c r="DY184" s="176"/>
      <c r="DZ184" s="176"/>
      <c r="EA184" s="176"/>
      <c r="EB184" s="176"/>
      <c r="EC184" s="176"/>
      <c r="ED184" s="176"/>
      <c r="EE184" s="176"/>
      <c r="EF184" s="176"/>
      <c r="EG184" s="176"/>
      <c r="EH184" s="176"/>
      <c r="EI184" s="176"/>
      <c r="EJ184" s="176"/>
      <c r="EK184" s="176"/>
      <c r="EL184" s="176"/>
      <c r="EM184" s="176"/>
      <c r="EN184" s="176"/>
      <c r="EO184" s="176"/>
      <c r="EP184" s="176"/>
      <c r="EQ184" s="176"/>
      <c r="ER184" s="176"/>
      <c r="ES184" s="176"/>
      <c r="ET184" s="176"/>
      <c r="EU184" s="176"/>
      <c r="EV184" s="176"/>
      <c r="EW184" s="176"/>
      <c r="EX184" s="176"/>
      <c r="EY184" s="176"/>
      <c r="EZ184" s="176"/>
      <c r="FA184" s="176"/>
      <c r="FB184" s="176"/>
      <c r="FC184" s="176"/>
      <c r="FD184" s="176"/>
      <c r="FE184" s="176"/>
      <c r="FF184" s="176"/>
      <c r="FG184" s="176"/>
      <c r="FH184" s="176"/>
      <c r="FI184" s="176"/>
      <c r="FJ184" s="176"/>
      <c r="FK184" s="176"/>
      <c r="FL184" s="176"/>
      <c r="FM184" s="176"/>
      <c r="FN184" s="176"/>
      <c r="FO184" s="176"/>
      <c r="FP184" s="176"/>
      <c r="FQ184" s="176"/>
      <c r="FR184" s="176"/>
      <c r="FS184" s="176"/>
      <c r="FT184" s="176"/>
      <c r="FU184" s="176"/>
      <c r="FV184" s="176"/>
      <c r="FW184" s="176"/>
      <c r="FX184" s="176"/>
      <c r="FY184" s="176"/>
      <c r="FZ184" s="176"/>
      <c r="GA184" s="176"/>
      <c r="GB184" s="176"/>
      <c r="GC184" s="176"/>
      <c r="GD184" s="176"/>
      <c r="GE184" s="176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</row>
    <row r="185" spans="1:256" s="177" customFormat="1" ht="22.5" customHeight="1" x14ac:dyDescent="0.2">
      <c r="A185" s="591"/>
      <c r="B185" s="154" t="s">
        <v>243</v>
      </c>
      <c r="C185" s="155"/>
      <c r="D185" s="155"/>
      <c r="E185" s="156"/>
      <c r="F185" s="151"/>
      <c r="G185" s="598"/>
      <c r="H185" s="297"/>
      <c r="I185" s="159">
        <f>G183+G184</f>
        <v>15.410000000000002</v>
      </c>
      <c r="J185" s="179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176"/>
      <c r="BU185" s="176"/>
      <c r="BV185" s="176"/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/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76"/>
      <c r="DX185" s="176"/>
      <c r="DY185" s="176"/>
      <c r="DZ185" s="176"/>
      <c r="EA185" s="176"/>
      <c r="EB185" s="176"/>
      <c r="EC185" s="176"/>
      <c r="ED185" s="176"/>
      <c r="EE185" s="176"/>
      <c r="EF185" s="176"/>
      <c r="EG185" s="176"/>
      <c r="EH185" s="176"/>
      <c r="EI185" s="176"/>
      <c r="EJ185" s="176"/>
      <c r="EK185" s="176"/>
      <c r="EL185" s="176"/>
      <c r="EM185" s="176"/>
      <c r="EN185" s="176"/>
      <c r="EO185" s="176"/>
      <c r="EP185" s="176"/>
      <c r="EQ185" s="176"/>
      <c r="ER185" s="176"/>
      <c r="ES185" s="176"/>
      <c r="ET185" s="176"/>
      <c r="EU185" s="176"/>
      <c r="EV185" s="176"/>
      <c r="EW185" s="176"/>
      <c r="EX185" s="176"/>
      <c r="EY185" s="176"/>
      <c r="EZ185" s="176"/>
      <c r="FA185" s="176"/>
      <c r="FB185" s="176"/>
      <c r="FC185" s="176"/>
      <c r="FD185" s="176"/>
      <c r="FE185" s="176"/>
      <c r="FF185" s="176"/>
      <c r="FG185" s="176"/>
      <c r="FH185" s="176"/>
      <c r="FI185" s="176"/>
      <c r="FJ185" s="176"/>
      <c r="FK185" s="176"/>
      <c r="FL185" s="176"/>
      <c r="FM185" s="176"/>
      <c r="FN185" s="176"/>
      <c r="FO185" s="176"/>
      <c r="FP185" s="176"/>
      <c r="FQ185" s="176"/>
      <c r="FR185" s="176"/>
      <c r="FS185" s="176"/>
      <c r="FT185" s="176"/>
      <c r="FU185" s="176"/>
      <c r="FV185" s="176"/>
      <c r="FW185" s="176"/>
      <c r="FX185" s="176"/>
      <c r="FY185" s="176"/>
      <c r="FZ185" s="176"/>
      <c r="GA185" s="176"/>
      <c r="GB185" s="176"/>
      <c r="GC185" s="176"/>
      <c r="GD185" s="176"/>
      <c r="GE185" s="176"/>
      <c r="GF185" s="176"/>
      <c r="GG185" s="176"/>
      <c r="GH185" s="176"/>
      <c r="GI185" s="176"/>
      <c r="GJ185" s="176"/>
      <c r="GK185" s="176"/>
      <c r="GL185" s="176"/>
      <c r="GM185" s="176"/>
      <c r="GN185" s="176"/>
      <c r="GO185" s="176"/>
      <c r="GP185" s="176"/>
      <c r="GQ185" s="176"/>
      <c r="GR185" s="176"/>
      <c r="GS185" s="176"/>
      <c r="GT185" s="176"/>
      <c r="GU185" s="176"/>
      <c r="GV185" s="176"/>
      <c r="GW185" s="176"/>
      <c r="GX185" s="176"/>
      <c r="GY185" s="176"/>
      <c r="GZ185" s="176"/>
      <c r="HA185" s="176"/>
      <c r="HB185" s="176"/>
      <c r="HC185" s="176"/>
      <c r="HD185" s="176"/>
      <c r="HE185" s="176"/>
      <c r="HF185" s="176"/>
      <c r="HG185" s="176"/>
      <c r="HH185" s="176"/>
      <c r="HI185" s="176"/>
      <c r="HJ185" s="176"/>
      <c r="HK185" s="176"/>
      <c r="HL185" s="176"/>
      <c r="HM185" s="176"/>
      <c r="HN185" s="176"/>
      <c r="HO185" s="176"/>
      <c r="HP185" s="176"/>
      <c r="HQ185" s="176"/>
      <c r="HR185" s="176"/>
      <c r="HS185" s="176"/>
      <c r="HT185" s="176"/>
      <c r="HU185" s="176"/>
      <c r="HV185" s="176"/>
      <c r="HW185" s="176"/>
      <c r="HX185" s="176"/>
      <c r="HY185" s="176"/>
      <c r="HZ185" s="176"/>
      <c r="IA185" s="176"/>
      <c r="IB185" s="176"/>
      <c r="IC185" s="176"/>
      <c r="ID185" s="176"/>
      <c r="IE185" s="176"/>
      <c r="IF185" s="176"/>
      <c r="IG185" s="176"/>
      <c r="IH185" s="176"/>
      <c r="II185" s="176"/>
      <c r="IJ185" s="176"/>
      <c r="IK185" s="176"/>
      <c r="IL185" s="176"/>
      <c r="IM185" s="176"/>
      <c r="IN185" s="176"/>
      <c r="IO185" s="176"/>
      <c r="IP185" s="176"/>
      <c r="IQ185" s="176"/>
      <c r="IR185" s="176"/>
      <c r="IS185" s="176"/>
      <c r="IT185" s="176"/>
      <c r="IU185" s="176"/>
      <c r="IV185" s="176"/>
    </row>
    <row r="186" spans="1:256" s="177" customFormat="1" ht="22.5" customHeight="1" thickBot="1" x14ac:dyDescent="0.25">
      <c r="A186" s="591"/>
      <c r="B186" s="318" t="s">
        <v>244</v>
      </c>
      <c r="C186" s="319"/>
      <c r="D186" s="319"/>
      <c r="E186" s="319"/>
      <c r="F186" s="699"/>
      <c r="G186" s="321"/>
      <c r="H186" s="700"/>
      <c r="I186" s="323">
        <f>I182+I185</f>
        <v>21.12</v>
      </c>
      <c r="J186" s="179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/>
      <c r="ED186" s="176"/>
      <c r="EE186" s="176"/>
      <c r="EF186" s="176"/>
      <c r="EG186" s="176"/>
      <c r="EH186" s="176"/>
      <c r="EI186" s="176"/>
      <c r="EJ186" s="176"/>
      <c r="EK186" s="176"/>
      <c r="EL186" s="176"/>
      <c r="EM186" s="176"/>
      <c r="EN186" s="176"/>
      <c r="EO186" s="176"/>
      <c r="EP186" s="176"/>
      <c r="EQ186" s="176"/>
      <c r="ER186" s="176"/>
      <c r="ES186" s="176"/>
      <c r="ET186" s="176"/>
      <c r="EU186" s="176"/>
      <c r="EV186" s="176"/>
      <c r="EW186" s="176"/>
      <c r="EX186" s="176"/>
      <c r="EY186" s="176"/>
      <c r="EZ186" s="176"/>
      <c r="FA186" s="176"/>
      <c r="FB186" s="176"/>
      <c r="FC186" s="176"/>
      <c r="FD186" s="176"/>
      <c r="FE186" s="176"/>
      <c r="FF186" s="176"/>
      <c r="FG186" s="176"/>
      <c r="FH186" s="176"/>
      <c r="FI186" s="176"/>
      <c r="FJ186" s="176"/>
      <c r="FK186" s="176"/>
      <c r="FL186" s="176"/>
      <c r="FM186" s="176"/>
      <c r="FN186" s="176"/>
      <c r="FO186" s="176"/>
      <c r="FP186" s="176"/>
      <c r="FQ186" s="176"/>
      <c r="FR186" s="176"/>
      <c r="FS186" s="176"/>
      <c r="FT186" s="176"/>
      <c r="FU186" s="176"/>
      <c r="FV186" s="176"/>
      <c r="FW186" s="176"/>
      <c r="FX186" s="176"/>
      <c r="FY186" s="176"/>
      <c r="FZ186" s="176"/>
      <c r="GA186" s="176"/>
      <c r="GB186" s="176"/>
      <c r="GC186" s="176"/>
      <c r="GD186" s="176"/>
      <c r="GE186" s="176"/>
      <c r="GF186" s="176"/>
      <c r="GG186" s="176"/>
      <c r="GH186" s="176"/>
      <c r="GI186" s="176"/>
      <c r="GJ186" s="176"/>
      <c r="GK186" s="176"/>
      <c r="GL186" s="176"/>
      <c r="GM186" s="176"/>
      <c r="GN186" s="176"/>
      <c r="GO186" s="176"/>
      <c r="GP186" s="176"/>
      <c r="GQ186" s="176"/>
      <c r="GR186" s="176"/>
      <c r="GS186" s="176"/>
      <c r="GT186" s="176"/>
      <c r="GU186" s="176"/>
      <c r="GV186" s="176"/>
      <c r="GW186" s="176"/>
      <c r="GX186" s="176"/>
      <c r="GY186" s="176"/>
      <c r="GZ186" s="176"/>
      <c r="HA186" s="176"/>
      <c r="HB186" s="176"/>
      <c r="HC186" s="176"/>
      <c r="HD186" s="176"/>
      <c r="HE186" s="176"/>
      <c r="HF186" s="176"/>
      <c r="HG186" s="176"/>
      <c r="HH186" s="176"/>
      <c r="HI186" s="176"/>
      <c r="HJ186" s="176"/>
      <c r="HK186" s="176"/>
      <c r="HL186" s="176"/>
      <c r="HM186" s="176"/>
      <c r="HN186" s="176"/>
      <c r="HO186" s="176"/>
      <c r="HP186" s="176"/>
      <c r="HQ186" s="176"/>
      <c r="HR186" s="176"/>
      <c r="HS186" s="176"/>
      <c r="HT186" s="176"/>
      <c r="HU186" s="176"/>
      <c r="HV186" s="176"/>
      <c r="HW186" s="176"/>
      <c r="HX186" s="176"/>
      <c r="HY186" s="176"/>
      <c r="HZ186" s="176"/>
      <c r="IA186" s="176"/>
      <c r="IB186" s="176"/>
      <c r="IC186" s="176"/>
      <c r="ID186" s="176"/>
      <c r="IE186" s="176"/>
      <c r="IF186" s="176"/>
      <c r="IG186" s="176"/>
      <c r="IH186" s="176"/>
      <c r="II186" s="176"/>
      <c r="IJ186" s="176"/>
      <c r="IK186" s="176"/>
      <c r="IL186" s="176"/>
      <c r="IM186" s="176"/>
      <c r="IN186" s="176"/>
      <c r="IO186" s="176"/>
      <c r="IP186" s="176"/>
      <c r="IQ186" s="176"/>
      <c r="IR186" s="176"/>
      <c r="IS186" s="176"/>
      <c r="IT186" s="176"/>
      <c r="IU186" s="176"/>
      <c r="IV186" s="176"/>
    </row>
    <row r="187" spans="1:256" x14ac:dyDescent="0.2">
      <c r="A187" s="582"/>
      <c r="B187" s="93"/>
      <c r="C187" s="94"/>
      <c r="D187" s="94"/>
      <c r="E187" s="94"/>
      <c r="F187" s="95"/>
      <c r="G187" s="96"/>
      <c r="H187" s="97"/>
      <c r="I187" s="164"/>
      <c r="J187" s="583"/>
      <c r="K187" s="584"/>
      <c r="L187" s="584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85"/>
      <c r="Z187" s="585"/>
      <c r="AA187" s="585"/>
      <c r="AB187" s="585"/>
      <c r="AC187" s="585"/>
      <c r="AD187" s="585"/>
      <c r="AE187" s="585"/>
      <c r="AF187" s="585"/>
      <c r="AG187" s="585"/>
      <c r="AH187" s="585"/>
      <c r="AI187" s="585"/>
      <c r="AJ187" s="585"/>
      <c r="AK187" s="585"/>
      <c r="AL187" s="585"/>
      <c r="AM187" s="585"/>
      <c r="AN187" s="585"/>
      <c r="AO187" s="585"/>
      <c r="AP187" s="585"/>
      <c r="AQ187" s="585"/>
      <c r="AR187" s="585"/>
      <c r="AS187" s="585"/>
      <c r="AT187" s="585"/>
      <c r="AU187" s="585"/>
      <c r="AV187" s="585"/>
      <c r="AW187" s="585"/>
      <c r="AX187" s="585"/>
      <c r="AY187" s="585"/>
      <c r="AZ187" s="585"/>
      <c r="BA187" s="585"/>
      <c r="BB187" s="585"/>
      <c r="BC187" s="585"/>
      <c r="BD187" s="585"/>
      <c r="BE187" s="585"/>
      <c r="BF187" s="585"/>
      <c r="BG187" s="585"/>
      <c r="BH187" s="585"/>
      <c r="BI187" s="585"/>
      <c r="BJ187" s="585"/>
      <c r="BK187" s="585"/>
      <c r="BL187" s="585"/>
      <c r="BM187" s="585"/>
      <c r="BN187" s="585"/>
      <c r="BO187" s="585"/>
      <c r="BP187" s="585"/>
      <c r="BQ187" s="585"/>
      <c r="BR187" s="585"/>
      <c r="BS187" s="585"/>
      <c r="BT187" s="585"/>
      <c r="BU187" s="585"/>
      <c r="BV187" s="585"/>
      <c r="BW187" s="585"/>
      <c r="BX187" s="585"/>
      <c r="BY187" s="585"/>
      <c r="BZ187" s="585"/>
      <c r="CA187" s="585"/>
      <c r="CB187" s="585"/>
      <c r="CC187" s="585"/>
      <c r="CD187" s="585"/>
      <c r="CE187" s="585"/>
      <c r="CF187" s="585"/>
      <c r="CG187" s="585"/>
      <c r="CH187" s="585"/>
      <c r="CI187" s="585"/>
      <c r="CJ187" s="585"/>
      <c r="CK187" s="585"/>
      <c r="CL187" s="585"/>
      <c r="CM187" s="585"/>
      <c r="CN187" s="585"/>
      <c r="CO187" s="585"/>
      <c r="CP187" s="585"/>
      <c r="CQ187" s="585"/>
      <c r="CR187" s="585"/>
      <c r="CS187" s="585"/>
      <c r="CT187" s="585"/>
      <c r="CU187" s="585"/>
      <c r="CV187" s="585"/>
      <c r="CW187" s="585"/>
      <c r="CX187" s="585"/>
      <c r="CY187" s="585"/>
      <c r="CZ187" s="585"/>
      <c r="DA187" s="585"/>
      <c r="DB187" s="585"/>
      <c r="DC187" s="585"/>
      <c r="DD187" s="585"/>
      <c r="DE187" s="585"/>
      <c r="DF187" s="585"/>
      <c r="DG187" s="585"/>
      <c r="DH187" s="585"/>
      <c r="DI187" s="585"/>
      <c r="DJ187" s="585"/>
      <c r="DK187" s="585"/>
      <c r="DL187" s="585"/>
      <c r="DM187" s="585"/>
      <c r="DN187" s="585"/>
      <c r="DO187" s="585"/>
      <c r="DP187" s="585"/>
      <c r="DQ187" s="585"/>
      <c r="DR187" s="585"/>
      <c r="DS187" s="585"/>
      <c r="DT187" s="585"/>
      <c r="DU187" s="585"/>
      <c r="DV187" s="585"/>
      <c r="DW187" s="585"/>
      <c r="DX187" s="585"/>
      <c r="DY187" s="585"/>
      <c r="DZ187" s="585"/>
      <c r="EA187" s="585"/>
      <c r="EB187" s="585"/>
      <c r="EC187" s="585"/>
      <c r="ED187" s="585"/>
      <c r="EE187" s="585"/>
      <c r="EF187" s="585"/>
      <c r="EG187" s="585"/>
      <c r="EH187" s="585"/>
      <c r="EI187" s="585"/>
      <c r="EJ187" s="585"/>
      <c r="EK187" s="585"/>
      <c r="EL187" s="585"/>
      <c r="EM187" s="585"/>
      <c r="EN187" s="585"/>
      <c r="EO187" s="585"/>
      <c r="EP187" s="585"/>
      <c r="EQ187" s="585"/>
      <c r="ER187" s="585"/>
      <c r="ES187" s="585"/>
      <c r="ET187" s="585"/>
      <c r="EU187" s="585"/>
      <c r="EV187" s="585"/>
      <c r="EW187" s="585"/>
      <c r="EX187" s="585"/>
      <c r="EY187" s="585"/>
      <c r="EZ187" s="585"/>
      <c r="FA187" s="585"/>
      <c r="FB187" s="585"/>
      <c r="FC187" s="585"/>
      <c r="FD187" s="585"/>
      <c r="FE187" s="585"/>
      <c r="FF187" s="585"/>
      <c r="FG187" s="585"/>
      <c r="FH187" s="585"/>
      <c r="FI187" s="585"/>
      <c r="FJ187" s="585"/>
      <c r="FK187" s="585"/>
      <c r="FL187" s="585"/>
      <c r="FM187" s="585"/>
      <c r="FN187" s="585"/>
      <c r="FO187" s="585"/>
      <c r="FP187" s="585"/>
      <c r="FQ187" s="585"/>
      <c r="FR187" s="585"/>
      <c r="FS187" s="585"/>
      <c r="FT187" s="585"/>
      <c r="FU187" s="585"/>
      <c r="FV187" s="585"/>
      <c r="FW187" s="585"/>
      <c r="FX187" s="585"/>
      <c r="FY187" s="585"/>
      <c r="FZ187" s="585"/>
      <c r="GA187" s="585"/>
      <c r="GB187" s="585"/>
      <c r="GC187" s="585"/>
      <c r="GD187" s="585"/>
      <c r="GE187" s="585"/>
      <c r="GF187" s="585"/>
      <c r="GG187" s="585"/>
      <c r="GH187" s="585"/>
      <c r="GI187" s="585"/>
      <c r="GJ187" s="585"/>
      <c r="GK187" s="585"/>
      <c r="GL187" s="585"/>
      <c r="GM187" s="585"/>
      <c r="GN187" s="585"/>
      <c r="GO187" s="585"/>
      <c r="GP187" s="585"/>
      <c r="GQ187" s="585"/>
      <c r="GR187" s="585"/>
      <c r="GS187" s="585"/>
      <c r="GT187" s="585"/>
      <c r="GU187" s="585"/>
      <c r="GV187" s="585"/>
      <c r="GW187" s="585"/>
      <c r="GX187" s="585"/>
      <c r="GY187" s="585"/>
      <c r="GZ187" s="585"/>
      <c r="HA187" s="585"/>
      <c r="HB187" s="585"/>
      <c r="HC187" s="585"/>
      <c r="HD187" s="585"/>
      <c r="HE187" s="585"/>
      <c r="HF187" s="585"/>
      <c r="HG187" s="585"/>
      <c r="HH187" s="585"/>
      <c r="HI187" s="585"/>
      <c r="HJ187" s="585"/>
      <c r="HK187" s="585"/>
      <c r="HL187" s="585"/>
      <c r="HM187" s="585"/>
      <c r="HN187" s="585"/>
      <c r="HO187" s="585"/>
      <c r="HP187" s="585"/>
      <c r="HQ187" s="585"/>
      <c r="HR187" s="585"/>
      <c r="HS187" s="585"/>
      <c r="HT187" s="585"/>
      <c r="HU187" s="585"/>
      <c r="HV187" s="585"/>
      <c r="HW187" s="585"/>
      <c r="HX187" s="585"/>
      <c r="HY187" s="585"/>
      <c r="HZ187" s="585"/>
      <c r="IA187" s="585"/>
      <c r="IB187" s="585"/>
      <c r="IC187" s="585"/>
      <c r="ID187" s="585"/>
      <c r="IE187" s="585"/>
      <c r="IF187" s="585"/>
      <c r="IG187" s="585"/>
      <c r="IH187" s="585"/>
      <c r="II187" s="585"/>
      <c r="IJ187" s="585"/>
      <c r="IK187" s="585"/>
      <c r="IL187" s="585"/>
      <c r="IM187" s="585"/>
      <c r="IN187" s="585"/>
      <c r="IO187" s="585"/>
      <c r="IP187" s="585"/>
      <c r="IQ187" s="585"/>
      <c r="IR187" s="585"/>
      <c r="IS187" s="585"/>
      <c r="IT187" s="585"/>
      <c r="IU187" s="585"/>
      <c r="IV187" s="585"/>
    </row>
    <row r="188" spans="1:256" x14ac:dyDescent="0.2">
      <c r="A188" s="582"/>
      <c r="B188" s="822" t="s">
        <v>211</v>
      </c>
      <c r="C188" s="823"/>
      <c r="D188" s="823"/>
      <c r="E188" s="823"/>
      <c r="F188" s="823"/>
      <c r="G188" s="823"/>
      <c r="H188" s="823"/>
      <c r="I188" s="824"/>
      <c r="J188" s="583"/>
      <c r="K188" s="584"/>
      <c r="L188" s="584"/>
      <c r="M188" s="585"/>
      <c r="N188" s="585"/>
      <c r="O188" s="585"/>
      <c r="P188" s="585"/>
      <c r="Q188" s="585"/>
      <c r="R188" s="585"/>
      <c r="S188" s="585"/>
      <c r="T188" s="585"/>
      <c r="U188" s="585"/>
      <c r="V188" s="585"/>
      <c r="W188" s="585"/>
      <c r="X188" s="585"/>
      <c r="Y188" s="585"/>
      <c r="Z188" s="585"/>
      <c r="AA188" s="585"/>
      <c r="AB188" s="585"/>
      <c r="AC188" s="585"/>
      <c r="AD188" s="585"/>
      <c r="AE188" s="585"/>
      <c r="AF188" s="585"/>
      <c r="AG188" s="585"/>
      <c r="AH188" s="585"/>
      <c r="AI188" s="585"/>
      <c r="AJ188" s="585"/>
      <c r="AK188" s="585"/>
      <c r="AL188" s="585"/>
      <c r="AM188" s="585"/>
      <c r="AN188" s="585"/>
      <c r="AO188" s="585"/>
      <c r="AP188" s="585"/>
      <c r="AQ188" s="585"/>
      <c r="AR188" s="585"/>
      <c r="AS188" s="585"/>
      <c r="AT188" s="585"/>
      <c r="AU188" s="585"/>
      <c r="AV188" s="585"/>
      <c r="AW188" s="585"/>
      <c r="AX188" s="585"/>
      <c r="AY188" s="585"/>
      <c r="AZ188" s="585"/>
      <c r="BA188" s="585"/>
      <c r="BB188" s="585"/>
      <c r="BC188" s="585"/>
      <c r="BD188" s="585"/>
      <c r="BE188" s="585"/>
      <c r="BF188" s="585"/>
      <c r="BG188" s="585"/>
      <c r="BH188" s="585"/>
      <c r="BI188" s="585"/>
      <c r="BJ188" s="585"/>
      <c r="BK188" s="585"/>
      <c r="BL188" s="585"/>
      <c r="BM188" s="585"/>
      <c r="BN188" s="585"/>
      <c r="BO188" s="585"/>
      <c r="BP188" s="585"/>
      <c r="BQ188" s="585"/>
      <c r="BR188" s="585"/>
      <c r="BS188" s="585"/>
      <c r="BT188" s="585"/>
      <c r="BU188" s="585"/>
      <c r="BV188" s="585"/>
      <c r="BW188" s="585"/>
      <c r="BX188" s="585"/>
      <c r="BY188" s="585"/>
      <c r="BZ188" s="585"/>
      <c r="CA188" s="585"/>
      <c r="CB188" s="585"/>
      <c r="CC188" s="585"/>
      <c r="CD188" s="585"/>
      <c r="CE188" s="585"/>
      <c r="CF188" s="585"/>
      <c r="CG188" s="585"/>
      <c r="CH188" s="585"/>
      <c r="CI188" s="585"/>
      <c r="CJ188" s="585"/>
      <c r="CK188" s="585"/>
      <c r="CL188" s="585"/>
      <c r="CM188" s="585"/>
      <c r="CN188" s="585"/>
      <c r="CO188" s="585"/>
      <c r="CP188" s="585"/>
      <c r="CQ188" s="585"/>
      <c r="CR188" s="585"/>
      <c r="CS188" s="585"/>
      <c r="CT188" s="585"/>
      <c r="CU188" s="585"/>
      <c r="CV188" s="585"/>
      <c r="CW188" s="585"/>
      <c r="CX188" s="585"/>
      <c r="CY188" s="585"/>
      <c r="CZ188" s="585"/>
      <c r="DA188" s="585"/>
      <c r="DB188" s="585"/>
      <c r="DC188" s="585"/>
      <c r="DD188" s="585"/>
      <c r="DE188" s="585"/>
      <c r="DF188" s="585"/>
      <c r="DG188" s="585"/>
      <c r="DH188" s="585"/>
      <c r="DI188" s="585"/>
      <c r="DJ188" s="585"/>
      <c r="DK188" s="585"/>
      <c r="DL188" s="585"/>
      <c r="DM188" s="585"/>
      <c r="DN188" s="585"/>
      <c r="DO188" s="585"/>
      <c r="DP188" s="585"/>
      <c r="DQ188" s="585"/>
      <c r="DR188" s="585"/>
      <c r="DS188" s="585"/>
      <c r="DT188" s="585"/>
      <c r="DU188" s="585"/>
      <c r="DV188" s="585"/>
      <c r="DW188" s="585"/>
      <c r="DX188" s="585"/>
      <c r="DY188" s="585"/>
      <c r="DZ188" s="585"/>
      <c r="EA188" s="585"/>
      <c r="EB188" s="585"/>
      <c r="EC188" s="585"/>
      <c r="ED188" s="585"/>
      <c r="EE188" s="585"/>
      <c r="EF188" s="585"/>
      <c r="EG188" s="585"/>
      <c r="EH188" s="585"/>
      <c r="EI188" s="585"/>
      <c r="EJ188" s="585"/>
      <c r="EK188" s="585"/>
      <c r="EL188" s="585"/>
      <c r="EM188" s="585"/>
      <c r="EN188" s="585"/>
      <c r="EO188" s="585"/>
      <c r="EP188" s="585"/>
      <c r="EQ188" s="585"/>
      <c r="ER188" s="585"/>
      <c r="ES188" s="585"/>
      <c r="ET188" s="585"/>
      <c r="EU188" s="585"/>
      <c r="EV188" s="585"/>
      <c r="EW188" s="585"/>
      <c r="EX188" s="585"/>
      <c r="EY188" s="585"/>
      <c r="EZ188" s="585"/>
      <c r="FA188" s="585"/>
      <c r="FB188" s="585"/>
      <c r="FC188" s="585"/>
      <c r="FD188" s="585"/>
      <c r="FE188" s="585"/>
      <c r="FF188" s="585"/>
      <c r="FG188" s="585"/>
      <c r="FH188" s="585"/>
      <c r="FI188" s="585"/>
      <c r="FJ188" s="585"/>
      <c r="FK188" s="585"/>
      <c r="FL188" s="585"/>
      <c r="FM188" s="585"/>
      <c r="FN188" s="585"/>
      <c r="FO188" s="585"/>
      <c r="FP188" s="585"/>
      <c r="FQ188" s="585"/>
      <c r="FR188" s="585"/>
      <c r="FS188" s="585"/>
      <c r="FT188" s="585"/>
      <c r="FU188" s="585"/>
      <c r="FV188" s="585"/>
      <c r="FW188" s="585"/>
      <c r="FX188" s="585"/>
      <c r="FY188" s="585"/>
      <c r="FZ188" s="585"/>
      <c r="GA188" s="585"/>
      <c r="GB188" s="585"/>
      <c r="GC188" s="585"/>
      <c r="GD188" s="585"/>
      <c r="GE188" s="585"/>
      <c r="GF188" s="585"/>
      <c r="GG188" s="585"/>
      <c r="GH188" s="585"/>
      <c r="GI188" s="585"/>
      <c r="GJ188" s="585"/>
      <c r="GK188" s="585"/>
      <c r="GL188" s="585"/>
      <c r="GM188" s="585"/>
      <c r="GN188" s="585"/>
      <c r="GO188" s="585"/>
      <c r="GP188" s="585"/>
      <c r="GQ188" s="585"/>
      <c r="GR188" s="585"/>
      <c r="GS188" s="585"/>
      <c r="GT188" s="585"/>
      <c r="GU188" s="585"/>
      <c r="GV188" s="585"/>
      <c r="GW188" s="585"/>
      <c r="GX188" s="585"/>
      <c r="GY188" s="585"/>
      <c r="GZ188" s="585"/>
      <c r="HA188" s="585"/>
      <c r="HB188" s="585"/>
      <c r="HC188" s="585"/>
      <c r="HD188" s="585"/>
      <c r="HE188" s="585"/>
      <c r="HF188" s="585"/>
      <c r="HG188" s="585"/>
      <c r="HH188" s="585"/>
      <c r="HI188" s="585"/>
      <c r="HJ188" s="585"/>
      <c r="HK188" s="585"/>
      <c r="HL188" s="585"/>
      <c r="HM188" s="585"/>
      <c r="HN188" s="585"/>
      <c r="HO188" s="585"/>
      <c r="HP188" s="585"/>
      <c r="HQ188" s="585"/>
      <c r="HR188" s="585"/>
      <c r="HS188" s="585"/>
      <c r="HT188" s="585"/>
      <c r="HU188" s="585"/>
      <c r="HV188" s="585"/>
      <c r="HW188" s="585"/>
      <c r="HX188" s="585"/>
      <c r="HY188" s="585"/>
      <c r="HZ188" s="585"/>
      <c r="IA188" s="585"/>
      <c r="IB188" s="585"/>
      <c r="IC188" s="585"/>
      <c r="ID188" s="585"/>
      <c r="IE188" s="585"/>
      <c r="IF188" s="585"/>
      <c r="IG188" s="585"/>
      <c r="IH188" s="585"/>
      <c r="II188" s="585"/>
      <c r="IJ188" s="585"/>
      <c r="IK188" s="585"/>
      <c r="IL188" s="585"/>
      <c r="IM188" s="585"/>
      <c r="IN188" s="585"/>
      <c r="IO188" s="585"/>
      <c r="IP188" s="585"/>
      <c r="IQ188" s="585"/>
      <c r="IR188" s="585"/>
      <c r="IS188" s="585"/>
      <c r="IT188" s="585"/>
      <c r="IU188" s="585"/>
      <c r="IV188" s="585"/>
    </row>
    <row r="189" spans="1:256" x14ac:dyDescent="0.2">
      <c r="A189" s="582"/>
      <c r="B189" s="822" t="s">
        <v>212</v>
      </c>
      <c r="C189" s="823"/>
      <c r="D189" s="823"/>
      <c r="E189" s="823"/>
      <c r="F189" s="823"/>
      <c r="G189" s="823"/>
      <c r="H189" s="823"/>
      <c r="I189" s="824"/>
      <c r="J189" s="583"/>
      <c r="K189" s="584"/>
      <c r="L189" s="584"/>
      <c r="M189" s="585"/>
      <c r="N189" s="585"/>
      <c r="O189" s="585"/>
      <c r="P189" s="585"/>
      <c r="Q189" s="585"/>
      <c r="R189" s="585"/>
      <c r="S189" s="585"/>
      <c r="T189" s="585"/>
      <c r="U189" s="585"/>
      <c r="V189" s="585"/>
      <c r="W189" s="585"/>
      <c r="X189" s="585"/>
      <c r="Y189" s="585"/>
      <c r="Z189" s="585"/>
      <c r="AA189" s="585"/>
      <c r="AB189" s="585"/>
      <c r="AC189" s="585"/>
      <c r="AD189" s="585"/>
      <c r="AE189" s="585"/>
      <c r="AF189" s="585"/>
      <c r="AG189" s="585"/>
      <c r="AH189" s="585"/>
      <c r="AI189" s="585"/>
      <c r="AJ189" s="585"/>
      <c r="AK189" s="585"/>
      <c r="AL189" s="585"/>
      <c r="AM189" s="585"/>
      <c r="AN189" s="585"/>
      <c r="AO189" s="585"/>
      <c r="AP189" s="585"/>
      <c r="AQ189" s="585"/>
      <c r="AR189" s="585"/>
      <c r="AS189" s="585"/>
      <c r="AT189" s="585"/>
      <c r="AU189" s="585"/>
      <c r="AV189" s="585"/>
      <c r="AW189" s="585"/>
      <c r="AX189" s="585"/>
      <c r="AY189" s="585"/>
      <c r="AZ189" s="585"/>
      <c r="BA189" s="585"/>
      <c r="BB189" s="585"/>
      <c r="BC189" s="585"/>
      <c r="BD189" s="585"/>
      <c r="BE189" s="585"/>
      <c r="BF189" s="585"/>
      <c r="BG189" s="585"/>
      <c r="BH189" s="585"/>
      <c r="BI189" s="585"/>
      <c r="BJ189" s="585"/>
      <c r="BK189" s="585"/>
      <c r="BL189" s="585"/>
      <c r="BM189" s="585"/>
      <c r="BN189" s="585"/>
      <c r="BO189" s="585"/>
      <c r="BP189" s="585"/>
      <c r="BQ189" s="585"/>
      <c r="BR189" s="585"/>
      <c r="BS189" s="585"/>
      <c r="BT189" s="585"/>
      <c r="BU189" s="585"/>
      <c r="BV189" s="585"/>
      <c r="BW189" s="585"/>
      <c r="BX189" s="585"/>
      <c r="BY189" s="585"/>
      <c r="BZ189" s="585"/>
      <c r="CA189" s="585"/>
      <c r="CB189" s="585"/>
      <c r="CC189" s="585"/>
      <c r="CD189" s="585"/>
      <c r="CE189" s="585"/>
      <c r="CF189" s="585"/>
      <c r="CG189" s="585"/>
      <c r="CH189" s="585"/>
      <c r="CI189" s="585"/>
      <c r="CJ189" s="585"/>
      <c r="CK189" s="585"/>
      <c r="CL189" s="585"/>
      <c r="CM189" s="585"/>
      <c r="CN189" s="585"/>
      <c r="CO189" s="585"/>
      <c r="CP189" s="585"/>
      <c r="CQ189" s="585"/>
      <c r="CR189" s="585"/>
      <c r="CS189" s="585"/>
      <c r="CT189" s="585"/>
      <c r="CU189" s="585"/>
      <c r="CV189" s="585"/>
      <c r="CW189" s="585"/>
      <c r="CX189" s="585"/>
      <c r="CY189" s="585"/>
      <c r="CZ189" s="585"/>
      <c r="DA189" s="585"/>
      <c r="DB189" s="585"/>
      <c r="DC189" s="585"/>
      <c r="DD189" s="585"/>
      <c r="DE189" s="585"/>
      <c r="DF189" s="585"/>
      <c r="DG189" s="585"/>
      <c r="DH189" s="585"/>
      <c r="DI189" s="585"/>
      <c r="DJ189" s="585"/>
      <c r="DK189" s="585"/>
      <c r="DL189" s="585"/>
      <c r="DM189" s="585"/>
      <c r="DN189" s="585"/>
      <c r="DO189" s="585"/>
      <c r="DP189" s="585"/>
      <c r="DQ189" s="585"/>
      <c r="DR189" s="585"/>
      <c r="DS189" s="585"/>
      <c r="DT189" s="585"/>
      <c r="DU189" s="585"/>
      <c r="DV189" s="585"/>
      <c r="DW189" s="585"/>
      <c r="DX189" s="585"/>
      <c r="DY189" s="585"/>
      <c r="DZ189" s="585"/>
      <c r="EA189" s="585"/>
      <c r="EB189" s="585"/>
      <c r="EC189" s="585"/>
      <c r="ED189" s="585"/>
      <c r="EE189" s="585"/>
      <c r="EF189" s="585"/>
      <c r="EG189" s="585"/>
      <c r="EH189" s="585"/>
      <c r="EI189" s="585"/>
      <c r="EJ189" s="585"/>
      <c r="EK189" s="585"/>
      <c r="EL189" s="585"/>
      <c r="EM189" s="585"/>
      <c r="EN189" s="585"/>
      <c r="EO189" s="585"/>
      <c r="EP189" s="585"/>
      <c r="EQ189" s="585"/>
      <c r="ER189" s="585"/>
      <c r="ES189" s="585"/>
      <c r="ET189" s="585"/>
      <c r="EU189" s="585"/>
      <c r="EV189" s="585"/>
      <c r="EW189" s="585"/>
      <c r="EX189" s="585"/>
      <c r="EY189" s="585"/>
      <c r="EZ189" s="585"/>
      <c r="FA189" s="585"/>
      <c r="FB189" s="585"/>
      <c r="FC189" s="585"/>
      <c r="FD189" s="585"/>
      <c r="FE189" s="585"/>
      <c r="FF189" s="585"/>
      <c r="FG189" s="585"/>
      <c r="FH189" s="585"/>
      <c r="FI189" s="585"/>
      <c r="FJ189" s="585"/>
      <c r="FK189" s="585"/>
      <c r="FL189" s="585"/>
      <c r="FM189" s="585"/>
      <c r="FN189" s="585"/>
      <c r="FO189" s="585"/>
      <c r="FP189" s="585"/>
      <c r="FQ189" s="585"/>
      <c r="FR189" s="585"/>
      <c r="FS189" s="585"/>
      <c r="FT189" s="585"/>
      <c r="FU189" s="585"/>
      <c r="FV189" s="585"/>
      <c r="FW189" s="585"/>
      <c r="FX189" s="585"/>
      <c r="FY189" s="585"/>
      <c r="FZ189" s="585"/>
      <c r="GA189" s="585"/>
      <c r="GB189" s="585"/>
      <c r="GC189" s="585"/>
      <c r="GD189" s="585"/>
      <c r="GE189" s="585"/>
      <c r="GF189" s="585"/>
      <c r="GG189" s="585"/>
      <c r="GH189" s="585"/>
      <c r="GI189" s="585"/>
      <c r="GJ189" s="585"/>
      <c r="GK189" s="585"/>
      <c r="GL189" s="585"/>
      <c r="GM189" s="585"/>
      <c r="GN189" s="585"/>
      <c r="GO189" s="585"/>
      <c r="GP189" s="585"/>
      <c r="GQ189" s="585"/>
      <c r="GR189" s="585"/>
      <c r="GS189" s="585"/>
      <c r="GT189" s="585"/>
      <c r="GU189" s="585"/>
      <c r="GV189" s="585"/>
      <c r="GW189" s="585"/>
      <c r="GX189" s="585"/>
      <c r="GY189" s="585"/>
      <c r="GZ189" s="585"/>
      <c r="HA189" s="585"/>
      <c r="HB189" s="585"/>
      <c r="HC189" s="585"/>
      <c r="HD189" s="585"/>
      <c r="HE189" s="585"/>
      <c r="HF189" s="585"/>
      <c r="HG189" s="585"/>
      <c r="HH189" s="585"/>
      <c r="HI189" s="585"/>
      <c r="HJ189" s="585"/>
      <c r="HK189" s="585"/>
      <c r="HL189" s="585"/>
      <c r="HM189" s="585"/>
      <c r="HN189" s="585"/>
      <c r="HO189" s="585"/>
      <c r="HP189" s="585"/>
      <c r="HQ189" s="585"/>
      <c r="HR189" s="585"/>
      <c r="HS189" s="585"/>
      <c r="HT189" s="585"/>
      <c r="HU189" s="585"/>
      <c r="HV189" s="585"/>
      <c r="HW189" s="585"/>
      <c r="HX189" s="585"/>
      <c r="HY189" s="585"/>
      <c r="HZ189" s="585"/>
      <c r="IA189" s="585"/>
      <c r="IB189" s="585"/>
      <c r="IC189" s="585"/>
      <c r="ID189" s="585"/>
      <c r="IE189" s="585"/>
      <c r="IF189" s="585"/>
      <c r="IG189" s="585"/>
      <c r="IH189" s="585"/>
      <c r="II189" s="585"/>
      <c r="IJ189" s="585"/>
      <c r="IK189" s="585"/>
      <c r="IL189" s="585"/>
      <c r="IM189" s="585"/>
      <c r="IN189" s="585"/>
      <c r="IO189" s="585"/>
      <c r="IP189" s="585"/>
      <c r="IQ189" s="585"/>
      <c r="IR189" s="585"/>
      <c r="IS189" s="585"/>
      <c r="IT189" s="585"/>
      <c r="IU189" s="585"/>
      <c r="IV189" s="585"/>
    </row>
    <row r="190" spans="1:256" ht="12.75" customHeight="1" x14ac:dyDescent="0.2">
      <c r="A190" s="582"/>
      <c r="B190" s="894" t="str">
        <f>B4</f>
        <v>Substituição dos sistemas de climatização dos cartórios do Edifício Sede por VRF</v>
      </c>
      <c r="C190" s="895"/>
      <c r="D190" s="895"/>
      <c r="E190" s="895"/>
      <c r="F190" s="895"/>
      <c r="G190" s="895"/>
      <c r="H190" s="895"/>
      <c r="I190" s="896"/>
      <c r="J190" s="583"/>
      <c r="K190" s="584"/>
      <c r="L190" s="584"/>
      <c r="M190" s="585"/>
      <c r="N190" s="585"/>
      <c r="O190" s="585"/>
      <c r="P190" s="585"/>
      <c r="Q190" s="585"/>
      <c r="R190" s="585"/>
      <c r="S190" s="585"/>
      <c r="T190" s="585"/>
      <c r="U190" s="585"/>
      <c r="V190" s="585"/>
      <c r="W190" s="585"/>
      <c r="X190" s="585"/>
      <c r="Y190" s="585"/>
      <c r="Z190" s="585"/>
      <c r="AA190" s="585"/>
      <c r="AB190" s="585"/>
      <c r="AC190" s="585"/>
      <c r="AD190" s="585"/>
      <c r="AE190" s="585"/>
      <c r="AF190" s="585"/>
      <c r="AG190" s="585"/>
      <c r="AH190" s="585"/>
      <c r="AI190" s="585"/>
      <c r="AJ190" s="585"/>
      <c r="AK190" s="585"/>
      <c r="AL190" s="585"/>
      <c r="AM190" s="585"/>
      <c r="AN190" s="585"/>
      <c r="AO190" s="585"/>
      <c r="AP190" s="585"/>
      <c r="AQ190" s="585"/>
      <c r="AR190" s="585"/>
      <c r="AS190" s="585"/>
      <c r="AT190" s="585"/>
      <c r="AU190" s="585"/>
      <c r="AV190" s="585"/>
      <c r="AW190" s="585"/>
      <c r="AX190" s="585"/>
      <c r="AY190" s="585"/>
      <c r="AZ190" s="585"/>
      <c r="BA190" s="585"/>
      <c r="BB190" s="585"/>
      <c r="BC190" s="585"/>
      <c r="BD190" s="585"/>
      <c r="BE190" s="585"/>
      <c r="BF190" s="585"/>
      <c r="BG190" s="585"/>
      <c r="BH190" s="585"/>
      <c r="BI190" s="585"/>
      <c r="BJ190" s="585"/>
      <c r="BK190" s="585"/>
      <c r="BL190" s="585"/>
      <c r="BM190" s="585"/>
      <c r="BN190" s="585"/>
      <c r="BO190" s="585"/>
      <c r="BP190" s="585"/>
      <c r="BQ190" s="585"/>
      <c r="BR190" s="585"/>
      <c r="BS190" s="585"/>
      <c r="BT190" s="585"/>
      <c r="BU190" s="585"/>
      <c r="BV190" s="585"/>
      <c r="BW190" s="585"/>
      <c r="BX190" s="585"/>
      <c r="BY190" s="585"/>
      <c r="BZ190" s="585"/>
      <c r="CA190" s="585"/>
      <c r="CB190" s="585"/>
      <c r="CC190" s="585"/>
      <c r="CD190" s="585"/>
      <c r="CE190" s="585"/>
      <c r="CF190" s="585"/>
      <c r="CG190" s="585"/>
      <c r="CH190" s="585"/>
      <c r="CI190" s="585"/>
      <c r="CJ190" s="585"/>
      <c r="CK190" s="585"/>
      <c r="CL190" s="585"/>
      <c r="CM190" s="585"/>
      <c r="CN190" s="585"/>
      <c r="CO190" s="585"/>
      <c r="CP190" s="585"/>
      <c r="CQ190" s="585"/>
      <c r="CR190" s="585"/>
      <c r="CS190" s="585"/>
      <c r="CT190" s="585"/>
      <c r="CU190" s="585"/>
      <c r="CV190" s="585"/>
      <c r="CW190" s="585"/>
      <c r="CX190" s="585"/>
      <c r="CY190" s="585"/>
      <c r="CZ190" s="585"/>
      <c r="DA190" s="585"/>
      <c r="DB190" s="585"/>
      <c r="DC190" s="585"/>
      <c r="DD190" s="585"/>
      <c r="DE190" s="585"/>
      <c r="DF190" s="585"/>
      <c r="DG190" s="585"/>
      <c r="DH190" s="585"/>
      <c r="DI190" s="585"/>
      <c r="DJ190" s="585"/>
      <c r="DK190" s="585"/>
      <c r="DL190" s="585"/>
      <c r="DM190" s="585"/>
      <c r="DN190" s="585"/>
      <c r="DO190" s="585"/>
      <c r="DP190" s="585"/>
      <c r="DQ190" s="585"/>
      <c r="DR190" s="585"/>
      <c r="DS190" s="585"/>
      <c r="DT190" s="585"/>
      <c r="DU190" s="585"/>
      <c r="DV190" s="585"/>
      <c r="DW190" s="585"/>
      <c r="DX190" s="585"/>
      <c r="DY190" s="585"/>
      <c r="DZ190" s="585"/>
      <c r="EA190" s="585"/>
      <c r="EB190" s="585"/>
      <c r="EC190" s="585"/>
      <c r="ED190" s="585"/>
      <c r="EE190" s="585"/>
      <c r="EF190" s="585"/>
      <c r="EG190" s="585"/>
      <c r="EH190" s="585"/>
      <c r="EI190" s="585"/>
      <c r="EJ190" s="585"/>
      <c r="EK190" s="585"/>
      <c r="EL190" s="585"/>
      <c r="EM190" s="585"/>
      <c r="EN190" s="585"/>
      <c r="EO190" s="585"/>
      <c r="EP190" s="585"/>
      <c r="EQ190" s="585"/>
      <c r="ER190" s="585"/>
      <c r="ES190" s="585"/>
      <c r="ET190" s="585"/>
      <c r="EU190" s="585"/>
      <c r="EV190" s="585"/>
      <c r="EW190" s="585"/>
      <c r="EX190" s="585"/>
      <c r="EY190" s="585"/>
      <c r="EZ190" s="585"/>
      <c r="FA190" s="585"/>
      <c r="FB190" s="585"/>
      <c r="FC190" s="585"/>
      <c r="FD190" s="585"/>
      <c r="FE190" s="585"/>
      <c r="FF190" s="585"/>
      <c r="FG190" s="585"/>
      <c r="FH190" s="585"/>
      <c r="FI190" s="585"/>
      <c r="FJ190" s="585"/>
      <c r="FK190" s="585"/>
      <c r="FL190" s="585"/>
      <c r="FM190" s="585"/>
      <c r="FN190" s="585"/>
      <c r="FO190" s="585"/>
      <c r="FP190" s="585"/>
      <c r="FQ190" s="585"/>
      <c r="FR190" s="585"/>
      <c r="FS190" s="585"/>
      <c r="FT190" s="585"/>
      <c r="FU190" s="585"/>
      <c r="FV190" s="585"/>
      <c r="FW190" s="585"/>
      <c r="FX190" s="585"/>
      <c r="FY190" s="585"/>
      <c r="FZ190" s="585"/>
      <c r="GA190" s="585"/>
      <c r="GB190" s="585"/>
      <c r="GC190" s="585"/>
      <c r="GD190" s="585"/>
      <c r="GE190" s="585"/>
      <c r="GF190" s="585"/>
      <c r="GG190" s="585"/>
      <c r="GH190" s="585"/>
      <c r="GI190" s="585"/>
      <c r="GJ190" s="585"/>
      <c r="GK190" s="585"/>
      <c r="GL190" s="585"/>
      <c r="GM190" s="585"/>
      <c r="GN190" s="585"/>
      <c r="GO190" s="585"/>
      <c r="GP190" s="585"/>
      <c r="GQ190" s="585"/>
      <c r="GR190" s="585"/>
      <c r="GS190" s="585"/>
      <c r="GT190" s="585"/>
      <c r="GU190" s="585"/>
      <c r="GV190" s="585"/>
      <c r="GW190" s="585"/>
      <c r="GX190" s="585"/>
      <c r="GY190" s="585"/>
      <c r="GZ190" s="585"/>
      <c r="HA190" s="585"/>
      <c r="HB190" s="585"/>
      <c r="HC190" s="585"/>
      <c r="HD190" s="585"/>
      <c r="HE190" s="585"/>
      <c r="HF190" s="585"/>
      <c r="HG190" s="585"/>
      <c r="HH190" s="585"/>
      <c r="HI190" s="585"/>
      <c r="HJ190" s="585"/>
      <c r="HK190" s="585"/>
      <c r="HL190" s="585"/>
      <c r="HM190" s="585"/>
      <c r="HN190" s="585"/>
      <c r="HO190" s="585"/>
      <c r="HP190" s="585"/>
      <c r="HQ190" s="585"/>
      <c r="HR190" s="585"/>
      <c r="HS190" s="585"/>
      <c r="HT190" s="585"/>
      <c r="HU190" s="585"/>
      <c r="HV190" s="585"/>
      <c r="HW190" s="585"/>
      <c r="HX190" s="585"/>
      <c r="HY190" s="585"/>
      <c r="HZ190" s="585"/>
      <c r="IA190" s="585"/>
      <c r="IB190" s="585"/>
      <c r="IC190" s="585"/>
      <c r="ID190" s="585"/>
      <c r="IE190" s="585"/>
      <c r="IF190" s="585"/>
      <c r="IG190" s="585"/>
      <c r="IH190" s="585"/>
      <c r="II190" s="585"/>
      <c r="IJ190" s="585"/>
      <c r="IK190" s="585"/>
      <c r="IL190" s="585"/>
      <c r="IM190" s="585"/>
      <c r="IN190" s="585"/>
      <c r="IO190" s="585"/>
      <c r="IP190" s="585"/>
      <c r="IQ190" s="585"/>
      <c r="IR190" s="585"/>
      <c r="IS190" s="585"/>
      <c r="IT190" s="585"/>
      <c r="IU190" s="585"/>
      <c r="IV190" s="585"/>
    </row>
    <row r="191" spans="1:256" ht="12.75" customHeight="1" x14ac:dyDescent="0.2">
      <c r="A191" s="582"/>
      <c r="B191" s="847"/>
      <c r="C191" s="848"/>
      <c r="D191" s="848"/>
      <c r="E191" s="848"/>
      <c r="F191" s="848"/>
      <c r="G191" s="848"/>
      <c r="H191" s="848"/>
      <c r="I191" s="849"/>
      <c r="J191" s="583"/>
      <c r="K191" s="584"/>
      <c r="L191" s="584"/>
      <c r="M191" s="585"/>
      <c r="N191" s="585"/>
      <c r="O191" s="585"/>
      <c r="P191" s="585"/>
      <c r="Q191" s="585"/>
      <c r="R191" s="585"/>
      <c r="S191" s="585"/>
      <c r="T191" s="585"/>
      <c r="U191" s="585"/>
      <c r="V191" s="585"/>
      <c r="W191" s="585"/>
      <c r="X191" s="585"/>
      <c r="Y191" s="585"/>
      <c r="Z191" s="585"/>
      <c r="AA191" s="585"/>
      <c r="AB191" s="585"/>
      <c r="AC191" s="585"/>
      <c r="AD191" s="585"/>
      <c r="AE191" s="585"/>
      <c r="AF191" s="585"/>
      <c r="AG191" s="585"/>
      <c r="AH191" s="585"/>
      <c r="AI191" s="585"/>
      <c r="AJ191" s="585"/>
      <c r="AK191" s="585"/>
      <c r="AL191" s="585"/>
      <c r="AM191" s="585"/>
      <c r="AN191" s="585"/>
      <c r="AO191" s="585"/>
      <c r="AP191" s="585"/>
      <c r="AQ191" s="585"/>
      <c r="AR191" s="585"/>
      <c r="AS191" s="585"/>
      <c r="AT191" s="585"/>
      <c r="AU191" s="585"/>
      <c r="AV191" s="585"/>
      <c r="AW191" s="585"/>
      <c r="AX191" s="585"/>
      <c r="AY191" s="585"/>
      <c r="AZ191" s="585"/>
      <c r="BA191" s="585"/>
      <c r="BB191" s="585"/>
      <c r="BC191" s="585"/>
      <c r="BD191" s="585"/>
      <c r="BE191" s="585"/>
      <c r="BF191" s="585"/>
      <c r="BG191" s="585"/>
      <c r="BH191" s="585"/>
      <c r="BI191" s="585"/>
      <c r="BJ191" s="585"/>
      <c r="BK191" s="585"/>
      <c r="BL191" s="585"/>
      <c r="BM191" s="585"/>
      <c r="BN191" s="585"/>
      <c r="BO191" s="585"/>
      <c r="BP191" s="585"/>
      <c r="BQ191" s="585"/>
      <c r="BR191" s="585"/>
      <c r="BS191" s="585"/>
      <c r="BT191" s="585"/>
      <c r="BU191" s="585"/>
      <c r="BV191" s="585"/>
      <c r="BW191" s="585"/>
      <c r="BX191" s="585"/>
      <c r="BY191" s="585"/>
      <c r="BZ191" s="585"/>
      <c r="CA191" s="585"/>
      <c r="CB191" s="585"/>
      <c r="CC191" s="585"/>
      <c r="CD191" s="585"/>
      <c r="CE191" s="585"/>
      <c r="CF191" s="585"/>
      <c r="CG191" s="585"/>
      <c r="CH191" s="585"/>
      <c r="CI191" s="585"/>
      <c r="CJ191" s="585"/>
      <c r="CK191" s="585"/>
      <c r="CL191" s="585"/>
      <c r="CM191" s="585"/>
      <c r="CN191" s="585"/>
      <c r="CO191" s="585"/>
      <c r="CP191" s="585"/>
      <c r="CQ191" s="585"/>
      <c r="CR191" s="585"/>
      <c r="CS191" s="585"/>
      <c r="CT191" s="585"/>
      <c r="CU191" s="585"/>
      <c r="CV191" s="585"/>
      <c r="CW191" s="585"/>
      <c r="CX191" s="585"/>
      <c r="CY191" s="585"/>
      <c r="CZ191" s="585"/>
      <c r="DA191" s="585"/>
      <c r="DB191" s="585"/>
      <c r="DC191" s="585"/>
      <c r="DD191" s="585"/>
      <c r="DE191" s="585"/>
      <c r="DF191" s="585"/>
      <c r="DG191" s="585"/>
      <c r="DH191" s="585"/>
      <c r="DI191" s="585"/>
      <c r="DJ191" s="585"/>
      <c r="DK191" s="585"/>
      <c r="DL191" s="585"/>
      <c r="DM191" s="585"/>
      <c r="DN191" s="585"/>
      <c r="DO191" s="585"/>
      <c r="DP191" s="585"/>
      <c r="DQ191" s="585"/>
      <c r="DR191" s="585"/>
      <c r="DS191" s="585"/>
      <c r="DT191" s="585"/>
      <c r="DU191" s="585"/>
      <c r="DV191" s="585"/>
      <c r="DW191" s="585"/>
      <c r="DX191" s="585"/>
      <c r="DY191" s="585"/>
      <c r="DZ191" s="585"/>
      <c r="EA191" s="585"/>
      <c r="EB191" s="585"/>
      <c r="EC191" s="585"/>
      <c r="ED191" s="585"/>
      <c r="EE191" s="585"/>
      <c r="EF191" s="585"/>
      <c r="EG191" s="585"/>
      <c r="EH191" s="585"/>
      <c r="EI191" s="585"/>
      <c r="EJ191" s="585"/>
      <c r="EK191" s="585"/>
      <c r="EL191" s="585"/>
      <c r="EM191" s="585"/>
      <c r="EN191" s="585"/>
      <c r="EO191" s="585"/>
      <c r="EP191" s="585"/>
      <c r="EQ191" s="585"/>
      <c r="ER191" s="585"/>
      <c r="ES191" s="585"/>
      <c r="ET191" s="585"/>
      <c r="EU191" s="585"/>
      <c r="EV191" s="585"/>
      <c r="EW191" s="585"/>
      <c r="EX191" s="585"/>
      <c r="EY191" s="585"/>
      <c r="EZ191" s="585"/>
      <c r="FA191" s="585"/>
      <c r="FB191" s="585"/>
      <c r="FC191" s="585"/>
      <c r="FD191" s="585"/>
      <c r="FE191" s="585"/>
      <c r="FF191" s="585"/>
      <c r="FG191" s="585"/>
      <c r="FH191" s="585"/>
      <c r="FI191" s="585"/>
      <c r="FJ191" s="585"/>
      <c r="FK191" s="585"/>
      <c r="FL191" s="585"/>
      <c r="FM191" s="585"/>
      <c r="FN191" s="585"/>
      <c r="FO191" s="585"/>
      <c r="FP191" s="585"/>
      <c r="FQ191" s="585"/>
      <c r="FR191" s="585"/>
      <c r="FS191" s="585"/>
      <c r="FT191" s="585"/>
      <c r="FU191" s="585"/>
      <c r="FV191" s="585"/>
      <c r="FW191" s="585"/>
      <c r="FX191" s="585"/>
      <c r="FY191" s="585"/>
      <c r="FZ191" s="585"/>
      <c r="GA191" s="585"/>
      <c r="GB191" s="585"/>
      <c r="GC191" s="585"/>
      <c r="GD191" s="585"/>
      <c r="GE191" s="585"/>
      <c r="GF191" s="585"/>
      <c r="GG191" s="585"/>
      <c r="GH191" s="585"/>
      <c r="GI191" s="585"/>
      <c r="GJ191" s="585"/>
      <c r="GK191" s="585"/>
      <c r="GL191" s="585"/>
      <c r="GM191" s="585"/>
      <c r="GN191" s="585"/>
      <c r="GO191" s="585"/>
      <c r="GP191" s="585"/>
      <c r="GQ191" s="585"/>
      <c r="GR191" s="585"/>
      <c r="GS191" s="585"/>
      <c r="GT191" s="585"/>
      <c r="GU191" s="585"/>
      <c r="GV191" s="585"/>
      <c r="GW191" s="585"/>
      <c r="GX191" s="585"/>
      <c r="GY191" s="585"/>
      <c r="GZ191" s="585"/>
      <c r="HA191" s="585"/>
      <c r="HB191" s="585"/>
      <c r="HC191" s="585"/>
      <c r="HD191" s="585"/>
      <c r="HE191" s="585"/>
      <c r="HF191" s="585"/>
      <c r="HG191" s="585"/>
      <c r="HH191" s="585"/>
      <c r="HI191" s="585"/>
      <c r="HJ191" s="585"/>
      <c r="HK191" s="585"/>
      <c r="HL191" s="585"/>
      <c r="HM191" s="585"/>
      <c r="HN191" s="585"/>
      <c r="HO191" s="585"/>
      <c r="HP191" s="585"/>
      <c r="HQ191" s="585"/>
      <c r="HR191" s="585"/>
      <c r="HS191" s="585"/>
      <c r="HT191" s="585"/>
      <c r="HU191" s="585"/>
      <c r="HV191" s="585"/>
      <c r="HW191" s="585"/>
      <c r="HX191" s="585"/>
      <c r="HY191" s="585"/>
      <c r="HZ191" s="585"/>
      <c r="IA191" s="585"/>
      <c r="IB191" s="585"/>
      <c r="IC191" s="585"/>
      <c r="ID191" s="585"/>
      <c r="IE191" s="585"/>
      <c r="IF191" s="585"/>
      <c r="IG191" s="585"/>
      <c r="IH191" s="585"/>
      <c r="II191" s="585"/>
      <c r="IJ191" s="585"/>
      <c r="IK191" s="585"/>
      <c r="IL191" s="585"/>
      <c r="IM191" s="585"/>
      <c r="IN191" s="585"/>
      <c r="IO191" s="585"/>
      <c r="IP191" s="585"/>
      <c r="IQ191" s="585"/>
      <c r="IR191" s="585"/>
      <c r="IS191" s="585"/>
      <c r="IT191" s="585"/>
      <c r="IU191" s="585"/>
      <c r="IV191" s="585"/>
    </row>
    <row r="192" spans="1:256" s="589" customFormat="1" ht="19.5" customHeight="1" x14ac:dyDescent="0.2">
      <c r="A192" s="586"/>
      <c r="B192" s="882" t="str">
        <f>'[8]Anexo 2 elétrica'!H17</f>
        <v>ELE-006</v>
      </c>
      <c r="C192" s="897"/>
      <c r="D192" s="897"/>
      <c r="E192" s="897"/>
      <c r="F192" s="897"/>
      <c r="G192" s="897"/>
      <c r="H192" s="897"/>
      <c r="I192" s="898"/>
      <c r="J192" s="587"/>
      <c r="K192" s="587"/>
      <c r="L192" s="587"/>
      <c r="M192" s="588"/>
      <c r="N192" s="588"/>
      <c r="O192" s="588"/>
      <c r="P192" s="588"/>
      <c r="Q192" s="588"/>
      <c r="R192" s="588"/>
      <c r="S192" s="588"/>
      <c r="T192" s="588"/>
      <c r="U192" s="588"/>
      <c r="V192" s="588"/>
      <c r="W192" s="588"/>
      <c r="X192" s="588"/>
      <c r="Y192" s="588"/>
      <c r="Z192" s="588"/>
      <c r="AA192" s="588"/>
      <c r="AB192" s="588"/>
      <c r="AC192" s="588"/>
      <c r="AD192" s="588"/>
      <c r="AE192" s="588"/>
      <c r="AF192" s="588"/>
      <c r="AG192" s="588"/>
      <c r="AH192" s="588"/>
      <c r="AI192" s="588"/>
      <c r="AJ192" s="588"/>
      <c r="AK192" s="588"/>
      <c r="AL192" s="588"/>
      <c r="AM192" s="588"/>
      <c r="AN192" s="588"/>
      <c r="AO192" s="588"/>
      <c r="AP192" s="588"/>
      <c r="AQ192" s="588"/>
      <c r="AR192" s="588"/>
      <c r="AS192" s="588"/>
      <c r="AT192" s="588"/>
      <c r="AU192" s="588"/>
      <c r="AV192" s="588"/>
      <c r="AW192" s="588"/>
      <c r="AX192" s="588"/>
      <c r="AY192" s="588"/>
      <c r="AZ192" s="588"/>
      <c r="BA192" s="588"/>
      <c r="BB192" s="588"/>
      <c r="BC192" s="588"/>
      <c r="BD192" s="588"/>
      <c r="BE192" s="588"/>
      <c r="BF192" s="588"/>
      <c r="BG192" s="588"/>
      <c r="BH192" s="588"/>
      <c r="BI192" s="588"/>
      <c r="BJ192" s="588"/>
      <c r="BK192" s="588"/>
      <c r="BL192" s="588"/>
      <c r="BM192" s="588"/>
      <c r="BN192" s="588"/>
      <c r="BO192" s="588"/>
      <c r="BP192" s="588"/>
      <c r="BQ192" s="588"/>
      <c r="BR192" s="588"/>
      <c r="BS192" s="588"/>
      <c r="BT192" s="588"/>
      <c r="BU192" s="588"/>
      <c r="BV192" s="588"/>
      <c r="BW192" s="588"/>
      <c r="BX192" s="588"/>
      <c r="BY192" s="588"/>
      <c r="BZ192" s="588"/>
      <c r="CA192" s="588"/>
      <c r="CB192" s="588"/>
      <c r="CC192" s="588"/>
      <c r="CD192" s="588"/>
      <c r="CE192" s="588"/>
      <c r="CF192" s="588"/>
      <c r="CG192" s="588"/>
      <c r="CH192" s="588"/>
      <c r="CI192" s="588"/>
      <c r="CJ192" s="588"/>
      <c r="CK192" s="588"/>
      <c r="CL192" s="588"/>
      <c r="CM192" s="588"/>
      <c r="CN192" s="588"/>
      <c r="CO192" s="588"/>
      <c r="CP192" s="588"/>
      <c r="CQ192" s="588"/>
      <c r="CR192" s="588"/>
      <c r="CS192" s="588"/>
      <c r="CT192" s="588"/>
      <c r="CU192" s="588"/>
      <c r="CV192" s="588"/>
      <c r="CW192" s="588"/>
      <c r="CX192" s="588"/>
      <c r="CY192" s="588"/>
      <c r="CZ192" s="588"/>
      <c r="DA192" s="588"/>
      <c r="DB192" s="588"/>
      <c r="DC192" s="588"/>
      <c r="DD192" s="588"/>
      <c r="DE192" s="588"/>
      <c r="DF192" s="588"/>
      <c r="DG192" s="588"/>
      <c r="DH192" s="588"/>
      <c r="DI192" s="588"/>
      <c r="DJ192" s="588"/>
      <c r="DK192" s="588"/>
      <c r="DL192" s="588"/>
      <c r="DM192" s="588"/>
      <c r="DN192" s="588"/>
      <c r="DO192" s="588"/>
      <c r="DP192" s="588"/>
      <c r="DQ192" s="588"/>
      <c r="DR192" s="588"/>
      <c r="DS192" s="588"/>
      <c r="DT192" s="588"/>
      <c r="DU192" s="588"/>
      <c r="DV192" s="588"/>
      <c r="DW192" s="588"/>
      <c r="DX192" s="588"/>
      <c r="DY192" s="588"/>
      <c r="DZ192" s="588"/>
      <c r="EA192" s="588"/>
      <c r="EB192" s="588"/>
      <c r="EC192" s="588"/>
      <c r="ED192" s="588"/>
      <c r="EE192" s="588"/>
      <c r="EF192" s="588"/>
      <c r="EG192" s="588"/>
      <c r="EH192" s="588"/>
      <c r="EI192" s="588"/>
      <c r="EJ192" s="588"/>
      <c r="EK192" s="588"/>
      <c r="EL192" s="588"/>
      <c r="EM192" s="588"/>
      <c r="EN192" s="588"/>
      <c r="EO192" s="588"/>
      <c r="EP192" s="588"/>
      <c r="EQ192" s="588"/>
      <c r="ER192" s="588"/>
      <c r="ES192" s="588"/>
      <c r="ET192" s="588"/>
      <c r="EU192" s="588"/>
      <c r="EV192" s="588"/>
      <c r="EW192" s="588"/>
      <c r="EX192" s="588"/>
      <c r="EY192" s="588"/>
      <c r="EZ192" s="588"/>
      <c r="FA192" s="588"/>
      <c r="FB192" s="588"/>
      <c r="FC192" s="588"/>
      <c r="FD192" s="588"/>
      <c r="FE192" s="588"/>
      <c r="FF192" s="588"/>
      <c r="FG192" s="588"/>
      <c r="FH192" s="588"/>
      <c r="FI192" s="588"/>
      <c r="FJ192" s="588"/>
      <c r="FK192" s="588"/>
      <c r="FL192" s="588"/>
      <c r="FM192" s="588"/>
      <c r="FN192" s="588"/>
      <c r="FO192" s="588"/>
      <c r="FP192" s="588"/>
      <c r="FQ192" s="588"/>
      <c r="FR192" s="588"/>
      <c r="FS192" s="588"/>
      <c r="FT192" s="588"/>
      <c r="FU192" s="588"/>
      <c r="FV192" s="588"/>
      <c r="FW192" s="588"/>
      <c r="FX192" s="588"/>
      <c r="FY192" s="588"/>
      <c r="FZ192" s="588"/>
      <c r="GA192" s="588"/>
      <c r="GB192" s="588"/>
      <c r="GC192" s="588"/>
      <c r="GD192" s="588"/>
      <c r="GE192" s="588"/>
      <c r="GF192" s="588"/>
      <c r="GG192" s="588"/>
      <c r="GH192" s="588"/>
      <c r="GI192" s="588"/>
      <c r="GJ192" s="588"/>
      <c r="GK192" s="588"/>
      <c r="GL192" s="588"/>
      <c r="GM192" s="588"/>
      <c r="GN192" s="588"/>
      <c r="GO192" s="588"/>
      <c r="GP192" s="588"/>
      <c r="GQ192" s="588"/>
      <c r="GR192" s="588"/>
      <c r="GS192" s="588"/>
      <c r="GT192" s="588"/>
      <c r="GU192" s="588"/>
      <c r="GV192" s="588"/>
      <c r="GW192" s="588"/>
      <c r="GX192" s="588"/>
      <c r="GY192" s="588"/>
      <c r="GZ192" s="588"/>
      <c r="HA192" s="588"/>
      <c r="HB192" s="588"/>
      <c r="HC192" s="588"/>
      <c r="HD192" s="588"/>
      <c r="HE192" s="588"/>
      <c r="HF192" s="588"/>
      <c r="HG192" s="588"/>
      <c r="HH192" s="588"/>
      <c r="HI192" s="588"/>
      <c r="HJ192" s="588"/>
      <c r="HK192" s="588"/>
      <c r="HL192" s="588"/>
      <c r="HM192" s="588"/>
      <c r="HN192" s="588"/>
      <c r="HO192" s="588"/>
      <c r="HP192" s="588"/>
      <c r="HQ192" s="588"/>
      <c r="HR192" s="588"/>
      <c r="HS192" s="588"/>
      <c r="HT192" s="588"/>
      <c r="HU192" s="588"/>
      <c r="HV192" s="588"/>
      <c r="HW192" s="588"/>
      <c r="HX192" s="588"/>
      <c r="HY192" s="588"/>
      <c r="HZ192" s="588"/>
      <c r="IA192" s="588"/>
      <c r="IB192" s="588"/>
      <c r="IC192" s="588"/>
      <c r="ID192" s="588"/>
      <c r="IE192" s="588"/>
      <c r="IF192" s="588"/>
      <c r="IG192" s="588"/>
      <c r="IH192" s="588"/>
      <c r="II192" s="588"/>
      <c r="IJ192" s="588"/>
      <c r="IK192" s="588"/>
      <c r="IL192" s="588"/>
      <c r="IM192" s="588"/>
      <c r="IN192" s="588"/>
      <c r="IO192" s="588"/>
      <c r="IP192" s="588"/>
      <c r="IQ192" s="588"/>
      <c r="IR192" s="588"/>
      <c r="IS192" s="588"/>
      <c r="IT192" s="588"/>
      <c r="IU192" s="588"/>
      <c r="IV192" s="588"/>
    </row>
    <row r="193" spans="1:256" s="589" customFormat="1" ht="19.5" customHeight="1" x14ac:dyDescent="0.2">
      <c r="A193" s="586"/>
      <c r="B193" s="885" t="s">
        <v>215</v>
      </c>
      <c r="C193" s="897"/>
      <c r="D193" s="590" t="s">
        <v>22</v>
      </c>
      <c r="E193" s="590" t="s">
        <v>216</v>
      </c>
      <c r="F193" s="899" t="s">
        <v>217</v>
      </c>
      <c r="G193" s="899"/>
      <c r="H193" s="899" t="s">
        <v>218</v>
      </c>
      <c r="I193" s="900"/>
      <c r="J193" s="587"/>
      <c r="K193" s="587"/>
      <c r="L193" s="587"/>
      <c r="M193" s="588"/>
      <c r="N193" s="588"/>
      <c r="O193" s="588"/>
      <c r="P193" s="588"/>
      <c r="Q193" s="588"/>
      <c r="R193" s="588"/>
      <c r="S193" s="588"/>
      <c r="T193" s="588"/>
      <c r="U193" s="588"/>
      <c r="V193" s="588"/>
      <c r="W193" s="588"/>
      <c r="X193" s="588"/>
      <c r="Y193" s="588"/>
      <c r="Z193" s="588"/>
      <c r="AA193" s="588"/>
      <c r="AB193" s="588"/>
      <c r="AC193" s="588"/>
      <c r="AD193" s="588"/>
      <c r="AE193" s="588"/>
      <c r="AF193" s="588"/>
      <c r="AG193" s="588"/>
      <c r="AH193" s="588"/>
      <c r="AI193" s="588"/>
      <c r="AJ193" s="588"/>
      <c r="AK193" s="588"/>
      <c r="AL193" s="588"/>
      <c r="AM193" s="588"/>
      <c r="AN193" s="588"/>
      <c r="AO193" s="588"/>
      <c r="AP193" s="588"/>
      <c r="AQ193" s="588"/>
      <c r="AR193" s="588"/>
      <c r="AS193" s="588"/>
      <c r="AT193" s="588"/>
      <c r="AU193" s="588"/>
      <c r="AV193" s="588"/>
      <c r="AW193" s="588"/>
      <c r="AX193" s="588"/>
      <c r="AY193" s="588"/>
      <c r="AZ193" s="588"/>
      <c r="BA193" s="588"/>
      <c r="BB193" s="588"/>
      <c r="BC193" s="588"/>
      <c r="BD193" s="588"/>
      <c r="BE193" s="588"/>
      <c r="BF193" s="588"/>
      <c r="BG193" s="588"/>
      <c r="BH193" s="588"/>
      <c r="BI193" s="588"/>
      <c r="BJ193" s="588"/>
      <c r="BK193" s="588"/>
      <c r="BL193" s="588"/>
      <c r="BM193" s="588"/>
      <c r="BN193" s="588"/>
      <c r="BO193" s="588"/>
      <c r="BP193" s="588"/>
      <c r="BQ193" s="588"/>
      <c r="BR193" s="588"/>
      <c r="BS193" s="588"/>
      <c r="BT193" s="588"/>
      <c r="BU193" s="588"/>
      <c r="BV193" s="588"/>
      <c r="BW193" s="588"/>
      <c r="BX193" s="588"/>
      <c r="BY193" s="588"/>
      <c r="BZ193" s="588"/>
      <c r="CA193" s="588"/>
      <c r="CB193" s="588"/>
      <c r="CC193" s="588"/>
      <c r="CD193" s="588"/>
      <c r="CE193" s="588"/>
      <c r="CF193" s="588"/>
      <c r="CG193" s="588"/>
      <c r="CH193" s="588"/>
      <c r="CI193" s="588"/>
      <c r="CJ193" s="588"/>
      <c r="CK193" s="588"/>
      <c r="CL193" s="588"/>
      <c r="CM193" s="588"/>
      <c r="CN193" s="588"/>
      <c r="CO193" s="588"/>
      <c r="CP193" s="588"/>
      <c r="CQ193" s="588"/>
      <c r="CR193" s="588"/>
      <c r="CS193" s="588"/>
      <c r="CT193" s="588"/>
      <c r="CU193" s="588"/>
      <c r="CV193" s="588"/>
      <c r="CW193" s="588"/>
      <c r="CX193" s="588"/>
      <c r="CY193" s="588"/>
      <c r="CZ193" s="588"/>
      <c r="DA193" s="588"/>
      <c r="DB193" s="588"/>
      <c r="DC193" s="588"/>
      <c r="DD193" s="588"/>
      <c r="DE193" s="588"/>
      <c r="DF193" s="588"/>
      <c r="DG193" s="588"/>
      <c r="DH193" s="588"/>
      <c r="DI193" s="588"/>
      <c r="DJ193" s="588"/>
      <c r="DK193" s="588"/>
      <c r="DL193" s="588"/>
      <c r="DM193" s="588"/>
      <c r="DN193" s="588"/>
      <c r="DO193" s="588"/>
      <c r="DP193" s="588"/>
      <c r="DQ193" s="588"/>
      <c r="DR193" s="588"/>
      <c r="DS193" s="588"/>
      <c r="DT193" s="588"/>
      <c r="DU193" s="588"/>
      <c r="DV193" s="588"/>
      <c r="DW193" s="588"/>
      <c r="DX193" s="588"/>
      <c r="DY193" s="588"/>
      <c r="DZ193" s="588"/>
      <c r="EA193" s="588"/>
      <c r="EB193" s="588"/>
      <c r="EC193" s="588"/>
      <c r="ED193" s="588"/>
      <c r="EE193" s="588"/>
      <c r="EF193" s="588"/>
      <c r="EG193" s="588"/>
      <c r="EH193" s="588"/>
      <c r="EI193" s="588"/>
      <c r="EJ193" s="588"/>
      <c r="EK193" s="588"/>
      <c r="EL193" s="588"/>
      <c r="EM193" s="588"/>
      <c r="EN193" s="588"/>
      <c r="EO193" s="588"/>
      <c r="EP193" s="588"/>
      <c r="EQ193" s="588"/>
      <c r="ER193" s="588"/>
      <c r="ES193" s="588"/>
      <c r="ET193" s="588"/>
      <c r="EU193" s="588"/>
      <c r="EV193" s="588"/>
      <c r="EW193" s="588"/>
      <c r="EX193" s="588"/>
      <c r="EY193" s="588"/>
      <c r="EZ193" s="588"/>
      <c r="FA193" s="588"/>
      <c r="FB193" s="588"/>
      <c r="FC193" s="588"/>
      <c r="FD193" s="588"/>
      <c r="FE193" s="588"/>
      <c r="FF193" s="588"/>
      <c r="FG193" s="588"/>
      <c r="FH193" s="588"/>
      <c r="FI193" s="588"/>
      <c r="FJ193" s="588"/>
      <c r="FK193" s="588"/>
      <c r="FL193" s="588"/>
      <c r="FM193" s="588"/>
      <c r="FN193" s="588"/>
      <c r="FO193" s="588"/>
      <c r="FP193" s="588"/>
      <c r="FQ193" s="588"/>
      <c r="FR193" s="588"/>
      <c r="FS193" s="588"/>
      <c r="FT193" s="588"/>
      <c r="FU193" s="588"/>
      <c r="FV193" s="588"/>
      <c r="FW193" s="588"/>
      <c r="FX193" s="588"/>
      <c r="FY193" s="588"/>
      <c r="FZ193" s="588"/>
      <c r="GA193" s="588"/>
      <c r="GB193" s="588"/>
      <c r="GC193" s="588"/>
      <c r="GD193" s="588"/>
      <c r="GE193" s="588"/>
      <c r="GF193" s="588"/>
      <c r="GG193" s="588"/>
      <c r="GH193" s="588"/>
      <c r="GI193" s="588"/>
      <c r="GJ193" s="588"/>
      <c r="GK193" s="588"/>
      <c r="GL193" s="588"/>
      <c r="GM193" s="588"/>
      <c r="GN193" s="588"/>
      <c r="GO193" s="588"/>
      <c r="GP193" s="588"/>
      <c r="GQ193" s="588"/>
      <c r="GR193" s="588"/>
      <c r="GS193" s="588"/>
      <c r="GT193" s="588"/>
      <c r="GU193" s="588"/>
      <c r="GV193" s="588"/>
      <c r="GW193" s="588"/>
      <c r="GX193" s="588"/>
      <c r="GY193" s="588"/>
      <c r="GZ193" s="588"/>
      <c r="HA193" s="588"/>
      <c r="HB193" s="588"/>
      <c r="HC193" s="588"/>
      <c r="HD193" s="588"/>
      <c r="HE193" s="588"/>
      <c r="HF193" s="588"/>
      <c r="HG193" s="588"/>
      <c r="HH193" s="588"/>
      <c r="HI193" s="588"/>
      <c r="HJ193" s="588"/>
      <c r="HK193" s="588"/>
      <c r="HL193" s="588"/>
      <c r="HM193" s="588"/>
      <c r="HN193" s="588"/>
      <c r="HO193" s="588"/>
      <c r="HP193" s="588"/>
      <c r="HQ193" s="588"/>
      <c r="HR193" s="588"/>
      <c r="HS193" s="588"/>
      <c r="HT193" s="588"/>
      <c r="HU193" s="588"/>
      <c r="HV193" s="588"/>
      <c r="HW193" s="588"/>
      <c r="HX193" s="588"/>
      <c r="HY193" s="588"/>
      <c r="HZ193" s="588"/>
      <c r="IA193" s="588"/>
      <c r="IB193" s="588"/>
      <c r="IC193" s="588"/>
      <c r="ID193" s="588"/>
      <c r="IE193" s="588"/>
      <c r="IF193" s="588"/>
      <c r="IG193" s="588"/>
      <c r="IH193" s="588"/>
      <c r="II193" s="588"/>
      <c r="IJ193" s="588"/>
      <c r="IK193" s="588"/>
      <c r="IL193" s="588"/>
      <c r="IM193" s="588"/>
      <c r="IN193" s="588"/>
      <c r="IO193" s="588"/>
      <c r="IP193" s="588"/>
      <c r="IQ193" s="588"/>
      <c r="IR193" s="588"/>
      <c r="IS193" s="588"/>
      <c r="IT193" s="588"/>
      <c r="IU193" s="588"/>
      <c r="IV193" s="588"/>
    </row>
    <row r="194" spans="1:256" s="177" customFormat="1" ht="62.25" customHeight="1" x14ac:dyDescent="0.2">
      <c r="A194" s="591" t="str">
        <f>B192</f>
        <v>ELE-006</v>
      </c>
      <c r="B194" s="825" t="str">
        <f>'[8]Anexo 2 elétrica'!B17</f>
        <v>Fornecimento e instalação de box reto com rosca em alumínio, marca de referência Tramontina, interligando o eletroduto à eletrocalha, diâmetro 1 1/2"</v>
      </c>
      <c r="C194" s="826"/>
      <c r="D194" s="560" t="s">
        <v>11</v>
      </c>
      <c r="E194" s="101" t="s">
        <v>1031</v>
      </c>
      <c r="F194" s="836" t="s">
        <v>217</v>
      </c>
      <c r="G194" s="837"/>
      <c r="H194" s="907" t="s">
        <v>221</v>
      </c>
      <c r="I194" s="908"/>
      <c r="J194" s="178" t="e">
        <f>#REF!</f>
        <v>#REF!</v>
      </c>
      <c r="K194" s="175"/>
      <c r="L194" s="175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76"/>
      <c r="BN194" s="176"/>
      <c r="BO194" s="176"/>
      <c r="BP194" s="176"/>
      <c r="BQ194" s="176"/>
      <c r="BR194" s="176"/>
      <c r="BS194" s="176"/>
      <c r="BT194" s="176"/>
      <c r="BU194" s="176"/>
      <c r="BV194" s="176"/>
      <c r="BW194" s="176"/>
      <c r="BX194" s="176"/>
      <c r="BY194" s="176"/>
      <c r="BZ194" s="176"/>
      <c r="CA194" s="176"/>
      <c r="CB194" s="176"/>
      <c r="CC194" s="176"/>
      <c r="CD194" s="176"/>
      <c r="CE194" s="176"/>
      <c r="CF194" s="176"/>
      <c r="CG194" s="176"/>
      <c r="CH194" s="176"/>
      <c r="CI194" s="176"/>
      <c r="CJ194" s="176"/>
      <c r="CK194" s="176"/>
      <c r="CL194" s="176"/>
      <c r="CM194" s="176"/>
      <c r="CN194" s="176"/>
      <c r="CO194" s="176"/>
      <c r="CP194" s="176"/>
      <c r="CQ194" s="176"/>
      <c r="CR194" s="176"/>
      <c r="CS194" s="176"/>
      <c r="CT194" s="176"/>
      <c r="CU194" s="176"/>
      <c r="CV194" s="176"/>
      <c r="CW194" s="176"/>
      <c r="CX194" s="176"/>
      <c r="CY194" s="176"/>
      <c r="CZ194" s="176"/>
      <c r="DA194" s="176"/>
      <c r="DB194" s="176"/>
      <c r="DC194" s="176"/>
      <c r="DD194" s="176"/>
      <c r="DE194" s="176"/>
      <c r="DF194" s="176"/>
      <c r="DG194" s="176"/>
      <c r="DH194" s="176"/>
      <c r="DI194" s="176"/>
      <c r="DJ194" s="176"/>
      <c r="DK194" s="176"/>
      <c r="DL194" s="176"/>
      <c r="DM194" s="176"/>
      <c r="DN194" s="176"/>
      <c r="DO194" s="176"/>
      <c r="DP194" s="176"/>
      <c r="DQ194" s="176"/>
      <c r="DR194" s="176"/>
      <c r="DS194" s="176"/>
      <c r="DT194" s="176"/>
      <c r="DU194" s="176"/>
      <c r="DV194" s="176"/>
      <c r="DW194" s="176"/>
      <c r="DX194" s="176"/>
      <c r="DY194" s="176"/>
      <c r="DZ194" s="176"/>
      <c r="EA194" s="176"/>
      <c r="EB194" s="176"/>
      <c r="EC194" s="176"/>
      <c r="ED194" s="176"/>
      <c r="EE194" s="176"/>
      <c r="EF194" s="176"/>
      <c r="EG194" s="176"/>
      <c r="EH194" s="176"/>
      <c r="EI194" s="176"/>
      <c r="EJ194" s="176"/>
      <c r="EK194" s="176"/>
      <c r="EL194" s="176"/>
      <c r="EM194" s="176"/>
      <c r="EN194" s="176"/>
      <c r="EO194" s="176"/>
      <c r="EP194" s="176"/>
      <c r="EQ194" s="176"/>
      <c r="ER194" s="176"/>
      <c r="ES194" s="176"/>
      <c r="ET194" s="176"/>
      <c r="EU194" s="176"/>
      <c r="EV194" s="176"/>
      <c r="EW194" s="176"/>
      <c r="EX194" s="176"/>
      <c r="EY194" s="176"/>
      <c r="EZ194" s="176"/>
      <c r="FA194" s="176"/>
      <c r="FB194" s="176"/>
      <c r="FC194" s="176"/>
      <c r="FD194" s="176"/>
      <c r="FE194" s="176"/>
      <c r="FF194" s="176"/>
      <c r="FG194" s="176"/>
      <c r="FH194" s="176"/>
      <c r="FI194" s="176"/>
      <c r="FJ194" s="176"/>
      <c r="FK194" s="176"/>
      <c r="FL194" s="176"/>
      <c r="FM194" s="176"/>
      <c r="FN194" s="176"/>
      <c r="FO194" s="176"/>
      <c r="FP194" s="176"/>
      <c r="FQ194" s="176"/>
      <c r="FR194" s="176"/>
      <c r="FS194" s="176"/>
      <c r="FT194" s="176"/>
      <c r="FU194" s="176"/>
      <c r="FV194" s="176"/>
      <c r="FW194" s="176"/>
      <c r="FX194" s="176"/>
      <c r="FY194" s="176"/>
      <c r="FZ194" s="176"/>
      <c r="GA194" s="176"/>
      <c r="GB194" s="176"/>
      <c r="GC194" s="176"/>
      <c r="GD194" s="176"/>
      <c r="GE194" s="176"/>
      <c r="GF194" s="176"/>
      <c r="GG194" s="176"/>
      <c r="GH194" s="176"/>
      <c r="GI194" s="176"/>
      <c r="GJ194" s="176"/>
      <c r="GK194" s="176"/>
      <c r="GL194" s="176"/>
      <c r="GM194" s="176"/>
      <c r="GN194" s="176"/>
      <c r="GO194" s="176"/>
      <c r="GP194" s="176"/>
      <c r="GQ194" s="176"/>
      <c r="GR194" s="176"/>
      <c r="GS194" s="176"/>
      <c r="GT194" s="176"/>
      <c r="GU194" s="176"/>
      <c r="GV194" s="176"/>
      <c r="GW194" s="176"/>
      <c r="GX194" s="176"/>
      <c r="GY194" s="176"/>
      <c r="GZ194" s="176"/>
      <c r="HA194" s="176"/>
      <c r="HB194" s="176"/>
      <c r="HC194" s="176"/>
      <c r="HD194" s="176"/>
      <c r="HE194" s="176"/>
      <c r="HF194" s="176"/>
      <c r="HG194" s="176"/>
      <c r="HH194" s="176"/>
      <c r="HI194" s="176"/>
      <c r="HJ194" s="176"/>
      <c r="HK194" s="176"/>
      <c r="HL194" s="176"/>
      <c r="HM194" s="176"/>
      <c r="HN194" s="176"/>
      <c r="HO194" s="176"/>
      <c r="HP194" s="176"/>
      <c r="HQ194" s="176"/>
      <c r="HR194" s="176"/>
      <c r="HS194" s="176"/>
      <c r="HT194" s="176"/>
      <c r="HU194" s="176"/>
      <c r="HV194" s="176"/>
      <c r="HW194" s="176"/>
      <c r="HX194" s="176"/>
      <c r="HY194" s="176"/>
      <c r="HZ194" s="176"/>
      <c r="IA194" s="176"/>
      <c r="IB194" s="176"/>
      <c r="IC194" s="176"/>
      <c r="ID194" s="176"/>
      <c r="IE194" s="176"/>
      <c r="IF194" s="176"/>
      <c r="IG194" s="176"/>
      <c r="IH194" s="176"/>
      <c r="II194" s="176"/>
      <c r="IJ194" s="176"/>
      <c r="IK194" s="176"/>
      <c r="IL194" s="176"/>
      <c r="IM194" s="176"/>
      <c r="IN194" s="176"/>
      <c r="IO194" s="176"/>
      <c r="IP194" s="176"/>
      <c r="IQ194" s="176"/>
      <c r="IR194" s="176"/>
      <c r="IS194" s="176"/>
      <c r="IT194" s="176"/>
      <c r="IU194" s="176"/>
      <c r="IV194" s="176"/>
    </row>
    <row r="195" spans="1:256" s="177" customFormat="1" x14ac:dyDescent="0.2">
      <c r="A195" s="591"/>
      <c r="B195" s="102"/>
      <c r="C195" s="672"/>
      <c r="D195" s="672"/>
      <c r="E195" s="672"/>
      <c r="F195" s="104"/>
      <c r="G195" s="105"/>
      <c r="H195" s="106"/>
      <c r="I195" s="107"/>
      <c r="J195" s="179"/>
      <c r="K195" s="175"/>
      <c r="L195" s="175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  <c r="BY195" s="176"/>
      <c r="BZ195" s="176"/>
      <c r="CA195" s="176"/>
      <c r="CB195" s="176"/>
      <c r="CC195" s="176"/>
      <c r="CD195" s="176"/>
      <c r="CE195" s="176"/>
      <c r="CF195" s="176"/>
      <c r="CG195" s="176"/>
      <c r="CH195" s="176"/>
      <c r="CI195" s="176"/>
      <c r="CJ195" s="176"/>
      <c r="CK195" s="176"/>
      <c r="CL195" s="176"/>
      <c r="CM195" s="176"/>
      <c r="CN195" s="176"/>
      <c r="CO195" s="176"/>
      <c r="CP195" s="176"/>
      <c r="CQ195" s="176"/>
      <c r="CR195" s="176"/>
      <c r="CS195" s="176"/>
      <c r="CT195" s="176"/>
      <c r="CU195" s="176"/>
      <c r="CV195" s="176"/>
      <c r="CW195" s="176"/>
      <c r="CX195" s="176"/>
      <c r="CY195" s="176"/>
      <c r="CZ195" s="176"/>
      <c r="DA195" s="176"/>
      <c r="DB195" s="176"/>
      <c r="DC195" s="176"/>
      <c r="DD195" s="176"/>
      <c r="DE195" s="176"/>
      <c r="DF195" s="176"/>
      <c r="DG195" s="176"/>
      <c r="DH195" s="176"/>
      <c r="DI195" s="176"/>
      <c r="DJ195" s="176"/>
      <c r="DK195" s="176"/>
      <c r="DL195" s="176"/>
      <c r="DM195" s="176"/>
      <c r="DN195" s="176"/>
      <c r="DO195" s="176"/>
      <c r="DP195" s="176"/>
      <c r="DQ195" s="176"/>
      <c r="DR195" s="176"/>
      <c r="DS195" s="176"/>
      <c r="DT195" s="176"/>
      <c r="DU195" s="176"/>
      <c r="DV195" s="176"/>
      <c r="DW195" s="176"/>
      <c r="DX195" s="176"/>
      <c r="DY195" s="176"/>
      <c r="DZ195" s="176"/>
      <c r="EA195" s="176"/>
      <c r="EB195" s="176"/>
      <c r="EC195" s="176"/>
      <c r="ED195" s="176"/>
      <c r="EE195" s="176"/>
      <c r="EF195" s="176"/>
      <c r="EG195" s="176"/>
      <c r="EH195" s="176"/>
      <c r="EI195" s="176"/>
      <c r="EJ195" s="176"/>
      <c r="EK195" s="176"/>
      <c r="EL195" s="176"/>
      <c r="EM195" s="176"/>
      <c r="EN195" s="176"/>
      <c r="EO195" s="176"/>
      <c r="EP195" s="176"/>
      <c r="EQ195" s="176"/>
      <c r="ER195" s="176"/>
      <c r="ES195" s="176"/>
      <c r="ET195" s="176"/>
      <c r="EU195" s="176"/>
      <c r="EV195" s="176"/>
      <c r="EW195" s="176"/>
      <c r="EX195" s="176"/>
      <c r="EY195" s="176"/>
      <c r="EZ195" s="176"/>
      <c r="FA195" s="176"/>
      <c r="FB195" s="176"/>
      <c r="FC195" s="176"/>
      <c r="FD195" s="176"/>
      <c r="FE195" s="176"/>
      <c r="FF195" s="176"/>
      <c r="FG195" s="176"/>
      <c r="FH195" s="176"/>
      <c r="FI195" s="176"/>
      <c r="FJ195" s="176"/>
      <c r="FK195" s="176"/>
      <c r="FL195" s="176"/>
      <c r="FM195" s="176"/>
      <c r="FN195" s="176"/>
      <c r="FO195" s="176"/>
      <c r="FP195" s="176"/>
      <c r="FQ195" s="176"/>
      <c r="FR195" s="176"/>
      <c r="FS195" s="176"/>
      <c r="FT195" s="176"/>
      <c r="FU195" s="176"/>
      <c r="FV195" s="176"/>
      <c r="FW195" s="176"/>
      <c r="FX195" s="176"/>
      <c r="FY195" s="176"/>
      <c r="FZ195" s="176"/>
      <c r="GA195" s="176"/>
      <c r="GB195" s="176"/>
      <c r="GC195" s="176"/>
      <c r="GD195" s="176"/>
      <c r="GE195" s="176"/>
      <c r="GF195" s="176"/>
      <c r="GG195" s="176"/>
      <c r="GH195" s="176"/>
      <c r="GI195" s="176"/>
      <c r="GJ195" s="176"/>
      <c r="GK195" s="176"/>
      <c r="GL195" s="176"/>
      <c r="GM195" s="176"/>
      <c r="GN195" s="176"/>
      <c r="GO195" s="176"/>
      <c r="GP195" s="176"/>
      <c r="GQ195" s="176"/>
      <c r="GR195" s="176"/>
      <c r="GS195" s="176"/>
      <c r="GT195" s="176"/>
      <c r="GU195" s="176"/>
      <c r="GV195" s="176"/>
      <c r="GW195" s="176"/>
      <c r="GX195" s="176"/>
      <c r="GY195" s="176"/>
      <c r="GZ195" s="176"/>
      <c r="HA195" s="176"/>
      <c r="HB195" s="176"/>
      <c r="HC195" s="176"/>
      <c r="HD195" s="176"/>
      <c r="HE195" s="176"/>
      <c r="HF195" s="176"/>
      <c r="HG195" s="176"/>
      <c r="HH195" s="176"/>
      <c r="HI195" s="176"/>
      <c r="HJ195" s="176"/>
      <c r="HK195" s="176"/>
      <c r="HL195" s="176"/>
      <c r="HM195" s="176"/>
      <c r="HN195" s="176"/>
      <c r="HO195" s="176"/>
      <c r="HP195" s="176"/>
      <c r="HQ195" s="176"/>
      <c r="HR195" s="176"/>
      <c r="HS195" s="176"/>
      <c r="HT195" s="176"/>
      <c r="HU195" s="176"/>
      <c r="HV195" s="176"/>
      <c r="HW195" s="176"/>
      <c r="HX195" s="176"/>
      <c r="HY195" s="176"/>
      <c r="HZ195" s="176"/>
      <c r="IA195" s="176"/>
      <c r="IB195" s="176"/>
      <c r="IC195" s="176"/>
      <c r="ID195" s="176"/>
      <c r="IE195" s="176"/>
      <c r="IF195" s="176"/>
      <c r="IG195" s="176"/>
      <c r="IH195" s="176"/>
      <c r="II195" s="176"/>
      <c r="IJ195" s="176"/>
      <c r="IK195" s="176"/>
      <c r="IL195" s="176"/>
      <c r="IM195" s="176"/>
      <c r="IN195" s="176"/>
      <c r="IO195" s="176"/>
      <c r="IP195" s="176"/>
      <c r="IQ195" s="176"/>
      <c r="IR195" s="176"/>
      <c r="IS195" s="176"/>
      <c r="IT195" s="176"/>
      <c r="IU195" s="176"/>
      <c r="IV195" s="176"/>
    </row>
    <row r="196" spans="1:256" s="177" customFormat="1" x14ac:dyDescent="0.2">
      <c r="A196" s="591"/>
      <c r="B196" s="866" t="s">
        <v>222</v>
      </c>
      <c r="C196" s="813" t="s">
        <v>22</v>
      </c>
      <c r="D196" s="813" t="s">
        <v>223</v>
      </c>
      <c r="E196" s="813" t="s">
        <v>17</v>
      </c>
      <c r="F196" s="816" t="s">
        <v>224</v>
      </c>
      <c r="G196" s="818" t="s">
        <v>225</v>
      </c>
      <c r="H196" s="819"/>
      <c r="I196" s="820" t="s">
        <v>226</v>
      </c>
      <c r="J196" s="179"/>
      <c r="K196" s="175"/>
      <c r="L196" s="175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  <c r="BY196" s="176"/>
      <c r="BZ196" s="176"/>
      <c r="CA196" s="176"/>
      <c r="CB196" s="176"/>
      <c r="CC196" s="176"/>
      <c r="CD196" s="176"/>
      <c r="CE196" s="176"/>
      <c r="CF196" s="176"/>
      <c r="CG196" s="176"/>
      <c r="CH196" s="176"/>
      <c r="CI196" s="176"/>
      <c r="CJ196" s="176"/>
      <c r="CK196" s="176"/>
      <c r="CL196" s="176"/>
      <c r="CM196" s="176"/>
      <c r="CN196" s="176"/>
      <c r="CO196" s="176"/>
      <c r="CP196" s="176"/>
      <c r="CQ196" s="176"/>
      <c r="CR196" s="176"/>
      <c r="CS196" s="176"/>
      <c r="CT196" s="176"/>
      <c r="CU196" s="176"/>
      <c r="CV196" s="176"/>
      <c r="CW196" s="176"/>
      <c r="CX196" s="176"/>
      <c r="CY196" s="176"/>
      <c r="CZ196" s="176"/>
      <c r="DA196" s="176"/>
      <c r="DB196" s="176"/>
      <c r="DC196" s="176"/>
      <c r="DD196" s="176"/>
      <c r="DE196" s="176"/>
      <c r="DF196" s="176"/>
      <c r="DG196" s="176"/>
      <c r="DH196" s="176"/>
      <c r="DI196" s="176"/>
      <c r="DJ196" s="176"/>
      <c r="DK196" s="176"/>
      <c r="DL196" s="176"/>
      <c r="DM196" s="176"/>
      <c r="DN196" s="176"/>
      <c r="DO196" s="176"/>
      <c r="DP196" s="176"/>
      <c r="DQ196" s="176"/>
      <c r="DR196" s="176"/>
      <c r="DS196" s="176"/>
      <c r="DT196" s="176"/>
      <c r="DU196" s="176"/>
      <c r="DV196" s="176"/>
      <c r="DW196" s="176"/>
      <c r="DX196" s="176"/>
      <c r="DY196" s="176"/>
      <c r="DZ196" s="176"/>
      <c r="EA196" s="176"/>
      <c r="EB196" s="176"/>
      <c r="EC196" s="176"/>
      <c r="ED196" s="176"/>
      <c r="EE196" s="176"/>
      <c r="EF196" s="176"/>
      <c r="EG196" s="176"/>
      <c r="EH196" s="176"/>
      <c r="EI196" s="176"/>
      <c r="EJ196" s="176"/>
      <c r="EK196" s="176"/>
      <c r="EL196" s="176"/>
      <c r="EM196" s="176"/>
      <c r="EN196" s="176"/>
      <c r="EO196" s="176"/>
      <c r="EP196" s="176"/>
      <c r="EQ196" s="176"/>
      <c r="ER196" s="176"/>
      <c r="ES196" s="176"/>
      <c r="ET196" s="176"/>
      <c r="EU196" s="176"/>
      <c r="EV196" s="176"/>
      <c r="EW196" s="176"/>
      <c r="EX196" s="176"/>
      <c r="EY196" s="176"/>
      <c r="EZ196" s="176"/>
      <c r="FA196" s="176"/>
      <c r="FB196" s="176"/>
      <c r="FC196" s="176"/>
      <c r="FD196" s="176"/>
      <c r="FE196" s="176"/>
      <c r="FF196" s="176"/>
      <c r="FG196" s="176"/>
      <c r="FH196" s="176"/>
      <c r="FI196" s="176"/>
      <c r="FJ196" s="176"/>
      <c r="FK196" s="176"/>
      <c r="FL196" s="176"/>
      <c r="FM196" s="176"/>
      <c r="FN196" s="176"/>
      <c r="FO196" s="176"/>
      <c r="FP196" s="176"/>
      <c r="FQ196" s="176"/>
      <c r="FR196" s="176"/>
      <c r="FS196" s="176"/>
      <c r="FT196" s="176"/>
      <c r="FU196" s="176"/>
      <c r="FV196" s="176"/>
      <c r="FW196" s="176"/>
      <c r="FX196" s="176"/>
      <c r="FY196" s="176"/>
      <c r="FZ196" s="176"/>
      <c r="GA196" s="176"/>
      <c r="GB196" s="176"/>
      <c r="GC196" s="176"/>
      <c r="GD196" s="176"/>
      <c r="GE196" s="176"/>
      <c r="GF196" s="176"/>
      <c r="GG196" s="176"/>
      <c r="GH196" s="176"/>
      <c r="GI196" s="176"/>
      <c r="GJ196" s="176"/>
      <c r="GK196" s="176"/>
      <c r="GL196" s="176"/>
      <c r="GM196" s="176"/>
      <c r="GN196" s="176"/>
      <c r="GO196" s="176"/>
      <c r="GP196" s="176"/>
      <c r="GQ196" s="176"/>
      <c r="GR196" s="176"/>
      <c r="GS196" s="176"/>
      <c r="GT196" s="176"/>
      <c r="GU196" s="176"/>
      <c r="GV196" s="176"/>
      <c r="GW196" s="176"/>
      <c r="GX196" s="176"/>
      <c r="GY196" s="176"/>
      <c r="GZ196" s="176"/>
      <c r="HA196" s="176"/>
      <c r="HB196" s="176"/>
      <c r="HC196" s="176"/>
      <c r="HD196" s="176"/>
      <c r="HE196" s="176"/>
      <c r="HF196" s="176"/>
      <c r="HG196" s="176"/>
      <c r="HH196" s="176"/>
      <c r="HI196" s="176"/>
      <c r="HJ196" s="176"/>
      <c r="HK196" s="176"/>
      <c r="HL196" s="176"/>
      <c r="HM196" s="176"/>
      <c r="HN196" s="176"/>
      <c r="HO196" s="176"/>
      <c r="HP196" s="176"/>
      <c r="HQ196" s="176"/>
      <c r="HR196" s="176"/>
      <c r="HS196" s="176"/>
      <c r="HT196" s="176"/>
      <c r="HU196" s="176"/>
      <c r="HV196" s="176"/>
      <c r="HW196" s="176"/>
      <c r="HX196" s="176"/>
      <c r="HY196" s="176"/>
      <c r="HZ196" s="176"/>
      <c r="IA196" s="176"/>
      <c r="IB196" s="176"/>
      <c r="IC196" s="176"/>
      <c r="ID196" s="176"/>
      <c r="IE196" s="176"/>
      <c r="IF196" s="176"/>
      <c r="IG196" s="176"/>
      <c r="IH196" s="176"/>
      <c r="II196" s="176"/>
      <c r="IJ196" s="176"/>
      <c r="IK196" s="176"/>
      <c r="IL196" s="176"/>
      <c r="IM196" s="176"/>
      <c r="IN196" s="176"/>
      <c r="IO196" s="176"/>
      <c r="IP196" s="176"/>
      <c r="IQ196" s="176"/>
      <c r="IR196" s="176"/>
      <c r="IS196" s="176"/>
      <c r="IT196" s="176"/>
      <c r="IU196" s="176"/>
      <c r="IV196" s="176"/>
    </row>
    <row r="197" spans="1:256" s="177" customFormat="1" x14ac:dyDescent="0.2">
      <c r="A197" s="591"/>
      <c r="B197" s="867"/>
      <c r="C197" s="814"/>
      <c r="D197" s="814"/>
      <c r="E197" s="815"/>
      <c r="F197" s="817"/>
      <c r="G197" s="165" t="s">
        <v>227</v>
      </c>
      <c r="H197" s="166" t="s">
        <v>228</v>
      </c>
      <c r="I197" s="821"/>
      <c r="J197" s="179"/>
      <c r="K197" s="175"/>
      <c r="L197" s="175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  <c r="BY197" s="176"/>
      <c r="BZ197" s="176"/>
      <c r="CA197" s="176"/>
      <c r="CB197" s="176"/>
      <c r="CC197" s="176"/>
      <c r="CD197" s="176"/>
      <c r="CE197" s="176"/>
      <c r="CF197" s="176"/>
      <c r="CG197" s="176"/>
      <c r="CH197" s="176"/>
      <c r="CI197" s="176"/>
      <c r="CJ197" s="176"/>
      <c r="CK197" s="176"/>
      <c r="CL197" s="176"/>
      <c r="CM197" s="176"/>
      <c r="CN197" s="176"/>
      <c r="CO197" s="176"/>
      <c r="CP197" s="176"/>
      <c r="CQ197" s="176"/>
      <c r="CR197" s="176"/>
      <c r="CS197" s="176"/>
      <c r="CT197" s="176"/>
      <c r="CU197" s="176"/>
      <c r="CV197" s="176"/>
      <c r="CW197" s="176"/>
      <c r="CX197" s="176"/>
      <c r="CY197" s="176"/>
      <c r="CZ197" s="176"/>
      <c r="DA197" s="176"/>
      <c r="DB197" s="176"/>
      <c r="DC197" s="176"/>
      <c r="DD197" s="176"/>
      <c r="DE197" s="176"/>
      <c r="DF197" s="176"/>
      <c r="DG197" s="176"/>
      <c r="DH197" s="176"/>
      <c r="DI197" s="176"/>
      <c r="DJ197" s="176"/>
      <c r="DK197" s="176"/>
      <c r="DL197" s="176"/>
      <c r="DM197" s="176"/>
      <c r="DN197" s="176"/>
      <c r="DO197" s="176"/>
      <c r="DP197" s="176"/>
      <c r="DQ197" s="176"/>
      <c r="DR197" s="176"/>
      <c r="DS197" s="176"/>
      <c r="DT197" s="176"/>
      <c r="DU197" s="176"/>
      <c r="DV197" s="176"/>
      <c r="DW197" s="176"/>
      <c r="DX197" s="176"/>
      <c r="DY197" s="176"/>
      <c r="DZ197" s="176"/>
      <c r="EA197" s="176"/>
      <c r="EB197" s="176"/>
      <c r="EC197" s="176"/>
      <c r="ED197" s="176"/>
      <c r="EE197" s="176"/>
      <c r="EF197" s="176"/>
      <c r="EG197" s="176"/>
      <c r="EH197" s="176"/>
      <c r="EI197" s="176"/>
      <c r="EJ197" s="176"/>
      <c r="EK197" s="176"/>
      <c r="EL197" s="176"/>
      <c r="EM197" s="176"/>
      <c r="EN197" s="176"/>
      <c r="EO197" s="176"/>
      <c r="EP197" s="176"/>
      <c r="EQ197" s="176"/>
      <c r="ER197" s="176"/>
      <c r="ES197" s="176"/>
      <c r="ET197" s="176"/>
      <c r="EU197" s="176"/>
      <c r="EV197" s="176"/>
      <c r="EW197" s="176"/>
      <c r="EX197" s="176"/>
      <c r="EY197" s="176"/>
      <c r="EZ197" s="176"/>
      <c r="FA197" s="176"/>
      <c r="FB197" s="176"/>
      <c r="FC197" s="176"/>
      <c r="FD197" s="176"/>
      <c r="FE197" s="176"/>
      <c r="FF197" s="176"/>
      <c r="FG197" s="176"/>
      <c r="FH197" s="176"/>
      <c r="FI197" s="176"/>
      <c r="FJ197" s="176"/>
      <c r="FK197" s="176"/>
      <c r="FL197" s="176"/>
      <c r="FM197" s="176"/>
      <c r="FN197" s="176"/>
      <c r="FO197" s="176"/>
      <c r="FP197" s="176"/>
      <c r="FQ197" s="176"/>
      <c r="FR197" s="176"/>
      <c r="FS197" s="176"/>
      <c r="FT197" s="176"/>
      <c r="FU197" s="176"/>
      <c r="FV197" s="176"/>
      <c r="FW197" s="176"/>
      <c r="FX197" s="176"/>
      <c r="FY197" s="176"/>
      <c r="FZ197" s="176"/>
      <c r="GA197" s="176"/>
      <c r="GB197" s="176"/>
      <c r="GC197" s="176"/>
      <c r="GD197" s="176"/>
      <c r="GE197" s="176"/>
      <c r="GF197" s="176"/>
      <c r="GG197" s="176"/>
      <c r="GH197" s="176"/>
      <c r="GI197" s="176"/>
      <c r="GJ197" s="176"/>
      <c r="GK197" s="176"/>
      <c r="GL197" s="176"/>
      <c r="GM197" s="176"/>
      <c r="GN197" s="176"/>
      <c r="GO197" s="176"/>
      <c r="GP197" s="176"/>
      <c r="GQ197" s="176"/>
      <c r="GR197" s="176"/>
      <c r="GS197" s="176"/>
      <c r="GT197" s="176"/>
      <c r="GU197" s="176"/>
      <c r="GV197" s="176"/>
      <c r="GW197" s="176"/>
      <c r="GX197" s="176"/>
      <c r="GY197" s="176"/>
      <c r="GZ197" s="176"/>
      <c r="HA197" s="176"/>
      <c r="HB197" s="176"/>
      <c r="HC197" s="176"/>
      <c r="HD197" s="176"/>
      <c r="HE197" s="176"/>
      <c r="HF197" s="176"/>
      <c r="HG197" s="176"/>
      <c r="HH197" s="176"/>
      <c r="HI197" s="176"/>
      <c r="HJ197" s="176"/>
      <c r="HK197" s="176"/>
      <c r="HL197" s="176"/>
      <c r="HM197" s="176"/>
      <c r="HN197" s="176"/>
      <c r="HO197" s="176"/>
      <c r="HP197" s="176"/>
      <c r="HQ197" s="176"/>
      <c r="HR197" s="176"/>
      <c r="HS197" s="176"/>
      <c r="HT197" s="176"/>
      <c r="HU197" s="176"/>
      <c r="HV197" s="176"/>
      <c r="HW197" s="176"/>
      <c r="HX197" s="176"/>
      <c r="HY197" s="176"/>
      <c r="HZ197" s="176"/>
      <c r="IA197" s="176"/>
      <c r="IB197" s="176"/>
      <c r="IC197" s="176"/>
      <c r="ID197" s="176"/>
      <c r="IE197" s="176"/>
      <c r="IF197" s="176"/>
      <c r="IG197" s="176"/>
      <c r="IH197" s="176"/>
      <c r="II197" s="176"/>
      <c r="IJ197" s="176"/>
      <c r="IK197" s="176"/>
      <c r="IL197" s="176"/>
      <c r="IM197" s="176"/>
      <c r="IN197" s="176"/>
      <c r="IO197" s="176"/>
      <c r="IP197" s="176"/>
      <c r="IQ197" s="176"/>
      <c r="IR197" s="176"/>
      <c r="IS197" s="176"/>
      <c r="IT197" s="176"/>
      <c r="IU197" s="176"/>
      <c r="IV197" s="176"/>
    </row>
    <row r="198" spans="1:256" s="177" customFormat="1" ht="27" customHeight="1" x14ac:dyDescent="0.2">
      <c r="A198" s="591"/>
      <c r="B198" s="620" t="s">
        <v>324</v>
      </c>
      <c r="C198" s="621" t="s">
        <v>11</v>
      </c>
      <c r="D198" s="622" t="s">
        <v>1014</v>
      </c>
      <c r="E198" s="623" t="s">
        <v>249</v>
      </c>
      <c r="F198" s="80">
        <v>0.63800000000000001</v>
      </c>
      <c r="G198" s="624">
        <f>$G$12</f>
        <v>25.99</v>
      </c>
      <c r="H198" s="114">
        <f>TRUNC(F198*G198,2)</f>
        <v>16.579999999999998</v>
      </c>
      <c r="I198" s="169"/>
      <c r="J198" s="179"/>
      <c r="K198" s="175"/>
      <c r="L198" s="175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  <c r="AZ198" s="176"/>
      <c r="BA198" s="176"/>
      <c r="BB198" s="176"/>
      <c r="BC198" s="176"/>
      <c r="BD198" s="176"/>
      <c r="BE198" s="176"/>
      <c r="BF198" s="176"/>
      <c r="BG198" s="176"/>
      <c r="BH198" s="176"/>
      <c r="BI198" s="176"/>
      <c r="BJ198" s="176"/>
      <c r="BK198" s="176"/>
      <c r="BL198" s="176"/>
      <c r="BM198" s="176"/>
      <c r="BN198" s="176"/>
      <c r="BO198" s="176"/>
      <c r="BP198" s="176"/>
      <c r="BQ198" s="176"/>
      <c r="BR198" s="176"/>
      <c r="BS198" s="176"/>
      <c r="BT198" s="176"/>
      <c r="BU198" s="176"/>
      <c r="BV198" s="176"/>
      <c r="BW198" s="176"/>
      <c r="BX198" s="176"/>
      <c r="BY198" s="176"/>
      <c r="BZ198" s="176"/>
      <c r="CA198" s="176"/>
      <c r="CB198" s="176"/>
      <c r="CC198" s="176"/>
      <c r="CD198" s="176"/>
      <c r="CE198" s="176"/>
      <c r="CF198" s="176"/>
      <c r="CG198" s="176"/>
      <c r="CH198" s="176"/>
      <c r="CI198" s="176"/>
      <c r="CJ198" s="176"/>
      <c r="CK198" s="176"/>
      <c r="CL198" s="176"/>
      <c r="CM198" s="176"/>
      <c r="CN198" s="176"/>
      <c r="CO198" s="176"/>
      <c r="CP198" s="176"/>
      <c r="CQ198" s="176"/>
      <c r="CR198" s="176"/>
      <c r="CS198" s="176"/>
      <c r="CT198" s="176"/>
      <c r="CU198" s="176"/>
      <c r="CV198" s="176"/>
      <c r="CW198" s="176"/>
      <c r="CX198" s="176"/>
      <c r="CY198" s="176"/>
      <c r="CZ198" s="176"/>
      <c r="DA198" s="176"/>
      <c r="DB198" s="176"/>
      <c r="DC198" s="176"/>
      <c r="DD198" s="176"/>
      <c r="DE198" s="176"/>
      <c r="DF198" s="176"/>
      <c r="DG198" s="176"/>
      <c r="DH198" s="176"/>
      <c r="DI198" s="176"/>
      <c r="DJ198" s="176"/>
      <c r="DK198" s="176"/>
      <c r="DL198" s="176"/>
      <c r="DM198" s="176"/>
      <c r="DN198" s="176"/>
      <c r="DO198" s="176"/>
      <c r="DP198" s="176"/>
      <c r="DQ198" s="176"/>
      <c r="DR198" s="176"/>
      <c r="DS198" s="176"/>
      <c r="DT198" s="176"/>
      <c r="DU198" s="176"/>
      <c r="DV198" s="176"/>
      <c r="DW198" s="176"/>
      <c r="DX198" s="176"/>
      <c r="DY198" s="176"/>
      <c r="DZ198" s="176"/>
      <c r="EA198" s="176"/>
      <c r="EB198" s="176"/>
      <c r="EC198" s="176"/>
      <c r="ED198" s="176"/>
      <c r="EE198" s="176"/>
      <c r="EF198" s="176"/>
      <c r="EG198" s="176"/>
      <c r="EH198" s="176"/>
      <c r="EI198" s="176"/>
      <c r="EJ198" s="176"/>
      <c r="EK198" s="176"/>
      <c r="EL198" s="176"/>
      <c r="EM198" s="176"/>
      <c r="EN198" s="176"/>
      <c r="EO198" s="176"/>
      <c r="EP198" s="176"/>
      <c r="EQ198" s="176"/>
      <c r="ER198" s="176"/>
      <c r="ES198" s="176"/>
      <c r="ET198" s="176"/>
      <c r="EU198" s="176"/>
      <c r="EV198" s="176"/>
      <c r="EW198" s="176"/>
      <c r="EX198" s="176"/>
      <c r="EY198" s="176"/>
      <c r="EZ198" s="176"/>
      <c r="FA198" s="176"/>
      <c r="FB198" s="176"/>
      <c r="FC198" s="176"/>
      <c r="FD198" s="176"/>
      <c r="FE198" s="176"/>
      <c r="FF198" s="176"/>
      <c r="FG198" s="176"/>
      <c r="FH198" s="176"/>
      <c r="FI198" s="176"/>
      <c r="FJ198" s="176"/>
      <c r="FK198" s="176"/>
      <c r="FL198" s="176"/>
      <c r="FM198" s="176"/>
      <c r="FN198" s="176"/>
      <c r="FO198" s="176"/>
      <c r="FP198" s="176"/>
      <c r="FQ198" s="176"/>
      <c r="FR198" s="176"/>
      <c r="FS198" s="176"/>
      <c r="FT198" s="176"/>
      <c r="FU198" s="176"/>
      <c r="FV198" s="176"/>
      <c r="FW198" s="176"/>
      <c r="FX198" s="176"/>
      <c r="FY198" s="176"/>
      <c r="FZ198" s="176"/>
      <c r="GA198" s="176"/>
      <c r="GB198" s="176"/>
      <c r="GC198" s="176"/>
      <c r="GD198" s="176"/>
      <c r="GE198" s="176"/>
      <c r="GF198" s="176"/>
      <c r="GG198" s="176"/>
      <c r="GH198" s="176"/>
      <c r="GI198" s="176"/>
      <c r="GJ198" s="176"/>
      <c r="GK198" s="176"/>
      <c r="GL198" s="176"/>
      <c r="GM198" s="176"/>
      <c r="GN198" s="176"/>
      <c r="GO198" s="176"/>
      <c r="GP198" s="176"/>
      <c r="GQ198" s="176"/>
      <c r="GR198" s="176"/>
      <c r="GS198" s="176"/>
      <c r="GT198" s="176"/>
      <c r="GU198" s="176"/>
      <c r="GV198" s="176"/>
      <c r="GW198" s="176"/>
      <c r="GX198" s="176"/>
      <c r="GY198" s="176"/>
      <c r="GZ198" s="176"/>
      <c r="HA198" s="176"/>
      <c r="HB198" s="176"/>
      <c r="HC198" s="176"/>
      <c r="HD198" s="176"/>
      <c r="HE198" s="176"/>
      <c r="HF198" s="176"/>
      <c r="HG198" s="176"/>
      <c r="HH198" s="176"/>
      <c r="HI198" s="176"/>
      <c r="HJ198" s="176"/>
      <c r="HK198" s="176"/>
      <c r="HL198" s="176"/>
      <c r="HM198" s="176"/>
      <c r="HN198" s="176"/>
      <c r="HO198" s="176"/>
      <c r="HP198" s="176"/>
      <c r="HQ198" s="176"/>
      <c r="HR198" s="176"/>
      <c r="HS198" s="176"/>
      <c r="HT198" s="176"/>
      <c r="HU198" s="176"/>
      <c r="HV198" s="176"/>
      <c r="HW198" s="176"/>
      <c r="HX198" s="176"/>
      <c r="HY198" s="176"/>
      <c r="HZ198" s="176"/>
      <c r="IA198" s="176"/>
      <c r="IB198" s="176"/>
      <c r="IC198" s="176"/>
      <c r="ID198" s="176"/>
      <c r="IE198" s="176"/>
      <c r="IF198" s="176"/>
      <c r="IG198" s="176"/>
      <c r="IH198" s="176"/>
      <c r="II198" s="176"/>
      <c r="IJ198" s="176"/>
      <c r="IK198" s="176"/>
      <c r="IL198" s="176"/>
      <c r="IM198" s="176"/>
      <c r="IN198" s="176"/>
      <c r="IO198" s="176"/>
      <c r="IP198" s="176"/>
      <c r="IQ198" s="176"/>
      <c r="IR198" s="176"/>
      <c r="IS198" s="176"/>
      <c r="IT198" s="176"/>
      <c r="IU198" s="176"/>
      <c r="IV198" s="176"/>
    </row>
    <row r="199" spans="1:256" s="177" customFormat="1" ht="24.75" customHeight="1" x14ac:dyDescent="0.2">
      <c r="A199" s="591"/>
      <c r="B199" s="620" t="s">
        <v>323</v>
      </c>
      <c r="C199" s="621" t="s">
        <v>11</v>
      </c>
      <c r="D199" s="622" t="s">
        <v>1015</v>
      </c>
      <c r="E199" s="623" t="s">
        <v>249</v>
      </c>
      <c r="F199" s="80">
        <v>0.63800000000000001</v>
      </c>
      <c r="G199" s="624">
        <f>$G$13</f>
        <v>29.55</v>
      </c>
      <c r="H199" s="114">
        <f>TRUNC(F199*G199,2)</f>
        <v>18.850000000000001</v>
      </c>
      <c r="I199" s="169"/>
      <c r="J199" s="179"/>
      <c r="K199" s="175"/>
      <c r="L199" s="175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  <c r="BM199" s="176"/>
      <c r="BN199" s="176"/>
      <c r="BO199" s="176"/>
      <c r="BP199" s="176"/>
      <c r="BQ199" s="176"/>
      <c r="BR199" s="176"/>
      <c r="BS199" s="176"/>
      <c r="BT199" s="176"/>
      <c r="BU199" s="176"/>
      <c r="BV199" s="176"/>
      <c r="BW199" s="176"/>
      <c r="BX199" s="176"/>
      <c r="BY199" s="176"/>
      <c r="BZ199" s="176"/>
      <c r="CA199" s="176"/>
      <c r="CB199" s="176"/>
      <c r="CC199" s="176"/>
      <c r="CD199" s="176"/>
      <c r="CE199" s="176"/>
      <c r="CF199" s="176"/>
      <c r="CG199" s="176"/>
      <c r="CH199" s="176"/>
      <c r="CI199" s="176"/>
      <c r="CJ199" s="176"/>
      <c r="CK199" s="176"/>
      <c r="CL199" s="176"/>
      <c r="CM199" s="176"/>
      <c r="CN199" s="176"/>
      <c r="CO199" s="176"/>
      <c r="CP199" s="176"/>
      <c r="CQ199" s="176"/>
      <c r="CR199" s="176"/>
      <c r="CS199" s="176"/>
      <c r="CT199" s="176"/>
      <c r="CU199" s="176"/>
      <c r="CV199" s="176"/>
      <c r="CW199" s="176"/>
      <c r="CX199" s="176"/>
      <c r="CY199" s="176"/>
      <c r="CZ199" s="176"/>
      <c r="DA199" s="176"/>
      <c r="DB199" s="176"/>
      <c r="DC199" s="176"/>
      <c r="DD199" s="176"/>
      <c r="DE199" s="176"/>
      <c r="DF199" s="176"/>
      <c r="DG199" s="176"/>
      <c r="DH199" s="176"/>
      <c r="DI199" s="176"/>
      <c r="DJ199" s="176"/>
      <c r="DK199" s="176"/>
      <c r="DL199" s="176"/>
      <c r="DM199" s="176"/>
      <c r="DN199" s="176"/>
      <c r="DO199" s="176"/>
      <c r="DP199" s="176"/>
      <c r="DQ199" s="176"/>
      <c r="DR199" s="176"/>
      <c r="DS199" s="176"/>
      <c r="DT199" s="176"/>
      <c r="DU199" s="176"/>
      <c r="DV199" s="176"/>
      <c r="DW199" s="176"/>
      <c r="DX199" s="176"/>
      <c r="DY199" s="176"/>
      <c r="DZ199" s="176"/>
      <c r="EA199" s="176"/>
      <c r="EB199" s="176"/>
      <c r="EC199" s="176"/>
      <c r="ED199" s="176"/>
      <c r="EE199" s="176"/>
      <c r="EF199" s="176"/>
      <c r="EG199" s="176"/>
      <c r="EH199" s="176"/>
      <c r="EI199" s="176"/>
      <c r="EJ199" s="176"/>
      <c r="EK199" s="176"/>
      <c r="EL199" s="176"/>
      <c r="EM199" s="176"/>
      <c r="EN199" s="176"/>
      <c r="EO199" s="176"/>
      <c r="EP199" s="176"/>
      <c r="EQ199" s="176"/>
      <c r="ER199" s="176"/>
      <c r="ES199" s="176"/>
      <c r="ET199" s="176"/>
      <c r="EU199" s="176"/>
      <c r="EV199" s="176"/>
      <c r="EW199" s="176"/>
      <c r="EX199" s="176"/>
      <c r="EY199" s="176"/>
      <c r="EZ199" s="176"/>
      <c r="FA199" s="176"/>
      <c r="FB199" s="176"/>
      <c r="FC199" s="176"/>
      <c r="FD199" s="176"/>
      <c r="FE199" s="176"/>
      <c r="FF199" s="176"/>
      <c r="FG199" s="176"/>
      <c r="FH199" s="176"/>
      <c r="FI199" s="176"/>
      <c r="FJ199" s="176"/>
      <c r="FK199" s="176"/>
      <c r="FL199" s="176"/>
      <c r="FM199" s="176"/>
      <c r="FN199" s="176"/>
      <c r="FO199" s="176"/>
      <c r="FP199" s="176"/>
      <c r="FQ199" s="176"/>
      <c r="FR199" s="176"/>
      <c r="FS199" s="176"/>
      <c r="FT199" s="176"/>
      <c r="FU199" s="176"/>
      <c r="FV199" s="176"/>
      <c r="FW199" s="176"/>
      <c r="FX199" s="176"/>
      <c r="FY199" s="176"/>
      <c r="FZ199" s="176"/>
      <c r="GA199" s="176"/>
      <c r="GB199" s="176"/>
      <c r="GC199" s="176"/>
      <c r="GD199" s="176"/>
      <c r="GE199" s="176"/>
      <c r="GF199" s="176"/>
      <c r="GG199" s="176"/>
      <c r="GH199" s="176"/>
      <c r="GI199" s="176"/>
      <c r="GJ199" s="176"/>
      <c r="GK199" s="176"/>
      <c r="GL199" s="176"/>
      <c r="GM199" s="176"/>
      <c r="GN199" s="176"/>
      <c r="GO199" s="176"/>
      <c r="GP199" s="176"/>
      <c r="GQ199" s="176"/>
      <c r="GR199" s="176"/>
      <c r="GS199" s="176"/>
      <c r="GT199" s="176"/>
      <c r="GU199" s="176"/>
      <c r="GV199" s="176"/>
      <c r="GW199" s="176"/>
      <c r="GX199" s="176"/>
      <c r="GY199" s="176"/>
      <c r="GZ199" s="176"/>
      <c r="HA199" s="176"/>
      <c r="HB199" s="176"/>
      <c r="HC199" s="176"/>
      <c r="HD199" s="176"/>
      <c r="HE199" s="176"/>
      <c r="HF199" s="176"/>
      <c r="HG199" s="176"/>
      <c r="HH199" s="176"/>
      <c r="HI199" s="176"/>
      <c r="HJ199" s="176"/>
      <c r="HK199" s="176"/>
      <c r="HL199" s="176"/>
      <c r="HM199" s="176"/>
      <c r="HN199" s="176"/>
      <c r="HO199" s="176"/>
      <c r="HP199" s="176"/>
      <c r="HQ199" s="176"/>
      <c r="HR199" s="176"/>
      <c r="HS199" s="176"/>
      <c r="HT199" s="176"/>
      <c r="HU199" s="176"/>
      <c r="HV199" s="176"/>
      <c r="HW199" s="176"/>
      <c r="HX199" s="176"/>
      <c r="HY199" s="176"/>
      <c r="HZ199" s="176"/>
      <c r="IA199" s="176"/>
      <c r="IB199" s="176"/>
      <c r="IC199" s="176"/>
      <c r="ID199" s="176"/>
      <c r="IE199" s="176"/>
      <c r="IF199" s="176"/>
      <c r="IG199" s="176"/>
      <c r="IH199" s="176"/>
      <c r="II199" s="176"/>
      <c r="IJ199" s="176"/>
      <c r="IK199" s="176"/>
      <c r="IL199" s="176"/>
      <c r="IM199" s="176"/>
      <c r="IN199" s="176"/>
      <c r="IO199" s="176"/>
      <c r="IP199" s="176"/>
      <c r="IQ199" s="176"/>
      <c r="IR199" s="176"/>
      <c r="IS199" s="176"/>
      <c r="IT199" s="176"/>
      <c r="IU199" s="176"/>
      <c r="IV199" s="176"/>
    </row>
    <row r="200" spans="1:256" s="177" customFormat="1" x14ac:dyDescent="0.2">
      <c r="A200" s="591"/>
      <c r="B200" s="170" t="s">
        <v>226</v>
      </c>
      <c r="C200" s="808"/>
      <c r="D200" s="809"/>
      <c r="E200" s="809"/>
      <c r="F200" s="809"/>
      <c r="G200" s="809"/>
      <c r="H200" s="810"/>
      <c r="I200" s="171">
        <f>SUM(H198:H199)</f>
        <v>35.43</v>
      </c>
      <c r="J200" s="179"/>
      <c r="K200" s="175"/>
      <c r="L200" s="175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  <c r="BV200" s="176"/>
      <c r="BW200" s="176"/>
      <c r="BX200" s="176"/>
      <c r="BY200" s="176"/>
      <c r="BZ200" s="176"/>
      <c r="CA200" s="176"/>
      <c r="CB200" s="176"/>
      <c r="CC200" s="176"/>
      <c r="CD200" s="176"/>
      <c r="CE200" s="176"/>
      <c r="CF200" s="176"/>
      <c r="CG200" s="176"/>
      <c r="CH200" s="176"/>
      <c r="CI200" s="176"/>
      <c r="CJ200" s="176"/>
      <c r="CK200" s="176"/>
      <c r="CL200" s="176"/>
      <c r="CM200" s="176"/>
      <c r="CN200" s="176"/>
      <c r="CO200" s="176"/>
      <c r="CP200" s="176"/>
      <c r="CQ200" s="176"/>
      <c r="CR200" s="176"/>
      <c r="CS200" s="176"/>
      <c r="CT200" s="176"/>
      <c r="CU200" s="176"/>
      <c r="CV200" s="176"/>
      <c r="CW200" s="176"/>
      <c r="CX200" s="176"/>
      <c r="CY200" s="176"/>
      <c r="CZ200" s="176"/>
      <c r="DA200" s="176"/>
      <c r="DB200" s="176"/>
      <c r="DC200" s="176"/>
      <c r="DD200" s="176"/>
      <c r="DE200" s="176"/>
      <c r="DF200" s="176"/>
      <c r="DG200" s="176"/>
      <c r="DH200" s="176"/>
      <c r="DI200" s="176"/>
      <c r="DJ200" s="176"/>
      <c r="DK200" s="176"/>
      <c r="DL200" s="176"/>
      <c r="DM200" s="176"/>
      <c r="DN200" s="176"/>
      <c r="DO200" s="176"/>
      <c r="DP200" s="176"/>
      <c r="DQ200" s="176"/>
      <c r="DR200" s="176"/>
      <c r="DS200" s="176"/>
      <c r="DT200" s="176"/>
      <c r="DU200" s="176"/>
      <c r="DV200" s="176"/>
      <c r="DW200" s="176"/>
      <c r="DX200" s="176"/>
      <c r="DY200" s="176"/>
      <c r="DZ200" s="176"/>
      <c r="EA200" s="176"/>
      <c r="EB200" s="176"/>
      <c r="EC200" s="176"/>
      <c r="ED200" s="176"/>
      <c r="EE200" s="176"/>
      <c r="EF200" s="176"/>
      <c r="EG200" s="176"/>
      <c r="EH200" s="176"/>
      <c r="EI200" s="176"/>
      <c r="EJ200" s="176"/>
      <c r="EK200" s="176"/>
      <c r="EL200" s="176"/>
      <c r="EM200" s="176"/>
      <c r="EN200" s="176"/>
      <c r="EO200" s="176"/>
      <c r="EP200" s="176"/>
      <c r="EQ200" s="176"/>
      <c r="ER200" s="176"/>
      <c r="ES200" s="176"/>
      <c r="ET200" s="176"/>
      <c r="EU200" s="176"/>
      <c r="EV200" s="176"/>
      <c r="EW200" s="176"/>
      <c r="EX200" s="176"/>
      <c r="EY200" s="176"/>
      <c r="EZ200" s="176"/>
      <c r="FA200" s="176"/>
      <c r="FB200" s="176"/>
      <c r="FC200" s="176"/>
      <c r="FD200" s="176"/>
      <c r="FE200" s="176"/>
      <c r="FF200" s="176"/>
      <c r="FG200" s="176"/>
      <c r="FH200" s="176"/>
      <c r="FI200" s="176"/>
      <c r="FJ200" s="176"/>
      <c r="FK200" s="176"/>
      <c r="FL200" s="176"/>
      <c r="FM200" s="176"/>
      <c r="FN200" s="176"/>
      <c r="FO200" s="176"/>
      <c r="FP200" s="176"/>
      <c r="FQ200" s="176"/>
      <c r="FR200" s="176"/>
      <c r="FS200" s="176"/>
      <c r="FT200" s="176"/>
      <c r="FU200" s="176"/>
      <c r="FV200" s="176"/>
      <c r="FW200" s="176"/>
      <c r="FX200" s="176"/>
      <c r="FY200" s="176"/>
      <c r="FZ200" s="176"/>
      <c r="GA200" s="176"/>
      <c r="GB200" s="176"/>
      <c r="GC200" s="176"/>
      <c r="GD200" s="176"/>
      <c r="GE200" s="176"/>
      <c r="GF200" s="176"/>
      <c r="GG200" s="176"/>
      <c r="GH200" s="176"/>
      <c r="GI200" s="176"/>
      <c r="GJ200" s="176"/>
      <c r="GK200" s="176"/>
      <c r="GL200" s="176"/>
      <c r="GM200" s="176"/>
      <c r="GN200" s="176"/>
      <c r="GO200" s="176"/>
      <c r="GP200" s="176"/>
      <c r="GQ200" s="176"/>
      <c r="GR200" s="176"/>
      <c r="GS200" s="176"/>
      <c r="GT200" s="176"/>
      <c r="GU200" s="176"/>
      <c r="GV200" s="176"/>
      <c r="GW200" s="176"/>
      <c r="GX200" s="176"/>
      <c r="GY200" s="176"/>
      <c r="GZ200" s="176"/>
      <c r="HA200" s="176"/>
      <c r="HB200" s="176"/>
      <c r="HC200" s="176"/>
      <c r="HD200" s="176"/>
      <c r="HE200" s="176"/>
      <c r="HF200" s="176"/>
      <c r="HG200" s="176"/>
      <c r="HH200" s="176"/>
      <c r="HI200" s="176"/>
      <c r="HJ200" s="176"/>
      <c r="HK200" s="176"/>
      <c r="HL200" s="176"/>
      <c r="HM200" s="176"/>
      <c r="HN200" s="176"/>
      <c r="HO200" s="176"/>
      <c r="HP200" s="176"/>
      <c r="HQ200" s="176"/>
      <c r="HR200" s="176"/>
      <c r="HS200" s="176"/>
      <c r="HT200" s="176"/>
      <c r="HU200" s="176"/>
      <c r="HV200" s="176"/>
      <c r="HW200" s="176"/>
      <c r="HX200" s="176"/>
      <c r="HY200" s="176"/>
      <c r="HZ200" s="176"/>
      <c r="IA200" s="176"/>
      <c r="IB200" s="176"/>
      <c r="IC200" s="176"/>
      <c r="ID200" s="176"/>
      <c r="IE200" s="176"/>
      <c r="IF200" s="176"/>
      <c r="IG200" s="176"/>
      <c r="IH200" s="176"/>
      <c r="II200" s="176"/>
      <c r="IJ200" s="176"/>
      <c r="IK200" s="176"/>
      <c r="IL200" s="176"/>
      <c r="IM200" s="176"/>
      <c r="IN200" s="176"/>
      <c r="IO200" s="176"/>
      <c r="IP200" s="176"/>
      <c r="IQ200" s="176"/>
      <c r="IR200" s="176"/>
      <c r="IS200" s="176"/>
      <c r="IT200" s="176"/>
      <c r="IU200" s="176"/>
      <c r="IV200" s="176"/>
    </row>
    <row r="201" spans="1:256" s="177" customFormat="1" x14ac:dyDescent="0.2">
      <c r="A201" s="591"/>
      <c r="B201" s="102"/>
      <c r="C201" s="672"/>
      <c r="D201" s="672"/>
      <c r="E201" s="672"/>
      <c r="F201" s="104"/>
      <c r="G201" s="105"/>
      <c r="H201" s="106"/>
      <c r="I201" s="107"/>
      <c r="J201" s="179"/>
      <c r="K201" s="175"/>
      <c r="L201" s="175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76"/>
      <c r="BK201" s="176"/>
      <c r="BL201" s="176"/>
      <c r="BM201" s="176"/>
      <c r="BN201" s="176"/>
      <c r="BO201" s="176"/>
      <c r="BP201" s="176"/>
      <c r="BQ201" s="176"/>
      <c r="BR201" s="176"/>
      <c r="BS201" s="176"/>
      <c r="BT201" s="176"/>
      <c r="BU201" s="176"/>
      <c r="BV201" s="176"/>
      <c r="BW201" s="176"/>
      <c r="BX201" s="176"/>
      <c r="BY201" s="176"/>
      <c r="BZ201" s="176"/>
      <c r="CA201" s="176"/>
      <c r="CB201" s="176"/>
      <c r="CC201" s="176"/>
      <c r="CD201" s="176"/>
      <c r="CE201" s="176"/>
      <c r="CF201" s="176"/>
      <c r="CG201" s="176"/>
      <c r="CH201" s="176"/>
      <c r="CI201" s="176"/>
      <c r="CJ201" s="176"/>
      <c r="CK201" s="176"/>
      <c r="CL201" s="176"/>
      <c r="CM201" s="176"/>
      <c r="CN201" s="176"/>
      <c r="CO201" s="176"/>
      <c r="CP201" s="176"/>
      <c r="CQ201" s="176"/>
      <c r="CR201" s="176"/>
      <c r="CS201" s="176"/>
      <c r="CT201" s="176"/>
      <c r="CU201" s="176"/>
      <c r="CV201" s="176"/>
      <c r="CW201" s="176"/>
      <c r="CX201" s="176"/>
      <c r="CY201" s="176"/>
      <c r="CZ201" s="176"/>
      <c r="DA201" s="176"/>
      <c r="DB201" s="176"/>
      <c r="DC201" s="176"/>
      <c r="DD201" s="176"/>
      <c r="DE201" s="176"/>
      <c r="DF201" s="176"/>
      <c r="DG201" s="176"/>
      <c r="DH201" s="176"/>
      <c r="DI201" s="176"/>
      <c r="DJ201" s="176"/>
      <c r="DK201" s="176"/>
      <c r="DL201" s="176"/>
      <c r="DM201" s="176"/>
      <c r="DN201" s="176"/>
      <c r="DO201" s="176"/>
      <c r="DP201" s="176"/>
      <c r="DQ201" s="176"/>
      <c r="DR201" s="176"/>
      <c r="DS201" s="176"/>
      <c r="DT201" s="176"/>
      <c r="DU201" s="176"/>
      <c r="DV201" s="176"/>
      <c r="DW201" s="176"/>
      <c r="DX201" s="176"/>
      <c r="DY201" s="176"/>
      <c r="DZ201" s="176"/>
      <c r="EA201" s="176"/>
      <c r="EB201" s="176"/>
      <c r="EC201" s="176"/>
      <c r="ED201" s="176"/>
      <c r="EE201" s="176"/>
      <c r="EF201" s="176"/>
      <c r="EG201" s="176"/>
      <c r="EH201" s="176"/>
      <c r="EI201" s="176"/>
      <c r="EJ201" s="176"/>
      <c r="EK201" s="176"/>
      <c r="EL201" s="176"/>
      <c r="EM201" s="176"/>
      <c r="EN201" s="176"/>
      <c r="EO201" s="176"/>
      <c r="EP201" s="176"/>
      <c r="EQ201" s="176"/>
      <c r="ER201" s="176"/>
      <c r="ES201" s="176"/>
      <c r="ET201" s="176"/>
      <c r="EU201" s="176"/>
      <c r="EV201" s="176"/>
      <c r="EW201" s="176"/>
      <c r="EX201" s="176"/>
      <c r="EY201" s="176"/>
      <c r="EZ201" s="176"/>
      <c r="FA201" s="176"/>
      <c r="FB201" s="176"/>
      <c r="FC201" s="176"/>
      <c r="FD201" s="176"/>
      <c r="FE201" s="176"/>
      <c r="FF201" s="176"/>
      <c r="FG201" s="176"/>
      <c r="FH201" s="176"/>
      <c r="FI201" s="176"/>
      <c r="FJ201" s="176"/>
      <c r="FK201" s="176"/>
      <c r="FL201" s="176"/>
      <c r="FM201" s="176"/>
      <c r="FN201" s="176"/>
      <c r="FO201" s="176"/>
      <c r="FP201" s="176"/>
      <c r="FQ201" s="176"/>
      <c r="FR201" s="176"/>
      <c r="FS201" s="176"/>
      <c r="FT201" s="176"/>
      <c r="FU201" s="176"/>
      <c r="FV201" s="176"/>
      <c r="FW201" s="176"/>
      <c r="FX201" s="176"/>
      <c r="FY201" s="176"/>
      <c r="FZ201" s="176"/>
      <c r="GA201" s="176"/>
      <c r="GB201" s="176"/>
      <c r="GC201" s="176"/>
      <c r="GD201" s="176"/>
      <c r="GE201" s="176"/>
      <c r="GF201" s="176"/>
      <c r="GG201" s="176"/>
      <c r="GH201" s="176"/>
      <c r="GI201" s="176"/>
      <c r="GJ201" s="176"/>
      <c r="GK201" s="176"/>
      <c r="GL201" s="176"/>
      <c r="GM201" s="176"/>
      <c r="GN201" s="176"/>
      <c r="GO201" s="176"/>
      <c r="GP201" s="176"/>
      <c r="GQ201" s="176"/>
      <c r="GR201" s="176"/>
      <c r="GS201" s="176"/>
      <c r="GT201" s="176"/>
      <c r="GU201" s="176"/>
      <c r="GV201" s="176"/>
      <c r="GW201" s="176"/>
      <c r="GX201" s="176"/>
      <c r="GY201" s="176"/>
      <c r="GZ201" s="176"/>
      <c r="HA201" s="176"/>
      <c r="HB201" s="176"/>
      <c r="HC201" s="176"/>
      <c r="HD201" s="176"/>
      <c r="HE201" s="176"/>
      <c r="HF201" s="176"/>
      <c r="HG201" s="176"/>
      <c r="HH201" s="176"/>
      <c r="HI201" s="176"/>
      <c r="HJ201" s="176"/>
      <c r="HK201" s="176"/>
      <c r="HL201" s="176"/>
      <c r="HM201" s="176"/>
      <c r="HN201" s="176"/>
      <c r="HO201" s="176"/>
      <c r="HP201" s="176"/>
      <c r="HQ201" s="176"/>
      <c r="HR201" s="176"/>
      <c r="HS201" s="176"/>
      <c r="HT201" s="176"/>
      <c r="HU201" s="176"/>
      <c r="HV201" s="176"/>
      <c r="HW201" s="176"/>
      <c r="HX201" s="176"/>
      <c r="HY201" s="176"/>
      <c r="HZ201" s="176"/>
      <c r="IA201" s="176"/>
      <c r="IB201" s="176"/>
      <c r="IC201" s="176"/>
      <c r="ID201" s="176"/>
      <c r="IE201" s="176"/>
      <c r="IF201" s="176"/>
      <c r="IG201" s="176"/>
      <c r="IH201" s="176"/>
      <c r="II201" s="176"/>
      <c r="IJ201" s="176"/>
      <c r="IK201" s="176"/>
      <c r="IL201" s="176"/>
      <c r="IM201" s="176"/>
      <c r="IN201" s="176"/>
      <c r="IO201" s="176"/>
      <c r="IP201" s="176"/>
      <c r="IQ201" s="176"/>
      <c r="IR201" s="176"/>
      <c r="IS201" s="176"/>
      <c r="IT201" s="176"/>
      <c r="IU201" s="176"/>
      <c r="IV201" s="176"/>
    </row>
    <row r="202" spans="1:256" s="177" customFormat="1" x14ac:dyDescent="0.2">
      <c r="A202" s="591"/>
      <c r="B202" s="866" t="s">
        <v>229</v>
      </c>
      <c r="C202" s="813" t="s">
        <v>22</v>
      </c>
      <c r="D202" s="813" t="s">
        <v>223</v>
      </c>
      <c r="E202" s="813" t="s">
        <v>17</v>
      </c>
      <c r="F202" s="816" t="s">
        <v>224</v>
      </c>
      <c r="G202" s="818" t="s">
        <v>225</v>
      </c>
      <c r="H202" s="819"/>
      <c r="I202" s="820" t="s">
        <v>230</v>
      </c>
      <c r="J202" s="179"/>
      <c r="K202" s="175"/>
      <c r="L202" s="181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76"/>
      <c r="BK202" s="176"/>
      <c r="BL202" s="176"/>
      <c r="BM202" s="176"/>
      <c r="BN202" s="176"/>
      <c r="BO202" s="176"/>
      <c r="BP202" s="176"/>
      <c r="BQ202" s="176"/>
      <c r="BR202" s="176"/>
      <c r="BS202" s="176"/>
      <c r="BT202" s="176"/>
      <c r="BU202" s="176"/>
      <c r="BV202" s="176"/>
      <c r="BW202" s="176"/>
      <c r="BX202" s="176"/>
      <c r="BY202" s="176"/>
      <c r="BZ202" s="176"/>
      <c r="CA202" s="176"/>
      <c r="CB202" s="176"/>
      <c r="CC202" s="176"/>
      <c r="CD202" s="176"/>
      <c r="CE202" s="176"/>
      <c r="CF202" s="176"/>
      <c r="CG202" s="176"/>
      <c r="CH202" s="176"/>
      <c r="CI202" s="176"/>
      <c r="CJ202" s="176"/>
      <c r="CK202" s="176"/>
      <c r="CL202" s="176"/>
      <c r="CM202" s="176"/>
      <c r="CN202" s="176"/>
      <c r="CO202" s="176"/>
      <c r="CP202" s="176"/>
      <c r="CQ202" s="176"/>
      <c r="CR202" s="176"/>
      <c r="CS202" s="176"/>
      <c r="CT202" s="176"/>
      <c r="CU202" s="176"/>
      <c r="CV202" s="176"/>
      <c r="CW202" s="176"/>
      <c r="CX202" s="176"/>
      <c r="CY202" s="176"/>
      <c r="CZ202" s="176"/>
      <c r="DA202" s="176"/>
      <c r="DB202" s="176"/>
      <c r="DC202" s="176"/>
      <c r="DD202" s="176"/>
      <c r="DE202" s="176"/>
      <c r="DF202" s="176"/>
      <c r="DG202" s="176"/>
      <c r="DH202" s="176"/>
      <c r="DI202" s="176"/>
      <c r="DJ202" s="176"/>
      <c r="DK202" s="176"/>
      <c r="DL202" s="176"/>
      <c r="DM202" s="176"/>
      <c r="DN202" s="176"/>
      <c r="DO202" s="176"/>
      <c r="DP202" s="176"/>
      <c r="DQ202" s="176"/>
      <c r="DR202" s="176"/>
      <c r="DS202" s="176"/>
      <c r="DT202" s="176"/>
      <c r="DU202" s="176"/>
      <c r="DV202" s="176"/>
      <c r="DW202" s="176"/>
      <c r="DX202" s="176"/>
      <c r="DY202" s="176"/>
      <c r="DZ202" s="176"/>
      <c r="EA202" s="176"/>
      <c r="EB202" s="176"/>
      <c r="EC202" s="176"/>
      <c r="ED202" s="176"/>
      <c r="EE202" s="176"/>
      <c r="EF202" s="176"/>
      <c r="EG202" s="176"/>
      <c r="EH202" s="176"/>
      <c r="EI202" s="176"/>
      <c r="EJ202" s="176"/>
      <c r="EK202" s="176"/>
      <c r="EL202" s="176"/>
      <c r="EM202" s="176"/>
      <c r="EN202" s="176"/>
      <c r="EO202" s="176"/>
      <c r="EP202" s="176"/>
      <c r="EQ202" s="176"/>
      <c r="ER202" s="176"/>
      <c r="ES202" s="176"/>
      <c r="ET202" s="176"/>
      <c r="EU202" s="176"/>
      <c r="EV202" s="176"/>
      <c r="EW202" s="176"/>
      <c r="EX202" s="176"/>
      <c r="EY202" s="176"/>
      <c r="EZ202" s="176"/>
      <c r="FA202" s="176"/>
      <c r="FB202" s="176"/>
      <c r="FC202" s="176"/>
      <c r="FD202" s="176"/>
      <c r="FE202" s="176"/>
      <c r="FF202" s="176"/>
      <c r="FG202" s="176"/>
      <c r="FH202" s="176"/>
      <c r="FI202" s="176"/>
      <c r="FJ202" s="176"/>
      <c r="FK202" s="176"/>
      <c r="FL202" s="176"/>
      <c r="FM202" s="176"/>
      <c r="FN202" s="176"/>
      <c r="FO202" s="176"/>
      <c r="FP202" s="176"/>
      <c r="FQ202" s="176"/>
      <c r="FR202" s="176"/>
      <c r="FS202" s="176"/>
      <c r="FT202" s="176"/>
      <c r="FU202" s="176"/>
      <c r="FV202" s="176"/>
      <c r="FW202" s="176"/>
      <c r="FX202" s="176"/>
      <c r="FY202" s="176"/>
      <c r="FZ202" s="176"/>
      <c r="GA202" s="176"/>
      <c r="GB202" s="176"/>
      <c r="GC202" s="176"/>
      <c r="GD202" s="176"/>
      <c r="GE202" s="176"/>
      <c r="GF202" s="176"/>
      <c r="GG202" s="176"/>
      <c r="GH202" s="176"/>
      <c r="GI202" s="176"/>
      <c r="GJ202" s="176"/>
      <c r="GK202" s="176"/>
      <c r="GL202" s="176"/>
      <c r="GM202" s="176"/>
      <c r="GN202" s="176"/>
      <c r="GO202" s="176"/>
      <c r="GP202" s="176"/>
      <c r="GQ202" s="176"/>
      <c r="GR202" s="176"/>
      <c r="GS202" s="176"/>
      <c r="GT202" s="176"/>
      <c r="GU202" s="176"/>
      <c r="GV202" s="176"/>
      <c r="GW202" s="176"/>
      <c r="GX202" s="176"/>
      <c r="GY202" s="176"/>
      <c r="GZ202" s="176"/>
      <c r="HA202" s="176"/>
      <c r="HB202" s="176"/>
      <c r="HC202" s="176"/>
      <c r="HD202" s="176"/>
      <c r="HE202" s="176"/>
      <c r="HF202" s="176"/>
      <c r="HG202" s="176"/>
      <c r="HH202" s="176"/>
      <c r="HI202" s="176"/>
      <c r="HJ202" s="176"/>
      <c r="HK202" s="176"/>
      <c r="HL202" s="176"/>
      <c r="HM202" s="176"/>
      <c r="HN202" s="176"/>
      <c r="HO202" s="176"/>
      <c r="HP202" s="176"/>
      <c r="HQ202" s="176"/>
      <c r="HR202" s="176"/>
      <c r="HS202" s="176"/>
      <c r="HT202" s="176"/>
      <c r="HU202" s="176"/>
      <c r="HV202" s="176"/>
      <c r="HW202" s="176"/>
      <c r="HX202" s="176"/>
      <c r="HY202" s="176"/>
      <c r="HZ202" s="176"/>
      <c r="IA202" s="176"/>
      <c r="IB202" s="176"/>
      <c r="IC202" s="176"/>
      <c r="ID202" s="176"/>
      <c r="IE202" s="176"/>
      <c r="IF202" s="176"/>
      <c r="IG202" s="176"/>
      <c r="IH202" s="176"/>
      <c r="II202" s="176"/>
      <c r="IJ202" s="176"/>
      <c r="IK202" s="176"/>
      <c r="IL202" s="176"/>
      <c r="IM202" s="176"/>
      <c r="IN202" s="176"/>
      <c r="IO202" s="176"/>
      <c r="IP202" s="176"/>
      <c r="IQ202" s="176"/>
      <c r="IR202" s="176"/>
      <c r="IS202" s="176"/>
      <c r="IT202" s="176"/>
      <c r="IU202" s="176"/>
      <c r="IV202" s="176"/>
    </row>
    <row r="203" spans="1:256" s="177" customFormat="1" x14ac:dyDescent="0.2">
      <c r="A203" s="591"/>
      <c r="B203" s="868"/>
      <c r="C203" s="814"/>
      <c r="D203" s="814"/>
      <c r="E203" s="814"/>
      <c r="F203" s="869"/>
      <c r="G203" s="165" t="s">
        <v>227</v>
      </c>
      <c r="H203" s="166" t="s">
        <v>228</v>
      </c>
      <c r="I203" s="821"/>
      <c r="J203" s="182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  <c r="CR203" s="176"/>
      <c r="CS203" s="176"/>
      <c r="CT203" s="176"/>
      <c r="CU203" s="176"/>
      <c r="CV203" s="176"/>
      <c r="CW203" s="176"/>
      <c r="CX203" s="176"/>
      <c r="CY203" s="176"/>
      <c r="CZ203" s="176"/>
      <c r="DA203" s="176"/>
      <c r="DB203" s="176"/>
      <c r="DC203" s="176"/>
      <c r="DD203" s="176"/>
      <c r="DE203" s="176"/>
      <c r="DF203" s="176"/>
      <c r="DG203" s="176"/>
      <c r="DH203" s="176"/>
      <c r="DI203" s="176"/>
      <c r="DJ203" s="176"/>
      <c r="DK203" s="176"/>
      <c r="DL203" s="176"/>
      <c r="DM203" s="176"/>
      <c r="DN203" s="176"/>
      <c r="DO203" s="176"/>
      <c r="DP203" s="176"/>
      <c r="DQ203" s="176"/>
      <c r="DR203" s="176"/>
      <c r="DS203" s="176"/>
      <c r="DT203" s="176"/>
      <c r="DU203" s="176"/>
      <c r="DV203" s="176"/>
      <c r="DW203" s="176"/>
      <c r="DX203" s="176"/>
      <c r="DY203" s="176"/>
      <c r="DZ203" s="176"/>
      <c r="EA203" s="176"/>
      <c r="EB203" s="176"/>
      <c r="EC203" s="176"/>
      <c r="ED203" s="176"/>
      <c r="EE203" s="176"/>
      <c r="EF203" s="176"/>
      <c r="EG203" s="176"/>
      <c r="EH203" s="176"/>
      <c r="EI203" s="176"/>
      <c r="EJ203" s="176"/>
      <c r="EK203" s="176"/>
      <c r="EL203" s="176"/>
      <c r="EM203" s="176"/>
      <c r="EN203" s="176"/>
      <c r="EO203" s="176"/>
      <c r="EP203" s="176"/>
      <c r="EQ203" s="176"/>
      <c r="ER203" s="176"/>
      <c r="ES203" s="176"/>
      <c r="ET203" s="176"/>
      <c r="EU203" s="176"/>
      <c r="EV203" s="176"/>
      <c r="EW203" s="176"/>
      <c r="EX203" s="176"/>
      <c r="EY203" s="176"/>
      <c r="EZ203" s="176"/>
      <c r="FA203" s="176"/>
      <c r="FB203" s="176"/>
      <c r="FC203" s="176"/>
      <c r="FD203" s="176"/>
      <c r="FE203" s="176"/>
      <c r="FF203" s="176"/>
      <c r="FG203" s="176"/>
      <c r="FH203" s="176"/>
      <c r="FI203" s="176"/>
      <c r="FJ203" s="176"/>
      <c r="FK203" s="176"/>
      <c r="FL203" s="176"/>
      <c r="FM203" s="176"/>
      <c r="FN203" s="176"/>
      <c r="FO203" s="176"/>
      <c r="FP203" s="176"/>
      <c r="FQ203" s="176"/>
      <c r="FR203" s="176"/>
      <c r="FS203" s="176"/>
      <c r="FT203" s="176"/>
      <c r="FU203" s="176"/>
      <c r="FV203" s="176"/>
      <c r="FW203" s="176"/>
      <c r="FX203" s="176"/>
      <c r="FY203" s="176"/>
      <c r="FZ203" s="176"/>
      <c r="GA203" s="176"/>
      <c r="GB203" s="176"/>
      <c r="GC203" s="176"/>
      <c r="GD203" s="176"/>
      <c r="GE203" s="176"/>
      <c r="GF203" s="176"/>
      <c r="GG203" s="176"/>
      <c r="GH203" s="176"/>
      <c r="GI203" s="176"/>
      <c r="GJ203" s="176"/>
      <c r="GK203" s="176"/>
      <c r="GL203" s="176"/>
      <c r="GM203" s="176"/>
      <c r="GN203" s="176"/>
      <c r="GO203" s="176"/>
      <c r="GP203" s="176"/>
      <c r="GQ203" s="176"/>
      <c r="GR203" s="176"/>
      <c r="GS203" s="176"/>
      <c r="GT203" s="176"/>
      <c r="GU203" s="176"/>
      <c r="GV203" s="176"/>
      <c r="GW203" s="176"/>
      <c r="GX203" s="176"/>
      <c r="GY203" s="176"/>
      <c r="GZ203" s="176"/>
      <c r="HA203" s="176"/>
      <c r="HB203" s="176"/>
      <c r="HC203" s="176"/>
      <c r="HD203" s="176"/>
      <c r="HE203" s="176"/>
      <c r="HF203" s="176"/>
      <c r="HG203" s="176"/>
      <c r="HH203" s="176"/>
      <c r="HI203" s="176"/>
      <c r="HJ203" s="176"/>
      <c r="HK203" s="176"/>
      <c r="HL203" s="176"/>
      <c r="HM203" s="176"/>
      <c r="HN203" s="176"/>
      <c r="HO203" s="176"/>
      <c r="HP203" s="176"/>
      <c r="HQ203" s="176"/>
      <c r="HR203" s="176"/>
      <c r="HS203" s="176"/>
      <c r="HT203" s="176"/>
      <c r="HU203" s="176"/>
      <c r="HV203" s="176"/>
      <c r="HW203" s="176"/>
      <c r="HX203" s="176"/>
      <c r="HY203" s="176"/>
      <c r="HZ203" s="176"/>
      <c r="IA203" s="176"/>
      <c r="IB203" s="176"/>
      <c r="IC203" s="176"/>
      <c r="ID203" s="176"/>
      <c r="IE203" s="176"/>
      <c r="IF203" s="176"/>
      <c r="IG203" s="176"/>
      <c r="IH203" s="176"/>
      <c r="II203" s="176"/>
      <c r="IJ203" s="176"/>
      <c r="IK203" s="176"/>
      <c r="IL203" s="176"/>
      <c r="IM203" s="176"/>
      <c r="IN203" s="176"/>
      <c r="IO203" s="176"/>
      <c r="IP203" s="176"/>
      <c r="IQ203" s="176"/>
      <c r="IR203" s="176"/>
      <c r="IS203" s="176"/>
      <c r="IT203" s="176"/>
      <c r="IU203" s="176"/>
      <c r="IV203" s="176"/>
    </row>
    <row r="204" spans="1:256" s="177" customFormat="1" ht="22.5" x14ac:dyDescent="0.2">
      <c r="A204" s="591"/>
      <c r="B204" s="625" t="s">
        <v>1032</v>
      </c>
      <c r="C204" s="626" t="s">
        <v>8</v>
      </c>
      <c r="D204" s="626">
        <v>2031</v>
      </c>
      <c r="E204" s="626" t="s">
        <v>17</v>
      </c>
      <c r="F204" s="627">
        <v>1</v>
      </c>
      <c r="G204" s="628">
        <v>16.3</v>
      </c>
      <c r="H204" s="610">
        <f>TRUNC(F204*G204,2)</f>
        <v>16.3</v>
      </c>
      <c r="I204" s="611"/>
      <c r="J204" s="182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76"/>
      <c r="IM204" s="176"/>
      <c r="IN204" s="176"/>
      <c r="IO204" s="176"/>
      <c r="IP204" s="176"/>
      <c r="IQ204" s="176"/>
      <c r="IR204" s="176"/>
      <c r="IS204" s="176"/>
      <c r="IT204" s="176"/>
      <c r="IU204" s="176"/>
      <c r="IV204" s="176"/>
    </row>
    <row r="205" spans="1:256" s="177" customFormat="1" ht="17.25" customHeight="1" x14ac:dyDescent="0.2">
      <c r="A205" s="591"/>
      <c r="B205" s="132"/>
      <c r="C205" s="77"/>
      <c r="D205" s="593"/>
      <c r="E205" s="111"/>
      <c r="F205" s="172"/>
      <c r="G205" s="594"/>
      <c r="H205" s="125"/>
      <c r="I205" s="569"/>
      <c r="J205" s="182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76"/>
      <c r="DX205" s="176"/>
      <c r="DY205" s="176"/>
      <c r="DZ205" s="176"/>
      <c r="EA205" s="176"/>
      <c r="EB205" s="176"/>
      <c r="EC205" s="176"/>
      <c r="ED205" s="176"/>
      <c r="EE205" s="176"/>
      <c r="EF205" s="176"/>
      <c r="EG205" s="176"/>
      <c r="EH205" s="176"/>
      <c r="EI205" s="176"/>
      <c r="EJ205" s="176"/>
      <c r="EK205" s="176"/>
      <c r="EL205" s="176"/>
      <c r="EM205" s="176"/>
      <c r="EN205" s="176"/>
      <c r="EO205" s="176"/>
      <c r="EP205" s="176"/>
      <c r="EQ205" s="176"/>
      <c r="ER205" s="176"/>
      <c r="ES205" s="176"/>
      <c r="ET205" s="176"/>
      <c r="EU205" s="176"/>
      <c r="EV205" s="176"/>
      <c r="EW205" s="176"/>
      <c r="EX205" s="176"/>
      <c r="EY205" s="176"/>
      <c r="EZ205" s="176"/>
      <c r="FA205" s="176"/>
      <c r="FB205" s="176"/>
      <c r="FC205" s="176"/>
      <c r="FD205" s="176"/>
      <c r="FE205" s="176"/>
      <c r="FF205" s="176"/>
      <c r="FG205" s="176"/>
      <c r="FH205" s="176"/>
      <c r="FI205" s="176"/>
      <c r="FJ205" s="176"/>
      <c r="FK205" s="176"/>
      <c r="FL205" s="176"/>
      <c r="FM205" s="176"/>
      <c r="FN205" s="176"/>
      <c r="FO205" s="176"/>
      <c r="FP205" s="176"/>
      <c r="FQ205" s="176"/>
      <c r="FR205" s="176"/>
      <c r="FS205" s="176"/>
      <c r="FT205" s="176"/>
      <c r="FU205" s="176"/>
      <c r="FV205" s="176"/>
      <c r="FW205" s="176"/>
      <c r="FX205" s="176"/>
      <c r="FY205" s="176"/>
      <c r="FZ205" s="176"/>
      <c r="GA205" s="176"/>
      <c r="GB205" s="176"/>
      <c r="GC205" s="176"/>
      <c r="GD205" s="176"/>
      <c r="GE205" s="176"/>
      <c r="GF205" s="176"/>
      <c r="GG205" s="176"/>
      <c r="GH205" s="176"/>
      <c r="GI205" s="176"/>
      <c r="GJ205" s="176"/>
      <c r="GK205" s="176"/>
      <c r="GL205" s="176"/>
      <c r="GM205" s="176"/>
      <c r="GN205" s="176"/>
      <c r="GO205" s="176"/>
      <c r="GP205" s="176"/>
      <c r="GQ205" s="176"/>
      <c r="GR205" s="176"/>
      <c r="GS205" s="176"/>
      <c r="GT205" s="176"/>
      <c r="GU205" s="176"/>
      <c r="GV205" s="176"/>
      <c r="GW205" s="176"/>
      <c r="GX205" s="176"/>
      <c r="GY205" s="176"/>
      <c r="GZ205" s="176"/>
      <c r="HA205" s="176"/>
      <c r="HB205" s="176"/>
      <c r="HC205" s="176"/>
      <c r="HD205" s="176"/>
      <c r="HE205" s="176"/>
      <c r="HF205" s="176"/>
      <c r="HG205" s="176"/>
      <c r="HH205" s="176"/>
      <c r="HI205" s="176"/>
      <c r="HJ205" s="176"/>
      <c r="HK205" s="176"/>
      <c r="HL205" s="176"/>
      <c r="HM205" s="176"/>
      <c r="HN205" s="176"/>
      <c r="HO205" s="176"/>
      <c r="HP205" s="176"/>
      <c r="HQ205" s="176"/>
      <c r="HR205" s="176"/>
      <c r="HS205" s="176"/>
      <c r="HT205" s="176"/>
      <c r="HU205" s="176"/>
      <c r="HV205" s="176"/>
      <c r="HW205" s="176"/>
      <c r="HX205" s="176"/>
      <c r="HY205" s="176"/>
      <c r="HZ205" s="176"/>
      <c r="IA205" s="176"/>
      <c r="IB205" s="176"/>
      <c r="IC205" s="176"/>
      <c r="ID205" s="176"/>
      <c r="IE205" s="176"/>
      <c r="IF205" s="176"/>
      <c r="IG205" s="176"/>
      <c r="IH205" s="176"/>
      <c r="II205" s="176"/>
      <c r="IJ205" s="176"/>
      <c r="IK205" s="176"/>
      <c r="IL205" s="176"/>
      <c r="IM205" s="176"/>
      <c r="IN205" s="176"/>
      <c r="IO205" s="176"/>
      <c r="IP205" s="176"/>
      <c r="IQ205" s="176"/>
      <c r="IR205" s="176"/>
      <c r="IS205" s="176"/>
      <c r="IT205" s="176"/>
      <c r="IU205" s="176"/>
      <c r="IV205" s="176"/>
    </row>
    <row r="206" spans="1:256" s="177" customFormat="1" x14ac:dyDescent="0.2">
      <c r="A206" s="591"/>
      <c r="B206" s="170" t="s">
        <v>230</v>
      </c>
      <c r="C206" s="808"/>
      <c r="D206" s="809"/>
      <c r="E206" s="809"/>
      <c r="F206" s="809"/>
      <c r="G206" s="809"/>
      <c r="H206" s="810"/>
      <c r="I206" s="171">
        <f>SUM(H204:H205)</f>
        <v>16.3</v>
      </c>
      <c r="J206" s="182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76"/>
      <c r="DX206" s="176"/>
      <c r="DY206" s="176"/>
      <c r="DZ206" s="176"/>
      <c r="EA206" s="176"/>
      <c r="EB206" s="176"/>
      <c r="EC206" s="176"/>
      <c r="ED206" s="176"/>
      <c r="EE206" s="176"/>
      <c r="EF206" s="176"/>
      <c r="EG206" s="176"/>
      <c r="EH206" s="176"/>
      <c r="EI206" s="176"/>
      <c r="EJ206" s="176"/>
      <c r="EK206" s="176"/>
      <c r="EL206" s="176"/>
      <c r="EM206" s="176"/>
      <c r="EN206" s="176"/>
      <c r="EO206" s="176"/>
      <c r="EP206" s="176"/>
      <c r="EQ206" s="176"/>
      <c r="ER206" s="176"/>
      <c r="ES206" s="176"/>
      <c r="ET206" s="176"/>
      <c r="EU206" s="176"/>
      <c r="EV206" s="176"/>
      <c r="EW206" s="176"/>
      <c r="EX206" s="176"/>
      <c r="EY206" s="176"/>
      <c r="EZ206" s="176"/>
      <c r="FA206" s="176"/>
      <c r="FB206" s="176"/>
      <c r="FC206" s="176"/>
      <c r="FD206" s="176"/>
      <c r="FE206" s="176"/>
      <c r="FF206" s="176"/>
      <c r="FG206" s="176"/>
      <c r="FH206" s="176"/>
      <c r="FI206" s="176"/>
      <c r="FJ206" s="176"/>
      <c r="FK206" s="176"/>
      <c r="FL206" s="176"/>
      <c r="FM206" s="176"/>
      <c r="FN206" s="176"/>
      <c r="FO206" s="176"/>
      <c r="FP206" s="176"/>
      <c r="FQ206" s="176"/>
      <c r="FR206" s="176"/>
      <c r="FS206" s="176"/>
      <c r="FT206" s="176"/>
      <c r="FU206" s="176"/>
      <c r="FV206" s="176"/>
      <c r="FW206" s="176"/>
      <c r="FX206" s="176"/>
      <c r="FY206" s="176"/>
      <c r="FZ206" s="176"/>
      <c r="GA206" s="176"/>
      <c r="GB206" s="176"/>
      <c r="GC206" s="176"/>
      <c r="GD206" s="176"/>
      <c r="GE206" s="176"/>
      <c r="GF206" s="176"/>
      <c r="GG206" s="176"/>
      <c r="GH206" s="176"/>
      <c r="GI206" s="176"/>
      <c r="GJ206" s="176"/>
      <c r="GK206" s="176"/>
      <c r="GL206" s="176"/>
      <c r="GM206" s="176"/>
      <c r="GN206" s="176"/>
      <c r="GO206" s="176"/>
      <c r="GP206" s="176"/>
      <c r="GQ206" s="176"/>
      <c r="GR206" s="176"/>
      <c r="GS206" s="176"/>
      <c r="GT206" s="176"/>
      <c r="GU206" s="176"/>
      <c r="GV206" s="176"/>
      <c r="GW206" s="176"/>
      <c r="GX206" s="176"/>
      <c r="GY206" s="176"/>
      <c r="GZ206" s="176"/>
      <c r="HA206" s="176"/>
      <c r="HB206" s="176"/>
      <c r="HC206" s="176"/>
      <c r="HD206" s="176"/>
      <c r="HE206" s="176"/>
      <c r="HF206" s="176"/>
      <c r="HG206" s="176"/>
      <c r="HH206" s="176"/>
      <c r="HI206" s="176"/>
      <c r="HJ206" s="176"/>
      <c r="HK206" s="176"/>
      <c r="HL206" s="176"/>
      <c r="HM206" s="176"/>
      <c r="HN206" s="176"/>
      <c r="HO206" s="176"/>
      <c r="HP206" s="176"/>
      <c r="HQ206" s="176"/>
      <c r="HR206" s="176"/>
      <c r="HS206" s="176"/>
      <c r="HT206" s="176"/>
      <c r="HU206" s="176"/>
      <c r="HV206" s="176"/>
      <c r="HW206" s="176"/>
      <c r="HX206" s="176"/>
      <c r="HY206" s="176"/>
      <c r="HZ206" s="176"/>
      <c r="IA206" s="176"/>
      <c r="IB206" s="176"/>
      <c r="IC206" s="176"/>
      <c r="ID206" s="176"/>
      <c r="IE206" s="176"/>
      <c r="IF206" s="176"/>
      <c r="IG206" s="176"/>
      <c r="IH206" s="176"/>
      <c r="II206" s="176"/>
      <c r="IJ206" s="176"/>
      <c r="IK206" s="176"/>
      <c r="IL206" s="176"/>
      <c r="IM206" s="176"/>
      <c r="IN206" s="176"/>
      <c r="IO206" s="176"/>
      <c r="IP206" s="176"/>
      <c r="IQ206" s="176"/>
      <c r="IR206" s="176"/>
      <c r="IS206" s="176"/>
      <c r="IT206" s="176"/>
      <c r="IU206" s="176"/>
      <c r="IV206" s="176"/>
    </row>
    <row r="207" spans="1:256" s="177" customFormat="1" x14ac:dyDescent="0.2">
      <c r="A207" s="591"/>
      <c r="B207" s="126"/>
      <c r="C207" s="127"/>
      <c r="D207" s="127"/>
      <c r="E207" s="128"/>
      <c r="F207" s="88"/>
      <c r="G207" s="129"/>
      <c r="H207" s="130"/>
      <c r="I207" s="131"/>
      <c r="J207" s="182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  <c r="CR207" s="176"/>
      <c r="CS207" s="176"/>
      <c r="CT207" s="176"/>
      <c r="CU207" s="176"/>
      <c r="CV207" s="176"/>
      <c r="CW207" s="176"/>
      <c r="CX207" s="176"/>
      <c r="CY207" s="176"/>
      <c r="CZ207" s="176"/>
      <c r="DA207" s="176"/>
      <c r="DB207" s="176"/>
      <c r="DC207" s="176"/>
      <c r="DD207" s="176"/>
      <c r="DE207" s="176"/>
      <c r="DF207" s="176"/>
      <c r="DG207" s="176"/>
      <c r="DH207" s="176"/>
      <c r="DI207" s="176"/>
      <c r="DJ207" s="176"/>
      <c r="DK207" s="176"/>
      <c r="DL207" s="176"/>
      <c r="DM207" s="176"/>
      <c r="DN207" s="176"/>
      <c r="DO207" s="176"/>
      <c r="DP207" s="176"/>
      <c r="DQ207" s="176"/>
      <c r="DR207" s="176"/>
      <c r="DS207" s="176"/>
      <c r="DT207" s="176"/>
      <c r="DU207" s="176"/>
      <c r="DV207" s="176"/>
      <c r="DW207" s="176"/>
      <c r="DX207" s="176"/>
      <c r="DY207" s="176"/>
      <c r="DZ207" s="176"/>
      <c r="EA207" s="176"/>
      <c r="EB207" s="176"/>
      <c r="EC207" s="176"/>
      <c r="ED207" s="176"/>
      <c r="EE207" s="176"/>
      <c r="EF207" s="176"/>
      <c r="EG207" s="176"/>
      <c r="EH207" s="176"/>
      <c r="EI207" s="176"/>
      <c r="EJ207" s="176"/>
      <c r="EK207" s="176"/>
      <c r="EL207" s="176"/>
      <c r="EM207" s="176"/>
      <c r="EN207" s="176"/>
      <c r="EO207" s="176"/>
      <c r="EP207" s="176"/>
      <c r="EQ207" s="176"/>
      <c r="ER207" s="176"/>
      <c r="ES207" s="176"/>
      <c r="ET207" s="176"/>
      <c r="EU207" s="176"/>
      <c r="EV207" s="176"/>
      <c r="EW207" s="176"/>
      <c r="EX207" s="176"/>
      <c r="EY207" s="176"/>
      <c r="EZ207" s="176"/>
      <c r="FA207" s="176"/>
      <c r="FB207" s="176"/>
      <c r="FC207" s="176"/>
      <c r="FD207" s="176"/>
      <c r="FE207" s="176"/>
      <c r="FF207" s="176"/>
      <c r="FG207" s="176"/>
      <c r="FH207" s="176"/>
      <c r="FI207" s="176"/>
      <c r="FJ207" s="176"/>
      <c r="FK207" s="176"/>
      <c r="FL207" s="176"/>
      <c r="FM207" s="176"/>
      <c r="FN207" s="176"/>
      <c r="FO207" s="176"/>
      <c r="FP207" s="176"/>
      <c r="FQ207" s="176"/>
      <c r="FR207" s="176"/>
      <c r="FS207" s="176"/>
      <c r="FT207" s="176"/>
      <c r="FU207" s="176"/>
      <c r="FV207" s="176"/>
      <c r="FW207" s="176"/>
      <c r="FX207" s="176"/>
      <c r="FY207" s="176"/>
      <c r="FZ207" s="176"/>
      <c r="GA207" s="176"/>
      <c r="GB207" s="176"/>
      <c r="GC207" s="176"/>
      <c r="GD207" s="176"/>
      <c r="GE207" s="176"/>
      <c r="GF207" s="176"/>
      <c r="GG207" s="176"/>
      <c r="GH207" s="176"/>
      <c r="GI207" s="176"/>
      <c r="GJ207" s="176"/>
      <c r="GK207" s="176"/>
      <c r="GL207" s="176"/>
      <c r="GM207" s="176"/>
      <c r="GN207" s="176"/>
      <c r="GO207" s="176"/>
      <c r="GP207" s="176"/>
      <c r="GQ207" s="176"/>
      <c r="GR207" s="176"/>
      <c r="GS207" s="176"/>
      <c r="GT207" s="176"/>
      <c r="GU207" s="176"/>
      <c r="GV207" s="176"/>
      <c r="GW207" s="176"/>
      <c r="GX207" s="176"/>
      <c r="GY207" s="176"/>
      <c r="GZ207" s="176"/>
      <c r="HA207" s="176"/>
      <c r="HB207" s="176"/>
      <c r="HC207" s="176"/>
      <c r="HD207" s="176"/>
      <c r="HE207" s="176"/>
      <c r="HF207" s="176"/>
      <c r="HG207" s="176"/>
      <c r="HH207" s="176"/>
      <c r="HI207" s="176"/>
      <c r="HJ207" s="176"/>
      <c r="HK207" s="176"/>
      <c r="HL207" s="176"/>
      <c r="HM207" s="176"/>
      <c r="HN207" s="176"/>
      <c r="HO207" s="176"/>
      <c r="HP207" s="176"/>
      <c r="HQ207" s="176"/>
      <c r="HR207" s="176"/>
      <c r="HS207" s="176"/>
      <c r="HT207" s="176"/>
      <c r="HU207" s="176"/>
      <c r="HV207" s="176"/>
      <c r="HW207" s="176"/>
      <c r="HX207" s="176"/>
      <c r="HY207" s="176"/>
      <c r="HZ207" s="176"/>
      <c r="IA207" s="176"/>
      <c r="IB207" s="176"/>
      <c r="IC207" s="176"/>
      <c r="ID207" s="176"/>
      <c r="IE207" s="176"/>
      <c r="IF207" s="176"/>
      <c r="IG207" s="176"/>
      <c r="IH207" s="176"/>
      <c r="II207" s="176"/>
      <c r="IJ207" s="176"/>
      <c r="IK207" s="176"/>
      <c r="IL207" s="176"/>
      <c r="IM207" s="176"/>
      <c r="IN207" s="176"/>
      <c r="IO207" s="176"/>
      <c r="IP207" s="176"/>
      <c r="IQ207" s="176"/>
      <c r="IR207" s="176"/>
      <c r="IS207" s="176"/>
      <c r="IT207" s="176"/>
      <c r="IU207" s="176"/>
      <c r="IV207" s="176"/>
    </row>
    <row r="208" spans="1:256" s="177" customFormat="1" x14ac:dyDescent="0.2">
      <c r="A208" s="591"/>
      <c r="B208" s="811" t="s">
        <v>231</v>
      </c>
      <c r="C208" s="813" t="s">
        <v>22</v>
      </c>
      <c r="D208" s="813" t="s">
        <v>223</v>
      </c>
      <c r="E208" s="813" t="s">
        <v>17</v>
      </c>
      <c r="F208" s="816" t="s">
        <v>224</v>
      </c>
      <c r="G208" s="818" t="s">
        <v>225</v>
      </c>
      <c r="H208" s="819"/>
      <c r="I208" s="820" t="s">
        <v>232</v>
      </c>
      <c r="J208" s="182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6"/>
      <c r="BN208" s="176"/>
      <c r="BO208" s="176"/>
      <c r="BP208" s="176"/>
      <c r="BQ208" s="176"/>
      <c r="BR208" s="176"/>
      <c r="BS208" s="176"/>
      <c r="BT208" s="176"/>
      <c r="BU208" s="176"/>
      <c r="BV208" s="176"/>
      <c r="BW208" s="176"/>
      <c r="BX208" s="176"/>
      <c r="BY208" s="176"/>
      <c r="BZ208" s="176"/>
      <c r="CA208" s="176"/>
      <c r="CB208" s="176"/>
      <c r="CC208" s="176"/>
      <c r="CD208" s="176"/>
      <c r="CE208" s="176"/>
      <c r="CF208" s="176"/>
      <c r="CG208" s="176"/>
      <c r="CH208" s="176"/>
      <c r="CI208" s="176"/>
      <c r="CJ208" s="176"/>
      <c r="CK208" s="176"/>
      <c r="CL208" s="176"/>
      <c r="CM208" s="176"/>
      <c r="CN208" s="176"/>
      <c r="CO208" s="176"/>
      <c r="CP208" s="176"/>
      <c r="CQ208" s="176"/>
      <c r="CR208" s="176"/>
      <c r="CS208" s="176"/>
      <c r="CT208" s="176"/>
      <c r="CU208" s="176"/>
      <c r="CV208" s="176"/>
      <c r="CW208" s="176"/>
      <c r="CX208" s="176"/>
      <c r="CY208" s="176"/>
      <c r="CZ208" s="176"/>
      <c r="DA208" s="176"/>
      <c r="DB208" s="176"/>
      <c r="DC208" s="176"/>
      <c r="DD208" s="176"/>
      <c r="DE208" s="176"/>
      <c r="DF208" s="176"/>
      <c r="DG208" s="176"/>
      <c r="DH208" s="176"/>
      <c r="DI208" s="176"/>
      <c r="DJ208" s="176"/>
      <c r="DK208" s="176"/>
      <c r="DL208" s="176"/>
      <c r="DM208" s="176"/>
      <c r="DN208" s="176"/>
      <c r="DO208" s="176"/>
      <c r="DP208" s="176"/>
      <c r="DQ208" s="176"/>
      <c r="DR208" s="176"/>
      <c r="DS208" s="176"/>
      <c r="DT208" s="176"/>
      <c r="DU208" s="176"/>
      <c r="DV208" s="176"/>
      <c r="DW208" s="176"/>
      <c r="DX208" s="176"/>
      <c r="DY208" s="176"/>
      <c r="DZ208" s="176"/>
      <c r="EA208" s="176"/>
      <c r="EB208" s="176"/>
      <c r="EC208" s="176"/>
      <c r="ED208" s="176"/>
      <c r="EE208" s="176"/>
      <c r="EF208" s="176"/>
      <c r="EG208" s="176"/>
      <c r="EH208" s="176"/>
      <c r="EI208" s="176"/>
      <c r="EJ208" s="176"/>
      <c r="EK208" s="176"/>
      <c r="EL208" s="176"/>
      <c r="EM208" s="176"/>
      <c r="EN208" s="176"/>
      <c r="EO208" s="176"/>
      <c r="EP208" s="176"/>
      <c r="EQ208" s="176"/>
      <c r="ER208" s="176"/>
      <c r="ES208" s="176"/>
      <c r="ET208" s="176"/>
      <c r="EU208" s="176"/>
      <c r="EV208" s="176"/>
      <c r="EW208" s="176"/>
      <c r="EX208" s="176"/>
      <c r="EY208" s="176"/>
      <c r="EZ208" s="176"/>
      <c r="FA208" s="176"/>
      <c r="FB208" s="176"/>
      <c r="FC208" s="176"/>
      <c r="FD208" s="176"/>
      <c r="FE208" s="176"/>
      <c r="FF208" s="176"/>
      <c r="FG208" s="176"/>
      <c r="FH208" s="176"/>
      <c r="FI208" s="176"/>
      <c r="FJ208" s="176"/>
      <c r="FK208" s="176"/>
      <c r="FL208" s="176"/>
      <c r="FM208" s="176"/>
      <c r="FN208" s="176"/>
      <c r="FO208" s="176"/>
      <c r="FP208" s="176"/>
      <c r="FQ208" s="176"/>
      <c r="FR208" s="176"/>
      <c r="FS208" s="176"/>
      <c r="FT208" s="176"/>
      <c r="FU208" s="176"/>
      <c r="FV208" s="176"/>
      <c r="FW208" s="176"/>
      <c r="FX208" s="176"/>
      <c r="FY208" s="176"/>
      <c r="FZ208" s="176"/>
      <c r="GA208" s="176"/>
      <c r="GB208" s="176"/>
      <c r="GC208" s="176"/>
      <c r="GD208" s="176"/>
      <c r="GE208" s="176"/>
      <c r="GF208" s="176"/>
      <c r="GG208" s="176"/>
      <c r="GH208" s="176"/>
      <c r="GI208" s="176"/>
      <c r="GJ208" s="176"/>
      <c r="GK208" s="176"/>
      <c r="GL208" s="176"/>
      <c r="GM208" s="176"/>
      <c r="GN208" s="176"/>
      <c r="GO208" s="176"/>
      <c r="GP208" s="176"/>
      <c r="GQ208" s="176"/>
      <c r="GR208" s="176"/>
      <c r="GS208" s="176"/>
      <c r="GT208" s="176"/>
      <c r="GU208" s="176"/>
      <c r="GV208" s="176"/>
      <c r="GW208" s="176"/>
      <c r="GX208" s="176"/>
      <c r="GY208" s="176"/>
      <c r="GZ208" s="176"/>
      <c r="HA208" s="176"/>
      <c r="HB208" s="176"/>
      <c r="HC208" s="176"/>
      <c r="HD208" s="176"/>
      <c r="HE208" s="176"/>
      <c r="HF208" s="176"/>
      <c r="HG208" s="176"/>
      <c r="HH208" s="176"/>
      <c r="HI208" s="176"/>
      <c r="HJ208" s="176"/>
      <c r="HK208" s="176"/>
      <c r="HL208" s="176"/>
      <c r="HM208" s="176"/>
      <c r="HN208" s="176"/>
      <c r="HO208" s="176"/>
      <c r="HP208" s="176"/>
      <c r="HQ208" s="176"/>
      <c r="HR208" s="176"/>
      <c r="HS208" s="176"/>
      <c r="HT208" s="176"/>
      <c r="HU208" s="176"/>
      <c r="HV208" s="176"/>
      <c r="HW208" s="176"/>
      <c r="HX208" s="176"/>
      <c r="HY208" s="176"/>
      <c r="HZ208" s="176"/>
      <c r="IA208" s="176"/>
      <c r="IB208" s="176"/>
      <c r="IC208" s="176"/>
      <c r="ID208" s="176"/>
      <c r="IE208" s="176"/>
      <c r="IF208" s="176"/>
      <c r="IG208" s="176"/>
      <c r="IH208" s="176"/>
      <c r="II208" s="176"/>
      <c r="IJ208" s="176"/>
      <c r="IK208" s="176"/>
      <c r="IL208" s="176"/>
      <c r="IM208" s="176"/>
      <c r="IN208" s="176"/>
      <c r="IO208" s="176"/>
      <c r="IP208" s="176"/>
      <c r="IQ208" s="176"/>
      <c r="IR208" s="176"/>
      <c r="IS208" s="176"/>
      <c r="IT208" s="176"/>
      <c r="IU208" s="176"/>
      <c r="IV208" s="176"/>
    </row>
    <row r="209" spans="1:256" s="177" customFormat="1" x14ac:dyDescent="0.2">
      <c r="A209" s="591"/>
      <c r="B209" s="812"/>
      <c r="C209" s="814"/>
      <c r="D209" s="814"/>
      <c r="E209" s="815"/>
      <c r="F209" s="817"/>
      <c r="G209" s="165" t="s">
        <v>227</v>
      </c>
      <c r="H209" s="166" t="s">
        <v>228</v>
      </c>
      <c r="I209" s="821"/>
      <c r="J209" s="182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  <c r="CR209" s="176"/>
      <c r="CS209" s="176"/>
      <c r="CT209" s="176"/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/>
      <c r="DE209" s="176"/>
      <c r="DF209" s="176"/>
      <c r="DG209" s="176"/>
      <c r="DH209" s="176"/>
      <c r="DI209" s="176"/>
      <c r="DJ209" s="176"/>
      <c r="DK209" s="176"/>
      <c r="DL209" s="176"/>
      <c r="DM209" s="176"/>
      <c r="DN209" s="176"/>
      <c r="DO209" s="176"/>
      <c r="DP209" s="176"/>
      <c r="DQ209" s="176"/>
      <c r="DR209" s="176"/>
      <c r="DS209" s="176"/>
      <c r="DT209" s="176"/>
      <c r="DU209" s="176"/>
      <c r="DV209" s="176"/>
      <c r="DW209" s="176"/>
      <c r="DX209" s="176"/>
      <c r="DY209" s="176"/>
      <c r="DZ209" s="176"/>
      <c r="EA209" s="176"/>
      <c r="EB209" s="176"/>
      <c r="EC209" s="176"/>
      <c r="ED209" s="176"/>
      <c r="EE209" s="176"/>
      <c r="EF209" s="176"/>
      <c r="EG209" s="176"/>
      <c r="EH209" s="176"/>
      <c r="EI209" s="176"/>
      <c r="EJ209" s="176"/>
      <c r="EK209" s="176"/>
      <c r="EL209" s="176"/>
      <c r="EM209" s="176"/>
      <c r="EN209" s="176"/>
      <c r="EO209" s="176"/>
      <c r="EP209" s="176"/>
      <c r="EQ209" s="176"/>
      <c r="ER209" s="176"/>
      <c r="ES209" s="176"/>
      <c r="ET209" s="176"/>
      <c r="EU209" s="176"/>
      <c r="EV209" s="176"/>
      <c r="EW209" s="176"/>
      <c r="EX209" s="176"/>
      <c r="EY209" s="176"/>
      <c r="EZ209" s="176"/>
      <c r="FA209" s="176"/>
      <c r="FB209" s="176"/>
      <c r="FC209" s="176"/>
      <c r="FD209" s="176"/>
      <c r="FE209" s="176"/>
      <c r="FF209" s="176"/>
      <c r="FG209" s="176"/>
      <c r="FH209" s="176"/>
      <c r="FI209" s="176"/>
      <c r="FJ209" s="176"/>
      <c r="FK209" s="176"/>
      <c r="FL209" s="176"/>
      <c r="FM209" s="176"/>
      <c r="FN209" s="176"/>
      <c r="FO209" s="176"/>
      <c r="FP209" s="176"/>
      <c r="FQ209" s="176"/>
      <c r="FR209" s="176"/>
      <c r="FS209" s="176"/>
      <c r="FT209" s="176"/>
      <c r="FU209" s="176"/>
      <c r="FV209" s="176"/>
      <c r="FW209" s="176"/>
      <c r="FX209" s="176"/>
      <c r="FY209" s="176"/>
      <c r="FZ209" s="176"/>
      <c r="GA209" s="176"/>
      <c r="GB209" s="176"/>
      <c r="GC209" s="176"/>
      <c r="GD209" s="176"/>
      <c r="GE209" s="176"/>
      <c r="GF209" s="176"/>
      <c r="GG209" s="176"/>
      <c r="GH209" s="176"/>
      <c r="GI209" s="176"/>
      <c r="GJ209" s="176"/>
      <c r="GK209" s="176"/>
      <c r="GL209" s="176"/>
      <c r="GM209" s="176"/>
      <c r="GN209" s="176"/>
      <c r="GO209" s="176"/>
      <c r="GP209" s="176"/>
      <c r="GQ209" s="176"/>
      <c r="GR209" s="176"/>
      <c r="GS209" s="176"/>
      <c r="GT209" s="176"/>
      <c r="GU209" s="176"/>
      <c r="GV209" s="176"/>
      <c r="GW209" s="176"/>
      <c r="GX209" s="176"/>
      <c r="GY209" s="176"/>
      <c r="GZ209" s="176"/>
      <c r="HA209" s="176"/>
      <c r="HB209" s="176"/>
      <c r="HC209" s="176"/>
      <c r="HD209" s="176"/>
      <c r="HE209" s="176"/>
      <c r="HF209" s="176"/>
      <c r="HG209" s="176"/>
      <c r="HH209" s="176"/>
      <c r="HI209" s="176"/>
      <c r="HJ209" s="176"/>
      <c r="HK209" s="176"/>
      <c r="HL209" s="176"/>
      <c r="HM209" s="176"/>
      <c r="HN209" s="176"/>
      <c r="HO209" s="176"/>
      <c r="HP209" s="176"/>
      <c r="HQ209" s="176"/>
      <c r="HR209" s="176"/>
      <c r="HS209" s="176"/>
      <c r="HT209" s="176"/>
      <c r="HU209" s="176"/>
      <c r="HV209" s="176"/>
      <c r="HW209" s="176"/>
      <c r="HX209" s="176"/>
      <c r="HY209" s="176"/>
      <c r="HZ209" s="176"/>
      <c r="IA209" s="176"/>
      <c r="IB209" s="176"/>
      <c r="IC209" s="176"/>
      <c r="ID209" s="176"/>
      <c r="IE209" s="176"/>
      <c r="IF209" s="176"/>
      <c r="IG209" s="176"/>
      <c r="IH209" s="176"/>
      <c r="II209" s="176"/>
      <c r="IJ209" s="176"/>
      <c r="IK209" s="176"/>
      <c r="IL209" s="176"/>
      <c r="IM209" s="176"/>
      <c r="IN209" s="176"/>
      <c r="IO209" s="176"/>
      <c r="IP209" s="176"/>
      <c r="IQ209" s="176"/>
      <c r="IR209" s="176"/>
      <c r="IS209" s="176"/>
      <c r="IT209" s="176"/>
      <c r="IU209" s="176"/>
      <c r="IV209" s="176"/>
    </row>
    <row r="210" spans="1:256" s="177" customFormat="1" x14ac:dyDescent="0.2">
      <c r="A210" s="591"/>
      <c r="B210" s="132"/>
      <c r="C210" s="110"/>
      <c r="D210" s="78"/>
      <c r="E210" s="111"/>
      <c r="F210" s="112"/>
      <c r="G210" s="113"/>
      <c r="H210" s="114"/>
      <c r="I210" s="159"/>
      <c r="J210" s="182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  <c r="IL210" s="176"/>
      <c r="IM210" s="176"/>
      <c r="IN210" s="176"/>
      <c r="IO210" s="176"/>
      <c r="IP210" s="176"/>
      <c r="IQ210" s="176"/>
      <c r="IR210" s="176"/>
      <c r="IS210" s="176"/>
      <c r="IT210" s="176"/>
      <c r="IU210" s="176"/>
      <c r="IV210" s="176"/>
    </row>
    <row r="211" spans="1:256" s="177" customFormat="1" x14ac:dyDescent="0.2">
      <c r="A211" s="591"/>
      <c r="B211" s="170" t="s">
        <v>232</v>
      </c>
      <c r="C211" s="808"/>
      <c r="D211" s="809"/>
      <c r="E211" s="809"/>
      <c r="F211" s="809"/>
      <c r="G211" s="809"/>
      <c r="H211" s="810"/>
      <c r="I211" s="171">
        <f>SUM(H210)</f>
        <v>0</v>
      </c>
      <c r="J211" s="182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  <c r="IL211" s="176"/>
      <c r="IM211" s="176"/>
      <c r="IN211" s="176"/>
      <c r="IO211" s="176"/>
      <c r="IP211" s="176"/>
      <c r="IQ211" s="176"/>
      <c r="IR211" s="176"/>
      <c r="IS211" s="176"/>
      <c r="IT211" s="176"/>
      <c r="IU211" s="176"/>
      <c r="IV211" s="176"/>
    </row>
    <row r="212" spans="1:256" s="177" customFormat="1" x14ac:dyDescent="0.2">
      <c r="A212" s="591"/>
      <c r="B212" s="76"/>
      <c r="C212" s="77"/>
      <c r="D212" s="174"/>
      <c r="E212" s="79"/>
      <c r="F212" s="80"/>
      <c r="G212" s="167"/>
      <c r="H212" s="168"/>
      <c r="I212" s="131"/>
      <c r="J212" s="182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  <c r="BY212" s="176"/>
      <c r="BZ212" s="176"/>
      <c r="CA212" s="176"/>
      <c r="CB212" s="176"/>
      <c r="CC212" s="176"/>
      <c r="CD212" s="176"/>
      <c r="CE212" s="176"/>
      <c r="CF212" s="176"/>
      <c r="CG212" s="176"/>
      <c r="CH212" s="176"/>
      <c r="CI212" s="176"/>
      <c r="CJ212" s="176"/>
      <c r="CK212" s="176"/>
      <c r="CL212" s="176"/>
      <c r="CM212" s="176"/>
      <c r="CN212" s="176"/>
      <c r="CO212" s="176"/>
      <c r="CP212" s="176"/>
      <c r="CQ212" s="176"/>
      <c r="CR212" s="176"/>
      <c r="CS212" s="176"/>
      <c r="CT212" s="176"/>
      <c r="CU212" s="176"/>
      <c r="CV212" s="176"/>
      <c r="CW212" s="176"/>
      <c r="CX212" s="176"/>
      <c r="CY212" s="176"/>
      <c r="CZ212" s="176"/>
      <c r="DA212" s="176"/>
      <c r="DB212" s="176"/>
      <c r="DC212" s="176"/>
      <c r="DD212" s="176"/>
      <c r="DE212" s="176"/>
      <c r="DF212" s="176"/>
      <c r="DG212" s="176"/>
      <c r="DH212" s="176"/>
      <c r="DI212" s="176"/>
      <c r="DJ212" s="176"/>
      <c r="DK212" s="176"/>
      <c r="DL212" s="176"/>
      <c r="DM212" s="176"/>
      <c r="DN212" s="176"/>
      <c r="DO212" s="176"/>
      <c r="DP212" s="176"/>
      <c r="DQ212" s="176"/>
      <c r="DR212" s="176"/>
      <c r="DS212" s="176"/>
      <c r="DT212" s="176"/>
      <c r="DU212" s="176"/>
      <c r="DV212" s="176"/>
      <c r="DW212" s="176"/>
      <c r="DX212" s="176"/>
      <c r="DY212" s="176"/>
      <c r="DZ212" s="176"/>
      <c r="EA212" s="176"/>
      <c r="EB212" s="176"/>
      <c r="EC212" s="176"/>
      <c r="ED212" s="176"/>
      <c r="EE212" s="176"/>
      <c r="EF212" s="176"/>
      <c r="EG212" s="176"/>
      <c r="EH212" s="176"/>
      <c r="EI212" s="176"/>
      <c r="EJ212" s="176"/>
      <c r="EK212" s="176"/>
      <c r="EL212" s="176"/>
      <c r="EM212" s="176"/>
      <c r="EN212" s="176"/>
      <c r="EO212" s="176"/>
      <c r="EP212" s="176"/>
      <c r="EQ212" s="176"/>
      <c r="ER212" s="176"/>
      <c r="ES212" s="176"/>
      <c r="ET212" s="176"/>
      <c r="EU212" s="176"/>
      <c r="EV212" s="176"/>
      <c r="EW212" s="176"/>
      <c r="EX212" s="176"/>
      <c r="EY212" s="176"/>
      <c r="EZ212" s="176"/>
      <c r="FA212" s="176"/>
      <c r="FB212" s="176"/>
      <c r="FC212" s="176"/>
      <c r="FD212" s="176"/>
      <c r="FE212" s="176"/>
      <c r="FF212" s="176"/>
      <c r="FG212" s="176"/>
      <c r="FH212" s="176"/>
      <c r="FI212" s="176"/>
      <c r="FJ212" s="176"/>
      <c r="FK212" s="176"/>
      <c r="FL212" s="176"/>
      <c r="FM212" s="176"/>
      <c r="FN212" s="176"/>
      <c r="FO212" s="176"/>
      <c r="FP212" s="176"/>
      <c r="FQ212" s="176"/>
      <c r="FR212" s="176"/>
      <c r="FS212" s="176"/>
      <c r="FT212" s="176"/>
      <c r="FU212" s="176"/>
      <c r="FV212" s="176"/>
      <c r="FW212" s="176"/>
      <c r="FX212" s="176"/>
      <c r="FY212" s="176"/>
      <c r="FZ212" s="176"/>
      <c r="GA212" s="176"/>
      <c r="GB212" s="176"/>
      <c r="GC212" s="176"/>
      <c r="GD212" s="176"/>
      <c r="GE212" s="176"/>
      <c r="GF212" s="176"/>
      <c r="GG212" s="176"/>
      <c r="GH212" s="176"/>
      <c r="GI212" s="176"/>
      <c r="GJ212" s="176"/>
      <c r="GK212" s="176"/>
      <c r="GL212" s="176"/>
      <c r="GM212" s="176"/>
      <c r="GN212" s="176"/>
      <c r="GO212" s="176"/>
      <c r="GP212" s="176"/>
      <c r="GQ212" s="176"/>
      <c r="GR212" s="176"/>
      <c r="GS212" s="176"/>
      <c r="GT212" s="176"/>
      <c r="GU212" s="176"/>
      <c r="GV212" s="176"/>
      <c r="GW212" s="176"/>
      <c r="GX212" s="176"/>
      <c r="GY212" s="176"/>
      <c r="GZ212" s="176"/>
      <c r="HA212" s="176"/>
      <c r="HB212" s="176"/>
      <c r="HC212" s="176"/>
      <c r="HD212" s="176"/>
      <c r="HE212" s="176"/>
      <c r="HF212" s="176"/>
      <c r="HG212" s="176"/>
      <c r="HH212" s="176"/>
      <c r="HI212" s="176"/>
      <c r="HJ212" s="176"/>
      <c r="HK212" s="176"/>
      <c r="HL212" s="176"/>
      <c r="HM212" s="176"/>
      <c r="HN212" s="176"/>
      <c r="HO212" s="176"/>
      <c r="HP212" s="176"/>
      <c r="HQ212" s="176"/>
      <c r="HR212" s="176"/>
      <c r="HS212" s="176"/>
      <c r="HT212" s="176"/>
      <c r="HU212" s="176"/>
      <c r="HV212" s="176"/>
      <c r="HW212" s="176"/>
      <c r="HX212" s="176"/>
      <c r="HY212" s="176"/>
      <c r="HZ212" s="176"/>
      <c r="IA212" s="176"/>
      <c r="IB212" s="176"/>
      <c r="IC212" s="176"/>
      <c r="ID212" s="176"/>
      <c r="IE212" s="176"/>
      <c r="IF212" s="176"/>
      <c r="IG212" s="176"/>
      <c r="IH212" s="176"/>
      <c r="II212" s="176"/>
      <c r="IJ212" s="176"/>
      <c r="IK212" s="176"/>
      <c r="IL212" s="176"/>
      <c r="IM212" s="176"/>
      <c r="IN212" s="176"/>
      <c r="IO212" s="176"/>
      <c r="IP212" s="176"/>
      <c r="IQ212" s="176"/>
      <c r="IR212" s="176"/>
      <c r="IS212" s="176"/>
      <c r="IT212" s="176"/>
      <c r="IU212" s="176"/>
      <c r="IV212" s="176"/>
    </row>
    <row r="213" spans="1:256" s="177" customFormat="1" x14ac:dyDescent="0.2">
      <c r="A213" s="591"/>
      <c r="B213" s="102"/>
      <c r="C213" s="672"/>
      <c r="D213" s="672"/>
      <c r="E213" s="672"/>
      <c r="F213" s="104"/>
      <c r="G213" s="105"/>
      <c r="H213" s="106"/>
      <c r="I213" s="107"/>
      <c r="J213" s="182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  <c r="BY213" s="176"/>
      <c r="BZ213" s="176"/>
      <c r="CA213" s="176"/>
      <c r="CB213" s="176"/>
      <c r="CC213" s="176"/>
      <c r="CD213" s="176"/>
      <c r="CE213" s="176"/>
      <c r="CF213" s="176"/>
      <c r="CG213" s="176"/>
      <c r="CH213" s="176"/>
      <c r="CI213" s="176"/>
      <c r="CJ213" s="176"/>
      <c r="CK213" s="176"/>
      <c r="CL213" s="176"/>
      <c r="CM213" s="176"/>
      <c r="CN213" s="176"/>
      <c r="CO213" s="176"/>
      <c r="CP213" s="176"/>
      <c r="CQ213" s="176"/>
      <c r="CR213" s="176"/>
      <c r="CS213" s="176"/>
      <c r="CT213" s="176"/>
      <c r="CU213" s="176"/>
      <c r="CV213" s="176"/>
      <c r="CW213" s="176"/>
      <c r="CX213" s="176"/>
      <c r="CY213" s="176"/>
      <c r="CZ213" s="176"/>
      <c r="DA213" s="176"/>
      <c r="DB213" s="176"/>
      <c r="DC213" s="176"/>
      <c r="DD213" s="176"/>
      <c r="DE213" s="176"/>
      <c r="DF213" s="176"/>
      <c r="DG213" s="176"/>
      <c r="DH213" s="176"/>
      <c r="DI213" s="176"/>
      <c r="DJ213" s="176"/>
      <c r="DK213" s="176"/>
      <c r="DL213" s="176"/>
      <c r="DM213" s="176"/>
      <c r="DN213" s="176"/>
      <c r="DO213" s="176"/>
      <c r="DP213" s="176"/>
      <c r="DQ213" s="176"/>
      <c r="DR213" s="176"/>
      <c r="DS213" s="176"/>
      <c r="DT213" s="176"/>
      <c r="DU213" s="176"/>
      <c r="DV213" s="176"/>
      <c r="DW213" s="176"/>
      <c r="DX213" s="176"/>
      <c r="DY213" s="176"/>
      <c r="DZ213" s="176"/>
      <c r="EA213" s="176"/>
      <c r="EB213" s="176"/>
      <c r="EC213" s="176"/>
      <c r="ED213" s="176"/>
      <c r="EE213" s="176"/>
      <c r="EF213" s="176"/>
      <c r="EG213" s="176"/>
      <c r="EH213" s="176"/>
      <c r="EI213" s="176"/>
      <c r="EJ213" s="176"/>
      <c r="EK213" s="176"/>
      <c r="EL213" s="176"/>
      <c r="EM213" s="176"/>
      <c r="EN213" s="176"/>
      <c r="EO213" s="176"/>
      <c r="EP213" s="176"/>
      <c r="EQ213" s="176"/>
      <c r="ER213" s="176"/>
      <c r="ES213" s="176"/>
      <c r="ET213" s="176"/>
      <c r="EU213" s="176"/>
      <c r="EV213" s="176"/>
      <c r="EW213" s="176"/>
      <c r="EX213" s="176"/>
      <c r="EY213" s="176"/>
      <c r="EZ213" s="176"/>
      <c r="FA213" s="176"/>
      <c r="FB213" s="176"/>
      <c r="FC213" s="176"/>
      <c r="FD213" s="176"/>
      <c r="FE213" s="176"/>
      <c r="FF213" s="176"/>
      <c r="FG213" s="176"/>
      <c r="FH213" s="176"/>
      <c r="FI213" s="176"/>
      <c r="FJ213" s="176"/>
      <c r="FK213" s="176"/>
      <c r="FL213" s="176"/>
      <c r="FM213" s="176"/>
      <c r="FN213" s="176"/>
      <c r="FO213" s="176"/>
      <c r="FP213" s="176"/>
      <c r="FQ213" s="176"/>
      <c r="FR213" s="176"/>
      <c r="FS213" s="176"/>
      <c r="FT213" s="176"/>
      <c r="FU213" s="176"/>
      <c r="FV213" s="176"/>
      <c r="FW213" s="176"/>
      <c r="FX213" s="176"/>
      <c r="FY213" s="176"/>
      <c r="FZ213" s="176"/>
      <c r="GA213" s="176"/>
      <c r="GB213" s="176"/>
      <c r="GC213" s="176"/>
      <c r="GD213" s="176"/>
      <c r="GE213" s="176"/>
      <c r="GF213" s="176"/>
      <c r="GG213" s="176"/>
      <c r="GH213" s="176"/>
      <c r="GI213" s="176"/>
      <c r="GJ213" s="176"/>
      <c r="GK213" s="176"/>
      <c r="GL213" s="176"/>
      <c r="GM213" s="176"/>
      <c r="GN213" s="176"/>
      <c r="GO213" s="176"/>
      <c r="GP213" s="176"/>
      <c r="GQ213" s="176"/>
      <c r="GR213" s="176"/>
      <c r="GS213" s="176"/>
      <c r="GT213" s="176"/>
      <c r="GU213" s="176"/>
      <c r="GV213" s="176"/>
      <c r="GW213" s="176"/>
      <c r="GX213" s="176"/>
      <c r="GY213" s="176"/>
      <c r="GZ213" s="176"/>
      <c r="HA213" s="176"/>
      <c r="HB213" s="176"/>
      <c r="HC213" s="176"/>
      <c r="HD213" s="176"/>
      <c r="HE213" s="176"/>
      <c r="HF213" s="176"/>
      <c r="HG213" s="176"/>
      <c r="HH213" s="176"/>
      <c r="HI213" s="176"/>
      <c r="HJ213" s="176"/>
      <c r="HK213" s="176"/>
      <c r="HL213" s="176"/>
      <c r="HM213" s="176"/>
      <c r="HN213" s="176"/>
      <c r="HO213" s="176"/>
      <c r="HP213" s="176"/>
      <c r="HQ213" s="176"/>
      <c r="HR213" s="176"/>
      <c r="HS213" s="176"/>
      <c r="HT213" s="176"/>
      <c r="HU213" s="176"/>
      <c r="HV213" s="176"/>
      <c r="HW213" s="176"/>
      <c r="HX213" s="176"/>
      <c r="HY213" s="176"/>
      <c r="HZ213" s="176"/>
      <c r="IA213" s="176"/>
      <c r="IB213" s="176"/>
      <c r="IC213" s="176"/>
      <c r="ID213" s="176"/>
      <c r="IE213" s="176"/>
      <c r="IF213" s="176"/>
      <c r="IG213" s="176"/>
      <c r="IH213" s="176"/>
      <c r="II213" s="176"/>
      <c r="IJ213" s="176"/>
      <c r="IK213" s="176"/>
      <c r="IL213" s="176"/>
      <c r="IM213" s="176"/>
      <c r="IN213" s="176"/>
      <c r="IO213" s="176"/>
      <c r="IP213" s="176"/>
      <c r="IQ213" s="176"/>
      <c r="IR213" s="176"/>
      <c r="IS213" s="176"/>
      <c r="IT213" s="176"/>
      <c r="IU213" s="176"/>
      <c r="IV213" s="176"/>
    </row>
    <row r="214" spans="1:256" s="177" customFormat="1" ht="17.25" customHeight="1" x14ac:dyDescent="0.2">
      <c r="A214" s="591"/>
      <c r="B214" s="139" t="s">
        <v>237</v>
      </c>
      <c r="C214" s="562"/>
      <c r="D214" s="562"/>
      <c r="E214" s="141"/>
      <c r="F214" s="142"/>
      <c r="G214" s="108"/>
      <c r="H214" s="109"/>
      <c r="I214" s="298" t="s">
        <v>210</v>
      </c>
      <c r="J214" s="182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  <c r="BY214" s="176"/>
      <c r="BZ214" s="176"/>
      <c r="CA214" s="176"/>
      <c r="CB214" s="176"/>
      <c r="CC214" s="176"/>
      <c r="CD214" s="176"/>
      <c r="CE214" s="176"/>
      <c r="CF214" s="176"/>
      <c r="CG214" s="176"/>
      <c r="CH214" s="176"/>
      <c r="CI214" s="176"/>
      <c r="CJ214" s="176"/>
      <c r="CK214" s="176"/>
      <c r="CL214" s="176"/>
      <c r="CM214" s="176"/>
      <c r="CN214" s="176"/>
      <c r="CO214" s="176"/>
      <c r="CP214" s="176"/>
      <c r="CQ214" s="176"/>
      <c r="CR214" s="176"/>
      <c r="CS214" s="176"/>
      <c r="CT214" s="176"/>
      <c r="CU214" s="176"/>
      <c r="CV214" s="176"/>
      <c r="CW214" s="176"/>
      <c r="CX214" s="176"/>
      <c r="CY214" s="176"/>
      <c r="CZ214" s="176"/>
      <c r="DA214" s="176"/>
      <c r="DB214" s="176"/>
      <c r="DC214" s="176"/>
      <c r="DD214" s="176"/>
      <c r="DE214" s="176"/>
      <c r="DF214" s="176"/>
      <c r="DG214" s="176"/>
      <c r="DH214" s="176"/>
      <c r="DI214" s="176"/>
      <c r="DJ214" s="176"/>
      <c r="DK214" s="176"/>
      <c r="DL214" s="176"/>
      <c r="DM214" s="176"/>
      <c r="DN214" s="176"/>
      <c r="DO214" s="176"/>
      <c r="DP214" s="176"/>
      <c r="DQ214" s="176"/>
      <c r="DR214" s="176"/>
      <c r="DS214" s="176"/>
      <c r="DT214" s="176"/>
      <c r="DU214" s="176"/>
      <c r="DV214" s="176"/>
      <c r="DW214" s="176"/>
      <c r="DX214" s="176"/>
      <c r="DY214" s="176"/>
      <c r="DZ214" s="176"/>
      <c r="EA214" s="176"/>
      <c r="EB214" s="176"/>
      <c r="EC214" s="176"/>
      <c r="ED214" s="176"/>
      <c r="EE214" s="176"/>
      <c r="EF214" s="176"/>
      <c r="EG214" s="176"/>
      <c r="EH214" s="176"/>
      <c r="EI214" s="176"/>
      <c r="EJ214" s="176"/>
      <c r="EK214" s="176"/>
      <c r="EL214" s="176"/>
      <c r="EM214" s="176"/>
      <c r="EN214" s="176"/>
      <c r="EO214" s="176"/>
      <c r="EP214" s="176"/>
      <c r="EQ214" s="176"/>
      <c r="ER214" s="176"/>
      <c r="ES214" s="176"/>
      <c r="ET214" s="176"/>
      <c r="EU214" s="176"/>
      <c r="EV214" s="176"/>
      <c r="EW214" s="176"/>
      <c r="EX214" s="176"/>
      <c r="EY214" s="176"/>
      <c r="EZ214" s="176"/>
      <c r="FA214" s="176"/>
      <c r="FB214" s="176"/>
      <c r="FC214" s="176"/>
      <c r="FD214" s="176"/>
      <c r="FE214" s="176"/>
      <c r="FF214" s="176"/>
      <c r="FG214" s="176"/>
      <c r="FH214" s="176"/>
      <c r="FI214" s="176"/>
      <c r="FJ214" s="176"/>
      <c r="FK214" s="176"/>
      <c r="FL214" s="176"/>
      <c r="FM214" s="176"/>
      <c r="FN214" s="176"/>
      <c r="FO214" s="176"/>
      <c r="FP214" s="176"/>
      <c r="FQ214" s="176"/>
      <c r="FR214" s="176"/>
      <c r="FS214" s="176"/>
      <c r="FT214" s="176"/>
      <c r="FU214" s="176"/>
      <c r="FV214" s="176"/>
      <c r="FW214" s="176"/>
      <c r="FX214" s="176"/>
      <c r="FY214" s="176"/>
      <c r="FZ214" s="176"/>
      <c r="GA214" s="176"/>
      <c r="GB214" s="176"/>
      <c r="GC214" s="176"/>
      <c r="GD214" s="176"/>
      <c r="GE214" s="176"/>
      <c r="GF214" s="176"/>
      <c r="GG214" s="176"/>
      <c r="GH214" s="176"/>
      <c r="GI214" s="176"/>
      <c r="GJ214" s="176"/>
      <c r="GK214" s="176"/>
      <c r="GL214" s="176"/>
      <c r="GM214" s="176"/>
      <c r="GN214" s="176"/>
      <c r="GO214" s="176"/>
      <c r="GP214" s="176"/>
      <c r="GQ214" s="176"/>
      <c r="GR214" s="176"/>
      <c r="GS214" s="176"/>
      <c r="GT214" s="176"/>
      <c r="GU214" s="176"/>
      <c r="GV214" s="176"/>
      <c r="GW214" s="176"/>
      <c r="GX214" s="176"/>
      <c r="GY214" s="176"/>
      <c r="GZ214" s="176"/>
      <c r="HA214" s="176"/>
      <c r="HB214" s="176"/>
      <c r="HC214" s="176"/>
      <c r="HD214" s="176"/>
      <c r="HE214" s="176"/>
      <c r="HF214" s="176"/>
      <c r="HG214" s="176"/>
      <c r="HH214" s="176"/>
      <c r="HI214" s="176"/>
      <c r="HJ214" s="176"/>
      <c r="HK214" s="176"/>
      <c r="HL214" s="176"/>
      <c r="HM214" s="176"/>
      <c r="HN214" s="176"/>
      <c r="HO214" s="176"/>
      <c r="HP214" s="176"/>
      <c r="HQ214" s="176"/>
      <c r="HR214" s="176"/>
      <c r="HS214" s="176"/>
      <c r="HT214" s="176"/>
      <c r="HU214" s="176"/>
      <c r="HV214" s="176"/>
      <c r="HW214" s="176"/>
      <c r="HX214" s="176"/>
      <c r="HY214" s="176"/>
      <c r="HZ214" s="176"/>
      <c r="IA214" s="176"/>
      <c r="IB214" s="176"/>
      <c r="IC214" s="176"/>
      <c r="ID214" s="176"/>
      <c r="IE214" s="176"/>
      <c r="IF214" s="176"/>
      <c r="IG214" s="176"/>
      <c r="IH214" s="176"/>
      <c r="II214" s="176"/>
      <c r="IJ214" s="176"/>
      <c r="IK214" s="176"/>
      <c r="IL214" s="176"/>
      <c r="IM214" s="176"/>
      <c r="IN214" s="176"/>
      <c r="IO214" s="176"/>
      <c r="IP214" s="176"/>
      <c r="IQ214" s="176"/>
      <c r="IR214" s="176"/>
      <c r="IS214" s="176"/>
      <c r="IT214" s="176"/>
      <c r="IU214" s="176"/>
      <c r="IV214" s="176"/>
    </row>
    <row r="215" spans="1:256" s="177" customFormat="1" ht="21.75" customHeight="1" x14ac:dyDescent="0.2">
      <c r="A215" s="591"/>
      <c r="B215" s="143" t="s">
        <v>238</v>
      </c>
      <c r="C215" s="144"/>
      <c r="D215" s="144"/>
      <c r="E215" s="145"/>
      <c r="F215" s="146"/>
      <c r="G215" s="595">
        <f>I200</f>
        <v>35.43</v>
      </c>
      <c r="H215" s="148"/>
      <c r="I215" s="149"/>
      <c r="J215" s="182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  <c r="CR215" s="176"/>
      <c r="CS215" s="176"/>
      <c r="CT215" s="176"/>
      <c r="CU215" s="176"/>
      <c r="CV215" s="176"/>
      <c r="CW215" s="176"/>
      <c r="CX215" s="176"/>
      <c r="CY215" s="176"/>
      <c r="CZ215" s="176"/>
      <c r="DA215" s="176"/>
      <c r="DB215" s="176"/>
      <c r="DC215" s="176"/>
      <c r="DD215" s="176"/>
      <c r="DE215" s="176"/>
      <c r="DF215" s="176"/>
      <c r="DG215" s="176"/>
      <c r="DH215" s="176"/>
      <c r="DI215" s="176"/>
      <c r="DJ215" s="176"/>
      <c r="DK215" s="176"/>
      <c r="DL215" s="176"/>
      <c r="DM215" s="176"/>
      <c r="DN215" s="176"/>
      <c r="DO215" s="176"/>
      <c r="DP215" s="176"/>
      <c r="DQ215" s="176"/>
      <c r="DR215" s="176"/>
      <c r="DS215" s="176"/>
      <c r="DT215" s="176"/>
      <c r="DU215" s="176"/>
      <c r="DV215" s="176"/>
      <c r="DW215" s="176"/>
      <c r="DX215" s="176"/>
      <c r="DY215" s="176"/>
      <c r="DZ215" s="176"/>
      <c r="EA215" s="176"/>
      <c r="EB215" s="176"/>
      <c r="EC215" s="176"/>
      <c r="ED215" s="176"/>
      <c r="EE215" s="176"/>
      <c r="EF215" s="176"/>
      <c r="EG215" s="176"/>
      <c r="EH215" s="176"/>
      <c r="EI215" s="176"/>
      <c r="EJ215" s="176"/>
      <c r="EK215" s="176"/>
      <c r="EL215" s="176"/>
      <c r="EM215" s="176"/>
      <c r="EN215" s="176"/>
      <c r="EO215" s="176"/>
      <c r="EP215" s="176"/>
      <c r="EQ215" s="176"/>
      <c r="ER215" s="176"/>
      <c r="ES215" s="176"/>
      <c r="ET215" s="176"/>
      <c r="EU215" s="176"/>
      <c r="EV215" s="176"/>
      <c r="EW215" s="176"/>
      <c r="EX215" s="176"/>
      <c r="EY215" s="176"/>
      <c r="EZ215" s="176"/>
      <c r="FA215" s="176"/>
      <c r="FB215" s="176"/>
      <c r="FC215" s="176"/>
      <c r="FD215" s="176"/>
      <c r="FE215" s="176"/>
      <c r="FF215" s="176"/>
      <c r="FG215" s="176"/>
      <c r="FH215" s="176"/>
      <c r="FI215" s="176"/>
      <c r="FJ215" s="176"/>
      <c r="FK215" s="176"/>
      <c r="FL215" s="176"/>
      <c r="FM215" s="176"/>
      <c r="FN215" s="176"/>
      <c r="FO215" s="176"/>
      <c r="FP215" s="176"/>
      <c r="FQ215" s="176"/>
      <c r="FR215" s="176"/>
      <c r="FS215" s="176"/>
      <c r="FT215" s="176"/>
      <c r="FU215" s="176"/>
      <c r="FV215" s="176"/>
      <c r="FW215" s="176"/>
      <c r="FX215" s="176"/>
      <c r="FY215" s="176"/>
      <c r="FZ215" s="176"/>
      <c r="GA215" s="176"/>
      <c r="GB215" s="176"/>
      <c r="GC215" s="176"/>
      <c r="GD215" s="176"/>
      <c r="GE215" s="176"/>
      <c r="GF215" s="176"/>
      <c r="GG215" s="176"/>
      <c r="GH215" s="176"/>
      <c r="GI215" s="176"/>
      <c r="GJ215" s="176"/>
      <c r="GK215" s="176"/>
      <c r="GL215" s="176"/>
      <c r="GM215" s="176"/>
      <c r="GN215" s="176"/>
      <c r="GO215" s="176"/>
      <c r="GP215" s="176"/>
      <c r="GQ215" s="176"/>
      <c r="GR215" s="176"/>
      <c r="GS215" s="176"/>
      <c r="GT215" s="176"/>
      <c r="GU215" s="176"/>
      <c r="GV215" s="176"/>
      <c r="GW215" s="176"/>
      <c r="GX215" s="176"/>
      <c r="GY215" s="176"/>
      <c r="GZ215" s="176"/>
      <c r="HA215" s="176"/>
      <c r="HB215" s="176"/>
      <c r="HC215" s="176"/>
      <c r="HD215" s="176"/>
      <c r="HE215" s="176"/>
      <c r="HF215" s="176"/>
      <c r="HG215" s="176"/>
      <c r="HH215" s="176"/>
      <c r="HI215" s="176"/>
      <c r="HJ215" s="176"/>
      <c r="HK215" s="176"/>
      <c r="HL215" s="176"/>
      <c r="HM215" s="176"/>
      <c r="HN215" s="176"/>
      <c r="HO215" s="176"/>
      <c r="HP215" s="176"/>
      <c r="HQ215" s="176"/>
      <c r="HR215" s="176"/>
      <c r="HS215" s="176"/>
      <c r="HT215" s="176"/>
      <c r="HU215" s="176"/>
      <c r="HV215" s="176"/>
      <c r="HW215" s="176"/>
      <c r="HX215" s="176"/>
      <c r="HY215" s="176"/>
      <c r="HZ215" s="176"/>
      <c r="IA215" s="176"/>
      <c r="IB215" s="176"/>
      <c r="IC215" s="176"/>
      <c r="ID215" s="176"/>
      <c r="IE215" s="176"/>
      <c r="IF215" s="176"/>
      <c r="IG215" s="176"/>
      <c r="IH215" s="176"/>
      <c r="II215" s="176"/>
      <c r="IJ215" s="176"/>
      <c r="IK215" s="176"/>
      <c r="IL215" s="176"/>
      <c r="IM215" s="176"/>
      <c r="IN215" s="176"/>
      <c r="IO215" s="176"/>
      <c r="IP215" s="176"/>
      <c r="IQ215" s="176"/>
      <c r="IR215" s="176"/>
      <c r="IS215" s="176"/>
      <c r="IT215" s="176"/>
      <c r="IU215" s="176"/>
      <c r="IV215" s="176"/>
    </row>
    <row r="216" spans="1:256" s="177" customFormat="1" ht="21.75" customHeight="1" x14ac:dyDescent="0.2">
      <c r="A216" s="591"/>
      <c r="B216" s="296" t="s">
        <v>239</v>
      </c>
      <c r="C216" s="673"/>
      <c r="D216" s="673"/>
      <c r="E216" s="150"/>
      <c r="F216" s="151"/>
      <c r="G216" s="596">
        <v>0</v>
      </c>
      <c r="H216" s="161"/>
      <c r="I216" s="153"/>
      <c r="J216" s="182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  <c r="BY216" s="176"/>
      <c r="BZ216" s="176"/>
      <c r="CA216" s="176"/>
      <c r="CB216" s="176"/>
      <c r="CC216" s="176"/>
      <c r="CD216" s="176"/>
      <c r="CE216" s="176"/>
      <c r="CF216" s="176"/>
      <c r="CG216" s="176"/>
      <c r="CH216" s="176"/>
      <c r="CI216" s="176"/>
      <c r="CJ216" s="176"/>
      <c r="CK216" s="176"/>
      <c r="CL216" s="176"/>
      <c r="CM216" s="176"/>
      <c r="CN216" s="176"/>
      <c r="CO216" s="176"/>
      <c r="CP216" s="176"/>
      <c r="CQ216" s="176"/>
      <c r="CR216" s="176"/>
      <c r="CS216" s="176"/>
      <c r="CT216" s="176"/>
      <c r="CU216" s="176"/>
      <c r="CV216" s="176"/>
      <c r="CW216" s="176"/>
      <c r="CX216" s="176"/>
      <c r="CY216" s="176"/>
      <c r="CZ216" s="176"/>
      <c r="DA216" s="176"/>
      <c r="DB216" s="176"/>
      <c r="DC216" s="176"/>
      <c r="DD216" s="176"/>
      <c r="DE216" s="176"/>
      <c r="DF216" s="176"/>
      <c r="DG216" s="176"/>
      <c r="DH216" s="176"/>
      <c r="DI216" s="176"/>
      <c r="DJ216" s="176"/>
      <c r="DK216" s="176"/>
      <c r="DL216" s="176"/>
      <c r="DM216" s="176"/>
      <c r="DN216" s="176"/>
      <c r="DO216" s="176"/>
      <c r="DP216" s="176"/>
      <c r="DQ216" s="176"/>
      <c r="DR216" s="176"/>
      <c r="DS216" s="176"/>
      <c r="DT216" s="176"/>
      <c r="DU216" s="176"/>
      <c r="DV216" s="176"/>
      <c r="DW216" s="176"/>
      <c r="DX216" s="176"/>
      <c r="DY216" s="176"/>
      <c r="DZ216" s="176"/>
      <c r="EA216" s="176"/>
      <c r="EB216" s="176"/>
      <c r="EC216" s="176"/>
      <c r="ED216" s="176"/>
      <c r="EE216" s="176"/>
      <c r="EF216" s="176"/>
      <c r="EG216" s="176"/>
      <c r="EH216" s="176"/>
      <c r="EI216" s="176"/>
      <c r="EJ216" s="176"/>
      <c r="EK216" s="176"/>
      <c r="EL216" s="176"/>
      <c r="EM216" s="176"/>
      <c r="EN216" s="176"/>
      <c r="EO216" s="176"/>
      <c r="EP216" s="176"/>
      <c r="EQ216" s="176"/>
      <c r="ER216" s="176"/>
      <c r="ES216" s="176"/>
      <c r="ET216" s="176"/>
      <c r="EU216" s="176"/>
      <c r="EV216" s="176"/>
      <c r="EW216" s="176"/>
      <c r="EX216" s="176"/>
      <c r="EY216" s="176"/>
      <c r="EZ216" s="176"/>
      <c r="FA216" s="176"/>
      <c r="FB216" s="176"/>
      <c r="FC216" s="176"/>
      <c r="FD216" s="176"/>
      <c r="FE216" s="176"/>
      <c r="FF216" s="176"/>
      <c r="FG216" s="176"/>
      <c r="FH216" s="176"/>
      <c r="FI216" s="176"/>
      <c r="FJ216" s="176"/>
      <c r="FK216" s="176"/>
      <c r="FL216" s="176"/>
      <c r="FM216" s="176"/>
      <c r="FN216" s="176"/>
      <c r="FO216" s="176"/>
      <c r="FP216" s="176"/>
      <c r="FQ216" s="176"/>
      <c r="FR216" s="176"/>
      <c r="FS216" s="176"/>
      <c r="FT216" s="176"/>
      <c r="FU216" s="176"/>
      <c r="FV216" s="176"/>
      <c r="FW216" s="176"/>
      <c r="FX216" s="176"/>
      <c r="FY216" s="176"/>
      <c r="FZ216" s="176"/>
      <c r="GA216" s="176"/>
      <c r="GB216" s="176"/>
      <c r="GC216" s="176"/>
      <c r="GD216" s="176"/>
      <c r="GE216" s="176"/>
      <c r="GF216" s="176"/>
      <c r="GG216" s="176"/>
      <c r="GH216" s="176"/>
      <c r="GI216" s="176"/>
      <c r="GJ216" s="176"/>
      <c r="GK216" s="176"/>
      <c r="GL216" s="176"/>
      <c r="GM216" s="176"/>
      <c r="GN216" s="176"/>
      <c r="GO216" s="176"/>
      <c r="GP216" s="176"/>
      <c r="GQ216" s="176"/>
      <c r="GR216" s="176"/>
      <c r="GS216" s="176"/>
      <c r="GT216" s="176"/>
      <c r="GU216" s="176"/>
      <c r="GV216" s="176"/>
      <c r="GW216" s="176"/>
      <c r="GX216" s="176"/>
      <c r="GY216" s="176"/>
      <c r="GZ216" s="176"/>
      <c r="HA216" s="176"/>
      <c r="HB216" s="176"/>
      <c r="HC216" s="176"/>
      <c r="HD216" s="176"/>
      <c r="HE216" s="176"/>
      <c r="HF216" s="176"/>
      <c r="HG216" s="176"/>
      <c r="HH216" s="176"/>
      <c r="HI216" s="176"/>
      <c r="HJ216" s="176"/>
      <c r="HK216" s="176"/>
      <c r="HL216" s="176"/>
      <c r="HM216" s="176"/>
      <c r="HN216" s="176"/>
      <c r="HO216" s="176"/>
      <c r="HP216" s="176"/>
      <c r="HQ216" s="176"/>
      <c r="HR216" s="176"/>
      <c r="HS216" s="176"/>
      <c r="HT216" s="176"/>
      <c r="HU216" s="176"/>
      <c r="HV216" s="176"/>
      <c r="HW216" s="176"/>
      <c r="HX216" s="176"/>
      <c r="HY216" s="176"/>
      <c r="HZ216" s="176"/>
      <c r="IA216" s="176"/>
      <c r="IB216" s="176"/>
      <c r="IC216" s="176"/>
      <c r="ID216" s="176"/>
      <c r="IE216" s="176"/>
      <c r="IF216" s="176"/>
      <c r="IG216" s="176"/>
      <c r="IH216" s="176"/>
      <c r="II216" s="176"/>
      <c r="IJ216" s="176"/>
      <c r="IK216" s="176"/>
      <c r="IL216" s="176"/>
      <c r="IM216" s="176"/>
      <c r="IN216" s="176"/>
      <c r="IO216" s="176"/>
      <c r="IP216" s="176"/>
      <c r="IQ216" s="176"/>
      <c r="IR216" s="176"/>
      <c r="IS216" s="176"/>
      <c r="IT216" s="176"/>
      <c r="IU216" s="176"/>
      <c r="IV216" s="176"/>
    </row>
    <row r="217" spans="1:256" s="177" customFormat="1" ht="21.75" customHeight="1" x14ac:dyDescent="0.2">
      <c r="A217" s="591"/>
      <c r="B217" s="154" t="s">
        <v>240</v>
      </c>
      <c r="C217" s="155"/>
      <c r="D217" s="155"/>
      <c r="E217" s="156"/>
      <c r="F217" s="597"/>
      <c r="G217" s="598"/>
      <c r="H217" s="297"/>
      <c r="I217" s="159">
        <f>G215+G216</f>
        <v>35.43</v>
      </c>
      <c r="J217" s="182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  <c r="IL217" s="176"/>
      <c r="IM217" s="176"/>
      <c r="IN217" s="176"/>
      <c r="IO217" s="176"/>
      <c r="IP217" s="176"/>
      <c r="IQ217" s="176"/>
      <c r="IR217" s="176"/>
      <c r="IS217" s="176"/>
      <c r="IT217" s="176"/>
      <c r="IU217" s="176"/>
      <c r="IV217" s="176"/>
    </row>
    <row r="218" spans="1:256" s="177" customFormat="1" ht="21.75" customHeight="1" x14ac:dyDescent="0.2">
      <c r="A218" s="591"/>
      <c r="B218" s="143" t="s">
        <v>241</v>
      </c>
      <c r="C218" s="144"/>
      <c r="D218" s="144"/>
      <c r="E218" s="145"/>
      <c r="F218" s="151"/>
      <c r="G218" s="595">
        <f>I206</f>
        <v>16.3</v>
      </c>
      <c r="H218" s="161"/>
      <c r="I218" s="162"/>
      <c r="J218" s="182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76"/>
      <c r="DX218" s="176"/>
      <c r="DY218" s="176"/>
      <c r="DZ218" s="176"/>
      <c r="EA218" s="176"/>
      <c r="EB218" s="176"/>
      <c r="EC218" s="176"/>
      <c r="ED218" s="176"/>
      <c r="EE218" s="176"/>
      <c r="EF218" s="176"/>
      <c r="EG218" s="176"/>
      <c r="EH218" s="176"/>
      <c r="EI218" s="176"/>
      <c r="EJ218" s="176"/>
      <c r="EK218" s="176"/>
      <c r="EL218" s="176"/>
      <c r="EM218" s="176"/>
      <c r="EN218" s="176"/>
      <c r="EO218" s="176"/>
      <c r="EP218" s="176"/>
      <c r="EQ218" s="176"/>
      <c r="ER218" s="176"/>
      <c r="ES218" s="176"/>
      <c r="ET218" s="176"/>
      <c r="EU218" s="176"/>
      <c r="EV218" s="176"/>
      <c r="EW218" s="176"/>
      <c r="EX218" s="176"/>
      <c r="EY218" s="176"/>
      <c r="EZ218" s="176"/>
      <c r="FA218" s="176"/>
      <c r="FB218" s="176"/>
      <c r="FC218" s="176"/>
      <c r="FD218" s="176"/>
      <c r="FE218" s="176"/>
      <c r="FF218" s="176"/>
      <c r="FG218" s="176"/>
      <c r="FH218" s="176"/>
      <c r="FI218" s="176"/>
      <c r="FJ218" s="176"/>
      <c r="FK218" s="176"/>
      <c r="FL218" s="176"/>
      <c r="FM218" s="176"/>
      <c r="FN218" s="176"/>
      <c r="FO218" s="176"/>
      <c r="FP218" s="176"/>
      <c r="FQ218" s="176"/>
      <c r="FR218" s="176"/>
      <c r="FS218" s="176"/>
      <c r="FT218" s="176"/>
      <c r="FU218" s="176"/>
      <c r="FV218" s="176"/>
      <c r="FW218" s="176"/>
      <c r="FX218" s="176"/>
      <c r="FY218" s="176"/>
      <c r="FZ218" s="176"/>
      <c r="GA218" s="176"/>
      <c r="GB218" s="176"/>
      <c r="GC218" s="176"/>
      <c r="GD218" s="176"/>
      <c r="GE218" s="176"/>
      <c r="GF218" s="176"/>
      <c r="GG218" s="176"/>
      <c r="GH218" s="176"/>
      <c r="GI218" s="176"/>
      <c r="GJ218" s="176"/>
      <c r="GK218" s="176"/>
      <c r="GL218" s="176"/>
      <c r="GM218" s="176"/>
      <c r="GN218" s="176"/>
      <c r="GO218" s="176"/>
      <c r="GP218" s="176"/>
      <c r="GQ218" s="176"/>
      <c r="GR218" s="176"/>
      <c r="GS218" s="176"/>
      <c r="GT218" s="176"/>
      <c r="GU218" s="176"/>
      <c r="GV218" s="176"/>
      <c r="GW218" s="176"/>
      <c r="GX218" s="176"/>
      <c r="GY218" s="176"/>
      <c r="GZ218" s="176"/>
      <c r="HA218" s="176"/>
      <c r="HB218" s="176"/>
      <c r="HC218" s="176"/>
      <c r="HD218" s="176"/>
      <c r="HE218" s="176"/>
      <c r="HF218" s="176"/>
      <c r="HG218" s="176"/>
      <c r="HH218" s="176"/>
      <c r="HI218" s="176"/>
      <c r="HJ218" s="176"/>
      <c r="HK218" s="176"/>
      <c r="HL218" s="176"/>
      <c r="HM218" s="176"/>
      <c r="HN218" s="176"/>
      <c r="HO218" s="176"/>
      <c r="HP218" s="176"/>
      <c r="HQ218" s="176"/>
      <c r="HR218" s="176"/>
      <c r="HS218" s="176"/>
      <c r="HT218" s="176"/>
      <c r="HU218" s="176"/>
      <c r="HV218" s="176"/>
      <c r="HW218" s="176"/>
      <c r="HX218" s="176"/>
      <c r="HY218" s="176"/>
      <c r="HZ218" s="176"/>
      <c r="IA218" s="176"/>
      <c r="IB218" s="176"/>
      <c r="IC218" s="176"/>
      <c r="ID218" s="176"/>
      <c r="IE218" s="176"/>
      <c r="IF218" s="176"/>
      <c r="IG218" s="176"/>
      <c r="IH218" s="176"/>
      <c r="II218" s="176"/>
      <c r="IJ218" s="176"/>
      <c r="IK218" s="176"/>
      <c r="IL218" s="176"/>
      <c r="IM218" s="176"/>
      <c r="IN218" s="176"/>
      <c r="IO218" s="176"/>
      <c r="IP218" s="176"/>
      <c r="IQ218" s="176"/>
      <c r="IR218" s="176"/>
      <c r="IS218" s="176"/>
      <c r="IT218" s="176"/>
      <c r="IU218" s="176"/>
      <c r="IV218" s="176"/>
    </row>
    <row r="219" spans="1:256" s="177" customFormat="1" ht="21.75" customHeight="1" x14ac:dyDescent="0.2">
      <c r="A219" s="591"/>
      <c r="B219" s="118" t="s">
        <v>242</v>
      </c>
      <c r="C219" s="673"/>
      <c r="D219" s="673"/>
      <c r="E219" s="150"/>
      <c r="F219" s="151"/>
      <c r="G219" s="596">
        <f>I211</f>
        <v>0</v>
      </c>
      <c r="H219" s="161"/>
      <c r="I219" s="153"/>
      <c r="J219" s="182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  <c r="IL219" s="176"/>
      <c r="IM219" s="176"/>
      <c r="IN219" s="176"/>
      <c r="IO219" s="176"/>
      <c r="IP219" s="176"/>
      <c r="IQ219" s="176"/>
      <c r="IR219" s="176"/>
      <c r="IS219" s="176"/>
      <c r="IT219" s="176"/>
      <c r="IU219" s="176"/>
      <c r="IV219" s="176"/>
    </row>
    <row r="220" spans="1:256" s="177" customFormat="1" ht="21.75" customHeight="1" x14ac:dyDescent="0.2">
      <c r="A220" s="591"/>
      <c r="B220" s="154" t="s">
        <v>243</v>
      </c>
      <c r="C220" s="155"/>
      <c r="D220" s="155"/>
      <c r="E220" s="156"/>
      <c r="F220" s="151"/>
      <c r="G220" s="598"/>
      <c r="H220" s="297"/>
      <c r="I220" s="159">
        <f>G218+G219</f>
        <v>16.3</v>
      </c>
      <c r="J220" s="179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76"/>
      <c r="DX220" s="176"/>
      <c r="DY220" s="176"/>
      <c r="DZ220" s="176"/>
      <c r="EA220" s="176"/>
      <c r="EB220" s="176"/>
      <c r="EC220" s="176"/>
      <c r="ED220" s="176"/>
      <c r="EE220" s="176"/>
      <c r="EF220" s="176"/>
      <c r="EG220" s="176"/>
      <c r="EH220" s="176"/>
      <c r="EI220" s="176"/>
      <c r="EJ220" s="176"/>
      <c r="EK220" s="176"/>
      <c r="EL220" s="176"/>
      <c r="EM220" s="176"/>
      <c r="EN220" s="176"/>
      <c r="EO220" s="176"/>
      <c r="EP220" s="176"/>
      <c r="EQ220" s="176"/>
      <c r="ER220" s="176"/>
      <c r="ES220" s="176"/>
      <c r="ET220" s="176"/>
      <c r="EU220" s="176"/>
      <c r="EV220" s="176"/>
      <c r="EW220" s="176"/>
      <c r="EX220" s="176"/>
      <c r="EY220" s="176"/>
      <c r="EZ220" s="176"/>
      <c r="FA220" s="176"/>
      <c r="FB220" s="176"/>
      <c r="FC220" s="176"/>
      <c r="FD220" s="176"/>
      <c r="FE220" s="176"/>
      <c r="FF220" s="176"/>
      <c r="FG220" s="176"/>
      <c r="FH220" s="176"/>
      <c r="FI220" s="176"/>
      <c r="FJ220" s="176"/>
      <c r="FK220" s="176"/>
      <c r="FL220" s="176"/>
      <c r="FM220" s="176"/>
      <c r="FN220" s="176"/>
      <c r="FO220" s="176"/>
      <c r="FP220" s="176"/>
      <c r="FQ220" s="176"/>
      <c r="FR220" s="176"/>
      <c r="FS220" s="176"/>
      <c r="FT220" s="176"/>
      <c r="FU220" s="176"/>
      <c r="FV220" s="176"/>
      <c r="FW220" s="176"/>
      <c r="FX220" s="176"/>
      <c r="FY220" s="176"/>
      <c r="FZ220" s="176"/>
      <c r="GA220" s="176"/>
      <c r="GB220" s="176"/>
      <c r="GC220" s="176"/>
      <c r="GD220" s="176"/>
      <c r="GE220" s="176"/>
      <c r="GF220" s="176"/>
      <c r="GG220" s="176"/>
      <c r="GH220" s="176"/>
      <c r="GI220" s="176"/>
      <c r="GJ220" s="176"/>
      <c r="GK220" s="176"/>
      <c r="GL220" s="176"/>
      <c r="GM220" s="176"/>
      <c r="GN220" s="176"/>
      <c r="GO220" s="176"/>
      <c r="GP220" s="176"/>
      <c r="GQ220" s="176"/>
      <c r="GR220" s="176"/>
      <c r="GS220" s="176"/>
      <c r="GT220" s="176"/>
      <c r="GU220" s="176"/>
      <c r="GV220" s="176"/>
      <c r="GW220" s="176"/>
      <c r="GX220" s="176"/>
      <c r="GY220" s="176"/>
      <c r="GZ220" s="176"/>
      <c r="HA220" s="176"/>
      <c r="HB220" s="176"/>
      <c r="HC220" s="176"/>
      <c r="HD220" s="176"/>
      <c r="HE220" s="176"/>
      <c r="HF220" s="176"/>
      <c r="HG220" s="176"/>
      <c r="HH220" s="176"/>
      <c r="HI220" s="176"/>
      <c r="HJ220" s="176"/>
      <c r="HK220" s="176"/>
      <c r="HL220" s="176"/>
      <c r="HM220" s="176"/>
      <c r="HN220" s="176"/>
      <c r="HO220" s="176"/>
      <c r="HP220" s="176"/>
      <c r="HQ220" s="176"/>
      <c r="HR220" s="176"/>
      <c r="HS220" s="176"/>
      <c r="HT220" s="176"/>
      <c r="HU220" s="176"/>
      <c r="HV220" s="176"/>
      <c r="HW220" s="176"/>
      <c r="HX220" s="176"/>
      <c r="HY220" s="176"/>
      <c r="HZ220" s="176"/>
      <c r="IA220" s="176"/>
      <c r="IB220" s="176"/>
      <c r="IC220" s="176"/>
      <c r="ID220" s="176"/>
      <c r="IE220" s="176"/>
      <c r="IF220" s="176"/>
      <c r="IG220" s="176"/>
      <c r="IH220" s="176"/>
      <c r="II220" s="176"/>
      <c r="IJ220" s="176"/>
      <c r="IK220" s="176"/>
      <c r="IL220" s="176"/>
      <c r="IM220" s="176"/>
      <c r="IN220" s="176"/>
      <c r="IO220" s="176"/>
      <c r="IP220" s="176"/>
      <c r="IQ220" s="176"/>
      <c r="IR220" s="176"/>
      <c r="IS220" s="176"/>
      <c r="IT220" s="176"/>
      <c r="IU220" s="176"/>
      <c r="IV220" s="176"/>
    </row>
    <row r="221" spans="1:256" s="177" customFormat="1" ht="21.75" customHeight="1" thickBot="1" x14ac:dyDescent="0.25">
      <c r="A221" s="591"/>
      <c r="B221" s="318" t="s">
        <v>244</v>
      </c>
      <c r="C221" s="319"/>
      <c r="D221" s="319"/>
      <c r="E221" s="319"/>
      <c r="F221" s="699"/>
      <c r="G221" s="321"/>
      <c r="H221" s="700"/>
      <c r="I221" s="323">
        <f>I217+I220</f>
        <v>51.730000000000004</v>
      </c>
      <c r="J221" s="179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  <c r="IL221" s="176"/>
      <c r="IM221" s="176"/>
      <c r="IN221" s="176"/>
      <c r="IO221" s="176"/>
      <c r="IP221" s="176"/>
      <c r="IQ221" s="176"/>
      <c r="IR221" s="176"/>
      <c r="IS221" s="176"/>
      <c r="IT221" s="176"/>
      <c r="IU221" s="176"/>
      <c r="IV221" s="176"/>
    </row>
    <row r="222" spans="1:256" x14ac:dyDescent="0.2">
      <c r="A222" s="582"/>
      <c r="B222" s="93"/>
      <c r="C222" s="94"/>
      <c r="D222" s="94"/>
      <c r="E222" s="94"/>
      <c r="F222" s="95"/>
      <c r="G222" s="96"/>
      <c r="H222" s="97"/>
      <c r="I222" s="164"/>
      <c r="J222" s="583"/>
      <c r="K222" s="584"/>
      <c r="L222" s="584"/>
      <c r="M222" s="585"/>
      <c r="N222" s="585"/>
      <c r="O222" s="585"/>
      <c r="P222" s="585"/>
      <c r="Q222" s="585"/>
      <c r="R222" s="585"/>
      <c r="S222" s="585"/>
      <c r="T222" s="585"/>
      <c r="U222" s="585"/>
      <c r="V222" s="585"/>
      <c r="W222" s="585"/>
      <c r="X222" s="585"/>
      <c r="Y222" s="585"/>
      <c r="Z222" s="585"/>
      <c r="AA222" s="585"/>
      <c r="AB222" s="585"/>
      <c r="AC222" s="585"/>
      <c r="AD222" s="585"/>
      <c r="AE222" s="585"/>
      <c r="AF222" s="585"/>
      <c r="AG222" s="585"/>
      <c r="AH222" s="585"/>
      <c r="AI222" s="585"/>
      <c r="AJ222" s="585"/>
      <c r="AK222" s="585"/>
      <c r="AL222" s="585"/>
      <c r="AM222" s="585"/>
      <c r="AN222" s="585"/>
      <c r="AO222" s="585"/>
      <c r="AP222" s="585"/>
      <c r="AQ222" s="585"/>
      <c r="AR222" s="585"/>
      <c r="AS222" s="585"/>
      <c r="AT222" s="585"/>
      <c r="AU222" s="585"/>
      <c r="AV222" s="585"/>
      <c r="AW222" s="585"/>
      <c r="AX222" s="585"/>
      <c r="AY222" s="585"/>
      <c r="AZ222" s="585"/>
      <c r="BA222" s="585"/>
      <c r="BB222" s="585"/>
      <c r="BC222" s="585"/>
      <c r="BD222" s="585"/>
      <c r="BE222" s="585"/>
      <c r="BF222" s="585"/>
      <c r="BG222" s="585"/>
      <c r="BH222" s="585"/>
      <c r="BI222" s="585"/>
      <c r="BJ222" s="585"/>
      <c r="BK222" s="585"/>
      <c r="BL222" s="585"/>
      <c r="BM222" s="585"/>
      <c r="BN222" s="585"/>
      <c r="BO222" s="585"/>
      <c r="BP222" s="585"/>
      <c r="BQ222" s="585"/>
      <c r="BR222" s="585"/>
      <c r="BS222" s="585"/>
      <c r="BT222" s="585"/>
      <c r="BU222" s="585"/>
      <c r="BV222" s="585"/>
      <c r="BW222" s="585"/>
      <c r="BX222" s="585"/>
      <c r="BY222" s="585"/>
      <c r="BZ222" s="585"/>
      <c r="CA222" s="585"/>
      <c r="CB222" s="585"/>
      <c r="CC222" s="585"/>
      <c r="CD222" s="585"/>
      <c r="CE222" s="585"/>
      <c r="CF222" s="585"/>
      <c r="CG222" s="585"/>
      <c r="CH222" s="585"/>
      <c r="CI222" s="585"/>
      <c r="CJ222" s="585"/>
      <c r="CK222" s="585"/>
      <c r="CL222" s="585"/>
      <c r="CM222" s="585"/>
      <c r="CN222" s="585"/>
      <c r="CO222" s="585"/>
      <c r="CP222" s="585"/>
      <c r="CQ222" s="585"/>
      <c r="CR222" s="585"/>
      <c r="CS222" s="585"/>
      <c r="CT222" s="585"/>
      <c r="CU222" s="585"/>
      <c r="CV222" s="585"/>
      <c r="CW222" s="585"/>
      <c r="CX222" s="585"/>
      <c r="CY222" s="585"/>
      <c r="CZ222" s="585"/>
      <c r="DA222" s="585"/>
      <c r="DB222" s="585"/>
      <c r="DC222" s="585"/>
      <c r="DD222" s="585"/>
      <c r="DE222" s="585"/>
      <c r="DF222" s="585"/>
      <c r="DG222" s="585"/>
      <c r="DH222" s="585"/>
      <c r="DI222" s="585"/>
      <c r="DJ222" s="585"/>
      <c r="DK222" s="585"/>
      <c r="DL222" s="585"/>
      <c r="DM222" s="585"/>
      <c r="DN222" s="585"/>
      <c r="DO222" s="585"/>
      <c r="DP222" s="585"/>
      <c r="DQ222" s="585"/>
      <c r="DR222" s="585"/>
      <c r="DS222" s="585"/>
      <c r="DT222" s="585"/>
      <c r="DU222" s="585"/>
      <c r="DV222" s="585"/>
      <c r="DW222" s="585"/>
      <c r="DX222" s="585"/>
      <c r="DY222" s="585"/>
      <c r="DZ222" s="585"/>
      <c r="EA222" s="585"/>
      <c r="EB222" s="585"/>
      <c r="EC222" s="585"/>
      <c r="ED222" s="585"/>
      <c r="EE222" s="585"/>
      <c r="EF222" s="585"/>
      <c r="EG222" s="585"/>
      <c r="EH222" s="585"/>
      <c r="EI222" s="585"/>
      <c r="EJ222" s="585"/>
      <c r="EK222" s="585"/>
      <c r="EL222" s="585"/>
      <c r="EM222" s="585"/>
      <c r="EN222" s="585"/>
      <c r="EO222" s="585"/>
      <c r="EP222" s="585"/>
      <c r="EQ222" s="585"/>
      <c r="ER222" s="585"/>
      <c r="ES222" s="585"/>
      <c r="ET222" s="585"/>
      <c r="EU222" s="585"/>
      <c r="EV222" s="585"/>
      <c r="EW222" s="585"/>
      <c r="EX222" s="585"/>
      <c r="EY222" s="585"/>
      <c r="EZ222" s="585"/>
      <c r="FA222" s="585"/>
      <c r="FB222" s="585"/>
      <c r="FC222" s="585"/>
      <c r="FD222" s="585"/>
      <c r="FE222" s="585"/>
      <c r="FF222" s="585"/>
      <c r="FG222" s="585"/>
      <c r="FH222" s="585"/>
      <c r="FI222" s="585"/>
      <c r="FJ222" s="585"/>
      <c r="FK222" s="585"/>
      <c r="FL222" s="585"/>
      <c r="FM222" s="585"/>
      <c r="FN222" s="585"/>
      <c r="FO222" s="585"/>
      <c r="FP222" s="585"/>
      <c r="FQ222" s="585"/>
      <c r="FR222" s="585"/>
      <c r="FS222" s="585"/>
      <c r="FT222" s="585"/>
      <c r="FU222" s="585"/>
      <c r="FV222" s="585"/>
      <c r="FW222" s="585"/>
      <c r="FX222" s="585"/>
      <c r="FY222" s="585"/>
      <c r="FZ222" s="585"/>
      <c r="GA222" s="585"/>
      <c r="GB222" s="585"/>
      <c r="GC222" s="585"/>
      <c r="GD222" s="585"/>
      <c r="GE222" s="585"/>
      <c r="GF222" s="585"/>
      <c r="GG222" s="585"/>
      <c r="GH222" s="585"/>
      <c r="GI222" s="585"/>
      <c r="GJ222" s="585"/>
      <c r="GK222" s="585"/>
      <c r="GL222" s="585"/>
      <c r="GM222" s="585"/>
      <c r="GN222" s="585"/>
      <c r="GO222" s="585"/>
      <c r="GP222" s="585"/>
      <c r="GQ222" s="585"/>
      <c r="GR222" s="585"/>
      <c r="GS222" s="585"/>
      <c r="GT222" s="585"/>
      <c r="GU222" s="585"/>
      <c r="GV222" s="585"/>
      <c r="GW222" s="585"/>
      <c r="GX222" s="585"/>
      <c r="GY222" s="585"/>
      <c r="GZ222" s="585"/>
      <c r="HA222" s="585"/>
      <c r="HB222" s="585"/>
      <c r="HC222" s="585"/>
      <c r="HD222" s="585"/>
      <c r="HE222" s="585"/>
      <c r="HF222" s="585"/>
      <c r="HG222" s="585"/>
      <c r="HH222" s="585"/>
      <c r="HI222" s="585"/>
      <c r="HJ222" s="585"/>
      <c r="HK222" s="585"/>
      <c r="HL222" s="585"/>
      <c r="HM222" s="585"/>
      <c r="HN222" s="585"/>
      <c r="HO222" s="585"/>
      <c r="HP222" s="585"/>
      <c r="HQ222" s="585"/>
      <c r="HR222" s="585"/>
      <c r="HS222" s="585"/>
      <c r="HT222" s="585"/>
      <c r="HU222" s="585"/>
      <c r="HV222" s="585"/>
      <c r="HW222" s="585"/>
      <c r="HX222" s="585"/>
      <c r="HY222" s="585"/>
      <c r="HZ222" s="585"/>
      <c r="IA222" s="585"/>
      <c r="IB222" s="585"/>
      <c r="IC222" s="585"/>
      <c r="ID222" s="585"/>
      <c r="IE222" s="585"/>
      <c r="IF222" s="585"/>
      <c r="IG222" s="585"/>
      <c r="IH222" s="585"/>
      <c r="II222" s="585"/>
      <c r="IJ222" s="585"/>
      <c r="IK222" s="585"/>
      <c r="IL222" s="585"/>
      <c r="IM222" s="585"/>
      <c r="IN222" s="585"/>
      <c r="IO222" s="585"/>
      <c r="IP222" s="585"/>
      <c r="IQ222" s="585"/>
      <c r="IR222" s="585"/>
      <c r="IS222" s="585"/>
      <c r="IT222" s="585"/>
      <c r="IU222" s="585"/>
      <c r="IV222" s="585"/>
    </row>
    <row r="223" spans="1:256" x14ac:dyDescent="0.2">
      <c r="A223" s="582"/>
      <c r="B223" s="822" t="s">
        <v>211</v>
      </c>
      <c r="C223" s="823"/>
      <c r="D223" s="823"/>
      <c r="E223" s="823"/>
      <c r="F223" s="823"/>
      <c r="G223" s="823"/>
      <c r="H223" s="823"/>
      <c r="I223" s="824"/>
      <c r="J223" s="583"/>
      <c r="K223" s="584"/>
      <c r="L223" s="584"/>
      <c r="M223" s="585"/>
      <c r="N223" s="585"/>
      <c r="O223" s="585"/>
      <c r="P223" s="585"/>
      <c r="Q223" s="585"/>
      <c r="R223" s="585"/>
      <c r="S223" s="585"/>
      <c r="T223" s="585"/>
      <c r="U223" s="585"/>
      <c r="V223" s="585"/>
      <c r="W223" s="585"/>
      <c r="X223" s="585"/>
      <c r="Y223" s="585"/>
      <c r="Z223" s="585"/>
      <c r="AA223" s="585"/>
      <c r="AB223" s="585"/>
      <c r="AC223" s="585"/>
      <c r="AD223" s="585"/>
      <c r="AE223" s="585"/>
      <c r="AF223" s="585"/>
      <c r="AG223" s="585"/>
      <c r="AH223" s="585"/>
      <c r="AI223" s="585"/>
      <c r="AJ223" s="585"/>
      <c r="AK223" s="585"/>
      <c r="AL223" s="585"/>
      <c r="AM223" s="585"/>
      <c r="AN223" s="585"/>
      <c r="AO223" s="585"/>
      <c r="AP223" s="585"/>
      <c r="AQ223" s="585"/>
      <c r="AR223" s="585"/>
      <c r="AS223" s="585"/>
      <c r="AT223" s="585"/>
      <c r="AU223" s="585"/>
      <c r="AV223" s="585"/>
      <c r="AW223" s="585"/>
      <c r="AX223" s="585"/>
      <c r="AY223" s="585"/>
      <c r="AZ223" s="585"/>
      <c r="BA223" s="585"/>
      <c r="BB223" s="585"/>
      <c r="BC223" s="585"/>
      <c r="BD223" s="585"/>
      <c r="BE223" s="585"/>
      <c r="BF223" s="585"/>
      <c r="BG223" s="585"/>
      <c r="BH223" s="585"/>
      <c r="BI223" s="585"/>
      <c r="BJ223" s="585"/>
      <c r="BK223" s="585"/>
      <c r="BL223" s="585"/>
      <c r="BM223" s="585"/>
      <c r="BN223" s="585"/>
      <c r="BO223" s="585"/>
      <c r="BP223" s="585"/>
      <c r="BQ223" s="585"/>
      <c r="BR223" s="585"/>
      <c r="BS223" s="585"/>
      <c r="BT223" s="585"/>
      <c r="BU223" s="585"/>
      <c r="BV223" s="585"/>
      <c r="BW223" s="585"/>
      <c r="BX223" s="585"/>
      <c r="BY223" s="585"/>
      <c r="BZ223" s="585"/>
      <c r="CA223" s="585"/>
      <c r="CB223" s="585"/>
      <c r="CC223" s="585"/>
      <c r="CD223" s="585"/>
      <c r="CE223" s="585"/>
      <c r="CF223" s="585"/>
      <c r="CG223" s="585"/>
      <c r="CH223" s="585"/>
      <c r="CI223" s="585"/>
      <c r="CJ223" s="585"/>
      <c r="CK223" s="585"/>
      <c r="CL223" s="585"/>
      <c r="CM223" s="585"/>
      <c r="CN223" s="585"/>
      <c r="CO223" s="585"/>
      <c r="CP223" s="585"/>
      <c r="CQ223" s="585"/>
      <c r="CR223" s="585"/>
      <c r="CS223" s="585"/>
      <c r="CT223" s="585"/>
      <c r="CU223" s="585"/>
      <c r="CV223" s="585"/>
      <c r="CW223" s="585"/>
      <c r="CX223" s="585"/>
      <c r="CY223" s="585"/>
      <c r="CZ223" s="585"/>
      <c r="DA223" s="585"/>
      <c r="DB223" s="585"/>
      <c r="DC223" s="585"/>
      <c r="DD223" s="585"/>
      <c r="DE223" s="585"/>
      <c r="DF223" s="585"/>
      <c r="DG223" s="585"/>
      <c r="DH223" s="585"/>
      <c r="DI223" s="585"/>
      <c r="DJ223" s="585"/>
      <c r="DK223" s="585"/>
      <c r="DL223" s="585"/>
      <c r="DM223" s="585"/>
      <c r="DN223" s="585"/>
      <c r="DO223" s="585"/>
      <c r="DP223" s="585"/>
      <c r="DQ223" s="585"/>
      <c r="DR223" s="585"/>
      <c r="DS223" s="585"/>
      <c r="DT223" s="585"/>
      <c r="DU223" s="585"/>
      <c r="DV223" s="585"/>
      <c r="DW223" s="585"/>
      <c r="DX223" s="585"/>
      <c r="DY223" s="585"/>
      <c r="DZ223" s="585"/>
      <c r="EA223" s="585"/>
      <c r="EB223" s="585"/>
      <c r="EC223" s="585"/>
      <c r="ED223" s="585"/>
      <c r="EE223" s="585"/>
      <c r="EF223" s="585"/>
      <c r="EG223" s="585"/>
      <c r="EH223" s="585"/>
      <c r="EI223" s="585"/>
      <c r="EJ223" s="585"/>
      <c r="EK223" s="585"/>
      <c r="EL223" s="585"/>
      <c r="EM223" s="585"/>
      <c r="EN223" s="585"/>
      <c r="EO223" s="585"/>
      <c r="EP223" s="585"/>
      <c r="EQ223" s="585"/>
      <c r="ER223" s="585"/>
      <c r="ES223" s="585"/>
      <c r="ET223" s="585"/>
      <c r="EU223" s="585"/>
      <c r="EV223" s="585"/>
      <c r="EW223" s="585"/>
      <c r="EX223" s="585"/>
      <c r="EY223" s="585"/>
      <c r="EZ223" s="585"/>
      <c r="FA223" s="585"/>
      <c r="FB223" s="585"/>
      <c r="FC223" s="585"/>
      <c r="FD223" s="585"/>
      <c r="FE223" s="585"/>
      <c r="FF223" s="585"/>
      <c r="FG223" s="585"/>
      <c r="FH223" s="585"/>
      <c r="FI223" s="585"/>
      <c r="FJ223" s="585"/>
      <c r="FK223" s="585"/>
      <c r="FL223" s="585"/>
      <c r="FM223" s="585"/>
      <c r="FN223" s="585"/>
      <c r="FO223" s="585"/>
      <c r="FP223" s="585"/>
      <c r="FQ223" s="585"/>
      <c r="FR223" s="585"/>
      <c r="FS223" s="585"/>
      <c r="FT223" s="585"/>
      <c r="FU223" s="585"/>
      <c r="FV223" s="585"/>
      <c r="FW223" s="585"/>
      <c r="FX223" s="585"/>
      <c r="FY223" s="585"/>
      <c r="FZ223" s="585"/>
      <c r="GA223" s="585"/>
      <c r="GB223" s="585"/>
      <c r="GC223" s="585"/>
      <c r="GD223" s="585"/>
      <c r="GE223" s="585"/>
      <c r="GF223" s="585"/>
      <c r="GG223" s="585"/>
      <c r="GH223" s="585"/>
      <c r="GI223" s="585"/>
      <c r="GJ223" s="585"/>
      <c r="GK223" s="585"/>
      <c r="GL223" s="585"/>
      <c r="GM223" s="585"/>
      <c r="GN223" s="585"/>
      <c r="GO223" s="585"/>
      <c r="GP223" s="585"/>
      <c r="GQ223" s="585"/>
      <c r="GR223" s="585"/>
      <c r="GS223" s="585"/>
      <c r="GT223" s="585"/>
      <c r="GU223" s="585"/>
      <c r="GV223" s="585"/>
      <c r="GW223" s="585"/>
      <c r="GX223" s="585"/>
      <c r="GY223" s="585"/>
      <c r="GZ223" s="585"/>
      <c r="HA223" s="585"/>
      <c r="HB223" s="585"/>
      <c r="HC223" s="585"/>
      <c r="HD223" s="585"/>
      <c r="HE223" s="585"/>
      <c r="HF223" s="585"/>
      <c r="HG223" s="585"/>
      <c r="HH223" s="585"/>
      <c r="HI223" s="585"/>
      <c r="HJ223" s="585"/>
      <c r="HK223" s="585"/>
      <c r="HL223" s="585"/>
      <c r="HM223" s="585"/>
      <c r="HN223" s="585"/>
      <c r="HO223" s="585"/>
      <c r="HP223" s="585"/>
      <c r="HQ223" s="585"/>
      <c r="HR223" s="585"/>
      <c r="HS223" s="585"/>
      <c r="HT223" s="585"/>
      <c r="HU223" s="585"/>
      <c r="HV223" s="585"/>
      <c r="HW223" s="585"/>
      <c r="HX223" s="585"/>
      <c r="HY223" s="585"/>
      <c r="HZ223" s="585"/>
      <c r="IA223" s="585"/>
      <c r="IB223" s="585"/>
      <c r="IC223" s="585"/>
      <c r="ID223" s="585"/>
      <c r="IE223" s="585"/>
      <c r="IF223" s="585"/>
      <c r="IG223" s="585"/>
      <c r="IH223" s="585"/>
      <c r="II223" s="585"/>
      <c r="IJ223" s="585"/>
      <c r="IK223" s="585"/>
      <c r="IL223" s="585"/>
      <c r="IM223" s="585"/>
      <c r="IN223" s="585"/>
      <c r="IO223" s="585"/>
      <c r="IP223" s="585"/>
      <c r="IQ223" s="585"/>
      <c r="IR223" s="585"/>
      <c r="IS223" s="585"/>
      <c r="IT223" s="585"/>
      <c r="IU223" s="585"/>
      <c r="IV223" s="585"/>
    </row>
    <row r="224" spans="1:256" x14ac:dyDescent="0.2">
      <c r="A224" s="582"/>
      <c r="B224" s="822" t="s">
        <v>212</v>
      </c>
      <c r="C224" s="823"/>
      <c r="D224" s="823"/>
      <c r="E224" s="823"/>
      <c r="F224" s="823"/>
      <c r="G224" s="823"/>
      <c r="H224" s="823"/>
      <c r="I224" s="824"/>
      <c r="J224" s="583"/>
      <c r="K224" s="584"/>
      <c r="L224" s="584"/>
      <c r="M224" s="585"/>
      <c r="N224" s="585"/>
      <c r="O224" s="585"/>
      <c r="P224" s="585"/>
      <c r="Q224" s="585"/>
      <c r="R224" s="585"/>
      <c r="S224" s="585"/>
      <c r="T224" s="585"/>
      <c r="U224" s="585"/>
      <c r="V224" s="585"/>
      <c r="W224" s="585"/>
      <c r="X224" s="585"/>
      <c r="Y224" s="585"/>
      <c r="Z224" s="585"/>
      <c r="AA224" s="585"/>
      <c r="AB224" s="585"/>
      <c r="AC224" s="585"/>
      <c r="AD224" s="585"/>
      <c r="AE224" s="585"/>
      <c r="AF224" s="585"/>
      <c r="AG224" s="585"/>
      <c r="AH224" s="585"/>
      <c r="AI224" s="585"/>
      <c r="AJ224" s="585"/>
      <c r="AK224" s="585"/>
      <c r="AL224" s="585"/>
      <c r="AM224" s="585"/>
      <c r="AN224" s="585"/>
      <c r="AO224" s="585"/>
      <c r="AP224" s="585"/>
      <c r="AQ224" s="585"/>
      <c r="AR224" s="585"/>
      <c r="AS224" s="585"/>
      <c r="AT224" s="585"/>
      <c r="AU224" s="585"/>
      <c r="AV224" s="585"/>
      <c r="AW224" s="585"/>
      <c r="AX224" s="585"/>
      <c r="AY224" s="585"/>
      <c r="AZ224" s="585"/>
      <c r="BA224" s="585"/>
      <c r="BB224" s="585"/>
      <c r="BC224" s="585"/>
      <c r="BD224" s="585"/>
      <c r="BE224" s="585"/>
      <c r="BF224" s="585"/>
      <c r="BG224" s="585"/>
      <c r="BH224" s="585"/>
      <c r="BI224" s="585"/>
      <c r="BJ224" s="585"/>
      <c r="BK224" s="585"/>
      <c r="BL224" s="585"/>
      <c r="BM224" s="585"/>
      <c r="BN224" s="585"/>
      <c r="BO224" s="585"/>
      <c r="BP224" s="585"/>
      <c r="BQ224" s="585"/>
      <c r="BR224" s="585"/>
      <c r="BS224" s="585"/>
      <c r="BT224" s="585"/>
      <c r="BU224" s="585"/>
      <c r="BV224" s="585"/>
      <c r="BW224" s="585"/>
      <c r="BX224" s="585"/>
      <c r="BY224" s="585"/>
      <c r="BZ224" s="585"/>
      <c r="CA224" s="585"/>
      <c r="CB224" s="585"/>
      <c r="CC224" s="585"/>
      <c r="CD224" s="585"/>
      <c r="CE224" s="585"/>
      <c r="CF224" s="585"/>
      <c r="CG224" s="585"/>
      <c r="CH224" s="585"/>
      <c r="CI224" s="585"/>
      <c r="CJ224" s="585"/>
      <c r="CK224" s="585"/>
      <c r="CL224" s="585"/>
      <c r="CM224" s="585"/>
      <c r="CN224" s="585"/>
      <c r="CO224" s="585"/>
      <c r="CP224" s="585"/>
      <c r="CQ224" s="585"/>
      <c r="CR224" s="585"/>
      <c r="CS224" s="585"/>
      <c r="CT224" s="585"/>
      <c r="CU224" s="585"/>
      <c r="CV224" s="585"/>
      <c r="CW224" s="585"/>
      <c r="CX224" s="585"/>
      <c r="CY224" s="585"/>
      <c r="CZ224" s="585"/>
      <c r="DA224" s="585"/>
      <c r="DB224" s="585"/>
      <c r="DC224" s="585"/>
      <c r="DD224" s="585"/>
      <c r="DE224" s="585"/>
      <c r="DF224" s="585"/>
      <c r="DG224" s="585"/>
      <c r="DH224" s="585"/>
      <c r="DI224" s="585"/>
      <c r="DJ224" s="585"/>
      <c r="DK224" s="585"/>
      <c r="DL224" s="585"/>
      <c r="DM224" s="585"/>
      <c r="DN224" s="585"/>
      <c r="DO224" s="585"/>
      <c r="DP224" s="585"/>
      <c r="DQ224" s="585"/>
      <c r="DR224" s="585"/>
      <c r="DS224" s="585"/>
      <c r="DT224" s="585"/>
      <c r="DU224" s="585"/>
      <c r="DV224" s="585"/>
      <c r="DW224" s="585"/>
      <c r="DX224" s="585"/>
      <c r="DY224" s="585"/>
      <c r="DZ224" s="585"/>
      <c r="EA224" s="585"/>
      <c r="EB224" s="585"/>
      <c r="EC224" s="585"/>
      <c r="ED224" s="585"/>
      <c r="EE224" s="585"/>
      <c r="EF224" s="585"/>
      <c r="EG224" s="585"/>
      <c r="EH224" s="585"/>
      <c r="EI224" s="585"/>
      <c r="EJ224" s="585"/>
      <c r="EK224" s="585"/>
      <c r="EL224" s="585"/>
      <c r="EM224" s="585"/>
      <c r="EN224" s="585"/>
      <c r="EO224" s="585"/>
      <c r="EP224" s="585"/>
      <c r="EQ224" s="585"/>
      <c r="ER224" s="585"/>
      <c r="ES224" s="585"/>
      <c r="ET224" s="585"/>
      <c r="EU224" s="585"/>
      <c r="EV224" s="585"/>
      <c r="EW224" s="585"/>
      <c r="EX224" s="585"/>
      <c r="EY224" s="585"/>
      <c r="EZ224" s="585"/>
      <c r="FA224" s="585"/>
      <c r="FB224" s="585"/>
      <c r="FC224" s="585"/>
      <c r="FD224" s="585"/>
      <c r="FE224" s="585"/>
      <c r="FF224" s="585"/>
      <c r="FG224" s="585"/>
      <c r="FH224" s="585"/>
      <c r="FI224" s="585"/>
      <c r="FJ224" s="585"/>
      <c r="FK224" s="585"/>
      <c r="FL224" s="585"/>
      <c r="FM224" s="585"/>
      <c r="FN224" s="585"/>
      <c r="FO224" s="585"/>
      <c r="FP224" s="585"/>
      <c r="FQ224" s="585"/>
      <c r="FR224" s="585"/>
      <c r="FS224" s="585"/>
      <c r="FT224" s="585"/>
      <c r="FU224" s="585"/>
      <c r="FV224" s="585"/>
      <c r="FW224" s="585"/>
      <c r="FX224" s="585"/>
      <c r="FY224" s="585"/>
      <c r="FZ224" s="585"/>
      <c r="GA224" s="585"/>
      <c r="GB224" s="585"/>
      <c r="GC224" s="585"/>
      <c r="GD224" s="585"/>
      <c r="GE224" s="585"/>
      <c r="GF224" s="585"/>
      <c r="GG224" s="585"/>
      <c r="GH224" s="585"/>
      <c r="GI224" s="585"/>
      <c r="GJ224" s="585"/>
      <c r="GK224" s="585"/>
      <c r="GL224" s="585"/>
      <c r="GM224" s="585"/>
      <c r="GN224" s="585"/>
      <c r="GO224" s="585"/>
      <c r="GP224" s="585"/>
      <c r="GQ224" s="585"/>
      <c r="GR224" s="585"/>
      <c r="GS224" s="585"/>
      <c r="GT224" s="585"/>
      <c r="GU224" s="585"/>
      <c r="GV224" s="585"/>
      <c r="GW224" s="585"/>
      <c r="GX224" s="585"/>
      <c r="GY224" s="585"/>
      <c r="GZ224" s="585"/>
      <c r="HA224" s="585"/>
      <c r="HB224" s="585"/>
      <c r="HC224" s="585"/>
      <c r="HD224" s="585"/>
      <c r="HE224" s="585"/>
      <c r="HF224" s="585"/>
      <c r="HG224" s="585"/>
      <c r="HH224" s="585"/>
      <c r="HI224" s="585"/>
      <c r="HJ224" s="585"/>
      <c r="HK224" s="585"/>
      <c r="HL224" s="585"/>
      <c r="HM224" s="585"/>
      <c r="HN224" s="585"/>
      <c r="HO224" s="585"/>
      <c r="HP224" s="585"/>
      <c r="HQ224" s="585"/>
      <c r="HR224" s="585"/>
      <c r="HS224" s="585"/>
      <c r="HT224" s="585"/>
      <c r="HU224" s="585"/>
      <c r="HV224" s="585"/>
      <c r="HW224" s="585"/>
      <c r="HX224" s="585"/>
      <c r="HY224" s="585"/>
      <c r="HZ224" s="585"/>
      <c r="IA224" s="585"/>
      <c r="IB224" s="585"/>
      <c r="IC224" s="585"/>
      <c r="ID224" s="585"/>
      <c r="IE224" s="585"/>
      <c r="IF224" s="585"/>
      <c r="IG224" s="585"/>
      <c r="IH224" s="585"/>
      <c r="II224" s="585"/>
      <c r="IJ224" s="585"/>
      <c r="IK224" s="585"/>
      <c r="IL224" s="585"/>
      <c r="IM224" s="585"/>
      <c r="IN224" s="585"/>
      <c r="IO224" s="585"/>
      <c r="IP224" s="585"/>
      <c r="IQ224" s="585"/>
      <c r="IR224" s="585"/>
      <c r="IS224" s="585"/>
      <c r="IT224" s="585"/>
      <c r="IU224" s="585"/>
      <c r="IV224" s="585"/>
    </row>
    <row r="225" spans="1:256" ht="12.75" customHeight="1" x14ac:dyDescent="0.2">
      <c r="A225" s="582"/>
      <c r="B225" s="894" t="str">
        <f>B76</f>
        <v>JUSTIÇA FEDERAL DE PRIMEIRO  GRAU</v>
      </c>
      <c r="C225" s="895"/>
      <c r="D225" s="895"/>
      <c r="E225" s="895"/>
      <c r="F225" s="895"/>
      <c r="G225" s="895"/>
      <c r="H225" s="895"/>
      <c r="I225" s="896"/>
      <c r="J225" s="583"/>
      <c r="K225" s="584"/>
      <c r="L225" s="584"/>
      <c r="M225" s="585"/>
      <c r="N225" s="585"/>
      <c r="O225" s="585"/>
      <c r="P225" s="585"/>
      <c r="Q225" s="585"/>
      <c r="R225" s="585"/>
      <c r="S225" s="585"/>
      <c r="T225" s="585"/>
      <c r="U225" s="585"/>
      <c r="V225" s="585"/>
      <c r="W225" s="585"/>
      <c r="X225" s="585"/>
      <c r="Y225" s="585"/>
      <c r="Z225" s="585"/>
      <c r="AA225" s="585"/>
      <c r="AB225" s="585"/>
      <c r="AC225" s="585"/>
      <c r="AD225" s="585"/>
      <c r="AE225" s="585"/>
      <c r="AF225" s="585"/>
      <c r="AG225" s="585"/>
      <c r="AH225" s="585"/>
      <c r="AI225" s="585"/>
      <c r="AJ225" s="585"/>
      <c r="AK225" s="585"/>
      <c r="AL225" s="585"/>
      <c r="AM225" s="585"/>
      <c r="AN225" s="585"/>
      <c r="AO225" s="585"/>
      <c r="AP225" s="585"/>
      <c r="AQ225" s="585"/>
      <c r="AR225" s="585"/>
      <c r="AS225" s="585"/>
      <c r="AT225" s="585"/>
      <c r="AU225" s="585"/>
      <c r="AV225" s="585"/>
      <c r="AW225" s="585"/>
      <c r="AX225" s="585"/>
      <c r="AY225" s="585"/>
      <c r="AZ225" s="585"/>
      <c r="BA225" s="585"/>
      <c r="BB225" s="585"/>
      <c r="BC225" s="585"/>
      <c r="BD225" s="585"/>
      <c r="BE225" s="585"/>
      <c r="BF225" s="585"/>
      <c r="BG225" s="585"/>
      <c r="BH225" s="585"/>
      <c r="BI225" s="585"/>
      <c r="BJ225" s="585"/>
      <c r="BK225" s="585"/>
      <c r="BL225" s="585"/>
      <c r="BM225" s="585"/>
      <c r="BN225" s="585"/>
      <c r="BO225" s="585"/>
      <c r="BP225" s="585"/>
      <c r="BQ225" s="585"/>
      <c r="BR225" s="585"/>
      <c r="BS225" s="585"/>
      <c r="BT225" s="585"/>
      <c r="BU225" s="585"/>
      <c r="BV225" s="585"/>
      <c r="BW225" s="585"/>
      <c r="BX225" s="585"/>
      <c r="BY225" s="585"/>
      <c r="BZ225" s="585"/>
      <c r="CA225" s="585"/>
      <c r="CB225" s="585"/>
      <c r="CC225" s="585"/>
      <c r="CD225" s="585"/>
      <c r="CE225" s="585"/>
      <c r="CF225" s="585"/>
      <c r="CG225" s="585"/>
      <c r="CH225" s="585"/>
      <c r="CI225" s="585"/>
      <c r="CJ225" s="585"/>
      <c r="CK225" s="585"/>
      <c r="CL225" s="585"/>
      <c r="CM225" s="585"/>
      <c r="CN225" s="585"/>
      <c r="CO225" s="585"/>
      <c r="CP225" s="585"/>
      <c r="CQ225" s="585"/>
      <c r="CR225" s="585"/>
      <c r="CS225" s="585"/>
      <c r="CT225" s="585"/>
      <c r="CU225" s="585"/>
      <c r="CV225" s="585"/>
      <c r="CW225" s="585"/>
      <c r="CX225" s="585"/>
      <c r="CY225" s="585"/>
      <c r="CZ225" s="585"/>
      <c r="DA225" s="585"/>
      <c r="DB225" s="585"/>
      <c r="DC225" s="585"/>
      <c r="DD225" s="585"/>
      <c r="DE225" s="585"/>
      <c r="DF225" s="585"/>
      <c r="DG225" s="585"/>
      <c r="DH225" s="585"/>
      <c r="DI225" s="585"/>
      <c r="DJ225" s="585"/>
      <c r="DK225" s="585"/>
      <c r="DL225" s="585"/>
      <c r="DM225" s="585"/>
      <c r="DN225" s="585"/>
      <c r="DO225" s="585"/>
      <c r="DP225" s="585"/>
      <c r="DQ225" s="585"/>
      <c r="DR225" s="585"/>
      <c r="DS225" s="585"/>
      <c r="DT225" s="585"/>
      <c r="DU225" s="585"/>
      <c r="DV225" s="585"/>
      <c r="DW225" s="585"/>
      <c r="DX225" s="585"/>
      <c r="DY225" s="585"/>
      <c r="DZ225" s="585"/>
      <c r="EA225" s="585"/>
      <c r="EB225" s="585"/>
      <c r="EC225" s="585"/>
      <c r="ED225" s="585"/>
      <c r="EE225" s="585"/>
      <c r="EF225" s="585"/>
      <c r="EG225" s="585"/>
      <c r="EH225" s="585"/>
      <c r="EI225" s="585"/>
      <c r="EJ225" s="585"/>
      <c r="EK225" s="585"/>
      <c r="EL225" s="585"/>
      <c r="EM225" s="585"/>
      <c r="EN225" s="585"/>
      <c r="EO225" s="585"/>
      <c r="EP225" s="585"/>
      <c r="EQ225" s="585"/>
      <c r="ER225" s="585"/>
      <c r="ES225" s="585"/>
      <c r="ET225" s="585"/>
      <c r="EU225" s="585"/>
      <c r="EV225" s="585"/>
      <c r="EW225" s="585"/>
      <c r="EX225" s="585"/>
      <c r="EY225" s="585"/>
      <c r="EZ225" s="585"/>
      <c r="FA225" s="585"/>
      <c r="FB225" s="585"/>
      <c r="FC225" s="585"/>
      <c r="FD225" s="585"/>
      <c r="FE225" s="585"/>
      <c r="FF225" s="585"/>
      <c r="FG225" s="585"/>
      <c r="FH225" s="585"/>
      <c r="FI225" s="585"/>
      <c r="FJ225" s="585"/>
      <c r="FK225" s="585"/>
      <c r="FL225" s="585"/>
      <c r="FM225" s="585"/>
      <c r="FN225" s="585"/>
      <c r="FO225" s="585"/>
      <c r="FP225" s="585"/>
      <c r="FQ225" s="585"/>
      <c r="FR225" s="585"/>
      <c r="FS225" s="585"/>
      <c r="FT225" s="585"/>
      <c r="FU225" s="585"/>
      <c r="FV225" s="585"/>
      <c r="FW225" s="585"/>
      <c r="FX225" s="585"/>
      <c r="FY225" s="585"/>
      <c r="FZ225" s="585"/>
      <c r="GA225" s="585"/>
      <c r="GB225" s="585"/>
      <c r="GC225" s="585"/>
      <c r="GD225" s="585"/>
      <c r="GE225" s="585"/>
      <c r="GF225" s="585"/>
      <c r="GG225" s="585"/>
      <c r="GH225" s="585"/>
      <c r="GI225" s="585"/>
      <c r="GJ225" s="585"/>
      <c r="GK225" s="585"/>
      <c r="GL225" s="585"/>
      <c r="GM225" s="585"/>
      <c r="GN225" s="585"/>
      <c r="GO225" s="585"/>
      <c r="GP225" s="585"/>
      <c r="GQ225" s="585"/>
      <c r="GR225" s="585"/>
      <c r="GS225" s="585"/>
      <c r="GT225" s="585"/>
      <c r="GU225" s="585"/>
      <c r="GV225" s="585"/>
      <c r="GW225" s="585"/>
      <c r="GX225" s="585"/>
      <c r="GY225" s="585"/>
      <c r="GZ225" s="585"/>
      <c r="HA225" s="585"/>
      <c r="HB225" s="585"/>
      <c r="HC225" s="585"/>
      <c r="HD225" s="585"/>
      <c r="HE225" s="585"/>
      <c r="HF225" s="585"/>
      <c r="HG225" s="585"/>
      <c r="HH225" s="585"/>
      <c r="HI225" s="585"/>
      <c r="HJ225" s="585"/>
      <c r="HK225" s="585"/>
      <c r="HL225" s="585"/>
      <c r="HM225" s="585"/>
      <c r="HN225" s="585"/>
      <c r="HO225" s="585"/>
      <c r="HP225" s="585"/>
      <c r="HQ225" s="585"/>
      <c r="HR225" s="585"/>
      <c r="HS225" s="585"/>
      <c r="HT225" s="585"/>
      <c r="HU225" s="585"/>
      <c r="HV225" s="585"/>
      <c r="HW225" s="585"/>
      <c r="HX225" s="585"/>
      <c r="HY225" s="585"/>
      <c r="HZ225" s="585"/>
      <c r="IA225" s="585"/>
      <c r="IB225" s="585"/>
      <c r="IC225" s="585"/>
      <c r="ID225" s="585"/>
      <c r="IE225" s="585"/>
      <c r="IF225" s="585"/>
      <c r="IG225" s="585"/>
      <c r="IH225" s="585"/>
      <c r="II225" s="585"/>
      <c r="IJ225" s="585"/>
      <c r="IK225" s="585"/>
      <c r="IL225" s="585"/>
      <c r="IM225" s="585"/>
      <c r="IN225" s="585"/>
      <c r="IO225" s="585"/>
      <c r="IP225" s="585"/>
      <c r="IQ225" s="585"/>
      <c r="IR225" s="585"/>
      <c r="IS225" s="585"/>
      <c r="IT225" s="585"/>
      <c r="IU225" s="585"/>
      <c r="IV225" s="585"/>
    </row>
    <row r="226" spans="1:256" ht="12.75" customHeight="1" x14ac:dyDescent="0.2">
      <c r="A226" s="582"/>
      <c r="B226" s="847" t="str">
        <f>B4</f>
        <v>Substituição dos sistemas de climatização dos cartórios do Edifício Sede por VRF</v>
      </c>
      <c r="C226" s="848"/>
      <c r="D226" s="848"/>
      <c r="E226" s="848"/>
      <c r="F226" s="848"/>
      <c r="G226" s="848"/>
      <c r="H226" s="848"/>
      <c r="I226" s="849"/>
      <c r="J226" s="583"/>
      <c r="K226" s="584"/>
      <c r="L226" s="584"/>
      <c r="M226" s="585"/>
      <c r="N226" s="585"/>
      <c r="O226" s="585"/>
      <c r="P226" s="585"/>
      <c r="Q226" s="585"/>
      <c r="R226" s="585"/>
      <c r="S226" s="585"/>
      <c r="T226" s="585"/>
      <c r="U226" s="585"/>
      <c r="V226" s="585"/>
      <c r="W226" s="585"/>
      <c r="X226" s="585"/>
      <c r="Y226" s="585"/>
      <c r="Z226" s="585"/>
      <c r="AA226" s="585"/>
      <c r="AB226" s="585"/>
      <c r="AC226" s="585"/>
      <c r="AD226" s="585"/>
      <c r="AE226" s="585"/>
      <c r="AF226" s="585"/>
      <c r="AG226" s="585"/>
      <c r="AH226" s="585"/>
      <c r="AI226" s="585"/>
      <c r="AJ226" s="585"/>
      <c r="AK226" s="585"/>
      <c r="AL226" s="585"/>
      <c r="AM226" s="585"/>
      <c r="AN226" s="585"/>
      <c r="AO226" s="585"/>
      <c r="AP226" s="585"/>
      <c r="AQ226" s="585"/>
      <c r="AR226" s="585"/>
      <c r="AS226" s="585"/>
      <c r="AT226" s="585"/>
      <c r="AU226" s="585"/>
      <c r="AV226" s="585"/>
      <c r="AW226" s="585"/>
      <c r="AX226" s="585"/>
      <c r="AY226" s="585"/>
      <c r="AZ226" s="585"/>
      <c r="BA226" s="585"/>
      <c r="BB226" s="585"/>
      <c r="BC226" s="585"/>
      <c r="BD226" s="585"/>
      <c r="BE226" s="585"/>
      <c r="BF226" s="585"/>
      <c r="BG226" s="585"/>
      <c r="BH226" s="585"/>
      <c r="BI226" s="585"/>
      <c r="BJ226" s="585"/>
      <c r="BK226" s="585"/>
      <c r="BL226" s="585"/>
      <c r="BM226" s="585"/>
      <c r="BN226" s="585"/>
      <c r="BO226" s="585"/>
      <c r="BP226" s="585"/>
      <c r="BQ226" s="585"/>
      <c r="BR226" s="585"/>
      <c r="BS226" s="585"/>
      <c r="BT226" s="585"/>
      <c r="BU226" s="585"/>
      <c r="BV226" s="585"/>
      <c r="BW226" s="585"/>
      <c r="BX226" s="585"/>
      <c r="BY226" s="585"/>
      <c r="BZ226" s="585"/>
      <c r="CA226" s="585"/>
      <c r="CB226" s="585"/>
      <c r="CC226" s="585"/>
      <c r="CD226" s="585"/>
      <c r="CE226" s="585"/>
      <c r="CF226" s="585"/>
      <c r="CG226" s="585"/>
      <c r="CH226" s="585"/>
      <c r="CI226" s="585"/>
      <c r="CJ226" s="585"/>
      <c r="CK226" s="585"/>
      <c r="CL226" s="585"/>
      <c r="CM226" s="585"/>
      <c r="CN226" s="585"/>
      <c r="CO226" s="585"/>
      <c r="CP226" s="585"/>
      <c r="CQ226" s="585"/>
      <c r="CR226" s="585"/>
      <c r="CS226" s="585"/>
      <c r="CT226" s="585"/>
      <c r="CU226" s="585"/>
      <c r="CV226" s="585"/>
      <c r="CW226" s="585"/>
      <c r="CX226" s="585"/>
      <c r="CY226" s="585"/>
      <c r="CZ226" s="585"/>
      <c r="DA226" s="585"/>
      <c r="DB226" s="585"/>
      <c r="DC226" s="585"/>
      <c r="DD226" s="585"/>
      <c r="DE226" s="585"/>
      <c r="DF226" s="585"/>
      <c r="DG226" s="585"/>
      <c r="DH226" s="585"/>
      <c r="DI226" s="585"/>
      <c r="DJ226" s="585"/>
      <c r="DK226" s="585"/>
      <c r="DL226" s="585"/>
      <c r="DM226" s="585"/>
      <c r="DN226" s="585"/>
      <c r="DO226" s="585"/>
      <c r="DP226" s="585"/>
      <c r="DQ226" s="585"/>
      <c r="DR226" s="585"/>
      <c r="DS226" s="585"/>
      <c r="DT226" s="585"/>
      <c r="DU226" s="585"/>
      <c r="DV226" s="585"/>
      <c r="DW226" s="585"/>
      <c r="DX226" s="585"/>
      <c r="DY226" s="585"/>
      <c r="DZ226" s="585"/>
      <c r="EA226" s="585"/>
      <c r="EB226" s="585"/>
      <c r="EC226" s="585"/>
      <c r="ED226" s="585"/>
      <c r="EE226" s="585"/>
      <c r="EF226" s="585"/>
      <c r="EG226" s="585"/>
      <c r="EH226" s="585"/>
      <c r="EI226" s="585"/>
      <c r="EJ226" s="585"/>
      <c r="EK226" s="585"/>
      <c r="EL226" s="585"/>
      <c r="EM226" s="585"/>
      <c r="EN226" s="585"/>
      <c r="EO226" s="585"/>
      <c r="EP226" s="585"/>
      <c r="EQ226" s="585"/>
      <c r="ER226" s="585"/>
      <c r="ES226" s="585"/>
      <c r="ET226" s="585"/>
      <c r="EU226" s="585"/>
      <c r="EV226" s="585"/>
      <c r="EW226" s="585"/>
      <c r="EX226" s="585"/>
      <c r="EY226" s="585"/>
      <c r="EZ226" s="585"/>
      <c r="FA226" s="585"/>
      <c r="FB226" s="585"/>
      <c r="FC226" s="585"/>
      <c r="FD226" s="585"/>
      <c r="FE226" s="585"/>
      <c r="FF226" s="585"/>
      <c r="FG226" s="585"/>
      <c r="FH226" s="585"/>
      <c r="FI226" s="585"/>
      <c r="FJ226" s="585"/>
      <c r="FK226" s="585"/>
      <c r="FL226" s="585"/>
      <c r="FM226" s="585"/>
      <c r="FN226" s="585"/>
      <c r="FO226" s="585"/>
      <c r="FP226" s="585"/>
      <c r="FQ226" s="585"/>
      <c r="FR226" s="585"/>
      <c r="FS226" s="585"/>
      <c r="FT226" s="585"/>
      <c r="FU226" s="585"/>
      <c r="FV226" s="585"/>
      <c r="FW226" s="585"/>
      <c r="FX226" s="585"/>
      <c r="FY226" s="585"/>
      <c r="FZ226" s="585"/>
      <c r="GA226" s="585"/>
      <c r="GB226" s="585"/>
      <c r="GC226" s="585"/>
      <c r="GD226" s="585"/>
      <c r="GE226" s="585"/>
      <c r="GF226" s="585"/>
      <c r="GG226" s="585"/>
      <c r="GH226" s="585"/>
      <c r="GI226" s="585"/>
      <c r="GJ226" s="585"/>
      <c r="GK226" s="585"/>
      <c r="GL226" s="585"/>
      <c r="GM226" s="585"/>
      <c r="GN226" s="585"/>
      <c r="GO226" s="585"/>
      <c r="GP226" s="585"/>
      <c r="GQ226" s="585"/>
      <c r="GR226" s="585"/>
      <c r="GS226" s="585"/>
      <c r="GT226" s="585"/>
      <c r="GU226" s="585"/>
      <c r="GV226" s="585"/>
      <c r="GW226" s="585"/>
      <c r="GX226" s="585"/>
      <c r="GY226" s="585"/>
      <c r="GZ226" s="585"/>
      <c r="HA226" s="585"/>
      <c r="HB226" s="585"/>
      <c r="HC226" s="585"/>
      <c r="HD226" s="585"/>
      <c r="HE226" s="585"/>
      <c r="HF226" s="585"/>
      <c r="HG226" s="585"/>
      <c r="HH226" s="585"/>
      <c r="HI226" s="585"/>
      <c r="HJ226" s="585"/>
      <c r="HK226" s="585"/>
      <c r="HL226" s="585"/>
      <c r="HM226" s="585"/>
      <c r="HN226" s="585"/>
      <c r="HO226" s="585"/>
      <c r="HP226" s="585"/>
      <c r="HQ226" s="585"/>
      <c r="HR226" s="585"/>
      <c r="HS226" s="585"/>
      <c r="HT226" s="585"/>
      <c r="HU226" s="585"/>
      <c r="HV226" s="585"/>
      <c r="HW226" s="585"/>
      <c r="HX226" s="585"/>
      <c r="HY226" s="585"/>
      <c r="HZ226" s="585"/>
      <c r="IA226" s="585"/>
      <c r="IB226" s="585"/>
      <c r="IC226" s="585"/>
      <c r="ID226" s="585"/>
      <c r="IE226" s="585"/>
      <c r="IF226" s="585"/>
      <c r="IG226" s="585"/>
      <c r="IH226" s="585"/>
      <c r="II226" s="585"/>
      <c r="IJ226" s="585"/>
      <c r="IK226" s="585"/>
      <c r="IL226" s="585"/>
      <c r="IM226" s="585"/>
      <c r="IN226" s="585"/>
      <c r="IO226" s="585"/>
      <c r="IP226" s="585"/>
      <c r="IQ226" s="585"/>
      <c r="IR226" s="585"/>
      <c r="IS226" s="585"/>
      <c r="IT226" s="585"/>
      <c r="IU226" s="585"/>
      <c r="IV226" s="585"/>
    </row>
    <row r="227" spans="1:256" s="589" customFormat="1" ht="19.5" customHeight="1" x14ac:dyDescent="0.2">
      <c r="A227" s="586"/>
      <c r="B227" s="882" t="str">
        <f>'[8]Anexo 2 elétrica'!H18</f>
        <v>ELE-007</v>
      </c>
      <c r="C227" s="897"/>
      <c r="D227" s="897"/>
      <c r="E227" s="897"/>
      <c r="F227" s="897"/>
      <c r="G227" s="897"/>
      <c r="H227" s="897"/>
      <c r="I227" s="898"/>
      <c r="J227" s="587"/>
      <c r="K227" s="587"/>
      <c r="L227" s="587"/>
      <c r="M227" s="588"/>
      <c r="N227" s="588"/>
      <c r="O227" s="588"/>
      <c r="P227" s="588"/>
      <c r="Q227" s="588"/>
      <c r="R227" s="588"/>
      <c r="S227" s="588"/>
      <c r="T227" s="588"/>
      <c r="U227" s="588"/>
      <c r="V227" s="588"/>
      <c r="W227" s="588"/>
      <c r="X227" s="588"/>
      <c r="Y227" s="588"/>
      <c r="Z227" s="588"/>
      <c r="AA227" s="588"/>
      <c r="AB227" s="588"/>
      <c r="AC227" s="588"/>
      <c r="AD227" s="588"/>
      <c r="AE227" s="588"/>
      <c r="AF227" s="588"/>
      <c r="AG227" s="588"/>
      <c r="AH227" s="588"/>
      <c r="AI227" s="588"/>
      <c r="AJ227" s="588"/>
      <c r="AK227" s="588"/>
      <c r="AL227" s="588"/>
      <c r="AM227" s="588"/>
      <c r="AN227" s="588"/>
      <c r="AO227" s="588"/>
      <c r="AP227" s="588"/>
      <c r="AQ227" s="588"/>
      <c r="AR227" s="588"/>
      <c r="AS227" s="588"/>
      <c r="AT227" s="588"/>
      <c r="AU227" s="588"/>
      <c r="AV227" s="588"/>
      <c r="AW227" s="588"/>
      <c r="AX227" s="588"/>
      <c r="AY227" s="588"/>
      <c r="AZ227" s="588"/>
      <c r="BA227" s="588"/>
      <c r="BB227" s="588"/>
      <c r="BC227" s="588"/>
      <c r="BD227" s="588"/>
      <c r="BE227" s="588"/>
      <c r="BF227" s="588"/>
      <c r="BG227" s="588"/>
      <c r="BH227" s="588"/>
      <c r="BI227" s="588"/>
      <c r="BJ227" s="588"/>
      <c r="BK227" s="588"/>
      <c r="BL227" s="588"/>
      <c r="BM227" s="588"/>
      <c r="BN227" s="588"/>
      <c r="BO227" s="588"/>
      <c r="BP227" s="588"/>
      <c r="BQ227" s="588"/>
      <c r="BR227" s="588"/>
      <c r="BS227" s="588"/>
      <c r="BT227" s="588"/>
      <c r="BU227" s="588"/>
      <c r="BV227" s="588"/>
      <c r="BW227" s="588"/>
      <c r="BX227" s="588"/>
      <c r="BY227" s="588"/>
      <c r="BZ227" s="588"/>
      <c r="CA227" s="588"/>
      <c r="CB227" s="588"/>
      <c r="CC227" s="588"/>
      <c r="CD227" s="588"/>
      <c r="CE227" s="588"/>
      <c r="CF227" s="588"/>
      <c r="CG227" s="588"/>
      <c r="CH227" s="588"/>
      <c r="CI227" s="588"/>
      <c r="CJ227" s="588"/>
      <c r="CK227" s="588"/>
      <c r="CL227" s="588"/>
      <c r="CM227" s="588"/>
      <c r="CN227" s="588"/>
      <c r="CO227" s="588"/>
      <c r="CP227" s="588"/>
      <c r="CQ227" s="588"/>
      <c r="CR227" s="588"/>
      <c r="CS227" s="588"/>
      <c r="CT227" s="588"/>
      <c r="CU227" s="588"/>
      <c r="CV227" s="588"/>
      <c r="CW227" s="588"/>
      <c r="CX227" s="588"/>
      <c r="CY227" s="588"/>
      <c r="CZ227" s="588"/>
      <c r="DA227" s="588"/>
      <c r="DB227" s="588"/>
      <c r="DC227" s="588"/>
      <c r="DD227" s="588"/>
      <c r="DE227" s="588"/>
      <c r="DF227" s="588"/>
      <c r="DG227" s="588"/>
      <c r="DH227" s="588"/>
      <c r="DI227" s="588"/>
      <c r="DJ227" s="588"/>
      <c r="DK227" s="588"/>
      <c r="DL227" s="588"/>
      <c r="DM227" s="588"/>
      <c r="DN227" s="588"/>
      <c r="DO227" s="588"/>
      <c r="DP227" s="588"/>
      <c r="DQ227" s="588"/>
      <c r="DR227" s="588"/>
      <c r="DS227" s="588"/>
      <c r="DT227" s="588"/>
      <c r="DU227" s="588"/>
      <c r="DV227" s="588"/>
      <c r="DW227" s="588"/>
      <c r="DX227" s="588"/>
      <c r="DY227" s="588"/>
      <c r="DZ227" s="588"/>
      <c r="EA227" s="588"/>
      <c r="EB227" s="588"/>
      <c r="EC227" s="588"/>
      <c r="ED227" s="588"/>
      <c r="EE227" s="588"/>
      <c r="EF227" s="588"/>
      <c r="EG227" s="588"/>
      <c r="EH227" s="588"/>
      <c r="EI227" s="588"/>
      <c r="EJ227" s="588"/>
      <c r="EK227" s="588"/>
      <c r="EL227" s="588"/>
      <c r="EM227" s="588"/>
      <c r="EN227" s="588"/>
      <c r="EO227" s="588"/>
      <c r="EP227" s="588"/>
      <c r="EQ227" s="588"/>
      <c r="ER227" s="588"/>
      <c r="ES227" s="588"/>
      <c r="ET227" s="588"/>
      <c r="EU227" s="588"/>
      <c r="EV227" s="588"/>
      <c r="EW227" s="588"/>
      <c r="EX227" s="588"/>
      <c r="EY227" s="588"/>
      <c r="EZ227" s="588"/>
      <c r="FA227" s="588"/>
      <c r="FB227" s="588"/>
      <c r="FC227" s="588"/>
      <c r="FD227" s="588"/>
      <c r="FE227" s="588"/>
      <c r="FF227" s="588"/>
      <c r="FG227" s="588"/>
      <c r="FH227" s="588"/>
      <c r="FI227" s="588"/>
      <c r="FJ227" s="588"/>
      <c r="FK227" s="588"/>
      <c r="FL227" s="588"/>
      <c r="FM227" s="588"/>
      <c r="FN227" s="588"/>
      <c r="FO227" s="588"/>
      <c r="FP227" s="588"/>
      <c r="FQ227" s="588"/>
      <c r="FR227" s="588"/>
      <c r="FS227" s="588"/>
      <c r="FT227" s="588"/>
      <c r="FU227" s="588"/>
      <c r="FV227" s="588"/>
      <c r="FW227" s="588"/>
      <c r="FX227" s="588"/>
      <c r="FY227" s="588"/>
      <c r="FZ227" s="588"/>
      <c r="GA227" s="588"/>
      <c r="GB227" s="588"/>
      <c r="GC227" s="588"/>
      <c r="GD227" s="588"/>
      <c r="GE227" s="588"/>
      <c r="GF227" s="588"/>
      <c r="GG227" s="588"/>
      <c r="GH227" s="588"/>
      <c r="GI227" s="588"/>
      <c r="GJ227" s="588"/>
      <c r="GK227" s="588"/>
      <c r="GL227" s="588"/>
      <c r="GM227" s="588"/>
      <c r="GN227" s="588"/>
      <c r="GO227" s="588"/>
      <c r="GP227" s="588"/>
      <c r="GQ227" s="588"/>
      <c r="GR227" s="588"/>
      <c r="GS227" s="588"/>
      <c r="GT227" s="588"/>
      <c r="GU227" s="588"/>
      <c r="GV227" s="588"/>
      <c r="GW227" s="588"/>
      <c r="GX227" s="588"/>
      <c r="GY227" s="588"/>
      <c r="GZ227" s="588"/>
      <c r="HA227" s="588"/>
      <c r="HB227" s="588"/>
      <c r="HC227" s="588"/>
      <c r="HD227" s="588"/>
      <c r="HE227" s="588"/>
      <c r="HF227" s="588"/>
      <c r="HG227" s="588"/>
      <c r="HH227" s="588"/>
      <c r="HI227" s="588"/>
      <c r="HJ227" s="588"/>
      <c r="HK227" s="588"/>
      <c r="HL227" s="588"/>
      <c r="HM227" s="588"/>
      <c r="HN227" s="588"/>
      <c r="HO227" s="588"/>
      <c r="HP227" s="588"/>
      <c r="HQ227" s="588"/>
      <c r="HR227" s="588"/>
      <c r="HS227" s="588"/>
      <c r="HT227" s="588"/>
      <c r="HU227" s="588"/>
      <c r="HV227" s="588"/>
      <c r="HW227" s="588"/>
      <c r="HX227" s="588"/>
      <c r="HY227" s="588"/>
      <c r="HZ227" s="588"/>
      <c r="IA227" s="588"/>
      <c r="IB227" s="588"/>
      <c r="IC227" s="588"/>
      <c r="ID227" s="588"/>
      <c r="IE227" s="588"/>
      <c r="IF227" s="588"/>
      <c r="IG227" s="588"/>
      <c r="IH227" s="588"/>
      <c r="II227" s="588"/>
      <c r="IJ227" s="588"/>
      <c r="IK227" s="588"/>
      <c r="IL227" s="588"/>
      <c r="IM227" s="588"/>
      <c r="IN227" s="588"/>
      <c r="IO227" s="588"/>
      <c r="IP227" s="588"/>
      <c r="IQ227" s="588"/>
      <c r="IR227" s="588"/>
      <c r="IS227" s="588"/>
      <c r="IT227" s="588"/>
      <c r="IU227" s="588"/>
      <c r="IV227" s="588"/>
    </row>
    <row r="228" spans="1:256" s="589" customFormat="1" ht="19.5" customHeight="1" x14ac:dyDescent="0.2">
      <c r="A228" s="586"/>
      <c r="B228" s="885" t="s">
        <v>215</v>
      </c>
      <c r="C228" s="897"/>
      <c r="D228" s="590" t="s">
        <v>22</v>
      </c>
      <c r="E228" s="590" t="s">
        <v>216</v>
      </c>
      <c r="F228" s="899" t="s">
        <v>217</v>
      </c>
      <c r="G228" s="899"/>
      <c r="H228" s="899" t="s">
        <v>218</v>
      </c>
      <c r="I228" s="900"/>
      <c r="J228" s="587"/>
      <c r="K228" s="587"/>
      <c r="L228" s="587"/>
      <c r="M228" s="588"/>
      <c r="N228" s="588"/>
      <c r="O228" s="588"/>
      <c r="P228" s="588"/>
      <c r="Q228" s="588"/>
      <c r="R228" s="588"/>
      <c r="S228" s="588"/>
      <c r="T228" s="588"/>
      <c r="U228" s="588"/>
      <c r="V228" s="588"/>
      <c r="W228" s="588"/>
      <c r="X228" s="588"/>
      <c r="Y228" s="588"/>
      <c r="Z228" s="588"/>
      <c r="AA228" s="588"/>
      <c r="AB228" s="588"/>
      <c r="AC228" s="588"/>
      <c r="AD228" s="588"/>
      <c r="AE228" s="588"/>
      <c r="AF228" s="588"/>
      <c r="AG228" s="588"/>
      <c r="AH228" s="588"/>
      <c r="AI228" s="588"/>
      <c r="AJ228" s="588"/>
      <c r="AK228" s="588"/>
      <c r="AL228" s="588"/>
      <c r="AM228" s="588"/>
      <c r="AN228" s="588"/>
      <c r="AO228" s="588"/>
      <c r="AP228" s="588"/>
      <c r="AQ228" s="588"/>
      <c r="AR228" s="588"/>
      <c r="AS228" s="588"/>
      <c r="AT228" s="588"/>
      <c r="AU228" s="588"/>
      <c r="AV228" s="588"/>
      <c r="AW228" s="588"/>
      <c r="AX228" s="588"/>
      <c r="AY228" s="588"/>
      <c r="AZ228" s="588"/>
      <c r="BA228" s="588"/>
      <c r="BB228" s="588"/>
      <c r="BC228" s="588"/>
      <c r="BD228" s="588"/>
      <c r="BE228" s="588"/>
      <c r="BF228" s="588"/>
      <c r="BG228" s="588"/>
      <c r="BH228" s="588"/>
      <c r="BI228" s="588"/>
      <c r="BJ228" s="588"/>
      <c r="BK228" s="588"/>
      <c r="BL228" s="588"/>
      <c r="BM228" s="588"/>
      <c r="BN228" s="588"/>
      <c r="BO228" s="588"/>
      <c r="BP228" s="588"/>
      <c r="BQ228" s="588"/>
      <c r="BR228" s="588"/>
      <c r="BS228" s="588"/>
      <c r="BT228" s="588"/>
      <c r="BU228" s="588"/>
      <c r="BV228" s="588"/>
      <c r="BW228" s="588"/>
      <c r="BX228" s="588"/>
      <c r="BY228" s="588"/>
      <c r="BZ228" s="588"/>
      <c r="CA228" s="588"/>
      <c r="CB228" s="588"/>
      <c r="CC228" s="588"/>
      <c r="CD228" s="588"/>
      <c r="CE228" s="588"/>
      <c r="CF228" s="588"/>
      <c r="CG228" s="588"/>
      <c r="CH228" s="588"/>
      <c r="CI228" s="588"/>
      <c r="CJ228" s="588"/>
      <c r="CK228" s="588"/>
      <c r="CL228" s="588"/>
      <c r="CM228" s="588"/>
      <c r="CN228" s="588"/>
      <c r="CO228" s="588"/>
      <c r="CP228" s="588"/>
      <c r="CQ228" s="588"/>
      <c r="CR228" s="588"/>
      <c r="CS228" s="588"/>
      <c r="CT228" s="588"/>
      <c r="CU228" s="588"/>
      <c r="CV228" s="588"/>
      <c r="CW228" s="588"/>
      <c r="CX228" s="588"/>
      <c r="CY228" s="588"/>
      <c r="CZ228" s="588"/>
      <c r="DA228" s="588"/>
      <c r="DB228" s="588"/>
      <c r="DC228" s="588"/>
      <c r="DD228" s="588"/>
      <c r="DE228" s="588"/>
      <c r="DF228" s="588"/>
      <c r="DG228" s="588"/>
      <c r="DH228" s="588"/>
      <c r="DI228" s="588"/>
      <c r="DJ228" s="588"/>
      <c r="DK228" s="588"/>
      <c r="DL228" s="588"/>
      <c r="DM228" s="588"/>
      <c r="DN228" s="588"/>
      <c r="DO228" s="588"/>
      <c r="DP228" s="588"/>
      <c r="DQ228" s="588"/>
      <c r="DR228" s="588"/>
      <c r="DS228" s="588"/>
      <c r="DT228" s="588"/>
      <c r="DU228" s="588"/>
      <c r="DV228" s="588"/>
      <c r="DW228" s="588"/>
      <c r="DX228" s="588"/>
      <c r="DY228" s="588"/>
      <c r="DZ228" s="588"/>
      <c r="EA228" s="588"/>
      <c r="EB228" s="588"/>
      <c r="EC228" s="588"/>
      <c r="ED228" s="588"/>
      <c r="EE228" s="588"/>
      <c r="EF228" s="588"/>
      <c r="EG228" s="588"/>
      <c r="EH228" s="588"/>
      <c r="EI228" s="588"/>
      <c r="EJ228" s="588"/>
      <c r="EK228" s="588"/>
      <c r="EL228" s="588"/>
      <c r="EM228" s="588"/>
      <c r="EN228" s="588"/>
      <c r="EO228" s="588"/>
      <c r="EP228" s="588"/>
      <c r="EQ228" s="588"/>
      <c r="ER228" s="588"/>
      <c r="ES228" s="588"/>
      <c r="ET228" s="588"/>
      <c r="EU228" s="588"/>
      <c r="EV228" s="588"/>
      <c r="EW228" s="588"/>
      <c r="EX228" s="588"/>
      <c r="EY228" s="588"/>
      <c r="EZ228" s="588"/>
      <c r="FA228" s="588"/>
      <c r="FB228" s="588"/>
      <c r="FC228" s="588"/>
      <c r="FD228" s="588"/>
      <c r="FE228" s="588"/>
      <c r="FF228" s="588"/>
      <c r="FG228" s="588"/>
      <c r="FH228" s="588"/>
      <c r="FI228" s="588"/>
      <c r="FJ228" s="588"/>
      <c r="FK228" s="588"/>
      <c r="FL228" s="588"/>
      <c r="FM228" s="588"/>
      <c r="FN228" s="588"/>
      <c r="FO228" s="588"/>
      <c r="FP228" s="588"/>
      <c r="FQ228" s="588"/>
      <c r="FR228" s="588"/>
      <c r="FS228" s="588"/>
      <c r="FT228" s="588"/>
      <c r="FU228" s="588"/>
      <c r="FV228" s="588"/>
      <c r="FW228" s="588"/>
      <c r="FX228" s="588"/>
      <c r="FY228" s="588"/>
      <c r="FZ228" s="588"/>
      <c r="GA228" s="588"/>
      <c r="GB228" s="588"/>
      <c r="GC228" s="588"/>
      <c r="GD228" s="588"/>
      <c r="GE228" s="588"/>
      <c r="GF228" s="588"/>
      <c r="GG228" s="588"/>
      <c r="GH228" s="588"/>
      <c r="GI228" s="588"/>
      <c r="GJ228" s="588"/>
      <c r="GK228" s="588"/>
      <c r="GL228" s="588"/>
      <c r="GM228" s="588"/>
      <c r="GN228" s="588"/>
      <c r="GO228" s="588"/>
      <c r="GP228" s="588"/>
      <c r="GQ228" s="588"/>
      <c r="GR228" s="588"/>
      <c r="GS228" s="588"/>
      <c r="GT228" s="588"/>
      <c r="GU228" s="588"/>
      <c r="GV228" s="588"/>
      <c r="GW228" s="588"/>
      <c r="GX228" s="588"/>
      <c r="GY228" s="588"/>
      <c r="GZ228" s="588"/>
      <c r="HA228" s="588"/>
      <c r="HB228" s="588"/>
      <c r="HC228" s="588"/>
      <c r="HD228" s="588"/>
      <c r="HE228" s="588"/>
      <c r="HF228" s="588"/>
      <c r="HG228" s="588"/>
      <c r="HH228" s="588"/>
      <c r="HI228" s="588"/>
      <c r="HJ228" s="588"/>
      <c r="HK228" s="588"/>
      <c r="HL228" s="588"/>
      <c r="HM228" s="588"/>
      <c r="HN228" s="588"/>
      <c r="HO228" s="588"/>
      <c r="HP228" s="588"/>
      <c r="HQ228" s="588"/>
      <c r="HR228" s="588"/>
      <c r="HS228" s="588"/>
      <c r="HT228" s="588"/>
      <c r="HU228" s="588"/>
      <c r="HV228" s="588"/>
      <c r="HW228" s="588"/>
      <c r="HX228" s="588"/>
      <c r="HY228" s="588"/>
      <c r="HZ228" s="588"/>
      <c r="IA228" s="588"/>
      <c r="IB228" s="588"/>
      <c r="IC228" s="588"/>
      <c r="ID228" s="588"/>
      <c r="IE228" s="588"/>
      <c r="IF228" s="588"/>
      <c r="IG228" s="588"/>
      <c r="IH228" s="588"/>
      <c r="II228" s="588"/>
      <c r="IJ228" s="588"/>
      <c r="IK228" s="588"/>
      <c r="IL228" s="588"/>
      <c r="IM228" s="588"/>
      <c r="IN228" s="588"/>
      <c r="IO228" s="588"/>
      <c r="IP228" s="588"/>
      <c r="IQ228" s="588"/>
      <c r="IR228" s="588"/>
      <c r="IS228" s="588"/>
      <c r="IT228" s="588"/>
      <c r="IU228" s="588"/>
      <c r="IV228" s="588"/>
    </row>
    <row r="229" spans="1:256" s="177" customFormat="1" ht="50.25" customHeight="1" x14ac:dyDescent="0.2">
      <c r="A229" s="591" t="str">
        <f>B227</f>
        <v>ELE-007</v>
      </c>
      <c r="B229" s="825" t="str">
        <f>'[8]Anexo 2 elétrica'!B18</f>
        <v>Fornecimento e instalação de box reto com rosca em alumínio, marca de referência Tramontina, interligando o eletroduto à eletrocalha, diâmetro 3/4"</v>
      </c>
      <c r="C229" s="826"/>
      <c r="D229" s="560" t="s">
        <v>11</v>
      </c>
      <c r="E229" s="101" t="s">
        <v>1031</v>
      </c>
      <c r="F229" s="836" t="s">
        <v>217</v>
      </c>
      <c r="G229" s="837"/>
      <c r="H229" s="907" t="s">
        <v>221</v>
      </c>
      <c r="I229" s="908"/>
      <c r="J229" s="178" t="e">
        <f>#REF!</f>
        <v>#REF!</v>
      </c>
      <c r="K229" s="175"/>
      <c r="L229" s="175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  <c r="CR229" s="176"/>
      <c r="CS229" s="176"/>
      <c r="CT229" s="176"/>
      <c r="CU229" s="176"/>
      <c r="CV229" s="176"/>
      <c r="CW229" s="176"/>
      <c r="CX229" s="176"/>
      <c r="CY229" s="176"/>
      <c r="CZ229" s="176"/>
      <c r="DA229" s="176"/>
      <c r="DB229" s="176"/>
      <c r="DC229" s="176"/>
      <c r="DD229" s="176"/>
      <c r="DE229" s="176"/>
      <c r="DF229" s="176"/>
      <c r="DG229" s="176"/>
      <c r="DH229" s="176"/>
      <c r="DI229" s="176"/>
      <c r="DJ229" s="176"/>
      <c r="DK229" s="176"/>
      <c r="DL229" s="176"/>
      <c r="DM229" s="176"/>
      <c r="DN229" s="176"/>
      <c r="DO229" s="176"/>
      <c r="DP229" s="176"/>
      <c r="DQ229" s="176"/>
      <c r="DR229" s="176"/>
      <c r="DS229" s="176"/>
      <c r="DT229" s="176"/>
      <c r="DU229" s="176"/>
      <c r="DV229" s="176"/>
      <c r="DW229" s="176"/>
      <c r="DX229" s="176"/>
      <c r="DY229" s="176"/>
      <c r="DZ229" s="176"/>
      <c r="EA229" s="176"/>
      <c r="EB229" s="176"/>
      <c r="EC229" s="176"/>
      <c r="ED229" s="176"/>
      <c r="EE229" s="176"/>
      <c r="EF229" s="176"/>
      <c r="EG229" s="176"/>
      <c r="EH229" s="176"/>
      <c r="EI229" s="176"/>
      <c r="EJ229" s="176"/>
      <c r="EK229" s="176"/>
      <c r="EL229" s="176"/>
      <c r="EM229" s="176"/>
      <c r="EN229" s="176"/>
      <c r="EO229" s="176"/>
      <c r="EP229" s="176"/>
      <c r="EQ229" s="176"/>
      <c r="ER229" s="176"/>
      <c r="ES229" s="176"/>
      <c r="ET229" s="176"/>
      <c r="EU229" s="176"/>
      <c r="EV229" s="176"/>
      <c r="EW229" s="176"/>
      <c r="EX229" s="176"/>
      <c r="EY229" s="176"/>
      <c r="EZ229" s="176"/>
      <c r="FA229" s="176"/>
      <c r="FB229" s="176"/>
      <c r="FC229" s="176"/>
      <c r="FD229" s="176"/>
      <c r="FE229" s="176"/>
      <c r="FF229" s="176"/>
      <c r="FG229" s="176"/>
      <c r="FH229" s="176"/>
      <c r="FI229" s="176"/>
      <c r="FJ229" s="176"/>
      <c r="FK229" s="176"/>
      <c r="FL229" s="176"/>
      <c r="FM229" s="176"/>
      <c r="FN229" s="176"/>
      <c r="FO229" s="176"/>
      <c r="FP229" s="176"/>
      <c r="FQ229" s="176"/>
      <c r="FR229" s="176"/>
      <c r="FS229" s="176"/>
      <c r="FT229" s="176"/>
      <c r="FU229" s="176"/>
      <c r="FV229" s="176"/>
      <c r="FW229" s="176"/>
      <c r="FX229" s="176"/>
      <c r="FY229" s="176"/>
      <c r="FZ229" s="176"/>
      <c r="GA229" s="176"/>
      <c r="GB229" s="176"/>
      <c r="GC229" s="176"/>
      <c r="GD229" s="176"/>
      <c r="GE229" s="176"/>
      <c r="GF229" s="176"/>
      <c r="GG229" s="176"/>
      <c r="GH229" s="176"/>
      <c r="GI229" s="176"/>
      <c r="GJ229" s="176"/>
      <c r="GK229" s="176"/>
      <c r="GL229" s="176"/>
      <c r="GM229" s="176"/>
      <c r="GN229" s="176"/>
      <c r="GO229" s="176"/>
      <c r="GP229" s="176"/>
      <c r="GQ229" s="176"/>
      <c r="GR229" s="176"/>
      <c r="GS229" s="176"/>
      <c r="GT229" s="176"/>
      <c r="GU229" s="176"/>
      <c r="GV229" s="176"/>
      <c r="GW229" s="176"/>
      <c r="GX229" s="176"/>
      <c r="GY229" s="176"/>
      <c r="GZ229" s="176"/>
      <c r="HA229" s="176"/>
      <c r="HB229" s="176"/>
      <c r="HC229" s="176"/>
      <c r="HD229" s="176"/>
      <c r="HE229" s="176"/>
      <c r="HF229" s="176"/>
      <c r="HG229" s="176"/>
      <c r="HH229" s="176"/>
      <c r="HI229" s="176"/>
      <c r="HJ229" s="176"/>
      <c r="HK229" s="176"/>
      <c r="HL229" s="176"/>
      <c r="HM229" s="176"/>
      <c r="HN229" s="176"/>
      <c r="HO229" s="176"/>
      <c r="HP229" s="176"/>
      <c r="HQ229" s="176"/>
      <c r="HR229" s="176"/>
      <c r="HS229" s="176"/>
      <c r="HT229" s="176"/>
      <c r="HU229" s="176"/>
      <c r="HV229" s="176"/>
      <c r="HW229" s="176"/>
      <c r="HX229" s="176"/>
      <c r="HY229" s="176"/>
      <c r="HZ229" s="176"/>
      <c r="IA229" s="176"/>
      <c r="IB229" s="176"/>
      <c r="IC229" s="176"/>
      <c r="ID229" s="176"/>
      <c r="IE229" s="176"/>
      <c r="IF229" s="176"/>
      <c r="IG229" s="176"/>
      <c r="IH229" s="176"/>
      <c r="II229" s="176"/>
      <c r="IJ229" s="176"/>
      <c r="IK229" s="176"/>
      <c r="IL229" s="176"/>
      <c r="IM229" s="176"/>
      <c r="IN229" s="176"/>
      <c r="IO229" s="176"/>
      <c r="IP229" s="176"/>
      <c r="IQ229" s="176"/>
      <c r="IR229" s="176"/>
      <c r="IS229" s="176"/>
      <c r="IT229" s="176"/>
      <c r="IU229" s="176"/>
      <c r="IV229" s="176"/>
    </row>
    <row r="230" spans="1:256" s="177" customFormat="1" x14ac:dyDescent="0.2">
      <c r="A230" s="591"/>
      <c r="B230" s="102"/>
      <c r="C230" s="672"/>
      <c r="D230" s="672"/>
      <c r="E230" s="672"/>
      <c r="F230" s="104"/>
      <c r="G230" s="105"/>
      <c r="H230" s="106"/>
      <c r="I230" s="107"/>
      <c r="J230" s="179"/>
      <c r="K230" s="175"/>
      <c r="L230" s="175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  <c r="BY230" s="176"/>
      <c r="BZ230" s="176"/>
      <c r="CA230" s="176"/>
      <c r="CB230" s="176"/>
      <c r="CC230" s="176"/>
      <c r="CD230" s="176"/>
      <c r="CE230" s="176"/>
      <c r="CF230" s="176"/>
      <c r="CG230" s="176"/>
      <c r="CH230" s="176"/>
      <c r="CI230" s="176"/>
      <c r="CJ230" s="176"/>
      <c r="CK230" s="176"/>
      <c r="CL230" s="176"/>
      <c r="CM230" s="176"/>
      <c r="CN230" s="176"/>
      <c r="CO230" s="176"/>
      <c r="CP230" s="176"/>
      <c r="CQ230" s="176"/>
      <c r="CR230" s="176"/>
      <c r="CS230" s="176"/>
      <c r="CT230" s="176"/>
      <c r="CU230" s="176"/>
      <c r="CV230" s="176"/>
      <c r="CW230" s="176"/>
      <c r="CX230" s="176"/>
      <c r="CY230" s="176"/>
      <c r="CZ230" s="176"/>
      <c r="DA230" s="176"/>
      <c r="DB230" s="176"/>
      <c r="DC230" s="176"/>
      <c r="DD230" s="176"/>
      <c r="DE230" s="176"/>
      <c r="DF230" s="176"/>
      <c r="DG230" s="176"/>
      <c r="DH230" s="176"/>
      <c r="DI230" s="176"/>
      <c r="DJ230" s="176"/>
      <c r="DK230" s="176"/>
      <c r="DL230" s="176"/>
      <c r="DM230" s="176"/>
      <c r="DN230" s="176"/>
      <c r="DO230" s="176"/>
      <c r="DP230" s="176"/>
      <c r="DQ230" s="176"/>
      <c r="DR230" s="176"/>
      <c r="DS230" s="176"/>
      <c r="DT230" s="176"/>
      <c r="DU230" s="176"/>
      <c r="DV230" s="176"/>
      <c r="DW230" s="176"/>
      <c r="DX230" s="176"/>
      <c r="DY230" s="176"/>
      <c r="DZ230" s="176"/>
      <c r="EA230" s="176"/>
      <c r="EB230" s="176"/>
      <c r="EC230" s="176"/>
      <c r="ED230" s="176"/>
      <c r="EE230" s="176"/>
      <c r="EF230" s="176"/>
      <c r="EG230" s="176"/>
      <c r="EH230" s="176"/>
      <c r="EI230" s="176"/>
      <c r="EJ230" s="176"/>
      <c r="EK230" s="176"/>
      <c r="EL230" s="176"/>
      <c r="EM230" s="176"/>
      <c r="EN230" s="176"/>
      <c r="EO230" s="176"/>
      <c r="EP230" s="176"/>
      <c r="EQ230" s="176"/>
      <c r="ER230" s="176"/>
      <c r="ES230" s="176"/>
      <c r="ET230" s="176"/>
      <c r="EU230" s="176"/>
      <c r="EV230" s="176"/>
      <c r="EW230" s="176"/>
      <c r="EX230" s="176"/>
      <c r="EY230" s="176"/>
      <c r="EZ230" s="176"/>
      <c r="FA230" s="176"/>
      <c r="FB230" s="176"/>
      <c r="FC230" s="176"/>
      <c r="FD230" s="176"/>
      <c r="FE230" s="176"/>
      <c r="FF230" s="176"/>
      <c r="FG230" s="176"/>
      <c r="FH230" s="176"/>
      <c r="FI230" s="176"/>
      <c r="FJ230" s="176"/>
      <c r="FK230" s="176"/>
      <c r="FL230" s="176"/>
      <c r="FM230" s="176"/>
      <c r="FN230" s="176"/>
      <c r="FO230" s="176"/>
      <c r="FP230" s="176"/>
      <c r="FQ230" s="176"/>
      <c r="FR230" s="176"/>
      <c r="FS230" s="176"/>
      <c r="FT230" s="176"/>
      <c r="FU230" s="176"/>
      <c r="FV230" s="176"/>
      <c r="FW230" s="176"/>
      <c r="FX230" s="176"/>
      <c r="FY230" s="176"/>
      <c r="FZ230" s="176"/>
      <c r="GA230" s="176"/>
      <c r="GB230" s="176"/>
      <c r="GC230" s="176"/>
      <c r="GD230" s="176"/>
      <c r="GE230" s="176"/>
      <c r="GF230" s="176"/>
      <c r="GG230" s="176"/>
      <c r="GH230" s="176"/>
      <c r="GI230" s="176"/>
      <c r="GJ230" s="176"/>
      <c r="GK230" s="176"/>
      <c r="GL230" s="176"/>
      <c r="GM230" s="176"/>
      <c r="GN230" s="176"/>
      <c r="GO230" s="176"/>
      <c r="GP230" s="176"/>
      <c r="GQ230" s="176"/>
      <c r="GR230" s="176"/>
      <c r="GS230" s="176"/>
      <c r="GT230" s="176"/>
      <c r="GU230" s="176"/>
      <c r="GV230" s="176"/>
      <c r="GW230" s="176"/>
      <c r="GX230" s="176"/>
      <c r="GY230" s="176"/>
      <c r="GZ230" s="176"/>
      <c r="HA230" s="176"/>
      <c r="HB230" s="176"/>
      <c r="HC230" s="176"/>
      <c r="HD230" s="176"/>
      <c r="HE230" s="176"/>
      <c r="HF230" s="176"/>
      <c r="HG230" s="176"/>
      <c r="HH230" s="176"/>
      <c r="HI230" s="176"/>
      <c r="HJ230" s="176"/>
      <c r="HK230" s="176"/>
      <c r="HL230" s="176"/>
      <c r="HM230" s="176"/>
      <c r="HN230" s="176"/>
      <c r="HO230" s="176"/>
      <c r="HP230" s="176"/>
      <c r="HQ230" s="176"/>
      <c r="HR230" s="176"/>
      <c r="HS230" s="176"/>
      <c r="HT230" s="176"/>
      <c r="HU230" s="176"/>
      <c r="HV230" s="176"/>
      <c r="HW230" s="176"/>
      <c r="HX230" s="176"/>
      <c r="HY230" s="176"/>
      <c r="HZ230" s="176"/>
      <c r="IA230" s="176"/>
      <c r="IB230" s="176"/>
      <c r="IC230" s="176"/>
      <c r="ID230" s="176"/>
      <c r="IE230" s="176"/>
      <c r="IF230" s="176"/>
      <c r="IG230" s="176"/>
      <c r="IH230" s="176"/>
      <c r="II230" s="176"/>
      <c r="IJ230" s="176"/>
      <c r="IK230" s="176"/>
      <c r="IL230" s="176"/>
      <c r="IM230" s="176"/>
      <c r="IN230" s="176"/>
      <c r="IO230" s="176"/>
      <c r="IP230" s="176"/>
      <c r="IQ230" s="176"/>
      <c r="IR230" s="176"/>
      <c r="IS230" s="176"/>
      <c r="IT230" s="176"/>
      <c r="IU230" s="176"/>
      <c r="IV230" s="176"/>
    </row>
    <row r="231" spans="1:256" s="177" customFormat="1" x14ac:dyDescent="0.2">
      <c r="A231" s="591"/>
      <c r="B231" s="866" t="s">
        <v>222</v>
      </c>
      <c r="C231" s="813" t="s">
        <v>22</v>
      </c>
      <c r="D231" s="813" t="s">
        <v>223</v>
      </c>
      <c r="E231" s="813" t="s">
        <v>17</v>
      </c>
      <c r="F231" s="816" t="s">
        <v>224</v>
      </c>
      <c r="G231" s="818" t="s">
        <v>225</v>
      </c>
      <c r="H231" s="819"/>
      <c r="I231" s="820" t="s">
        <v>226</v>
      </c>
      <c r="J231" s="179"/>
      <c r="K231" s="175"/>
      <c r="L231" s="175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76"/>
      <c r="BN231" s="176"/>
      <c r="BO231" s="176"/>
      <c r="BP231" s="176"/>
      <c r="BQ231" s="176"/>
      <c r="BR231" s="176"/>
      <c r="BS231" s="176"/>
      <c r="BT231" s="176"/>
      <c r="BU231" s="176"/>
      <c r="BV231" s="176"/>
      <c r="BW231" s="176"/>
      <c r="BX231" s="176"/>
      <c r="BY231" s="176"/>
      <c r="BZ231" s="176"/>
      <c r="CA231" s="176"/>
      <c r="CB231" s="176"/>
      <c r="CC231" s="176"/>
      <c r="CD231" s="176"/>
      <c r="CE231" s="176"/>
      <c r="CF231" s="176"/>
      <c r="CG231" s="176"/>
      <c r="CH231" s="176"/>
      <c r="CI231" s="176"/>
      <c r="CJ231" s="176"/>
      <c r="CK231" s="176"/>
      <c r="CL231" s="176"/>
      <c r="CM231" s="176"/>
      <c r="CN231" s="176"/>
      <c r="CO231" s="176"/>
      <c r="CP231" s="176"/>
      <c r="CQ231" s="176"/>
      <c r="CR231" s="176"/>
      <c r="CS231" s="176"/>
      <c r="CT231" s="176"/>
      <c r="CU231" s="176"/>
      <c r="CV231" s="176"/>
      <c r="CW231" s="176"/>
      <c r="CX231" s="176"/>
      <c r="CY231" s="176"/>
      <c r="CZ231" s="176"/>
      <c r="DA231" s="176"/>
      <c r="DB231" s="176"/>
      <c r="DC231" s="176"/>
      <c r="DD231" s="176"/>
      <c r="DE231" s="176"/>
      <c r="DF231" s="176"/>
      <c r="DG231" s="176"/>
      <c r="DH231" s="176"/>
      <c r="DI231" s="176"/>
      <c r="DJ231" s="176"/>
      <c r="DK231" s="176"/>
      <c r="DL231" s="176"/>
      <c r="DM231" s="176"/>
      <c r="DN231" s="176"/>
      <c r="DO231" s="176"/>
      <c r="DP231" s="176"/>
      <c r="DQ231" s="176"/>
      <c r="DR231" s="176"/>
      <c r="DS231" s="176"/>
      <c r="DT231" s="176"/>
      <c r="DU231" s="176"/>
      <c r="DV231" s="176"/>
      <c r="DW231" s="176"/>
      <c r="DX231" s="176"/>
      <c r="DY231" s="176"/>
      <c r="DZ231" s="176"/>
      <c r="EA231" s="176"/>
      <c r="EB231" s="176"/>
      <c r="EC231" s="176"/>
      <c r="ED231" s="176"/>
      <c r="EE231" s="176"/>
      <c r="EF231" s="176"/>
      <c r="EG231" s="176"/>
      <c r="EH231" s="176"/>
      <c r="EI231" s="176"/>
      <c r="EJ231" s="176"/>
      <c r="EK231" s="176"/>
      <c r="EL231" s="176"/>
      <c r="EM231" s="176"/>
      <c r="EN231" s="176"/>
      <c r="EO231" s="176"/>
      <c r="EP231" s="176"/>
      <c r="EQ231" s="176"/>
      <c r="ER231" s="176"/>
      <c r="ES231" s="176"/>
      <c r="ET231" s="176"/>
      <c r="EU231" s="176"/>
      <c r="EV231" s="176"/>
      <c r="EW231" s="176"/>
      <c r="EX231" s="176"/>
      <c r="EY231" s="176"/>
      <c r="EZ231" s="176"/>
      <c r="FA231" s="176"/>
      <c r="FB231" s="176"/>
      <c r="FC231" s="176"/>
      <c r="FD231" s="176"/>
      <c r="FE231" s="176"/>
      <c r="FF231" s="176"/>
      <c r="FG231" s="176"/>
      <c r="FH231" s="176"/>
      <c r="FI231" s="176"/>
      <c r="FJ231" s="176"/>
      <c r="FK231" s="176"/>
      <c r="FL231" s="176"/>
      <c r="FM231" s="176"/>
      <c r="FN231" s="176"/>
      <c r="FO231" s="176"/>
      <c r="FP231" s="176"/>
      <c r="FQ231" s="176"/>
      <c r="FR231" s="176"/>
      <c r="FS231" s="176"/>
      <c r="FT231" s="176"/>
      <c r="FU231" s="176"/>
      <c r="FV231" s="176"/>
      <c r="FW231" s="176"/>
      <c r="FX231" s="176"/>
      <c r="FY231" s="176"/>
      <c r="FZ231" s="176"/>
      <c r="GA231" s="176"/>
      <c r="GB231" s="176"/>
      <c r="GC231" s="176"/>
      <c r="GD231" s="176"/>
      <c r="GE231" s="176"/>
      <c r="GF231" s="176"/>
      <c r="GG231" s="176"/>
      <c r="GH231" s="176"/>
      <c r="GI231" s="176"/>
      <c r="GJ231" s="176"/>
      <c r="GK231" s="176"/>
      <c r="GL231" s="176"/>
      <c r="GM231" s="176"/>
      <c r="GN231" s="176"/>
      <c r="GO231" s="176"/>
      <c r="GP231" s="176"/>
      <c r="GQ231" s="176"/>
      <c r="GR231" s="176"/>
      <c r="GS231" s="176"/>
      <c r="GT231" s="176"/>
      <c r="GU231" s="176"/>
      <c r="GV231" s="176"/>
      <c r="GW231" s="176"/>
      <c r="GX231" s="176"/>
      <c r="GY231" s="176"/>
      <c r="GZ231" s="176"/>
      <c r="HA231" s="176"/>
      <c r="HB231" s="176"/>
      <c r="HC231" s="176"/>
      <c r="HD231" s="176"/>
      <c r="HE231" s="176"/>
      <c r="HF231" s="176"/>
      <c r="HG231" s="176"/>
      <c r="HH231" s="176"/>
      <c r="HI231" s="176"/>
      <c r="HJ231" s="176"/>
      <c r="HK231" s="176"/>
      <c r="HL231" s="176"/>
      <c r="HM231" s="176"/>
      <c r="HN231" s="176"/>
      <c r="HO231" s="176"/>
      <c r="HP231" s="176"/>
      <c r="HQ231" s="176"/>
      <c r="HR231" s="176"/>
      <c r="HS231" s="176"/>
      <c r="HT231" s="176"/>
      <c r="HU231" s="176"/>
      <c r="HV231" s="176"/>
      <c r="HW231" s="176"/>
      <c r="HX231" s="176"/>
      <c r="HY231" s="176"/>
      <c r="HZ231" s="176"/>
      <c r="IA231" s="176"/>
      <c r="IB231" s="176"/>
      <c r="IC231" s="176"/>
      <c r="ID231" s="176"/>
      <c r="IE231" s="176"/>
      <c r="IF231" s="176"/>
      <c r="IG231" s="176"/>
      <c r="IH231" s="176"/>
      <c r="II231" s="176"/>
      <c r="IJ231" s="176"/>
      <c r="IK231" s="176"/>
      <c r="IL231" s="176"/>
      <c r="IM231" s="176"/>
      <c r="IN231" s="176"/>
      <c r="IO231" s="176"/>
      <c r="IP231" s="176"/>
      <c r="IQ231" s="176"/>
      <c r="IR231" s="176"/>
      <c r="IS231" s="176"/>
      <c r="IT231" s="176"/>
      <c r="IU231" s="176"/>
      <c r="IV231" s="176"/>
    </row>
    <row r="232" spans="1:256" s="177" customFormat="1" x14ac:dyDescent="0.2">
      <c r="A232" s="591"/>
      <c r="B232" s="867"/>
      <c r="C232" s="814"/>
      <c r="D232" s="814"/>
      <c r="E232" s="815"/>
      <c r="F232" s="817"/>
      <c r="G232" s="165" t="s">
        <v>227</v>
      </c>
      <c r="H232" s="166" t="s">
        <v>228</v>
      </c>
      <c r="I232" s="821"/>
      <c r="J232" s="179"/>
      <c r="K232" s="175"/>
      <c r="L232" s="175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/>
      <c r="BA232" s="176"/>
      <c r="BB232" s="176"/>
      <c r="BC232" s="176"/>
      <c r="BD232" s="176"/>
      <c r="BE232" s="176"/>
      <c r="BF232" s="176"/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176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176"/>
      <c r="CE232" s="176"/>
      <c r="CF232" s="176"/>
      <c r="CG232" s="176"/>
      <c r="CH232" s="176"/>
      <c r="CI232" s="176"/>
      <c r="CJ232" s="176"/>
      <c r="CK232" s="176"/>
      <c r="CL232" s="176"/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76"/>
      <c r="DX232" s="176"/>
      <c r="DY232" s="176"/>
      <c r="DZ232" s="176"/>
      <c r="EA232" s="176"/>
      <c r="EB232" s="176"/>
      <c r="EC232" s="176"/>
      <c r="ED232" s="176"/>
      <c r="EE232" s="176"/>
      <c r="EF232" s="176"/>
      <c r="EG232" s="176"/>
      <c r="EH232" s="176"/>
      <c r="EI232" s="176"/>
      <c r="EJ232" s="176"/>
      <c r="EK232" s="176"/>
      <c r="EL232" s="176"/>
      <c r="EM232" s="176"/>
      <c r="EN232" s="176"/>
      <c r="EO232" s="176"/>
      <c r="EP232" s="176"/>
      <c r="EQ232" s="176"/>
      <c r="ER232" s="176"/>
      <c r="ES232" s="176"/>
      <c r="ET232" s="176"/>
      <c r="EU232" s="176"/>
      <c r="EV232" s="176"/>
      <c r="EW232" s="176"/>
      <c r="EX232" s="176"/>
      <c r="EY232" s="176"/>
      <c r="EZ232" s="176"/>
      <c r="FA232" s="176"/>
      <c r="FB232" s="176"/>
      <c r="FC232" s="176"/>
      <c r="FD232" s="176"/>
      <c r="FE232" s="176"/>
      <c r="FF232" s="176"/>
      <c r="FG232" s="176"/>
      <c r="FH232" s="176"/>
      <c r="FI232" s="176"/>
      <c r="FJ232" s="176"/>
      <c r="FK232" s="176"/>
      <c r="FL232" s="176"/>
      <c r="FM232" s="176"/>
      <c r="FN232" s="176"/>
      <c r="FO232" s="176"/>
      <c r="FP232" s="176"/>
      <c r="FQ232" s="176"/>
      <c r="FR232" s="176"/>
      <c r="FS232" s="176"/>
      <c r="FT232" s="176"/>
      <c r="FU232" s="176"/>
      <c r="FV232" s="176"/>
      <c r="FW232" s="176"/>
      <c r="FX232" s="176"/>
      <c r="FY232" s="176"/>
      <c r="FZ232" s="176"/>
      <c r="GA232" s="176"/>
      <c r="GB232" s="176"/>
      <c r="GC232" s="176"/>
      <c r="GD232" s="176"/>
      <c r="GE232" s="176"/>
      <c r="GF232" s="176"/>
      <c r="GG232" s="176"/>
      <c r="GH232" s="176"/>
      <c r="GI232" s="176"/>
      <c r="GJ232" s="176"/>
      <c r="GK232" s="176"/>
      <c r="GL232" s="176"/>
      <c r="GM232" s="176"/>
      <c r="GN232" s="176"/>
      <c r="GO232" s="176"/>
      <c r="GP232" s="176"/>
      <c r="GQ232" s="176"/>
      <c r="GR232" s="176"/>
      <c r="GS232" s="176"/>
      <c r="GT232" s="176"/>
      <c r="GU232" s="176"/>
      <c r="GV232" s="176"/>
      <c r="GW232" s="176"/>
      <c r="GX232" s="176"/>
      <c r="GY232" s="176"/>
      <c r="GZ232" s="176"/>
      <c r="HA232" s="176"/>
      <c r="HB232" s="176"/>
      <c r="HC232" s="176"/>
      <c r="HD232" s="176"/>
      <c r="HE232" s="176"/>
      <c r="HF232" s="176"/>
      <c r="HG232" s="176"/>
      <c r="HH232" s="176"/>
      <c r="HI232" s="176"/>
      <c r="HJ232" s="176"/>
      <c r="HK232" s="176"/>
      <c r="HL232" s="176"/>
      <c r="HM232" s="176"/>
      <c r="HN232" s="176"/>
      <c r="HO232" s="176"/>
      <c r="HP232" s="176"/>
      <c r="HQ232" s="176"/>
      <c r="HR232" s="176"/>
      <c r="HS232" s="176"/>
      <c r="HT232" s="176"/>
      <c r="HU232" s="176"/>
      <c r="HV232" s="176"/>
      <c r="HW232" s="176"/>
      <c r="HX232" s="176"/>
      <c r="HY232" s="176"/>
      <c r="HZ232" s="176"/>
      <c r="IA232" s="176"/>
      <c r="IB232" s="176"/>
      <c r="IC232" s="176"/>
      <c r="ID232" s="176"/>
      <c r="IE232" s="176"/>
      <c r="IF232" s="176"/>
      <c r="IG232" s="176"/>
      <c r="IH232" s="176"/>
      <c r="II232" s="176"/>
      <c r="IJ232" s="176"/>
      <c r="IK232" s="176"/>
      <c r="IL232" s="176"/>
      <c r="IM232" s="176"/>
      <c r="IN232" s="176"/>
      <c r="IO232" s="176"/>
      <c r="IP232" s="176"/>
      <c r="IQ232" s="176"/>
      <c r="IR232" s="176"/>
      <c r="IS232" s="176"/>
      <c r="IT232" s="176"/>
      <c r="IU232" s="176"/>
      <c r="IV232" s="176"/>
    </row>
    <row r="233" spans="1:256" s="177" customFormat="1" ht="27" customHeight="1" x14ac:dyDescent="0.2">
      <c r="A233" s="591"/>
      <c r="B233" s="81" t="s">
        <v>324</v>
      </c>
      <c r="C233" s="77" t="s">
        <v>11</v>
      </c>
      <c r="D233" s="78" t="s">
        <v>1014</v>
      </c>
      <c r="E233" s="618" t="s">
        <v>249</v>
      </c>
      <c r="F233" s="80">
        <f>F198</f>
        <v>0.63800000000000001</v>
      </c>
      <c r="G233" s="592">
        <f>$G$12</f>
        <v>25.99</v>
      </c>
      <c r="H233" s="114">
        <f>TRUNC(F233*G233,2)</f>
        <v>16.579999999999998</v>
      </c>
      <c r="I233" s="169"/>
      <c r="J233" s="179"/>
      <c r="K233" s="175"/>
      <c r="L233" s="175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  <c r="AZ233" s="176"/>
      <c r="BA233" s="176"/>
      <c r="BB233" s="176"/>
      <c r="BC233" s="176"/>
      <c r="BD233" s="176"/>
      <c r="BE233" s="176"/>
      <c r="BF233" s="176"/>
      <c r="BG233" s="176"/>
      <c r="BH233" s="176"/>
      <c r="BI233" s="176"/>
      <c r="BJ233" s="176"/>
      <c r="BK233" s="176"/>
      <c r="BL233" s="176"/>
      <c r="BM233" s="176"/>
      <c r="BN233" s="176"/>
      <c r="BO233" s="176"/>
      <c r="BP233" s="176"/>
      <c r="BQ233" s="176"/>
      <c r="BR233" s="176"/>
      <c r="BS233" s="176"/>
      <c r="BT233" s="176"/>
      <c r="BU233" s="176"/>
      <c r="BV233" s="176"/>
      <c r="BW233" s="176"/>
      <c r="BX233" s="176"/>
      <c r="BY233" s="176"/>
      <c r="BZ233" s="176"/>
      <c r="CA233" s="176"/>
      <c r="CB233" s="176"/>
      <c r="CC233" s="176"/>
      <c r="CD233" s="176"/>
      <c r="CE233" s="176"/>
      <c r="CF233" s="176"/>
      <c r="CG233" s="176"/>
      <c r="CH233" s="176"/>
      <c r="CI233" s="176"/>
      <c r="CJ233" s="176"/>
      <c r="CK233" s="176"/>
      <c r="CL233" s="176"/>
      <c r="CM233" s="176"/>
      <c r="CN233" s="176"/>
      <c r="CO233" s="176"/>
      <c r="CP233" s="176"/>
      <c r="CQ233" s="176"/>
      <c r="CR233" s="176"/>
      <c r="CS233" s="176"/>
      <c r="CT233" s="176"/>
      <c r="CU233" s="176"/>
      <c r="CV233" s="176"/>
      <c r="CW233" s="176"/>
      <c r="CX233" s="176"/>
      <c r="CY233" s="176"/>
      <c r="CZ233" s="176"/>
      <c r="DA233" s="176"/>
      <c r="DB233" s="176"/>
      <c r="DC233" s="176"/>
      <c r="DD233" s="176"/>
      <c r="DE233" s="176"/>
      <c r="DF233" s="176"/>
      <c r="DG233" s="176"/>
      <c r="DH233" s="176"/>
      <c r="DI233" s="176"/>
      <c r="DJ233" s="176"/>
      <c r="DK233" s="176"/>
      <c r="DL233" s="176"/>
      <c r="DM233" s="176"/>
      <c r="DN233" s="176"/>
      <c r="DO233" s="176"/>
      <c r="DP233" s="176"/>
      <c r="DQ233" s="176"/>
      <c r="DR233" s="176"/>
      <c r="DS233" s="176"/>
      <c r="DT233" s="176"/>
      <c r="DU233" s="176"/>
      <c r="DV233" s="176"/>
      <c r="DW233" s="176"/>
      <c r="DX233" s="176"/>
      <c r="DY233" s="176"/>
      <c r="DZ233" s="176"/>
      <c r="EA233" s="176"/>
      <c r="EB233" s="176"/>
      <c r="EC233" s="176"/>
      <c r="ED233" s="176"/>
      <c r="EE233" s="176"/>
      <c r="EF233" s="176"/>
      <c r="EG233" s="176"/>
      <c r="EH233" s="176"/>
      <c r="EI233" s="176"/>
      <c r="EJ233" s="176"/>
      <c r="EK233" s="176"/>
      <c r="EL233" s="176"/>
      <c r="EM233" s="176"/>
      <c r="EN233" s="176"/>
      <c r="EO233" s="176"/>
      <c r="EP233" s="176"/>
      <c r="EQ233" s="176"/>
      <c r="ER233" s="176"/>
      <c r="ES233" s="176"/>
      <c r="ET233" s="176"/>
      <c r="EU233" s="176"/>
      <c r="EV233" s="176"/>
      <c r="EW233" s="176"/>
      <c r="EX233" s="176"/>
      <c r="EY233" s="176"/>
      <c r="EZ233" s="176"/>
      <c r="FA233" s="176"/>
      <c r="FB233" s="176"/>
      <c r="FC233" s="176"/>
      <c r="FD233" s="176"/>
      <c r="FE233" s="176"/>
      <c r="FF233" s="176"/>
      <c r="FG233" s="176"/>
      <c r="FH233" s="176"/>
      <c r="FI233" s="176"/>
      <c r="FJ233" s="176"/>
      <c r="FK233" s="176"/>
      <c r="FL233" s="176"/>
      <c r="FM233" s="176"/>
      <c r="FN233" s="176"/>
      <c r="FO233" s="176"/>
      <c r="FP233" s="176"/>
      <c r="FQ233" s="176"/>
      <c r="FR233" s="176"/>
      <c r="FS233" s="176"/>
      <c r="FT233" s="176"/>
      <c r="FU233" s="176"/>
      <c r="FV233" s="176"/>
      <c r="FW233" s="176"/>
      <c r="FX233" s="176"/>
      <c r="FY233" s="176"/>
      <c r="FZ233" s="176"/>
      <c r="GA233" s="176"/>
      <c r="GB233" s="176"/>
      <c r="GC233" s="176"/>
      <c r="GD233" s="176"/>
      <c r="GE233" s="176"/>
      <c r="GF233" s="176"/>
      <c r="GG233" s="176"/>
      <c r="GH233" s="176"/>
      <c r="GI233" s="176"/>
      <c r="GJ233" s="176"/>
      <c r="GK233" s="176"/>
      <c r="GL233" s="176"/>
      <c r="GM233" s="176"/>
      <c r="GN233" s="176"/>
      <c r="GO233" s="176"/>
      <c r="GP233" s="176"/>
      <c r="GQ233" s="176"/>
      <c r="GR233" s="176"/>
      <c r="GS233" s="176"/>
      <c r="GT233" s="176"/>
      <c r="GU233" s="176"/>
      <c r="GV233" s="176"/>
      <c r="GW233" s="176"/>
      <c r="GX233" s="176"/>
      <c r="GY233" s="176"/>
      <c r="GZ233" s="176"/>
      <c r="HA233" s="176"/>
      <c r="HB233" s="176"/>
      <c r="HC233" s="176"/>
      <c r="HD233" s="176"/>
      <c r="HE233" s="176"/>
      <c r="HF233" s="176"/>
      <c r="HG233" s="176"/>
      <c r="HH233" s="176"/>
      <c r="HI233" s="176"/>
      <c r="HJ233" s="176"/>
      <c r="HK233" s="176"/>
      <c r="HL233" s="176"/>
      <c r="HM233" s="176"/>
      <c r="HN233" s="176"/>
      <c r="HO233" s="176"/>
      <c r="HP233" s="176"/>
      <c r="HQ233" s="176"/>
      <c r="HR233" s="176"/>
      <c r="HS233" s="176"/>
      <c r="HT233" s="176"/>
      <c r="HU233" s="176"/>
      <c r="HV233" s="176"/>
      <c r="HW233" s="176"/>
      <c r="HX233" s="176"/>
      <c r="HY233" s="176"/>
      <c r="HZ233" s="176"/>
      <c r="IA233" s="176"/>
      <c r="IB233" s="176"/>
      <c r="IC233" s="176"/>
      <c r="ID233" s="176"/>
      <c r="IE233" s="176"/>
      <c r="IF233" s="176"/>
      <c r="IG233" s="176"/>
      <c r="IH233" s="176"/>
      <c r="II233" s="176"/>
      <c r="IJ233" s="176"/>
      <c r="IK233" s="176"/>
      <c r="IL233" s="176"/>
      <c r="IM233" s="176"/>
      <c r="IN233" s="176"/>
      <c r="IO233" s="176"/>
      <c r="IP233" s="176"/>
      <c r="IQ233" s="176"/>
      <c r="IR233" s="176"/>
      <c r="IS233" s="176"/>
      <c r="IT233" s="176"/>
      <c r="IU233" s="176"/>
      <c r="IV233" s="176"/>
    </row>
    <row r="234" spans="1:256" s="177" customFormat="1" ht="24.75" customHeight="1" x14ac:dyDescent="0.2">
      <c r="A234" s="591"/>
      <c r="B234" s="81" t="s">
        <v>323</v>
      </c>
      <c r="C234" s="77" t="s">
        <v>11</v>
      </c>
      <c r="D234" s="78" t="s">
        <v>1015</v>
      </c>
      <c r="E234" s="618" t="s">
        <v>249</v>
      </c>
      <c r="F234" s="80">
        <f>F199</f>
        <v>0.63800000000000001</v>
      </c>
      <c r="G234" s="592">
        <f>$G$13</f>
        <v>29.55</v>
      </c>
      <c r="H234" s="114">
        <f>TRUNC(F234*G234,2)</f>
        <v>18.850000000000001</v>
      </c>
      <c r="I234" s="169"/>
      <c r="J234" s="179"/>
      <c r="K234" s="175"/>
      <c r="L234" s="175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  <c r="AZ234" s="176"/>
      <c r="BA234" s="176"/>
      <c r="BB234" s="176"/>
      <c r="BC234" s="176"/>
      <c r="BD234" s="176"/>
      <c r="BE234" s="176"/>
      <c r="BF234" s="176"/>
      <c r="BG234" s="176"/>
      <c r="BH234" s="176"/>
      <c r="BI234" s="176"/>
      <c r="BJ234" s="176"/>
      <c r="BK234" s="176"/>
      <c r="BL234" s="176"/>
      <c r="BM234" s="176"/>
      <c r="BN234" s="176"/>
      <c r="BO234" s="176"/>
      <c r="BP234" s="176"/>
      <c r="BQ234" s="176"/>
      <c r="BR234" s="176"/>
      <c r="BS234" s="176"/>
      <c r="BT234" s="176"/>
      <c r="BU234" s="176"/>
      <c r="BV234" s="176"/>
      <c r="BW234" s="176"/>
      <c r="BX234" s="176"/>
      <c r="BY234" s="176"/>
      <c r="BZ234" s="176"/>
      <c r="CA234" s="176"/>
      <c r="CB234" s="176"/>
      <c r="CC234" s="176"/>
      <c r="CD234" s="176"/>
      <c r="CE234" s="176"/>
      <c r="CF234" s="176"/>
      <c r="CG234" s="176"/>
      <c r="CH234" s="176"/>
      <c r="CI234" s="176"/>
      <c r="CJ234" s="176"/>
      <c r="CK234" s="176"/>
      <c r="CL234" s="176"/>
      <c r="CM234" s="176"/>
      <c r="CN234" s="176"/>
      <c r="CO234" s="176"/>
      <c r="CP234" s="176"/>
      <c r="CQ234" s="176"/>
      <c r="CR234" s="176"/>
      <c r="CS234" s="176"/>
      <c r="CT234" s="176"/>
      <c r="CU234" s="176"/>
      <c r="CV234" s="176"/>
      <c r="CW234" s="176"/>
      <c r="CX234" s="176"/>
      <c r="CY234" s="176"/>
      <c r="CZ234" s="176"/>
      <c r="DA234" s="176"/>
      <c r="DB234" s="176"/>
      <c r="DC234" s="176"/>
      <c r="DD234" s="176"/>
      <c r="DE234" s="176"/>
      <c r="DF234" s="176"/>
      <c r="DG234" s="176"/>
      <c r="DH234" s="176"/>
      <c r="DI234" s="176"/>
      <c r="DJ234" s="176"/>
      <c r="DK234" s="176"/>
      <c r="DL234" s="176"/>
      <c r="DM234" s="176"/>
      <c r="DN234" s="176"/>
      <c r="DO234" s="176"/>
      <c r="DP234" s="176"/>
      <c r="DQ234" s="176"/>
      <c r="DR234" s="176"/>
      <c r="DS234" s="176"/>
      <c r="DT234" s="176"/>
      <c r="DU234" s="176"/>
      <c r="DV234" s="176"/>
      <c r="DW234" s="176"/>
      <c r="DX234" s="176"/>
      <c r="DY234" s="176"/>
      <c r="DZ234" s="176"/>
      <c r="EA234" s="176"/>
      <c r="EB234" s="176"/>
      <c r="EC234" s="176"/>
      <c r="ED234" s="176"/>
      <c r="EE234" s="176"/>
      <c r="EF234" s="176"/>
      <c r="EG234" s="176"/>
      <c r="EH234" s="176"/>
      <c r="EI234" s="176"/>
      <c r="EJ234" s="176"/>
      <c r="EK234" s="176"/>
      <c r="EL234" s="176"/>
      <c r="EM234" s="176"/>
      <c r="EN234" s="176"/>
      <c r="EO234" s="176"/>
      <c r="EP234" s="176"/>
      <c r="EQ234" s="176"/>
      <c r="ER234" s="176"/>
      <c r="ES234" s="176"/>
      <c r="ET234" s="176"/>
      <c r="EU234" s="176"/>
      <c r="EV234" s="176"/>
      <c r="EW234" s="176"/>
      <c r="EX234" s="176"/>
      <c r="EY234" s="176"/>
      <c r="EZ234" s="176"/>
      <c r="FA234" s="176"/>
      <c r="FB234" s="176"/>
      <c r="FC234" s="176"/>
      <c r="FD234" s="176"/>
      <c r="FE234" s="176"/>
      <c r="FF234" s="176"/>
      <c r="FG234" s="176"/>
      <c r="FH234" s="176"/>
      <c r="FI234" s="176"/>
      <c r="FJ234" s="176"/>
      <c r="FK234" s="176"/>
      <c r="FL234" s="176"/>
      <c r="FM234" s="176"/>
      <c r="FN234" s="176"/>
      <c r="FO234" s="176"/>
      <c r="FP234" s="176"/>
      <c r="FQ234" s="176"/>
      <c r="FR234" s="176"/>
      <c r="FS234" s="176"/>
      <c r="FT234" s="176"/>
      <c r="FU234" s="176"/>
      <c r="FV234" s="176"/>
      <c r="FW234" s="176"/>
      <c r="FX234" s="176"/>
      <c r="FY234" s="176"/>
      <c r="FZ234" s="176"/>
      <c r="GA234" s="176"/>
      <c r="GB234" s="176"/>
      <c r="GC234" s="176"/>
      <c r="GD234" s="176"/>
      <c r="GE234" s="176"/>
      <c r="GF234" s="176"/>
      <c r="GG234" s="176"/>
      <c r="GH234" s="176"/>
      <c r="GI234" s="176"/>
      <c r="GJ234" s="176"/>
      <c r="GK234" s="176"/>
      <c r="GL234" s="176"/>
      <c r="GM234" s="176"/>
      <c r="GN234" s="176"/>
      <c r="GO234" s="176"/>
      <c r="GP234" s="176"/>
      <c r="GQ234" s="176"/>
      <c r="GR234" s="176"/>
      <c r="GS234" s="176"/>
      <c r="GT234" s="176"/>
      <c r="GU234" s="176"/>
      <c r="GV234" s="176"/>
      <c r="GW234" s="176"/>
      <c r="GX234" s="176"/>
      <c r="GY234" s="176"/>
      <c r="GZ234" s="176"/>
      <c r="HA234" s="176"/>
      <c r="HB234" s="176"/>
      <c r="HC234" s="176"/>
      <c r="HD234" s="176"/>
      <c r="HE234" s="176"/>
      <c r="HF234" s="176"/>
      <c r="HG234" s="176"/>
      <c r="HH234" s="176"/>
      <c r="HI234" s="176"/>
      <c r="HJ234" s="176"/>
      <c r="HK234" s="176"/>
      <c r="HL234" s="176"/>
      <c r="HM234" s="176"/>
      <c r="HN234" s="176"/>
      <c r="HO234" s="176"/>
      <c r="HP234" s="176"/>
      <c r="HQ234" s="176"/>
      <c r="HR234" s="176"/>
      <c r="HS234" s="176"/>
      <c r="HT234" s="176"/>
      <c r="HU234" s="176"/>
      <c r="HV234" s="176"/>
      <c r="HW234" s="176"/>
      <c r="HX234" s="176"/>
      <c r="HY234" s="176"/>
      <c r="HZ234" s="176"/>
      <c r="IA234" s="176"/>
      <c r="IB234" s="176"/>
      <c r="IC234" s="176"/>
      <c r="ID234" s="176"/>
      <c r="IE234" s="176"/>
      <c r="IF234" s="176"/>
      <c r="IG234" s="176"/>
      <c r="IH234" s="176"/>
      <c r="II234" s="176"/>
      <c r="IJ234" s="176"/>
      <c r="IK234" s="176"/>
      <c r="IL234" s="176"/>
      <c r="IM234" s="176"/>
      <c r="IN234" s="176"/>
      <c r="IO234" s="176"/>
      <c r="IP234" s="176"/>
      <c r="IQ234" s="176"/>
      <c r="IR234" s="176"/>
      <c r="IS234" s="176"/>
      <c r="IT234" s="176"/>
      <c r="IU234" s="176"/>
      <c r="IV234" s="176"/>
    </row>
    <row r="235" spans="1:256" s="177" customFormat="1" x14ac:dyDescent="0.2">
      <c r="A235" s="591"/>
      <c r="B235" s="170" t="s">
        <v>226</v>
      </c>
      <c r="C235" s="808"/>
      <c r="D235" s="809"/>
      <c r="E235" s="809"/>
      <c r="F235" s="809"/>
      <c r="G235" s="809"/>
      <c r="H235" s="810"/>
      <c r="I235" s="171">
        <f>SUM(H233:H234)</f>
        <v>35.43</v>
      </c>
      <c r="J235" s="179"/>
      <c r="K235" s="175"/>
      <c r="L235" s="175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/>
      <c r="CG235" s="176"/>
      <c r="CH235" s="176"/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/>
      <c r="CT235" s="176"/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/>
      <c r="DF235" s="176"/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/>
      <c r="DR235" s="176"/>
      <c r="DS235" s="176"/>
      <c r="DT235" s="176"/>
      <c r="DU235" s="176"/>
      <c r="DV235" s="176"/>
      <c r="DW235" s="176"/>
      <c r="DX235" s="176"/>
      <c r="DY235" s="176"/>
      <c r="DZ235" s="176"/>
      <c r="EA235" s="176"/>
      <c r="EB235" s="176"/>
      <c r="EC235" s="176"/>
      <c r="ED235" s="176"/>
      <c r="EE235" s="176"/>
      <c r="EF235" s="176"/>
      <c r="EG235" s="176"/>
      <c r="EH235" s="176"/>
      <c r="EI235" s="176"/>
      <c r="EJ235" s="176"/>
      <c r="EK235" s="176"/>
      <c r="EL235" s="176"/>
      <c r="EM235" s="176"/>
      <c r="EN235" s="176"/>
      <c r="EO235" s="176"/>
      <c r="EP235" s="176"/>
      <c r="EQ235" s="176"/>
      <c r="ER235" s="176"/>
      <c r="ES235" s="176"/>
      <c r="ET235" s="176"/>
      <c r="EU235" s="176"/>
      <c r="EV235" s="176"/>
      <c r="EW235" s="176"/>
      <c r="EX235" s="176"/>
      <c r="EY235" s="176"/>
      <c r="EZ235" s="176"/>
      <c r="FA235" s="176"/>
      <c r="FB235" s="176"/>
      <c r="FC235" s="176"/>
      <c r="FD235" s="176"/>
      <c r="FE235" s="176"/>
      <c r="FF235" s="176"/>
      <c r="FG235" s="176"/>
      <c r="FH235" s="176"/>
      <c r="FI235" s="176"/>
      <c r="FJ235" s="176"/>
      <c r="FK235" s="176"/>
      <c r="FL235" s="176"/>
      <c r="FM235" s="176"/>
      <c r="FN235" s="176"/>
      <c r="FO235" s="176"/>
      <c r="FP235" s="176"/>
      <c r="FQ235" s="176"/>
      <c r="FR235" s="176"/>
      <c r="FS235" s="176"/>
      <c r="FT235" s="176"/>
      <c r="FU235" s="176"/>
      <c r="FV235" s="176"/>
      <c r="FW235" s="176"/>
      <c r="FX235" s="176"/>
      <c r="FY235" s="176"/>
      <c r="FZ235" s="176"/>
      <c r="GA235" s="176"/>
      <c r="GB235" s="176"/>
      <c r="GC235" s="176"/>
      <c r="GD235" s="176"/>
      <c r="GE235" s="176"/>
      <c r="GF235" s="176"/>
      <c r="GG235" s="176"/>
      <c r="GH235" s="176"/>
      <c r="GI235" s="176"/>
      <c r="GJ235" s="176"/>
      <c r="GK235" s="176"/>
      <c r="GL235" s="176"/>
      <c r="GM235" s="176"/>
      <c r="GN235" s="176"/>
      <c r="GO235" s="176"/>
      <c r="GP235" s="176"/>
      <c r="GQ235" s="176"/>
      <c r="GR235" s="176"/>
      <c r="GS235" s="176"/>
      <c r="GT235" s="176"/>
      <c r="GU235" s="176"/>
      <c r="GV235" s="176"/>
      <c r="GW235" s="176"/>
      <c r="GX235" s="176"/>
      <c r="GY235" s="176"/>
      <c r="GZ235" s="176"/>
      <c r="HA235" s="176"/>
      <c r="HB235" s="176"/>
      <c r="HC235" s="176"/>
      <c r="HD235" s="176"/>
      <c r="HE235" s="176"/>
      <c r="HF235" s="176"/>
      <c r="HG235" s="176"/>
      <c r="HH235" s="176"/>
      <c r="HI235" s="176"/>
      <c r="HJ235" s="176"/>
      <c r="HK235" s="176"/>
      <c r="HL235" s="176"/>
      <c r="HM235" s="176"/>
      <c r="HN235" s="176"/>
      <c r="HO235" s="176"/>
      <c r="HP235" s="176"/>
      <c r="HQ235" s="176"/>
      <c r="HR235" s="176"/>
      <c r="HS235" s="176"/>
      <c r="HT235" s="176"/>
      <c r="HU235" s="176"/>
      <c r="HV235" s="176"/>
      <c r="HW235" s="176"/>
      <c r="HX235" s="176"/>
      <c r="HY235" s="176"/>
      <c r="HZ235" s="176"/>
      <c r="IA235" s="176"/>
      <c r="IB235" s="176"/>
      <c r="IC235" s="176"/>
      <c r="ID235" s="176"/>
      <c r="IE235" s="176"/>
      <c r="IF235" s="176"/>
      <c r="IG235" s="176"/>
      <c r="IH235" s="176"/>
      <c r="II235" s="176"/>
      <c r="IJ235" s="176"/>
      <c r="IK235" s="176"/>
      <c r="IL235" s="176"/>
      <c r="IM235" s="176"/>
      <c r="IN235" s="176"/>
      <c r="IO235" s="176"/>
      <c r="IP235" s="176"/>
      <c r="IQ235" s="176"/>
      <c r="IR235" s="176"/>
      <c r="IS235" s="176"/>
      <c r="IT235" s="176"/>
      <c r="IU235" s="176"/>
      <c r="IV235" s="176"/>
    </row>
    <row r="236" spans="1:256" s="177" customFormat="1" x14ac:dyDescent="0.2">
      <c r="A236" s="591"/>
      <c r="B236" s="102"/>
      <c r="C236" s="672"/>
      <c r="D236" s="672"/>
      <c r="E236" s="672"/>
      <c r="F236" s="104"/>
      <c r="G236" s="105"/>
      <c r="H236" s="106"/>
      <c r="I236" s="107"/>
      <c r="J236" s="179"/>
      <c r="K236" s="175"/>
      <c r="L236" s="175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  <c r="BA236" s="176"/>
      <c r="BB236" s="176"/>
      <c r="BC236" s="176"/>
      <c r="BD236" s="176"/>
      <c r="BE236" s="176"/>
      <c r="BF236" s="176"/>
      <c r="BG236" s="176"/>
      <c r="BH236" s="176"/>
      <c r="BI236" s="176"/>
      <c r="BJ236" s="176"/>
      <c r="BK236" s="176"/>
      <c r="BL236" s="176"/>
      <c r="BM236" s="176"/>
      <c r="BN236" s="176"/>
      <c r="BO236" s="176"/>
      <c r="BP236" s="176"/>
      <c r="BQ236" s="176"/>
      <c r="BR236" s="176"/>
      <c r="BS236" s="176"/>
      <c r="BT236" s="176"/>
      <c r="BU236" s="176"/>
      <c r="BV236" s="176"/>
      <c r="BW236" s="176"/>
      <c r="BX236" s="176"/>
      <c r="BY236" s="176"/>
      <c r="BZ236" s="176"/>
      <c r="CA236" s="176"/>
      <c r="CB236" s="176"/>
      <c r="CC236" s="176"/>
      <c r="CD236" s="176"/>
      <c r="CE236" s="176"/>
      <c r="CF236" s="176"/>
      <c r="CG236" s="176"/>
      <c r="CH236" s="176"/>
      <c r="CI236" s="176"/>
      <c r="CJ236" s="176"/>
      <c r="CK236" s="176"/>
      <c r="CL236" s="176"/>
      <c r="CM236" s="176"/>
      <c r="CN236" s="176"/>
      <c r="CO236" s="176"/>
      <c r="CP236" s="176"/>
      <c r="CQ236" s="176"/>
      <c r="CR236" s="176"/>
      <c r="CS236" s="176"/>
      <c r="CT236" s="176"/>
      <c r="CU236" s="176"/>
      <c r="CV236" s="176"/>
      <c r="CW236" s="176"/>
      <c r="CX236" s="176"/>
      <c r="CY236" s="176"/>
      <c r="CZ236" s="176"/>
      <c r="DA236" s="176"/>
      <c r="DB236" s="176"/>
      <c r="DC236" s="176"/>
      <c r="DD236" s="176"/>
      <c r="DE236" s="176"/>
      <c r="DF236" s="176"/>
      <c r="DG236" s="176"/>
      <c r="DH236" s="176"/>
      <c r="DI236" s="176"/>
      <c r="DJ236" s="176"/>
      <c r="DK236" s="176"/>
      <c r="DL236" s="176"/>
      <c r="DM236" s="176"/>
      <c r="DN236" s="176"/>
      <c r="DO236" s="176"/>
      <c r="DP236" s="176"/>
      <c r="DQ236" s="176"/>
      <c r="DR236" s="176"/>
      <c r="DS236" s="176"/>
      <c r="DT236" s="176"/>
      <c r="DU236" s="176"/>
      <c r="DV236" s="176"/>
      <c r="DW236" s="176"/>
      <c r="DX236" s="176"/>
      <c r="DY236" s="176"/>
      <c r="DZ236" s="176"/>
      <c r="EA236" s="176"/>
      <c r="EB236" s="176"/>
      <c r="EC236" s="176"/>
      <c r="ED236" s="176"/>
      <c r="EE236" s="176"/>
      <c r="EF236" s="176"/>
      <c r="EG236" s="176"/>
      <c r="EH236" s="176"/>
      <c r="EI236" s="176"/>
      <c r="EJ236" s="176"/>
      <c r="EK236" s="176"/>
      <c r="EL236" s="176"/>
      <c r="EM236" s="176"/>
      <c r="EN236" s="176"/>
      <c r="EO236" s="176"/>
      <c r="EP236" s="176"/>
      <c r="EQ236" s="176"/>
      <c r="ER236" s="176"/>
      <c r="ES236" s="176"/>
      <c r="ET236" s="176"/>
      <c r="EU236" s="176"/>
      <c r="EV236" s="176"/>
      <c r="EW236" s="176"/>
      <c r="EX236" s="176"/>
      <c r="EY236" s="176"/>
      <c r="EZ236" s="176"/>
      <c r="FA236" s="176"/>
      <c r="FB236" s="176"/>
      <c r="FC236" s="176"/>
      <c r="FD236" s="176"/>
      <c r="FE236" s="176"/>
      <c r="FF236" s="176"/>
      <c r="FG236" s="176"/>
      <c r="FH236" s="176"/>
      <c r="FI236" s="176"/>
      <c r="FJ236" s="176"/>
      <c r="FK236" s="176"/>
      <c r="FL236" s="176"/>
      <c r="FM236" s="176"/>
      <c r="FN236" s="176"/>
      <c r="FO236" s="176"/>
      <c r="FP236" s="176"/>
      <c r="FQ236" s="176"/>
      <c r="FR236" s="176"/>
      <c r="FS236" s="176"/>
      <c r="FT236" s="176"/>
      <c r="FU236" s="176"/>
      <c r="FV236" s="176"/>
      <c r="FW236" s="176"/>
      <c r="FX236" s="176"/>
      <c r="FY236" s="176"/>
      <c r="FZ236" s="176"/>
      <c r="GA236" s="176"/>
      <c r="GB236" s="176"/>
      <c r="GC236" s="176"/>
      <c r="GD236" s="176"/>
      <c r="GE236" s="176"/>
      <c r="GF236" s="176"/>
      <c r="GG236" s="176"/>
      <c r="GH236" s="176"/>
      <c r="GI236" s="176"/>
      <c r="GJ236" s="176"/>
      <c r="GK236" s="176"/>
      <c r="GL236" s="176"/>
      <c r="GM236" s="176"/>
      <c r="GN236" s="176"/>
      <c r="GO236" s="176"/>
      <c r="GP236" s="176"/>
      <c r="GQ236" s="176"/>
      <c r="GR236" s="176"/>
      <c r="GS236" s="176"/>
      <c r="GT236" s="176"/>
      <c r="GU236" s="176"/>
      <c r="GV236" s="176"/>
      <c r="GW236" s="176"/>
      <c r="GX236" s="176"/>
      <c r="GY236" s="176"/>
      <c r="GZ236" s="176"/>
      <c r="HA236" s="176"/>
      <c r="HB236" s="176"/>
      <c r="HC236" s="176"/>
      <c r="HD236" s="176"/>
      <c r="HE236" s="176"/>
      <c r="HF236" s="176"/>
      <c r="HG236" s="176"/>
      <c r="HH236" s="176"/>
      <c r="HI236" s="176"/>
      <c r="HJ236" s="176"/>
      <c r="HK236" s="176"/>
      <c r="HL236" s="176"/>
      <c r="HM236" s="176"/>
      <c r="HN236" s="176"/>
      <c r="HO236" s="176"/>
      <c r="HP236" s="176"/>
      <c r="HQ236" s="176"/>
      <c r="HR236" s="176"/>
      <c r="HS236" s="176"/>
      <c r="HT236" s="176"/>
      <c r="HU236" s="176"/>
      <c r="HV236" s="176"/>
      <c r="HW236" s="176"/>
      <c r="HX236" s="176"/>
      <c r="HY236" s="176"/>
      <c r="HZ236" s="176"/>
      <c r="IA236" s="176"/>
      <c r="IB236" s="176"/>
      <c r="IC236" s="176"/>
      <c r="ID236" s="176"/>
      <c r="IE236" s="176"/>
      <c r="IF236" s="176"/>
      <c r="IG236" s="176"/>
      <c r="IH236" s="176"/>
      <c r="II236" s="176"/>
      <c r="IJ236" s="176"/>
      <c r="IK236" s="176"/>
      <c r="IL236" s="176"/>
      <c r="IM236" s="176"/>
      <c r="IN236" s="176"/>
      <c r="IO236" s="176"/>
      <c r="IP236" s="176"/>
      <c r="IQ236" s="176"/>
      <c r="IR236" s="176"/>
      <c r="IS236" s="176"/>
      <c r="IT236" s="176"/>
      <c r="IU236" s="176"/>
      <c r="IV236" s="176"/>
    </row>
    <row r="237" spans="1:256" s="177" customFormat="1" x14ac:dyDescent="0.2">
      <c r="A237" s="591"/>
      <c r="B237" s="866" t="s">
        <v>229</v>
      </c>
      <c r="C237" s="813" t="s">
        <v>22</v>
      </c>
      <c r="D237" s="813" t="s">
        <v>223</v>
      </c>
      <c r="E237" s="813" t="s">
        <v>17</v>
      </c>
      <c r="F237" s="816" t="s">
        <v>224</v>
      </c>
      <c r="G237" s="818" t="s">
        <v>225</v>
      </c>
      <c r="H237" s="819"/>
      <c r="I237" s="820" t="s">
        <v>230</v>
      </c>
      <c r="J237" s="179"/>
      <c r="K237" s="175"/>
      <c r="L237" s="181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6"/>
      <c r="BU237" s="176"/>
      <c r="BV237" s="176"/>
      <c r="BW237" s="176"/>
      <c r="BX237" s="176"/>
      <c r="BY237" s="176"/>
      <c r="BZ237" s="176"/>
      <c r="CA237" s="176"/>
      <c r="CB237" s="176"/>
      <c r="CC237" s="176"/>
      <c r="CD237" s="176"/>
      <c r="CE237" s="176"/>
      <c r="CF237" s="176"/>
      <c r="CG237" s="176"/>
      <c r="CH237" s="176"/>
      <c r="CI237" s="176"/>
      <c r="CJ237" s="176"/>
      <c r="CK237" s="176"/>
      <c r="CL237" s="176"/>
      <c r="CM237" s="176"/>
      <c r="CN237" s="176"/>
      <c r="CO237" s="176"/>
      <c r="CP237" s="176"/>
      <c r="CQ237" s="176"/>
      <c r="CR237" s="176"/>
      <c r="CS237" s="176"/>
      <c r="CT237" s="176"/>
      <c r="CU237" s="176"/>
      <c r="CV237" s="176"/>
      <c r="CW237" s="176"/>
      <c r="CX237" s="176"/>
      <c r="CY237" s="176"/>
      <c r="CZ237" s="176"/>
      <c r="DA237" s="176"/>
      <c r="DB237" s="176"/>
      <c r="DC237" s="176"/>
      <c r="DD237" s="176"/>
      <c r="DE237" s="176"/>
      <c r="DF237" s="176"/>
      <c r="DG237" s="176"/>
      <c r="DH237" s="176"/>
      <c r="DI237" s="176"/>
      <c r="DJ237" s="176"/>
      <c r="DK237" s="176"/>
      <c r="DL237" s="176"/>
      <c r="DM237" s="176"/>
      <c r="DN237" s="176"/>
      <c r="DO237" s="176"/>
      <c r="DP237" s="176"/>
      <c r="DQ237" s="176"/>
      <c r="DR237" s="176"/>
      <c r="DS237" s="176"/>
      <c r="DT237" s="176"/>
      <c r="DU237" s="176"/>
      <c r="DV237" s="176"/>
      <c r="DW237" s="176"/>
      <c r="DX237" s="176"/>
      <c r="DY237" s="176"/>
      <c r="DZ237" s="176"/>
      <c r="EA237" s="176"/>
      <c r="EB237" s="176"/>
      <c r="EC237" s="176"/>
      <c r="ED237" s="176"/>
      <c r="EE237" s="176"/>
      <c r="EF237" s="176"/>
      <c r="EG237" s="176"/>
      <c r="EH237" s="176"/>
      <c r="EI237" s="176"/>
      <c r="EJ237" s="176"/>
      <c r="EK237" s="176"/>
      <c r="EL237" s="176"/>
      <c r="EM237" s="176"/>
      <c r="EN237" s="176"/>
      <c r="EO237" s="176"/>
      <c r="EP237" s="176"/>
      <c r="EQ237" s="176"/>
      <c r="ER237" s="176"/>
      <c r="ES237" s="176"/>
      <c r="ET237" s="176"/>
      <c r="EU237" s="176"/>
      <c r="EV237" s="176"/>
      <c r="EW237" s="176"/>
      <c r="EX237" s="176"/>
      <c r="EY237" s="176"/>
      <c r="EZ237" s="176"/>
      <c r="FA237" s="176"/>
      <c r="FB237" s="176"/>
      <c r="FC237" s="176"/>
      <c r="FD237" s="176"/>
      <c r="FE237" s="176"/>
      <c r="FF237" s="176"/>
      <c r="FG237" s="176"/>
      <c r="FH237" s="176"/>
      <c r="FI237" s="176"/>
      <c r="FJ237" s="176"/>
      <c r="FK237" s="176"/>
      <c r="FL237" s="176"/>
      <c r="FM237" s="176"/>
      <c r="FN237" s="176"/>
      <c r="FO237" s="176"/>
      <c r="FP237" s="176"/>
      <c r="FQ237" s="176"/>
      <c r="FR237" s="176"/>
      <c r="FS237" s="176"/>
      <c r="FT237" s="176"/>
      <c r="FU237" s="176"/>
      <c r="FV237" s="176"/>
      <c r="FW237" s="176"/>
      <c r="FX237" s="176"/>
      <c r="FY237" s="176"/>
      <c r="FZ237" s="176"/>
      <c r="GA237" s="176"/>
      <c r="GB237" s="176"/>
      <c r="GC237" s="176"/>
      <c r="GD237" s="176"/>
      <c r="GE237" s="176"/>
      <c r="GF237" s="176"/>
      <c r="GG237" s="176"/>
      <c r="GH237" s="176"/>
      <c r="GI237" s="176"/>
      <c r="GJ237" s="176"/>
      <c r="GK237" s="176"/>
      <c r="GL237" s="176"/>
      <c r="GM237" s="176"/>
      <c r="GN237" s="176"/>
      <c r="GO237" s="176"/>
      <c r="GP237" s="176"/>
      <c r="GQ237" s="176"/>
      <c r="GR237" s="176"/>
      <c r="GS237" s="176"/>
      <c r="GT237" s="176"/>
      <c r="GU237" s="176"/>
      <c r="GV237" s="176"/>
      <c r="GW237" s="176"/>
      <c r="GX237" s="176"/>
      <c r="GY237" s="176"/>
      <c r="GZ237" s="176"/>
      <c r="HA237" s="176"/>
      <c r="HB237" s="176"/>
      <c r="HC237" s="176"/>
      <c r="HD237" s="176"/>
      <c r="HE237" s="176"/>
      <c r="HF237" s="176"/>
      <c r="HG237" s="176"/>
      <c r="HH237" s="176"/>
      <c r="HI237" s="176"/>
      <c r="HJ237" s="176"/>
      <c r="HK237" s="176"/>
      <c r="HL237" s="176"/>
      <c r="HM237" s="176"/>
      <c r="HN237" s="176"/>
      <c r="HO237" s="176"/>
      <c r="HP237" s="176"/>
      <c r="HQ237" s="176"/>
      <c r="HR237" s="176"/>
      <c r="HS237" s="176"/>
      <c r="HT237" s="176"/>
      <c r="HU237" s="176"/>
      <c r="HV237" s="176"/>
      <c r="HW237" s="176"/>
      <c r="HX237" s="176"/>
      <c r="HY237" s="176"/>
      <c r="HZ237" s="176"/>
      <c r="IA237" s="176"/>
      <c r="IB237" s="176"/>
      <c r="IC237" s="176"/>
      <c r="ID237" s="176"/>
      <c r="IE237" s="176"/>
      <c r="IF237" s="176"/>
      <c r="IG237" s="176"/>
      <c r="IH237" s="176"/>
      <c r="II237" s="176"/>
      <c r="IJ237" s="176"/>
      <c r="IK237" s="176"/>
      <c r="IL237" s="176"/>
      <c r="IM237" s="176"/>
      <c r="IN237" s="176"/>
      <c r="IO237" s="176"/>
      <c r="IP237" s="176"/>
      <c r="IQ237" s="176"/>
      <c r="IR237" s="176"/>
      <c r="IS237" s="176"/>
      <c r="IT237" s="176"/>
      <c r="IU237" s="176"/>
      <c r="IV237" s="176"/>
    </row>
    <row r="238" spans="1:256" s="177" customFormat="1" x14ac:dyDescent="0.2">
      <c r="A238" s="591"/>
      <c r="B238" s="868"/>
      <c r="C238" s="814"/>
      <c r="D238" s="814"/>
      <c r="E238" s="814"/>
      <c r="F238" s="869"/>
      <c r="G238" s="165" t="s">
        <v>227</v>
      </c>
      <c r="H238" s="166" t="s">
        <v>228</v>
      </c>
      <c r="I238" s="821"/>
      <c r="J238" s="182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  <c r="BA238" s="176"/>
      <c r="BB238" s="176"/>
      <c r="BC238" s="176"/>
      <c r="BD238" s="176"/>
      <c r="BE238" s="176"/>
      <c r="BF238" s="176"/>
      <c r="BG238" s="176"/>
      <c r="BH238" s="176"/>
      <c r="BI238" s="176"/>
      <c r="BJ238" s="176"/>
      <c r="BK238" s="176"/>
      <c r="BL238" s="176"/>
      <c r="BM238" s="176"/>
      <c r="BN238" s="176"/>
      <c r="BO238" s="176"/>
      <c r="BP238" s="176"/>
      <c r="BQ238" s="176"/>
      <c r="BR238" s="176"/>
      <c r="BS238" s="176"/>
      <c r="BT238" s="176"/>
      <c r="BU238" s="176"/>
      <c r="BV238" s="176"/>
      <c r="BW238" s="176"/>
      <c r="BX238" s="176"/>
      <c r="BY238" s="176"/>
      <c r="BZ238" s="176"/>
      <c r="CA238" s="176"/>
      <c r="CB238" s="176"/>
      <c r="CC238" s="176"/>
      <c r="CD238" s="176"/>
      <c r="CE238" s="176"/>
      <c r="CF238" s="176"/>
      <c r="CG238" s="176"/>
      <c r="CH238" s="176"/>
      <c r="CI238" s="176"/>
      <c r="CJ238" s="176"/>
      <c r="CK238" s="176"/>
      <c r="CL238" s="176"/>
      <c r="CM238" s="176"/>
      <c r="CN238" s="176"/>
      <c r="CO238" s="176"/>
      <c r="CP238" s="176"/>
      <c r="CQ238" s="176"/>
      <c r="CR238" s="176"/>
      <c r="CS238" s="176"/>
      <c r="CT238" s="176"/>
      <c r="CU238" s="176"/>
      <c r="CV238" s="176"/>
      <c r="CW238" s="176"/>
      <c r="CX238" s="176"/>
      <c r="CY238" s="176"/>
      <c r="CZ238" s="176"/>
      <c r="DA238" s="176"/>
      <c r="DB238" s="176"/>
      <c r="DC238" s="176"/>
      <c r="DD238" s="176"/>
      <c r="DE238" s="176"/>
      <c r="DF238" s="176"/>
      <c r="DG238" s="176"/>
      <c r="DH238" s="176"/>
      <c r="DI238" s="176"/>
      <c r="DJ238" s="176"/>
      <c r="DK238" s="176"/>
      <c r="DL238" s="176"/>
      <c r="DM238" s="176"/>
      <c r="DN238" s="176"/>
      <c r="DO238" s="176"/>
      <c r="DP238" s="176"/>
      <c r="DQ238" s="176"/>
      <c r="DR238" s="176"/>
      <c r="DS238" s="176"/>
      <c r="DT238" s="176"/>
      <c r="DU238" s="176"/>
      <c r="DV238" s="176"/>
      <c r="DW238" s="176"/>
      <c r="DX238" s="176"/>
      <c r="DY238" s="176"/>
      <c r="DZ238" s="176"/>
      <c r="EA238" s="176"/>
      <c r="EB238" s="176"/>
      <c r="EC238" s="176"/>
      <c r="ED238" s="176"/>
      <c r="EE238" s="176"/>
      <c r="EF238" s="176"/>
      <c r="EG238" s="176"/>
      <c r="EH238" s="176"/>
      <c r="EI238" s="176"/>
      <c r="EJ238" s="176"/>
      <c r="EK238" s="176"/>
      <c r="EL238" s="176"/>
      <c r="EM238" s="176"/>
      <c r="EN238" s="176"/>
      <c r="EO238" s="176"/>
      <c r="EP238" s="176"/>
      <c r="EQ238" s="176"/>
      <c r="ER238" s="176"/>
      <c r="ES238" s="176"/>
      <c r="ET238" s="176"/>
      <c r="EU238" s="176"/>
      <c r="EV238" s="176"/>
      <c r="EW238" s="176"/>
      <c r="EX238" s="176"/>
      <c r="EY238" s="176"/>
      <c r="EZ238" s="176"/>
      <c r="FA238" s="176"/>
      <c r="FB238" s="176"/>
      <c r="FC238" s="176"/>
      <c r="FD238" s="176"/>
      <c r="FE238" s="176"/>
      <c r="FF238" s="176"/>
      <c r="FG238" s="176"/>
      <c r="FH238" s="176"/>
      <c r="FI238" s="176"/>
      <c r="FJ238" s="176"/>
      <c r="FK238" s="176"/>
      <c r="FL238" s="176"/>
      <c r="FM238" s="176"/>
      <c r="FN238" s="176"/>
      <c r="FO238" s="176"/>
      <c r="FP238" s="176"/>
      <c r="FQ238" s="176"/>
      <c r="FR238" s="176"/>
      <c r="FS238" s="176"/>
      <c r="FT238" s="176"/>
      <c r="FU238" s="176"/>
      <c r="FV238" s="176"/>
      <c r="FW238" s="176"/>
      <c r="FX238" s="176"/>
      <c r="FY238" s="176"/>
      <c r="FZ238" s="176"/>
      <c r="GA238" s="176"/>
      <c r="GB238" s="176"/>
      <c r="GC238" s="176"/>
      <c r="GD238" s="176"/>
      <c r="GE238" s="176"/>
      <c r="GF238" s="176"/>
      <c r="GG238" s="176"/>
      <c r="GH238" s="176"/>
      <c r="GI238" s="176"/>
      <c r="GJ238" s="176"/>
      <c r="GK238" s="176"/>
      <c r="GL238" s="176"/>
      <c r="GM238" s="176"/>
      <c r="GN238" s="176"/>
      <c r="GO238" s="176"/>
      <c r="GP238" s="176"/>
      <c r="GQ238" s="176"/>
      <c r="GR238" s="176"/>
      <c r="GS238" s="176"/>
      <c r="GT238" s="176"/>
      <c r="GU238" s="176"/>
      <c r="GV238" s="176"/>
      <c r="GW238" s="176"/>
      <c r="GX238" s="176"/>
      <c r="GY238" s="176"/>
      <c r="GZ238" s="176"/>
      <c r="HA238" s="176"/>
      <c r="HB238" s="176"/>
      <c r="HC238" s="176"/>
      <c r="HD238" s="176"/>
      <c r="HE238" s="176"/>
      <c r="HF238" s="176"/>
      <c r="HG238" s="176"/>
      <c r="HH238" s="176"/>
      <c r="HI238" s="176"/>
      <c r="HJ238" s="176"/>
      <c r="HK238" s="176"/>
      <c r="HL238" s="176"/>
      <c r="HM238" s="176"/>
      <c r="HN238" s="176"/>
      <c r="HO238" s="176"/>
      <c r="HP238" s="176"/>
      <c r="HQ238" s="176"/>
      <c r="HR238" s="176"/>
      <c r="HS238" s="176"/>
      <c r="HT238" s="176"/>
      <c r="HU238" s="176"/>
      <c r="HV238" s="176"/>
      <c r="HW238" s="176"/>
      <c r="HX238" s="176"/>
      <c r="HY238" s="176"/>
      <c r="HZ238" s="176"/>
      <c r="IA238" s="176"/>
      <c r="IB238" s="176"/>
      <c r="IC238" s="176"/>
      <c r="ID238" s="176"/>
      <c r="IE238" s="176"/>
      <c r="IF238" s="176"/>
      <c r="IG238" s="176"/>
      <c r="IH238" s="176"/>
      <c r="II238" s="176"/>
      <c r="IJ238" s="176"/>
      <c r="IK238" s="176"/>
      <c r="IL238" s="176"/>
      <c r="IM238" s="176"/>
      <c r="IN238" s="176"/>
      <c r="IO238" s="176"/>
      <c r="IP238" s="176"/>
      <c r="IQ238" s="176"/>
      <c r="IR238" s="176"/>
      <c r="IS238" s="176"/>
      <c r="IT238" s="176"/>
      <c r="IU238" s="176"/>
      <c r="IV238" s="176"/>
    </row>
    <row r="239" spans="1:256" s="177" customFormat="1" ht="22.5" x14ac:dyDescent="0.2">
      <c r="A239" s="591"/>
      <c r="B239" s="625" t="s">
        <v>1033</v>
      </c>
      <c r="C239" s="626" t="s">
        <v>8</v>
      </c>
      <c r="D239" s="626">
        <v>2025</v>
      </c>
      <c r="E239" s="626" t="s">
        <v>17</v>
      </c>
      <c r="F239" s="627">
        <v>1</v>
      </c>
      <c r="G239" s="628">
        <v>3.52</v>
      </c>
      <c r="H239" s="610">
        <f>TRUNC(F239*G239,2)</f>
        <v>3.52</v>
      </c>
      <c r="I239" s="611"/>
      <c r="J239" s="182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  <c r="BA239" s="176"/>
      <c r="BB239" s="176"/>
      <c r="BC239" s="176"/>
      <c r="BD239" s="176"/>
      <c r="BE239" s="176"/>
      <c r="BF239" s="176"/>
      <c r="BG239" s="176"/>
      <c r="BH239" s="176"/>
      <c r="BI239" s="176"/>
      <c r="BJ239" s="176"/>
      <c r="BK239" s="176"/>
      <c r="BL239" s="176"/>
      <c r="BM239" s="176"/>
      <c r="BN239" s="176"/>
      <c r="BO239" s="176"/>
      <c r="BP239" s="176"/>
      <c r="BQ239" s="176"/>
      <c r="BR239" s="176"/>
      <c r="BS239" s="176"/>
      <c r="BT239" s="176"/>
      <c r="BU239" s="176"/>
      <c r="BV239" s="176"/>
      <c r="BW239" s="176"/>
      <c r="BX239" s="176"/>
      <c r="BY239" s="176"/>
      <c r="BZ239" s="176"/>
      <c r="CA239" s="176"/>
      <c r="CB239" s="176"/>
      <c r="CC239" s="176"/>
      <c r="CD239" s="176"/>
      <c r="CE239" s="176"/>
      <c r="CF239" s="176"/>
      <c r="CG239" s="176"/>
      <c r="CH239" s="176"/>
      <c r="CI239" s="176"/>
      <c r="CJ239" s="176"/>
      <c r="CK239" s="176"/>
      <c r="CL239" s="176"/>
      <c r="CM239" s="176"/>
      <c r="CN239" s="176"/>
      <c r="CO239" s="176"/>
      <c r="CP239" s="176"/>
      <c r="CQ239" s="176"/>
      <c r="CR239" s="176"/>
      <c r="CS239" s="176"/>
      <c r="CT239" s="176"/>
      <c r="CU239" s="176"/>
      <c r="CV239" s="176"/>
      <c r="CW239" s="176"/>
      <c r="CX239" s="176"/>
      <c r="CY239" s="176"/>
      <c r="CZ239" s="176"/>
      <c r="DA239" s="176"/>
      <c r="DB239" s="176"/>
      <c r="DC239" s="176"/>
      <c r="DD239" s="176"/>
      <c r="DE239" s="176"/>
      <c r="DF239" s="176"/>
      <c r="DG239" s="176"/>
      <c r="DH239" s="176"/>
      <c r="DI239" s="176"/>
      <c r="DJ239" s="176"/>
      <c r="DK239" s="176"/>
      <c r="DL239" s="176"/>
      <c r="DM239" s="176"/>
      <c r="DN239" s="176"/>
      <c r="DO239" s="176"/>
      <c r="DP239" s="176"/>
      <c r="DQ239" s="176"/>
      <c r="DR239" s="176"/>
      <c r="DS239" s="176"/>
      <c r="DT239" s="176"/>
      <c r="DU239" s="176"/>
      <c r="DV239" s="176"/>
      <c r="DW239" s="176"/>
      <c r="DX239" s="176"/>
      <c r="DY239" s="176"/>
      <c r="DZ239" s="176"/>
      <c r="EA239" s="176"/>
      <c r="EB239" s="176"/>
      <c r="EC239" s="176"/>
      <c r="ED239" s="176"/>
      <c r="EE239" s="176"/>
      <c r="EF239" s="176"/>
      <c r="EG239" s="176"/>
      <c r="EH239" s="176"/>
      <c r="EI239" s="176"/>
      <c r="EJ239" s="176"/>
      <c r="EK239" s="176"/>
      <c r="EL239" s="176"/>
      <c r="EM239" s="176"/>
      <c r="EN239" s="176"/>
      <c r="EO239" s="176"/>
      <c r="EP239" s="176"/>
      <c r="EQ239" s="176"/>
      <c r="ER239" s="176"/>
      <c r="ES239" s="176"/>
      <c r="ET239" s="176"/>
      <c r="EU239" s="176"/>
      <c r="EV239" s="176"/>
      <c r="EW239" s="176"/>
      <c r="EX239" s="176"/>
      <c r="EY239" s="176"/>
      <c r="EZ239" s="176"/>
      <c r="FA239" s="176"/>
      <c r="FB239" s="176"/>
      <c r="FC239" s="176"/>
      <c r="FD239" s="176"/>
      <c r="FE239" s="176"/>
      <c r="FF239" s="176"/>
      <c r="FG239" s="176"/>
      <c r="FH239" s="176"/>
      <c r="FI239" s="176"/>
      <c r="FJ239" s="176"/>
      <c r="FK239" s="176"/>
      <c r="FL239" s="176"/>
      <c r="FM239" s="176"/>
      <c r="FN239" s="176"/>
      <c r="FO239" s="176"/>
      <c r="FP239" s="176"/>
      <c r="FQ239" s="176"/>
      <c r="FR239" s="176"/>
      <c r="FS239" s="176"/>
      <c r="FT239" s="176"/>
      <c r="FU239" s="176"/>
      <c r="FV239" s="176"/>
      <c r="FW239" s="176"/>
      <c r="FX239" s="176"/>
      <c r="FY239" s="176"/>
      <c r="FZ239" s="176"/>
      <c r="GA239" s="176"/>
      <c r="GB239" s="176"/>
      <c r="GC239" s="176"/>
      <c r="GD239" s="176"/>
      <c r="GE239" s="176"/>
      <c r="GF239" s="176"/>
      <c r="GG239" s="176"/>
      <c r="GH239" s="176"/>
      <c r="GI239" s="176"/>
      <c r="GJ239" s="176"/>
      <c r="GK239" s="176"/>
      <c r="GL239" s="176"/>
      <c r="GM239" s="176"/>
      <c r="GN239" s="176"/>
      <c r="GO239" s="176"/>
      <c r="GP239" s="176"/>
      <c r="GQ239" s="176"/>
      <c r="GR239" s="176"/>
      <c r="GS239" s="176"/>
      <c r="GT239" s="176"/>
      <c r="GU239" s="176"/>
      <c r="GV239" s="176"/>
      <c r="GW239" s="176"/>
      <c r="GX239" s="176"/>
      <c r="GY239" s="176"/>
      <c r="GZ239" s="176"/>
      <c r="HA239" s="176"/>
      <c r="HB239" s="176"/>
      <c r="HC239" s="176"/>
      <c r="HD239" s="176"/>
      <c r="HE239" s="176"/>
      <c r="HF239" s="176"/>
      <c r="HG239" s="176"/>
      <c r="HH239" s="176"/>
      <c r="HI239" s="176"/>
      <c r="HJ239" s="176"/>
      <c r="HK239" s="176"/>
      <c r="HL239" s="176"/>
      <c r="HM239" s="176"/>
      <c r="HN239" s="176"/>
      <c r="HO239" s="176"/>
      <c r="HP239" s="176"/>
      <c r="HQ239" s="176"/>
      <c r="HR239" s="176"/>
      <c r="HS239" s="176"/>
      <c r="HT239" s="176"/>
      <c r="HU239" s="176"/>
      <c r="HV239" s="176"/>
      <c r="HW239" s="176"/>
      <c r="HX239" s="176"/>
      <c r="HY239" s="176"/>
      <c r="HZ239" s="176"/>
      <c r="IA239" s="176"/>
      <c r="IB239" s="176"/>
      <c r="IC239" s="176"/>
      <c r="ID239" s="176"/>
      <c r="IE239" s="176"/>
      <c r="IF239" s="176"/>
      <c r="IG239" s="176"/>
      <c r="IH239" s="176"/>
      <c r="II239" s="176"/>
      <c r="IJ239" s="176"/>
      <c r="IK239" s="176"/>
      <c r="IL239" s="176"/>
      <c r="IM239" s="176"/>
      <c r="IN239" s="176"/>
      <c r="IO239" s="176"/>
      <c r="IP239" s="176"/>
      <c r="IQ239" s="176"/>
      <c r="IR239" s="176"/>
      <c r="IS239" s="176"/>
      <c r="IT239" s="176"/>
      <c r="IU239" s="176"/>
      <c r="IV239" s="176"/>
    </row>
    <row r="240" spans="1:256" s="177" customFormat="1" ht="17.25" customHeight="1" x14ac:dyDescent="0.2">
      <c r="A240" s="591"/>
      <c r="B240" s="132"/>
      <c r="C240" s="77"/>
      <c r="D240" s="593"/>
      <c r="E240" s="111"/>
      <c r="F240" s="172"/>
      <c r="G240" s="594"/>
      <c r="H240" s="125"/>
      <c r="I240" s="569"/>
      <c r="J240" s="182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  <c r="BA240" s="176"/>
      <c r="BB240" s="176"/>
      <c r="BC240" s="176"/>
      <c r="BD240" s="176"/>
      <c r="BE240" s="176"/>
      <c r="BF240" s="176"/>
      <c r="BG240" s="176"/>
      <c r="BH240" s="176"/>
      <c r="BI240" s="176"/>
      <c r="BJ240" s="176"/>
      <c r="BK240" s="176"/>
      <c r="BL240" s="176"/>
      <c r="BM240" s="176"/>
      <c r="BN240" s="176"/>
      <c r="BO240" s="176"/>
      <c r="BP240" s="176"/>
      <c r="BQ240" s="176"/>
      <c r="BR240" s="176"/>
      <c r="BS240" s="176"/>
      <c r="BT240" s="176"/>
      <c r="BU240" s="176"/>
      <c r="BV240" s="176"/>
      <c r="BW240" s="176"/>
      <c r="BX240" s="176"/>
      <c r="BY240" s="176"/>
      <c r="BZ240" s="176"/>
      <c r="CA240" s="176"/>
      <c r="CB240" s="176"/>
      <c r="CC240" s="176"/>
      <c r="CD240" s="176"/>
      <c r="CE240" s="176"/>
      <c r="CF240" s="176"/>
      <c r="CG240" s="176"/>
      <c r="CH240" s="176"/>
      <c r="CI240" s="176"/>
      <c r="CJ240" s="176"/>
      <c r="CK240" s="176"/>
      <c r="CL240" s="176"/>
      <c r="CM240" s="176"/>
      <c r="CN240" s="176"/>
      <c r="CO240" s="176"/>
      <c r="CP240" s="176"/>
      <c r="CQ240" s="176"/>
      <c r="CR240" s="176"/>
      <c r="CS240" s="176"/>
      <c r="CT240" s="176"/>
      <c r="CU240" s="176"/>
      <c r="CV240" s="176"/>
      <c r="CW240" s="176"/>
      <c r="CX240" s="176"/>
      <c r="CY240" s="176"/>
      <c r="CZ240" s="176"/>
      <c r="DA240" s="176"/>
      <c r="DB240" s="176"/>
      <c r="DC240" s="176"/>
      <c r="DD240" s="176"/>
      <c r="DE240" s="176"/>
      <c r="DF240" s="176"/>
      <c r="DG240" s="176"/>
      <c r="DH240" s="176"/>
      <c r="DI240" s="176"/>
      <c r="DJ240" s="176"/>
      <c r="DK240" s="176"/>
      <c r="DL240" s="176"/>
      <c r="DM240" s="176"/>
      <c r="DN240" s="176"/>
      <c r="DO240" s="176"/>
      <c r="DP240" s="176"/>
      <c r="DQ240" s="176"/>
      <c r="DR240" s="176"/>
      <c r="DS240" s="176"/>
      <c r="DT240" s="176"/>
      <c r="DU240" s="176"/>
      <c r="DV240" s="176"/>
      <c r="DW240" s="176"/>
      <c r="DX240" s="176"/>
      <c r="DY240" s="176"/>
      <c r="DZ240" s="176"/>
      <c r="EA240" s="176"/>
      <c r="EB240" s="176"/>
      <c r="EC240" s="176"/>
      <c r="ED240" s="176"/>
      <c r="EE240" s="176"/>
      <c r="EF240" s="176"/>
      <c r="EG240" s="176"/>
      <c r="EH240" s="176"/>
      <c r="EI240" s="176"/>
      <c r="EJ240" s="176"/>
      <c r="EK240" s="176"/>
      <c r="EL240" s="176"/>
      <c r="EM240" s="176"/>
      <c r="EN240" s="176"/>
      <c r="EO240" s="176"/>
      <c r="EP240" s="176"/>
      <c r="EQ240" s="176"/>
      <c r="ER240" s="176"/>
      <c r="ES240" s="176"/>
      <c r="ET240" s="176"/>
      <c r="EU240" s="176"/>
      <c r="EV240" s="176"/>
      <c r="EW240" s="176"/>
      <c r="EX240" s="176"/>
      <c r="EY240" s="176"/>
      <c r="EZ240" s="176"/>
      <c r="FA240" s="176"/>
      <c r="FB240" s="176"/>
      <c r="FC240" s="176"/>
      <c r="FD240" s="176"/>
      <c r="FE240" s="176"/>
      <c r="FF240" s="176"/>
      <c r="FG240" s="176"/>
      <c r="FH240" s="176"/>
      <c r="FI240" s="176"/>
      <c r="FJ240" s="176"/>
      <c r="FK240" s="176"/>
      <c r="FL240" s="176"/>
      <c r="FM240" s="176"/>
      <c r="FN240" s="176"/>
      <c r="FO240" s="176"/>
      <c r="FP240" s="176"/>
      <c r="FQ240" s="176"/>
      <c r="FR240" s="176"/>
      <c r="FS240" s="176"/>
      <c r="FT240" s="176"/>
      <c r="FU240" s="176"/>
      <c r="FV240" s="176"/>
      <c r="FW240" s="176"/>
      <c r="FX240" s="176"/>
      <c r="FY240" s="176"/>
      <c r="FZ240" s="176"/>
      <c r="GA240" s="176"/>
      <c r="GB240" s="176"/>
      <c r="GC240" s="176"/>
      <c r="GD240" s="176"/>
      <c r="GE240" s="176"/>
      <c r="GF240" s="176"/>
      <c r="GG240" s="176"/>
      <c r="GH240" s="176"/>
      <c r="GI240" s="176"/>
      <c r="GJ240" s="176"/>
      <c r="GK240" s="176"/>
      <c r="GL240" s="176"/>
      <c r="GM240" s="176"/>
      <c r="GN240" s="176"/>
      <c r="GO240" s="176"/>
      <c r="GP240" s="176"/>
      <c r="GQ240" s="176"/>
      <c r="GR240" s="176"/>
      <c r="GS240" s="176"/>
      <c r="GT240" s="176"/>
      <c r="GU240" s="176"/>
      <c r="GV240" s="176"/>
      <c r="GW240" s="176"/>
      <c r="GX240" s="176"/>
      <c r="GY240" s="176"/>
      <c r="GZ240" s="176"/>
      <c r="HA240" s="176"/>
      <c r="HB240" s="176"/>
      <c r="HC240" s="176"/>
      <c r="HD240" s="176"/>
      <c r="HE240" s="176"/>
      <c r="HF240" s="176"/>
      <c r="HG240" s="176"/>
      <c r="HH240" s="176"/>
      <c r="HI240" s="176"/>
      <c r="HJ240" s="176"/>
      <c r="HK240" s="176"/>
      <c r="HL240" s="176"/>
      <c r="HM240" s="176"/>
      <c r="HN240" s="176"/>
      <c r="HO240" s="176"/>
      <c r="HP240" s="176"/>
      <c r="HQ240" s="176"/>
      <c r="HR240" s="176"/>
      <c r="HS240" s="176"/>
      <c r="HT240" s="176"/>
      <c r="HU240" s="176"/>
      <c r="HV240" s="176"/>
      <c r="HW240" s="176"/>
      <c r="HX240" s="176"/>
      <c r="HY240" s="176"/>
      <c r="HZ240" s="176"/>
      <c r="IA240" s="176"/>
      <c r="IB240" s="176"/>
      <c r="IC240" s="176"/>
      <c r="ID240" s="176"/>
      <c r="IE240" s="176"/>
      <c r="IF240" s="176"/>
      <c r="IG240" s="176"/>
      <c r="IH240" s="176"/>
      <c r="II240" s="176"/>
      <c r="IJ240" s="176"/>
      <c r="IK240" s="176"/>
      <c r="IL240" s="176"/>
      <c r="IM240" s="176"/>
      <c r="IN240" s="176"/>
      <c r="IO240" s="176"/>
      <c r="IP240" s="176"/>
      <c r="IQ240" s="176"/>
      <c r="IR240" s="176"/>
      <c r="IS240" s="176"/>
      <c r="IT240" s="176"/>
      <c r="IU240" s="176"/>
      <c r="IV240" s="176"/>
    </row>
    <row r="241" spans="1:256" s="177" customFormat="1" x14ac:dyDescent="0.2">
      <c r="A241" s="591"/>
      <c r="B241" s="170" t="s">
        <v>230</v>
      </c>
      <c r="C241" s="808"/>
      <c r="D241" s="809"/>
      <c r="E241" s="809"/>
      <c r="F241" s="809"/>
      <c r="G241" s="809"/>
      <c r="H241" s="810"/>
      <c r="I241" s="171">
        <f>SUM(H239:H240)</f>
        <v>3.52</v>
      </c>
      <c r="J241" s="182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  <c r="CR241" s="176"/>
      <c r="CS241" s="176"/>
      <c r="CT241" s="176"/>
      <c r="CU241" s="176"/>
      <c r="CV241" s="176"/>
      <c r="CW241" s="176"/>
      <c r="CX241" s="176"/>
      <c r="CY241" s="176"/>
      <c r="CZ241" s="176"/>
      <c r="DA241" s="176"/>
      <c r="DB241" s="176"/>
      <c r="DC241" s="176"/>
      <c r="DD241" s="176"/>
      <c r="DE241" s="176"/>
      <c r="DF241" s="176"/>
      <c r="DG241" s="176"/>
      <c r="DH241" s="176"/>
      <c r="DI241" s="176"/>
      <c r="DJ241" s="176"/>
      <c r="DK241" s="176"/>
      <c r="DL241" s="176"/>
      <c r="DM241" s="176"/>
      <c r="DN241" s="176"/>
      <c r="DO241" s="176"/>
      <c r="DP241" s="176"/>
      <c r="DQ241" s="176"/>
      <c r="DR241" s="176"/>
      <c r="DS241" s="176"/>
      <c r="DT241" s="176"/>
      <c r="DU241" s="176"/>
      <c r="DV241" s="176"/>
      <c r="DW241" s="176"/>
      <c r="DX241" s="176"/>
      <c r="DY241" s="176"/>
      <c r="DZ241" s="176"/>
      <c r="EA241" s="176"/>
      <c r="EB241" s="176"/>
      <c r="EC241" s="176"/>
      <c r="ED241" s="176"/>
      <c r="EE241" s="176"/>
      <c r="EF241" s="176"/>
      <c r="EG241" s="176"/>
      <c r="EH241" s="176"/>
      <c r="EI241" s="176"/>
      <c r="EJ241" s="176"/>
      <c r="EK241" s="176"/>
      <c r="EL241" s="176"/>
      <c r="EM241" s="176"/>
      <c r="EN241" s="176"/>
      <c r="EO241" s="176"/>
      <c r="EP241" s="176"/>
      <c r="EQ241" s="176"/>
      <c r="ER241" s="176"/>
      <c r="ES241" s="176"/>
      <c r="ET241" s="176"/>
      <c r="EU241" s="176"/>
      <c r="EV241" s="176"/>
      <c r="EW241" s="176"/>
      <c r="EX241" s="176"/>
      <c r="EY241" s="176"/>
      <c r="EZ241" s="176"/>
      <c r="FA241" s="176"/>
      <c r="FB241" s="176"/>
      <c r="FC241" s="176"/>
      <c r="FD241" s="176"/>
      <c r="FE241" s="176"/>
      <c r="FF241" s="176"/>
      <c r="FG241" s="176"/>
      <c r="FH241" s="176"/>
      <c r="FI241" s="176"/>
      <c r="FJ241" s="176"/>
      <c r="FK241" s="176"/>
      <c r="FL241" s="176"/>
      <c r="FM241" s="176"/>
      <c r="FN241" s="176"/>
      <c r="FO241" s="176"/>
      <c r="FP241" s="176"/>
      <c r="FQ241" s="176"/>
      <c r="FR241" s="176"/>
      <c r="FS241" s="176"/>
      <c r="FT241" s="176"/>
      <c r="FU241" s="176"/>
      <c r="FV241" s="176"/>
      <c r="FW241" s="176"/>
      <c r="FX241" s="176"/>
      <c r="FY241" s="176"/>
      <c r="FZ241" s="176"/>
      <c r="GA241" s="176"/>
      <c r="GB241" s="176"/>
      <c r="GC241" s="176"/>
      <c r="GD241" s="176"/>
      <c r="GE241" s="176"/>
      <c r="GF241" s="176"/>
      <c r="GG241" s="176"/>
      <c r="GH241" s="176"/>
      <c r="GI241" s="176"/>
      <c r="GJ241" s="176"/>
      <c r="GK241" s="176"/>
      <c r="GL241" s="176"/>
      <c r="GM241" s="176"/>
      <c r="GN241" s="176"/>
      <c r="GO241" s="176"/>
      <c r="GP241" s="176"/>
      <c r="GQ241" s="176"/>
      <c r="GR241" s="176"/>
      <c r="GS241" s="176"/>
      <c r="GT241" s="176"/>
      <c r="GU241" s="176"/>
      <c r="GV241" s="176"/>
      <c r="GW241" s="176"/>
      <c r="GX241" s="176"/>
      <c r="GY241" s="176"/>
      <c r="GZ241" s="176"/>
      <c r="HA241" s="176"/>
      <c r="HB241" s="176"/>
      <c r="HC241" s="176"/>
      <c r="HD241" s="176"/>
      <c r="HE241" s="176"/>
      <c r="HF241" s="176"/>
      <c r="HG241" s="176"/>
      <c r="HH241" s="176"/>
      <c r="HI241" s="176"/>
      <c r="HJ241" s="176"/>
      <c r="HK241" s="176"/>
      <c r="HL241" s="176"/>
      <c r="HM241" s="176"/>
      <c r="HN241" s="176"/>
      <c r="HO241" s="176"/>
      <c r="HP241" s="176"/>
      <c r="HQ241" s="176"/>
      <c r="HR241" s="176"/>
      <c r="HS241" s="176"/>
      <c r="HT241" s="176"/>
      <c r="HU241" s="176"/>
      <c r="HV241" s="176"/>
      <c r="HW241" s="176"/>
      <c r="HX241" s="176"/>
      <c r="HY241" s="176"/>
      <c r="HZ241" s="176"/>
      <c r="IA241" s="176"/>
      <c r="IB241" s="176"/>
      <c r="IC241" s="176"/>
      <c r="ID241" s="176"/>
      <c r="IE241" s="176"/>
      <c r="IF241" s="176"/>
      <c r="IG241" s="176"/>
      <c r="IH241" s="176"/>
      <c r="II241" s="176"/>
      <c r="IJ241" s="176"/>
      <c r="IK241" s="176"/>
      <c r="IL241" s="176"/>
      <c r="IM241" s="176"/>
      <c r="IN241" s="176"/>
      <c r="IO241" s="176"/>
      <c r="IP241" s="176"/>
      <c r="IQ241" s="176"/>
      <c r="IR241" s="176"/>
      <c r="IS241" s="176"/>
      <c r="IT241" s="176"/>
      <c r="IU241" s="176"/>
      <c r="IV241" s="176"/>
    </row>
    <row r="242" spans="1:256" s="177" customFormat="1" x14ac:dyDescent="0.2">
      <c r="A242" s="591"/>
      <c r="B242" s="126"/>
      <c r="C242" s="127"/>
      <c r="D242" s="127"/>
      <c r="E242" s="128"/>
      <c r="F242" s="88"/>
      <c r="G242" s="129"/>
      <c r="H242" s="130"/>
      <c r="I242" s="131"/>
      <c r="J242" s="182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  <c r="BY242" s="176"/>
      <c r="BZ242" s="176"/>
      <c r="CA242" s="176"/>
      <c r="CB242" s="176"/>
      <c r="CC242" s="176"/>
      <c r="CD242" s="176"/>
      <c r="CE242" s="176"/>
      <c r="CF242" s="176"/>
      <c r="CG242" s="176"/>
      <c r="CH242" s="176"/>
      <c r="CI242" s="176"/>
      <c r="CJ242" s="176"/>
      <c r="CK242" s="176"/>
      <c r="CL242" s="176"/>
      <c r="CM242" s="176"/>
      <c r="CN242" s="176"/>
      <c r="CO242" s="176"/>
      <c r="CP242" s="176"/>
      <c r="CQ242" s="176"/>
      <c r="CR242" s="176"/>
      <c r="CS242" s="176"/>
      <c r="CT242" s="176"/>
      <c r="CU242" s="176"/>
      <c r="CV242" s="176"/>
      <c r="CW242" s="176"/>
      <c r="CX242" s="176"/>
      <c r="CY242" s="176"/>
      <c r="CZ242" s="176"/>
      <c r="DA242" s="176"/>
      <c r="DB242" s="176"/>
      <c r="DC242" s="176"/>
      <c r="DD242" s="176"/>
      <c r="DE242" s="176"/>
      <c r="DF242" s="176"/>
      <c r="DG242" s="176"/>
      <c r="DH242" s="176"/>
      <c r="DI242" s="176"/>
      <c r="DJ242" s="176"/>
      <c r="DK242" s="176"/>
      <c r="DL242" s="176"/>
      <c r="DM242" s="176"/>
      <c r="DN242" s="176"/>
      <c r="DO242" s="176"/>
      <c r="DP242" s="176"/>
      <c r="DQ242" s="176"/>
      <c r="DR242" s="176"/>
      <c r="DS242" s="176"/>
      <c r="DT242" s="176"/>
      <c r="DU242" s="176"/>
      <c r="DV242" s="176"/>
      <c r="DW242" s="176"/>
      <c r="DX242" s="176"/>
      <c r="DY242" s="176"/>
      <c r="DZ242" s="176"/>
      <c r="EA242" s="176"/>
      <c r="EB242" s="176"/>
      <c r="EC242" s="176"/>
      <c r="ED242" s="176"/>
      <c r="EE242" s="176"/>
      <c r="EF242" s="176"/>
      <c r="EG242" s="176"/>
      <c r="EH242" s="176"/>
      <c r="EI242" s="176"/>
      <c r="EJ242" s="176"/>
      <c r="EK242" s="176"/>
      <c r="EL242" s="176"/>
      <c r="EM242" s="176"/>
      <c r="EN242" s="176"/>
      <c r="EO242" s="176"/>
      <c r="EP242" s="176"/>
      <c r="EQ242" s="176"/>
      <c r="ER242" s="176"/>
      <c r="ES242" s="176"/>
      <c r="ET242" s="176"/>
      <c r="EU242" s="176"/>
      <c r="EV242" s="176"/>
      <c r="EW242" s="176"/>
      <c r="EX242" s="176"/>
      <c r="EY242" s="176"/>
      <c r="EZ242" s="176"/>
      <c r="FA242" s="176"/>
      <c r="FB242" s="176"/>
      <c r="FC242" s="176"/>
      <c r="FD242" s="176"/>
      <c r="FE242" s="176"/>
      <c r="FF242" s="176"/>
      <c r="FG242" s="176"/>
      <c r="FH242" s="176"/>
      <c r="FI242" s="176"/>
      <c r="FJ242" s="176"/>
      <c r="FK242" s="176"/>
      <c r="FL242" s="176"/>
      <c r="FM242" s="176"/>
      <c r="FN242" s="176"/>
      <c r="FO242" s="176"/>
      <c r="FP242" s="176"/>
      <c r="FQ242" s="176"/>
      <c r="FR242" s="176"/>
      <c r="FS242" s="176"/>
      <c r="FT242" s="176"/>
      <c r="FU242" s="176"/>
      <c r="FV242" s="176"/>
      <c r="FW242" s="176"/>
      <c r="FX242" s="176"/>
      <c r="FY242" s="176"/>
      <c r="FZ242" s="176"/>
      <c r="GA242" s="176"/>
      <c r="GB242" s="176"/>
      <c r="GC242" s="176"/>
      <c r="GD242" s="176"/>
      <c r="GE242" s="176"/>
      <c r="GF242" s="176"/>
      <c r="GG242" s="176"/>
      <c r="GH242" s="176"/>
      <c r="GI242" s="176"/>
      <c r="GJ242" s="176"/>
      <c r="GK242" s="176"/>
      <c r="GL242" s="176"/>
      <c r="GM242" s="176"/>
      <c r="GN242" s="176"/>
      <c r="GO242" s="176"/>
      <c r="GP242" s="176"/>
      <c r="GQ242" s="176"/>
      <c r="GR242" s="176"/>
      <c r="GS242" s="176"/>
      <c r="GT242" s="176"/>
      <c r="GU242" s="176"/>
      <c r="GV242" s="176"/>
      <c r="GW242" s="176"/>
      <c r="GX242" s="176"/>
      <c r="GY242" s="176"/>
      <c r="GZ242" s="176"/>
      <c r="HA242" s="176"/>
      <c r="HB242" s="176"/>
      <c r="HC242" s="176"/>
      <c r="HD242" s="176"/>
      <c r="HE242" s="176"/>
      <c r="HF242" s="176"/>
      <c r="HG242" s="176"/>
      <c r="HH242" s="176"/>
      <c r="HI242" s="176"/>
      <c r="HJ242" s="176"/>
      <c r="HK242" s="176"/>
      <c r="HL242" s="176"/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  <c r="IU242" s="176"/>
      <c r="IV242" s="176"/>
    </row>
    <row r="243" spans="1:256" s="177" customFormat="1" x14ac:dyDescent="0.2">
      <c r="A243" s="591"/>
      <c r="B243" s="811" t="s">
        <v>231</v>
      </c>
      <c r="C243" s="813" t="s">
        <v>22</v>
      </c>
      <c r="D243" s="813" t="s">
        <v>223</v>
      </c>
      <c r="E243" s="813" t="s">
        <v>17</v>
      </c>
      <c r="F243" s="816" t="s">
        <v>224</v>
      </c>
      <c r="G243" s="818" t="s">
        <v>225</v>
      </c>
      <c r="H243" s="819"/>
      <c r="I243" s="820" t="s">
        <v>232</v>
      </c>
      <c r="J243" s="182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  <c r="BY243" s="176"/>
      <c r="BZ243" s="176"/>
      <c r="CA243" s="176"/>
      <c r="CB243" s="176"/>
      <c r="CC243" s="176"/>
      <c r="CD243" s="176"/>
      <c r="CE243" s="176"/>
      <c r="CF243" s="176"/>
      <c r="CG243" s="176"/>
      <c r="CH243" s="176"/>
      <c r="CI243" s="176"/>
      <c r="CJ243" s="176"/>
      <c r="CK243" s="176"/>
      <c r="CL243" s="176"/>
      <c r="CM243" s="176"/>
      <c r="CN243" s="176"/>
      <c r="CO243" s="176"/>
      <c r="CP243" s="176"/>
      <c r="CQ243" s="176"/>
      <c r="CR243" s="176"/>
      <c r="CS243" s="176"/>
      <c r="CT243" s="176"/>
      <c r="CU243" s="176"/>
      <c r="CV243" s="176"/>
      <c r="CW243" s="176"/>
      <c r="CX243" s="176"/>
      <c r="CY243" s="176"/>
      <c r="CZ243" s="176"/>
      <c r="DA243" s="176"/>
      <c r="DB243" s="176"/>
      <c r="DC243" s="176"/>
      <c r="DD243" s="176"/>
      <c r="DE243" s="176"/>
      <c r="DF243" s="176"/>
      <c r="DG243" s="176"/>
      <c r="DH243" s="176"/>
      <c r="DI243" s="176"/>
      <c r="DJ243" s="176"/>
      <c r="DK243" s="176"/>
      <c r="DL243" s="176"/>
      <c r="DM243" s="176"/>
      <c r="DN243" s="176"/>
      <c r="DO243" s="176"/>
      <c r="DP243" s="176"/>
      <c r="DQ243" s="176"/>
      <c r="DR243" s="176"/>
      <c r="DS243" s="176"/>
      <c r="DT243" s="176"/>
      <c r="DU243" s="176"/>
      <c r="DV243" s="176"/>
      <c r="DW243" s="176"/>
      <c r="DX243" s="176"/>
      <c r="DY243" s="176"/>
      <c r="DZ243" s="176"/>
      <c r="EA243" s="176"/>
      <c r="EB243" s="176"/>
      <c r="EC243" s="176"/>
      <c r="ED243" s="176"/>
      <c r="EE243" s="176"/>
      <c r="EF243" s="176"/>
      <c r="EG243" s="176"/>
      <c r="EH243" s="176"/>
      <c r="EI243" s="176"/>
      <c r="EJ243" s="176"/>
      <c r="EK243" s="176"/>
      <c r="EL243" s="176"/>
      <c r="EM243" s="176"/>
      <c r="EN243" s="176"/>
      <c r="EO243" s="176"/>
      <c r="EP243" s="176"/>
      <c r="EQ243" s="176"/>
      <c r="ER243" s="176"/>
      <c r="ES243" s="176"/>
      <c r="ET243" s="176"/>
      <c r="EU243" s="176"/>
      <c r="EV243" s="176"/>
      <c r="EW243" s="176"/>
      <c r="EX243" s="176"/>
      <c r="EY243" s="176"/>
      <c r="EZ243" s="176"/>
      <c r="FA243" s="176"/>
      <c r="FB243" s="176"/>
      <c r="FC243" s="176"/>
      <c r="FD243" s="176"/>
      <c r="FE243" s="176"/>
      <c r="FF243" s="176"/>
      <c r="FG243" s="176"/>
      <c r="FH243" s="176"/>
      <c r="FI243" s="176"/>
      <c r="FJ243" s="176"/>
      <c r="FK243" s="176"/>
      <c r="FL243" s="176"/>
      <c r="FM243" s="176"/>
      <c r="FN243" s="176"/>
      <c r="FO243" s="176"/>
      <c r="FP243" s="176"/>
      <c r="FQ243" s="176"/>
      <c r="FR243" s="176"/>
      <c r="FS243" s="176"/>
      <c r="FT243" s="176"/>
      <c r="FU243" s="176"/>
      <c r="FV243" s="176"/>
      <c r="FW243" s="176"/>
      <c r="FX243" s="176"/>
      <c r="FY243" s="176"/>
      <c r="FZ243" s="176"/>
      <c r="GA243" s="176"/>
      <c r="GB243" s="176"/>
      <c r="GC243" s="176"/>
      <c r="GD243" s="176"/>
      <c r="GE243" s="176"/>
      <c r="GF243" s="176"/>
      <c r="GG243" s="176"/>
      <c r="GH243" s="176"/>
      <c r="GI243" s="176"/>
      <c r="GJ243" s="176"/>
      <c r="GK243" s="176"/>
      <c r="GL243" s="176"/>
      <c r="GM243" s="176"/>
      <c r="GN243" s="176"/>
      <c r="GO243" s="176"/>
      <c r="GP243" s="176"/>
      <c r="GQ243" s="176"/>
      <c r="GR243" s="176"/>
      <c r="GS243" s="176"/>
      <c r="GT243" s="176"/>
      <c r="GU243" s="176"/>
      <c r="GV243" s="176"/>
      <c r="GW243" s="176"/>
      <c r="GX243" s="176"/>
      <c r="GY243" s="176"/>
      <c r="GZ243" s="176"/>
      <c r="HA243" s="176"/>
      <c r="HB243" s="176"/>
      <c r="HC243" s="176"/>
      <c r="HD243" s="176"/>
      <c r="HE243" s="176"/>
      <c r="HF243" s="176"/>
      <c r="HG243" s="176"/>
      <c r="HH243" s="176"/>
      <c r="HI243" s="176"/>
      <c r="HJ243" s="176"/>
      <c r="HK243" s="176"/>
      <c r="HL243" s="176"/>
      <c r="HM243" s="176"/>
      <c r="HN243" s="176"/>
      <c r="HO243" s="176"/>
      <c r="HP243" s="176"/>
      <c r="HQ243" s="176"/>
      <c r="HR243" s="176"/>
      <c r="HS243" s="176"/>
      <c r="HT243" s="176"/>
      <c r="HU243" s="176"/>
      <c r="HV243" s="176"/>
      <c r="HW243" s="176"/>
      <c r="HX243" s="176"/>
      <c r="HY243" s="176"/>
      <c r="HZ243" s="176"/>
      <c r="IA243" s="176"/>
      <c r="IB243" s="176"/>
      <c r="IC243" s="176"/>
      <c r="ID243" s="176"/>
      <c r="IE243" s="176"/>
      <c r="IF243" s="176"/>
      <c r="IG243" s="176"/>
      <c r="IH243" s="176"/>
      <c r="II243" s="176"/>
      <c r="IJ243" s="176"/>
      <c r="IK243" s="176"/>
      <c r="IL243" s="176"/>
      <c r="IM243" s="176"/>
      <c r="IN243" s="176"/>
      <c r="IO243" s="176"/>
      <c r="IP243" s="176"/>
      <c r="IQ243" s="176"/>
      <c r="IR243" s="176"/>
      <c r="IS243" s="176"/>
      <c r="IT243" s="176"/>
      <c r="IU243" s="176"/>
      <c r="IV243" s="176"/>
    </row>
    <row r="244" spans="1:256" s="177" customFormat="1" x14ac:dyDescent="0.2">
      <c r="A244" s="591"/>
      <c r="B244" s="812"/>
      <c r="C244" s="814"/>
      <c r="D244" s="814"/>
      <c r="E244" s="815"/>
      <c r="F244" s="817"/>
      <c r="G244" s="165" t="s">
        <v>227</v>
      </c>
      <c r="H244" s="166" t="s">
        <v>228</v>
      </c>
      <c r="I244" s="821"/>
      <c r="J244" s="182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  <c r="BA244" s="176"/>
      <c r="BB244" s="176"/>
      <c r="BC244" s="176"/>
      <c r="BD244" s="176"/>
      <c r="BE244" s="176"/>
      <c r="BF244" s="176"/>
      <c r="BG244" s="176"/>
      <c r="BH244" s="176"/>
      <c r="BI244" s="176"/>
      <c r="BJ244" s="176"/>
      <c r="BK244" s="176"/>
      <c r="BL244" s="176"/>
      <c r="BM244" s="176"/>
      <c r="BN244" s="176"/>
      <c r="BO244" s="176"/>
      <c r="BP244" s="176"/>
      <c r="BQ244" s="176"/>
      <c r="BR244" s="176"/>
      <c r="BS244" s="176"/>
      <c r="BT244" s="176"/>
      <c r="BU244" s="176"/>
      <c r="BV244" s="176"/>
      <c r="BW244" s="176"/>
      <c r="BX244" s="176"/>
      <c r="BY244" s="176"/>
      <c r="BZ244" s="176"/>
      <c r="CA244" s="176"/>
      <c r="CB244" s="176"/>
      <c r="CC244" s="176"/>
      <c r="CD244" s="176"/>
      <c r="CE244" s="176"/>
      <c r="CF244" s="176"/>
      <c r="CG244" s="176"/>
      <c r="CH244" s="176"/>
      <c r="CI244" s="176"/>
      <c r="CJ244" s="176"/>
      <c r="CK244" s="176"/>
      <c r="CL244" s="176"/>
      <c r="CM244" s="176"/>
      <c r="CN244" s="176"/>
      <c r="CO244" s="176"/>
      <c r="CP244" s="176"/>
      <c r="CQ244" s="176"/>
      <c r="CR244" s="176"/>
      <c r="CS244" s="176"/>
      <c r="CT244" s="176"/>
      <c r="CU244" s="176"/>
      <c r="CV244" s="176"/>
      <c r="CW244" s="176"/>
      <c r="CX244" s="176"/>
      <c r="CY244" s="176"/>
      <c r="CZ244" s="176"/>
      <c r="DA244" s="176"/>
      <c r="DB244" s="176"/>
      <c r="DC244" s="176"/>
      <c r="DD244" s="176"/>
      <c r="DE244" s="176"/>
      <c r="DF244" s="176"/>
      <c r="DG244" s="176"/>
      <c r="DH244" s="176"/>
      <c r="DI244" s="176"/>
      <c r="DJ244" s="176"/>
      <c r="DK244" s="176"/>
      <c r="DL244" s="176"/>
      <c r="DM244" s="176"/>
      <c r="DN244" s="176"/>
      <c r="DO244" s="176"/>
      <c r="DP244" s="176"/>
      <c r="DQ244" s="176"/>
      <c r="DR244" s="176"/>
      <c r="DS244" s="176"/>
      <c r="DT244" s="176"/>
      <c r="DU244" s="176"/>
      <c r="DV244" s="176"/>
      <c r="DW244" s="176"/>
      <c r="DX244" s="176"/>
      <c r="DY244" s="176"/>
      <c r="DZ244" s="176"/>
      <c r="EA244" s="176"/>
      <c r="EB244" s="176"/>
      <c r="EC244" s="176"/>
      <c r="ED244" s="176"/>
      <c r="EE244" s="176"/>
      <c r="EF244" s="176"/>
      <c r="EG244" s="176"/>
      <c r="EH244" s="176"/>
      <c r="EI244" s="176"/>
      <c r="EJ244" s="176"/>
      <c r="EK244" s="176"/>
      <c r="EL244" s="176"/>
      <c r="EM244" s="176"/>
      <c r="EN244" s="176"/>
      <c r="EO244" s="176"/>
      <c r="EP244" s="176"/>
      <c r="EQ244" s="176"/>
      <c r="ER244" s="176"/>
      <c r="ES244" s="176"/>
      <c r="ET244" s="176"/>
      <c r="EU244" s="176"/>
      <c r="EV244" s="176"/>
      <c r="EW244" s="176"/>
      <c r="EX244" s="176"/>
      <c r="EY244" s="176"/>
      <c r="EZ244" s="176"/>
      <c r="FA244" s="176"/>
      <c r="FB244" s="176"/>
      <c r="FC244" s="176"/>
      <c r="FD244" s="176"/>
      <c r="FE244" s="176"/>
      <c r="FF244" s="176"/>
      <c r="FG244" s="176"/>
      <c r="FH244" s="176"/>
      <c r="FI244" s="176"/>
      <c r="FJ244" s="176"/>
      <c r="FK244" s="176"/>
      <c r="FL244" s="176"/>
      <c r="FM244" s="176"/>
      <c r="FN244" s="176"/>
      <c r="FO244" s="176"/>
      <c r="FP244" s="176"/>
      <c r="FQ244" s="176"/>
      <c r="FR244" s="176"/>
      <c r="FS244" s="176"/>
      <c r="FT244" s="176"/>
      <c r="FU244" s="176"/>
      <c r="FV244" s="176"/>
      <c r="FW244" s="176"/>
      <c r="FX244" s="176"/>
      <c r="FY244" s="176"/>
      <c r="FZ244" s="176"/>
      <c r="GA244" s="176"/>
      <c r="GB244" s="176"/>
      <c r="GC244" s="176"/>
      <c r="GD244" s="176"/>
      <c r="GE244" s="176"/>
      <c r="GF244" s="176"/>
      <c r="GG244" s="176"/>
      <c r="GH244" s="176"/>
      <c r="GI244" s="176"/>
      <c r="GJ244" s="176"/>
      <c r="GK244" s="176"/>
      <c r="GL244" s="176"/>
      <c r="GM244" s="176"/>
      <c r="GN244" s="176"/>
      <c r="GO244" s="176"/>
      <c r="GP244" s="176"/>
      <c r="GQ244" s="176"/>
      <c r="GR244" s="176"/>
      <c r="GS244" s="176"/>
      <c r="GT244" s="176"/>
      <c r="GU244" s="176"/>
      <c r="GV244" s="176"/>
      <c r="GW244" s="176"/>
      <c r="GX244" s="176"/>
      <c r="GY244" s="176"/>
      <c r="GZ244" s="176"/>
      <c r="HA244" s="176"/>
      <c r="HB244" s="176"/>
      <c r="HC244" s="176"/>
      <c r="HD244" s="176"/>
      <c r="HE244" s="176"/>
      <c r="HF244" s="176"/>
      <c r="HG244" s="176"/>
      <c r="HH244" s="176"/>
      <c r="HI244" s="176"/>
      <c r="HJ244" s="176"/>
      <c r="HK244" s="176"/>
      <c r="HL244" s="176"/>
      <c r="HM244" s="176"/>
      <c r="HN244" s="176"/>
      <c r="HO244" s="176"/>
      <c r="HP244" s="176"/>
      <c r="HQ244" s="176"/>
      <c r="HR244" s="176"/>
      <c r="HS244" s="176"/>
      <c r="HT244" s="176"/>
      <c r="HU244" s="176"/>
      <c r="HV244" s="176"/>
      <c r="HW244" s="176"/>
      <c r="HX244" s="176"/>
      <c r="HY244" s="176"/>
      <c r="HZ244" s="176"/>
      <c r="IA244" s="176"/>
      <c r="IB244" s="176"/>
      <c r="IC244" s="176"/>
      <c r="ID244" s="176"/>
      <c r="IE244" s="176"/>
      <c r="IF244" s="176"/>
      <c r="IG244" s="176"/>
      <c r="IH244" s="176"/>
      <c r="II244" s="176"/>
      <c r="IJ244" s="176"/>
      <c r="IK244" s="176"/>
      <c r="IL244" s="176"/>
      <c r="IM244" s="176"/>
      <c r="IN244" s="176"/>
      <c r="IO244" s="176"/>
      <c r="IP244" s="176"/>
      <c r="IQ244" s="176"/>
      <c r="IR244" s="176"/>
      <c r="IS244" s="176"/>
      <c r="IT244" s="176"/>
      <c r="IU244" s="176"/>
      <c r="IV244" s="176"/>
    </row>
    <row r="245" spans="1:256" s="177" customFormat="1" x14ac:dyDescent="0.2">
      <c r="A245" s="591"/>
      <c r="B245" s="132"/>
      <c r="C245" s="110"/>
      <c r="D245" s="78"/>
      <c r="E245" s="111"/>
      <c r="F245" s="112"/>
      <c r="G245" s="113"/>
      <c r="H245" s="114"/>
      <c r="I245" s="159"/>
      <c r="J245" s="182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  <c r="BY245" s="176"/>
      <c r="BZ245" s="176"/>
      <c r="CA245" s="176"/>
      <c r="CB245" s="176"/>
      <c r="CC245" s="176"/>
      <c r="CD245" s="176"/>
      <c r="CE245" s="176"/>
      <c r="CF245" s="176"/>
      <c r="CG245" s="176"/>
      <c r="CH245" s="176"/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/>
      <c r="DR245" s="176"/>
      <c r="DS245" s="176"/>
      <c r="DT245" s="176"/>
      <c r="DU245" s="176"/>
      <c r="DV245" s="176"/>
      <c r="DW245" s="176"/>
      <c r="DX245" s="176"/>
      <c r="DY245" s="176"/>
      <c r="DZ245" s="176"/>
      <c r="EA245" s="176"/>
      <c r="EB245" s="176"/>
      <c r="EC245" s="176"/>
      <c r="ED245" s="176"/>
      <c r="EE245" s="176"/>
      <c r="EF245" s="176"/>
      <c r="EG245" s="176"/>
      <c r="EH245" s="176"/>
      <c r="EI245" s="176"/>
      <c r="EJ245" s="176"/>
      <c r="EK245" s="176"/>
      <c r="EL245" s="176"/>
      <c r="EM245" s="176"/>
      <c r="EN245" s="176"/>
      <c r="EO245" s="176"/>
      <c r="EP245" s="176"/>
      <c r="EQ245" s="176"/>
      <c r="ER245" s="176"/>
      <c r="ES245" s="176"/>
      <c r="ET245" s="176"/>
      <c r="EU245" s="176"/>
      <c r="EV245" s="176"/>
      <c r="EW245" s="176"/>
      <c r="EX245" s="176"/>
      <c r="EY245" s="176"/>
      <c r="EZ245" s="176"/>
      <c r="FA245" s="176"/>
      <c r="FB245" s="176"/>
      <c r="FC245" s="176"/>
      <c r="FD245" s="176"/>
      <c r="FE245" s="176"/>
      <c r="FF245" s="176"/>
      <c r="FG245" s="176"/>
      <c r="FH245" s="176"/>
      <c r="FI245" s="176"/>
      <c r="FJ245" s="176"/>
      <c r="FK245" s="176"/>
      <c r="FL245" s="176"/>
      <c r="FM245" s="176"/>
      <c r="FN245" s="176"/>
      <c r="FO245" s="176"/>
      <c r="FP245" s="176"/>
      <c r="FQ245" s="176"/>
      <c r="FR245" s="176"/>
      <c r="FS245" s="176"/>
      <c r="FT245" s="176"/>
      <c r="FU245" s="176"/>
      <c r="FV245" s="176"/>
      <c r="FW245" s="176"/>
      <c r="FX245" s="176"/>
      <c r="FY245" s="176"/>
      <c r="FZ245" s="176"/>
      <c r="GA245" s="176"/>
      <c r="GB245" s="176"/>
      <c r="GC245" s="176"/>
      <c r="GD245" s="176"/>
      <c r="GE245" s="176"/>
      <c r="GF245" s="176"/>
      <c r="GG245" s="176"/>
      <c r="GH245" s="176"/>
      <c r="GI245" s="176"/>
      <c r="GJ245" s="176"/>
      <c r="GK245" s="176"/>
      <c r="GL245" s="176"/>
      <c r="GM245" s="176"/>
      <c r="GN245" s="176"/>
      <c r="GO245" s="176"/>
      <c r="GP245" s="176"/>
      <c r="GQ245" s="176"/>
      <c r="GR245" s="176"/>
      <c r="GS245" s="176"/>
      <c r="GT245" s="176"/>
      <c r="GU245" s="176"/>
      <c r="GV245" s="176"/>
      <c r="GW245" s="176"/>
      <c r="GX245" s="176"/>
      <c r="GY245" s="176"/>
      <c r="GZ245" s="176"/>
      <c r="HA245" s="176"/>
      <c r="HB245" s="176"/>
      <c r="HC245" s="176"/>
      <c r="HD245" s="176"/>
      <c r="HE245" s="176"/>
      <c r="HF245" s="176"/>
      <c r="HG245" s="176"/>
      <c r="HH245" s="176"/>
      <c r="HI245" s="176"/>
      <c r="HJ245" s="176"/>
      <c r="HK245" s="176"/>
      <c r="HL245" s="176"/>
      <c r="HM245" s="176"/>
      <c r="HN245" s="176"/>
      <c r="HO245" s="176"/>
      <c r="HP245" s="176"/>
      <c r="HQ245" s="176"/>
      <c r="HR245" s="176"/>
      <c r="HS245" s="176"/>
      <c r="HT245" s="176"/>
      <c r="HU245" s="176"/>
      <c r="HV245" s="176"/>
      <c r="HW245" s="176"/>
      <c r="HX245" s="176"/>
      <c r="HY245" s="176"/>
      <c r="HZ245" s="176"/>
      <c r="IA245" s="176"/>
      <c r="IB245" s="176"/>
      <c r="IC245" s="176"/>
      <c r="ID245" s="176"/>
      <c r="IE245" s="176"/>
      <c r="IF245" s="176"/>
      <c r="IG245" s="176"/>
      <c r="IH245" s="176"/>
      <c r="II245" s="176"/>
      <c r="IJ245" s="176"/>
      <c r="IK245" s="176"/>
      <c r="IL245" s="176"/>
      <c r="IM245" s="176"/>
      <c r="IN245" s="176"/>
      <c r="IO245" s="176"/>
      <c r="IP245" s="176"/>
      <c r="IQ245" s="176"/>
      <c r="IR245" s="176"/>
      <c r="IS245" s="176"/>
      <c r="IT245" s="176"/>
      <c r="IU245" s="176"/>
      <c r="IV245" s="176"/>
    </row>
    <row r="246" spans="1:256" s="177" customFormat="1" x14ac:dyDescent="0.2">
      <c r="A246" s="591"/>
      <c r="B246" s="170" t="s">
        <v>232</v>
      </c>
      <c r="C246" s="808"/>
      <c r="D246" s="809"/>
      <c r="E246" s="809"/>
      <c r="F246" s="809"/>
      <c r="G246" s="809"/>
      <c r="H246" s="810"/>
      <c r="I246" s="171">
        <f>SUM(H245)</f>
        <v>0</v>
      </c>
      <c r="J246" s="182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  <c r="BY246" s="176"/>
      <c r="BZ246" s="176"/>
      <c r="CA246" s="176"/>
      <c r="CB246" s="176"/>
      <c r="CC246" s="176"/>
      <c r="CD246" s="176"/>
      <c r="CE246" s="176"/>
      <c r="CF246" s="176"/>
      <c r="CG246" s="176"/>
      <c r="CH246" s="176"/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/>
      <c r="CT246" s="176"/>
      <c r="CU246" s="176"/>
      <c r="CV246" s="176"/>
      <c r="CW246" s="176"/>
      <c r="CX246" s="176"/>
      <c r="CY246" s="176"/>
      <c r="CZ246" s="176"/>
      <c r="DA246" s="176"/>
      <c r="DB246" s="176"/>
      <c r="DC246" s="176"/>
      <c r="DD246" s="176"/>
      <c r="DE246" s="176"/>
      <c r="DF246" s="176"/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/>
      <c r="DR246" s="176"/>
      <c r="DS246" s="176"/>
      <c r="DT246" s="176"/>
      <c r="DU246" s="176"/>
      <c r="DV246" s="176"/>
      <c r="DW246" s="176"/>
      <c r="DX246" s="176"/>
      <c r="DY246" s="176"/>
      <c r="DZ246" s="176"/>
      <c r="EA246" s="176"/>
      <c r="EB246" s="176"/>
      <c r="EC246" s="176"/>
      <c r="ED246" s="176"/>
      <c r="EE246" s="176"/>
      <c r="EF246" s="176"/>
      <c r="EG246" s="176"/>
      <c r="EH246" s="176"/>
      <c r="EI246" s="176"/>
      <c r="EJ246" s="176"/>
      <c r="EK246" s="176"/>
      <c r="EL246" s="176"/>
      <c r="EM246" s="176"/>
      <c r="EN246" s="176"/>
      <c r="EO246" s="176"/>
      <c r="EP246" s="176"/>
      <c r="EQ246" s="176"/>
      <c r="ER246" s="176"/>
      <c r="ES246" s="176"/>
      <c r="ET246" s="176"/>
      <c r="EU246" s="176"/>
      <c r="EV246" s="176"/>
      <c r="EW246" s="176"/>
      <c r="EX246" s="176"/>
      <c r="EY246" s="176"/>
      <c r="EZ246" s="176"/>
      <c r="FA246" s="176"/>
      <c r="FB246" s="176"/>
      <c r="FC246" s="176"/>
      <c r="FD246" s="176"/>
      <c r="FE246" s="176"/>
      <c r="FF246" s="176"/>
      <c r="FG246" s="176"/>
      <c r="FH246" s="176"/>
      <c r="FI246" s="176"/>
      <c r="FJ246" s="176"/>
      <c r="FK246" s="176"/>
      <c r="FL246" s="176"/>
      <c r="FM246" s="176"/>
      <c r="FN246" s="176"/>
      <c r="FO246" s="176"/>
      <c r="FP246" s="176"/>
      <c r="FQ246" s="176"/>
      <c r="FR246" s="176"/>
      <c r="FS246" s="176"/>
      <c r="FT246" s="176"/>
      <c r="FU246" s="176"/>
      <c r="FV246" s="176"/>
      <c r="FW246" s="176"/>
      <c r="FX246" s="176"/>
      <c r="FY246" s="176"/>
      <c r="FZ246" s="176"/>
      <c r="GA246" s="176"/>
      <c r="GB246" s="176"/>
      <c r="GC246" s="176"/>
      <c r="GD246" s="176"/>
      <c r="GE246" s="176"/>
      <c r="GF246" s="176"/>
      <c r="GG246" s="176"/>
      <c r="GH246" s="176"/>
      <c r="GI246" s="176"/>
      <c r="GJ246" s="176"/>
      <c r="GK246" s="176"/>
      <c r="GL246" s="176"/>
      <c r="GM246" s="176"/>
      <c r="GN246" s="176"/>
      <c r="GO246" s="176"/>
      <c r="GP246" s="176"/>
      <c r="GQ246" s="176"/>
      <c r="GR246" s="176"/>
      <c r="GS246" s="176"/>
      <c r="GT246" s="176"/>
      <c r="GU246" s="176"/>
      <c r="GV246" s="176"/>
      <c r="GW246" s="176"/>
      <c r="GX246" s="176"/>
      <c r="GY246" s="176"/>
      <c r="GZ246" s="176"/>
      <c r="HA246" s="176"/>
      <c r="HB246" s="176"/>
      <c r="HC246" s="176"/>
      <c r="HD246" s="176"/>
      <c r="HE246" s="176"/>
      <c r="HF246" s="176"/>
      <c r="HG246" s="176"/>
      <c r="HH246" s="176"/>
      <c r="HI246" s="176"/>
      <c r="HJ246" s="176"/>
      <c r="HK246" s="176"/>
      <c r="HL246" s="176"/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  <c r="IU246" s="176"/>
      <c r="IV246" s="176"/>
    </row>
    <row r="247" spans="1:256" s="177" customFormat="1" x14ac:dyDescent="0.2">
      <c r="A247" s="591"/>
      <c r="B247" s="76"/>
      <c r="C247" s="77"/>
      <c r="D247" s="174"/>
      <c r="E247" s="79"/>
      <c r="F247" s="80"/>
      <c r="G247" s="167"/>
      <c r="H247" s="168"/>
      <c r="I247" s="131"/>
      <c r="J247" s="182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  <c r="BY247" s="176"/>
      <c r="BZ247" s="176"/>
      <c r="CA247" s="176"/>
      <c r="CB247" s="176"/>
      <c r="CC247" s="176"/>
      <c r="CD247" s="176"/>
      <c r="CE247" s="176"/>
      <c r="CF247" s="176"/>
      <c r="CG247" s="176"/>
      <c r="CH247" s="176"/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/>
      <c r="CT247" s="176"/>
      <c r="CU247" s="176"/>
      <c r="CV247" s="176"/>
      <c r="CW247" s="176"/>
      <c r="CX247" s="176"/>
      <c r="CY247" s="176"/>
      <c r="CZ247" s="176"/>
      <c r="DA247" s="176"/>
      <c r="DB247" s="176"/>
      <c r="DC247" s="176"/>
      <c r="DD247" s="176"/>
      <c r="DE247" s="176"/>
      <c r="DF247" s="176"/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76"/>
      <c r="DX247" s="176"/>
      <c r="DY247" s="176"/>
      <c r="DZ247" s="176"/>
      <c r="EA247" s="176"/>
      <c r="EB247" s="176"/>
      <c r="EC247" s="176"/>
      <c r="ED247" s="176"/>
      <c r="EE247" s="176"/>
      <c r="EF247" s="176"/>
      <c r="EG247" s="176"/>
      <c r="EH247" s="176"/>
      <c r="EI247" s="176"/>
      <c r="EJ247" s="176"/>
      <c r="EK247" s="176"/>
      <c r="EL247" s="176"/>
      <c r="EM247" s="176"/>
      <c r="EN247" s="176"/>
      <c r="EO247" s="176"/>
      <c r="EP247" s="176"/>
      <c r="EQ247" s="176"/>
      <c r="ER247" s="176"/>
      <c r="ES247" s="176"/>
      <c r="ET247" s="176"/>
      <c r="EU247" s="176"/>
      <c r="EV247" s="176"/>
      <c r="EW247" s="176"/>
      <c r="EX247" s="176"/>
      <c r="EY247" s="176"/>
      <c r="EZ247" s="176"/>
      <c r="FA247" s="176"/>
      <c r="FB247" s="176"/>
      <c r="FC247" s="176"/>
      <c r="FD247" s="176"/>
      <c r="FE247" s="176"/>
      <c r="FF247" s="176"/>
      <c r="FG247" s="176"/>
      <c r="FH247" s="176"/>
      <c r="FI247" s="176"/>
      <c r="FJ247" s="176"/>
      <c r="FK247" s="176"/>
      <c r="FL247" s="176"/>
      <c r="FM247" s="176"/>
      <c r="FN247" s="176"/>
      <c r="FO247" s="176"/>
      <c r="FP247" s="176"/>
      <c r="FQ247" s="176"/>
      <c r="FR247" s="176"/>
      <c r="FS247" s="176"/>
      <c r="FT247" s="176"/>
      <c r="FU247" s="176"/>
      <c r="FV247" s="176"/>
      <c r="FW247" s="176"/>
      <c r="FX247" s="176"/>
      <c r="FY247" s="176"/>
      <c r="FZ247" s="176"/>
      <c r="GA247" s="176"/>
      <c r="GB247" s="176"/>
      <c r="GC247" s="176"/>
      <c r="GD247" s="176"/>
      <c r="GE247" s="176"/>
      <c r="GF247" s="176"/>
      <c r="GG247" s="176"/>
      <c r="GH247" s="176"/>
      <c r="GI247" s="176"/>
      <c r="GJ247" s="176"/>
      <c r="GK247" s="176"/>
      <c r="GL247" s="176"/>
      <c r="GM247" s="176"/>
      <c r="GN247" s="176"/>
      <c r="GO247" s="176"/>
      <c r="GP247" s="176"/>
      <c r="GQ247" s="176"/>
      <c r="GR247" s="176"/>
      <c r="GS247" s="176"/>
      <c r="GT247" s="176"/>
      <c r="GU247" s="176"/>
      <c r="GV247" s="176"/>
      <c r="GW247" s="176"/>
      <c r="GX247" s="176"/>
      <c r="GY247" s="176"/>
      <c r="GZ247" s="176"/>
      <c r="HA247" s="176"/>
      <c r="HB247" s="176"/>
      <c r="HC247" s="176"/>
      <c r="HD247" s="176"/>
      <c r="HE247" s="176"/>
      <c r="HF247" s="176"/>
      <c r="HG247" s="176"/>
      <c r="HH247" s="176"/>
      <c r="HI247" s="176"/>
      <c r="HJ247" s="176"/>
      <c r="HK247" s="176"/>
      <c r="HL247" s="176"/>
      <c r="HM247" s="176"/>
      <c r="HN247" s="176"/>
      <c r="HO247" s="176"/>
      <c r="HP247" s="176"/>
      <c r="HQ247" s="176"/>
      <c r="HR247" s="176"/>
      <c r="HS247" s="176"/>
      <c r="HT247" s="176"/>
      <c r="HU247" s="176"/>
      <c r="HV247" s="176"/>
      <c r="HW247" s="176"/>
      <c r="HX247" s="176"/>
      <c r="HY247" s="176"/>
      <c r="HZ247" s="176"/>
      <c r="IA247" s="176"/>
      <c r="IB247" s="176"/>
      <c r="IC247" s="176"/>
      <c r="ID247" s="176"/>
      <c r="IE247" s="176"/>
      <c r="IF247" s="176"/>
      <c r="IG247" s="176"/>
      <c r="IH247" s="176"/>
      <c r="II247" s="176"/>
      <c r="IJ247" s="176"/>
      <c r="IK247" s="176"/>
      <c r="IL247" s="176"/>
      <c r="IM247" s="176"/>
      <c r="IN247" s="176"/>
      <c r="IO247" s="176"/>
      <c r="IP247" s="176"/>
      <c r="IQ247" s="176"/>
      <c r="IR247" s="176"/>
      <c r="IS247" s="176"/>
      <c r="IT247" s="176"/>
      <c r="IU247" s="176"/>
      <c r="IV247" s="176"/>
    </row>
    <row r="248" spans="1:256" s="177" customFormat="1" x14ac:dyDescent="0.2">
      <c r="A248" s="591"/>
      <c r="B248" s="102"/>
      <c r="C248" s="672"/>
      <c r="D248" s="672"/>
      <c r="E248" s="672"/>
      <c r="F248" s="104"/>
      <c r="G248" s="105"/>
      <c r="H248" s="106"/>
      <c r="I248" s="107"/>
      <c r="J248" s="182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  <c r="AZ248" s="176"/>
      <c r="BA248" s="176"/>
      <c r="BB248" s="176"/>
      <c r="BC248" s="176"/>
      <c r="BD248" s="176"/>
      <c r="BE248" s="176"/>
      <c r="BF248" s="176"/>
      <c r="BG248" s="176"/>
      <c r="BH248" s="176"/>
      <c r="BI248" s="176"/>
      <c r="BJ248" s="176"/>
      <c r="BK248" s="176"/>
      <c r="BL248" s="176"/>
      <c r="BM248" s="176"/>
      <c r="BN248" s="176"/>
      <c r="BO248" s="176"/>
      <c r="BP248" s="176"/>
      <c r="BQ248" s="176"/>
      <c r="BR248" s="176"/>
      <c r="BS248" s="176"/>
      <c r="BT248" s="176"/>
      <c r="BU248" s="176"/>
      <c r="BV248" s="176"/>
      <c r="BW248" s="176"/>
      <c r="BX248" s="176"/>
      <c r="BY248" s="176"/>
      <c r="BZ248" s="176"/>
      <c r="CA248" s="176"/>
      <c r="CB248" s="176"/>
      <c r="CC248" s="176"/>
      <c r="CD248" s="176"/>
      <c r="CE248" s="176"/>
      <c r="CF248" s="176"/>
      <c r="CG248" s="176"/>
      <c r="CH248" s="176"/>
      <c r="CI248" s="176"/>
      <c r="CJ248" s="176"/>
      <c r="CK248" s="176"/>
      <c r="CL248" s="176"/>
      <c r="CM248" s="176"/>
      <c r="CN248" s="176"/>
      <c r="CO248" s="176"/>
      <c r="CP248" s="176"/>
      <c r="CQ248" s="176"/>
      <c r="CR248" s="176"/>
      <c r="CS248" s="176"/>
      <c r="CT248" s="176"/>
      <c r="CU248" s="176"/>
      <c r="CV248" s="176"/>
      <c r="CW248" s="176"/>
      <c r="CX248" s="176"/>
      <c r="CY248" s="176"/>
      <c r="CZ248" s="176"/>
      <c r="DA248" s="176"/>
      <c r="DB248" s="176"/>
      <c r="DC248" s="176"/>
      <c r="DD248" s="176"/>
      <c r="DE248" s="176"/>
      <c r="DF248" s="176"/>
      <c r="DG248" s="176"/>
      <c r="DH248" s="176"/>
      <c r="DI248" s="176"/>
      <c r="DJ248" s="176"/>
      <c r="DK248" s="176"/>
      <c r="DL248" s="176"/>
      <c r="DM248" s="176"/>
      <c r="DN248" s="176"/>
      <c r="DO248" s="176"/>
      <c r="DP248" s="176"/>
      <c r="DQ248" s="176"/>
      <c r="DR248" s="176"/>
      <c r="DS248" s="176"/>
      <c r="DT248" s="176"/>
      <c r="DU248" s="176"/>
      <c r="DV248" s="176"/>
      <c r="DW248" s="176"/>
      <c r="DX248" s="176"/>
      <c r="DY248" s="176"/>
      <c r="DZ248" s="176"/>
      <c r="EA248" s="176"/>
      <c r="EB248" s="176"/>
      <c r="EC248" s="176"/>
      <c r="ED248" s="176"/>
      <c r="EE248" s="176"/>
      <c r="EF248" s="176"/>
      <c r="EG248" s="176"/>
      <c r="EH248" s="176"/>
      <c r="EI248" s="176"/>
      <c r="EJ248" s="176"/>
      <c r="EK248" s="176"/>
      <c r="EL248" s="176"/>
      <c r="EM248" s="176"/>
      <c r="EN248" s="176"/>
      <c r="EO248" s="176"/>
      <c r="EP248" s="176"/>
      <c r="EQ248" s="176"/>
      <c r="ER248" s="176"/>
      <c r="ES248" s="176"/>
      <c r="ET248" s="176"/>
      <c r="EU248" s="176"/>
      <c r="EV248" s="176"/>
      <c r="EW248" s="176"/>
      <c r="EX248" s="176"/>
      <c r="EY248" s="176"/>
      <c r="EZ248" s="176"/>
      <c r="FA248" s="176"/>
      <c r="FB248" s="176"/>
      <c r="FC248" s="176"/>
      <c r="FD248" s="176"/>
      <c r="FE248" s="176"/>
      <c r="FF248" s="176"/>
      <c r="FG248" s="176"/>
      <c r="FH248" s="176"/>
      <c r="FI248" s="176"/>
      <c r="FJ248" s="176"/>
      <c r="FK248" s="176"/>
      <c r="FL248" s="176"/>
      <c r="FM248" s="176"/>
      <c r="FN248" s="176"/>
      <c r="FO248" s="176"/>
      <c r="FP248" s="176"/>
      <c r="FQ248" s="176"/>
      <c r="FR248" s="176"/>
      <c r="FS248" s="176"/>
      <c r="FT248" s="176"/>
      <c r="FU248" s="176"/>
      <c r="FV248" s="176"/>
      <c r="FW248" s="176"/>
      <c r="FX248" s="176"/>
      <c r="FY248" s="176"/>
      <c r="FZ248" s="176"/>
      <c r="GA248" s="176"/>
      <c r="GB248" s="176"/>
      <c r="GC248" s="176"/>
      <c r="GD248" s="176"/>
      <c r="GE248" s="176"/>
      <c r="GF248" s="176"/>
      <c r="GG248" s="176"/>
      <c r="GH248" s="176"/>
      <c r="GI248" s="176"/>
      <c r="GJ248" s="176"/>
      <c r="GK248" s="176"/>
      <c r="GL248" s="176"/>
      <c r="GM248" s="176"/>
      <c r="GN248" s="176"/>
      <c r="GO248" s="176"/>
      <c r="GP248" s="176"/>
      <c r="GQ248" s="176"/>
      <c r="GR248" s="176"/>
      <c r="GS248" s="176"/>
      <c r="GT248" s="176"/>
      <c r="GU248" s="176"/>
      <c r="GV248" s="176"/>
      <c r="GW248" s="176"/>
      <c r="GX248" s="176"/>
      <c r="GY248" s="176"/>
      <c r="GZ248" s="176"/>
      <c r="HA248" s="176"/>
      <c r="HB248" s="176"/>
      <c r="HC248" s="176"/>
      <c r="HD248" s="176"/>
      <c r="HE248" s="176"/>
      <c r="HF248" s="176"/>
      <c r="HG248" s="176"/>
      <c r="HH248" s="176"/>
      <c r="HI248" s="176"/>
      <c r="HJ248" s="176"/>
      <c r="HK248" s="176"/>
      <c r="HL248" s="176"/>
      <c r="HM248" s="176"/>
      <c r="HN248" s="176"/>
      <c r="HO248" s="176"/>
      <c r="HP248" s="176"/>
      <c r="HQ248" s="176"/>
      <c r="HR248" s="176"/>
      <c r="HS248" s="176"/>
      <c r="HT248" s="176"/>
      <c r="HU248" s="176"/>
      <c r="HV248" s="176"/>
      <c r="HW248" s="176"/>
      <c r="HX248" s="176"/>
      <c r="HY248" s="176"/>
      <c r="HZ248" s="176"/>
      <c r="IA248" s="176"/>
      <c r="IB248" s="176"/>
      <c r="IC248" s="176"/>
      <c r="ID248" s="176"/>
      <c r="IE248" s="176"/>
      <c r="IF248" s="176"/>
      <c r="IG248" s="176"/>
      <c r="IH248" s="176"/>
      <c r="II248" s="176"/>
      <c r="IJ248" s="176"/>
      <c r="IK248" s="176"/>
      <c r="IL248" s="176"/>
      <c r="IM248" s="176"/>
      <c r="IN248" s="176"/>
      <c r="IO248" s="176"/>
      <c r="IP248" s="176"/>
      <c r="IQ248" s="176"/>
      <c r="IR248" s="176"/>
      <c r="IS248" s="176"/>
      <c r="IT248" s="176"/>
      <c r="IU248" s="176"/>
      <c r="IV248" s="176"/>
    </row>
    <row r="249" spans="1:256" s="177" customFormat="1" ht="17.25" customHeight="1" x14ac:dyDescent="0.2">
      <c r="A249" s="591"/>
      <c r="B249" s="139" t="s">
        <v>237</v>
      </c>
      <c r="C249" s="562"/>
      <c r="D249" s="562"/>
      <c r="E249" s="141"/>
      <c r="F249" s="142"/>
      <c r="G249" s="108"/>
      <c r="H249" s="109"/>
      <c r="I249" s="298" t="s">
        <v>210</v>
      </c>
      <c r="J249" s="182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6"/>
      <c r="BD249" s="176"/>
      <c r="BE249" s="176"/>
      <c r="BF249" s="176"/>
      <c r="BG249" s="176"/>
      <c r="BH249" s="176"/>
      <c r="BI249" s="176"/>
      <c r="BJ249" s="176"/>
      <c r="BK249" s="176"/>
      <c r="BL249" s="176"/>
      <c r="BM249" s="176"/>
      <c r="BN249" s="176"/>
      <c r="BO249" s="176"/>
      <c r="BP249" s="176"/>
      <c r="BQ249" s="176"/>
      <c r="BR249" s="176"/>
      <c r="BS249" s="176"/>
      <c r="BT249" s="176"/>
      <c r="BU249" s="176"/>
      <c r="BV249" s="176"/>
      <c r="BW249" s="176"/>
      <c r="BX249" s="176"/>
      <c r="BY249" s="176"/>
      <c r="BZ249" s="176"/>
      <c r="CA249" s="176"/>
      <c r="CB249" s="176"/>
      <c r="CC249" s="176"/>
      <c r="CD249" s="176"/>
      <c r="CE249" s="176"/>
      <c r="CF249" s="176"/>
      <c r="CG249" s="176"/>
      <c r="CH249" s="176"/>
      <c r="CI249" s="176"/>
      <c r="CJ249" s="176"/>
      <c r="CK249" s="176"/>
      <c r="CL249" s="176"/>
      <c r="CM249" s="176"/>
      <c r="CN249" s="176"/>
      <c r="CO249" s="176"/>
      <c r="CP249" s="176"/>
      <c r="CQ249" s="176"/>
      <c r="CR249" s="176"/>
      <c r="CS249" s="176"/>
      <c r="CT249" s="176"/>
      <c r="CU249" s="176"/>
      <c r="CV249" s="176"/>
      <c r="CW249" s="176"/>
      <c r="CX249" s="176"/>
      <c r="CY249" s="176"/>
      <c r="CZ249" s="176"/>
      <c r="DA249" s="176"/>
      <c r="DB249" s="176"/>
      <c r="DC249" s="176"/>
      <c r="DD249" s="176"/>
      <c r="DE249" s="176"/>
      <c r="DF249" s="176"/>
      <c r="DG249" s="176"/>
      <c r="DH249" s="176"/>
      <c r="DI249" s="176"/>
      <c r="DJ249" s="176"/>
      <c r="DK249" s="176"/>
      <c r="DL249" s="176"/>
      <c r="DM249" s="176"/>
      <c r="DN249" s="176"/>
      <c r="DO249" s="176"/>
      <c r="DP249" s="176"/>
      <c r="DQ249" s="176"/>
      <c r="DR249" s="176"/>
      <c r="DS249" s="176"/>
      <c r="DT249" s="176"/>
      <c r="DU249" s="176"/>
      <c r="DV249" s="176"/>
      <c r="DW249" s="176"/>
      <c r="DX249" s="176"/>
      <c r="DY249" s="176"/>
      <c r="DZ249" s="176"/>
      <c r="EA249" s="176"/>
      <c r="EB249" s="176"/>
      <c r="EC249" s="176"/>
      <c r="ED249" s="176"/>
      <c r="EE249" s="176"/>
      <c r="EF249" s="176"/>
      <c r="EG249" s="176"/>
      <c r="EH249" s="176"/>
      <c r="EI249" s="176"/>
      <c r="EJ249" s="176"/>
      <c r="EK249" s="176"/>
      <c r="EL249" s="176"/>
      <c r="EM249" s="176"/>
      <c r="EN249" s="176"/>
      <c r="EO249" s="176"/>
      <c r="EP249" s="176"/>
      <c r="EQ249" s="176"/>
      <c r="ER249" s="176"/>
      <c r="ES249" s="176"/>
      <c r="ET249" s="176"/>
      <c r="EU249" s="176"/>
      <c r="EV249" s="176"/>
      <c r="EW249" s="176"/>
      <c r="EX249" s="176"/>
      <c r="EY249" s="176"/>
      <c r="EZ249" s="176"/>
      <c r="FA249" s="176"/>
      <c r="FB249" s="176"/>
      <c r="FC249" s="176"/>
      <c r="FD249" s="176"/>
      <c r="FE249" s="176"/>
      <c r="FF249" s="176"/>
      <c r="FG249" s="176"/>
      <c r="FH249" s="176"/>
      <c r="FI249" s="176"/>
      <c r="FJ249" s="176"/>
      <c r="FK249" s="176"/>
      <c r="FL249" s="176"/>
      <c r="FM249" s="176"/>
      <c r="FN249" s="176"/>
      <c r="FO249" s="176"/>
      <c r="FP249" s="176"/>
      <c r="FQ249" s="176"/>
      <c r="FR249" s="176"/>
      <c r="FS249" s="176"/>
      <c r="FT249" s="176"/>
      <c r="FU249" s="176"/>
      <c r="FV249" s="176"/>
      <c r="FW249" s="176"/>
      <c r="FX249" s="176"/>
      <c r="FY249" s="176"/>
      <c r="FZ249" s="176"/>
      <c r="GA249" s="176"/>
      <c r="GB249" s="176"/>
      <c r="GC249" s="176"/>
      <c r="GD249" s="176"/>
      <c r="GE249" s="176"/>
      <c r="GF249" s="176"/>
      <c r="GG249" s="176"/>
      <c r="GH249" s="176"/>
      <c r="GI249" s="176"/>
      <c r="GJ249" s="176"/>
      <c r="GK249" s="176"/>
      <c r="GL249" s="176"/>
      <c r="GM249" s="176"/>
      <c r="GN249" s="176"/>
      <c r="GO249" s="176"/>
      <c r="GP249" s="176"/>
      <c r="GQ249" s="176"/>
      <c r="GR249" s="176"/>
      <c r="GS249" s="176"/>
      <c r="GT249" s="176"/>
      <c r="GU249" s="176"/>
      <c r="GV249" s="176"/>
      <c r="GW249" s="176"/>
      <c r="GX249" s="176"/>
      <c r="GY249" s="176"/>
      <c r="GZ249" s="176"/>
      <c r="HA249" s="176"/>
      <c r="HB249" s="176"/>
      <c r="HC249" s="176"/>
      <c r="HD249" s="176"/>
      <c r="HE249" s="176"/>
      <c r="HF249" s="176"/>
      <c r="HG249" s="176"/>
      <c r="HH249" s="176"/>
      <c r="HI249" s="176"/>
      <c r="HJ249" s="176"/>
      <c r="HK249" s="176"/>
      <c r="HL249" s="176"/>
      <c r="HM249" s="176"/>
      <c r="HN249" s="176"/>
      <c r="HO249" s="176"/>
      <c r="HP249" s="176"/>
      <c r="HQ249" s="176"/>
      <c r="HR249" s="176"/>
      <c r="HS249" s="176"/>
      <c r="HT249" s="176"/>
      <c r="HU249" s="176"/>
      <c r="HV249" s="176"/>
      <c r="HW249" s="176"/>
      <c r="HX249" s="176"/>
      <c r="HY249" s="176"/>
      <c r="HZ249" s="176"/>
      <c r="IA249" s="176"/>
      <c r="IB249" s="176"/>
      <c r="IC249" s="176"/>
      <c r="ID249" s="176"/>
      <c r="IE249" s="176"/>
      <c r="IF249" s="176"/>
      <c r="IG249" s="176"/>
      <c r="IH249" s="176"/>
      <c r="II249" s="176"/>
      <c r="IJ249" s="176"/>
      <c r="IK249" s="176"/>
      <c r="IL249" s="176"/>
      <c r="IM249" s="176"/>
      <c r="IN249" s="176"/>
      <c r="IO249" s="176"/>
      <c r="IP249" s="176"/>
      <c r="IQ249" s="176"/>
      <c r="IR249" s="176"/>
      <c r="IS249" s="176"/>
      <c r="IT249" s="176"/>
      <c r="IU249" s="176"/>
      <c r="IV249" s="176"/>
    </row>
    <row r="250" spans="1:256" s="177" customFormat="1" ht="21.75" customHeight="1" x14ac:dyDescent="0.2">
      <c r="A250" s="591"/>
      <c r="B250" s="143" t="s">
        <v>238</v>
      </c>
      <c r="C250" s="144"/>
      <c r="D250" s="144"/>
      <c r="E250" s="145"/>
      <c r="F250" s="146"/>
      <c r="G250" s="595">
        <f>I235</f>
        <v>35.43</v>
      </c>
      <c r="H250" s="148"/>
      <c r="I250" s="149"/>
      <c r="J250" s="182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  <c r="AZ250" s="176"/>
      <c r="BA250" s="176"/>
      <c r="BB250" s="176"/>
      <c r="BC250" s="176"/>
      <c r="BD250" s="176"/>
      <c r="BE250" s="176"/>
      <c r="BF250" s="176"/>
      <c r="BG250" s="176"/>
      <c r="BH250" s="176"/>
      <c r="BI250" s="176"/>
      <c r="BJ250" s="176"/>
      <c r="BK250" s="176"/>
      <c r="BL250" s="176"/>
      <c r="BM250" s="176"/>
      <c r="BN250" s="176"/>
      <c r="BO250" s="176"/>
      <c r="BP250" s="176"/>
      <c r="BQ250" s="176"/>
      <c r="BR250" s="176"/>
      <c r="BS250" s="176"/>
      <c r="BT250" s="176"/>
      <c r="BU250" s="176"/>
      <c r="BV250" s="176"/>
      <c r="BW250" s="176"/>
      <c r="BX250" s="176"/>
      <c r="BY250" s="176"/>
      <c r="BZ250" s="176"/>
      <c r="CA250" s="176"/>
      <c r="CB250" s="176"/>
      <c r="CC250" s="176"/>
      <c r="CD250" s="176"/>
      <c r="CE250" s="176"/>
      <c r="CF250" s="176"/>
      <c r="CG250" s="176"/>
      <c r="CH250" s="176"/>
      <c r="CI250" s="176"/>
      <c r="CJ250" s="176"/>
      <c r="CK250" s="176"/>
      <c r="CL250" s="176"/>
      <c r="CM250" s="176"/>
      <c r="CN250" s="176"/>
      <c r="CO250" s="176"/>
      <c r="CP250" s="176"/>
      <c r="CQ250" s="176"/>
      <c r="CR250" s="176"/>
      <c r="CS250" s="176"/>
      <c r="CT250" s="176"/>
      <c r="CU250" s="176"/>
      <c r="CV250" s="176"/>
      <c r="CW250" s="176"/>
      <c r="CX250" s="176"/>
      <c r="CY250" s="176"/>
      <c r="CZ250" s="176"/>
      <c r="DA250" s="176"/>
      <c r="DB250" s="176"/>
      <c r="DC250" s="176"/>
      <c r="DD250" s="176"/>
      <c r="DE250" s="176"/>
      <c r="DF250" s="176"/>
      <c r="DG250" s="176"/>
      <c r="DH250" s="176"/>
      <c r="DI250" s="176"/>
      <c r="DJ250" s="176"/>
      <c r="DK250" s="176"/>
      <c r="DL250" s="176"/>
      <c r="DM250" s="176"/>
      <c r="DN250" s="176"/>
      <c r="DO250" s="176"/>
      <c r="DP250" s="176"/>
      <c r="DQ250" s="176"/>
      <c r="DR250" s="176"/>
      <c r="DS250" s="176"/>
      <c r="DT250" s="176"/>
      <c r="DU250" s="176"/>
      <c r="DV250" s="176"/>
      <c r="DW250" s="176"/>
      <c r="DX250" s="176"/>
      <c r="DY250" s="176"/>
      <c r="DZ250" s="176"/>
      <c r="EA250" s="176"/>
      <c r="EB250" s="176"/>
      <c r="EC250" s="176"/>
      <c r="ED250" s="176"/>
      <c r="EE250" s="176"/>
      <c r="EF250" s="176"/>
      <c r="EG250" s="176"/>
      <c r="EH250" s="176"/>
      <c r="EI250" s="176"/>
      <c r="EJ250" s="176"/>
      <c r="EK250" s="176"/>
      <c r="EL250" s="176"/>
      <c r="EM250" s="176"/>
      <c r="EN250" s="176"/>
      <c r="EO250" s="176"/>
      <c r="EP250" s="176"/>
      <c r="EQ250" s="176"/>
      <c r="ER250" s="176"/>
      <c r="ES250" s="176"/>
      <c r="ET250" s="176"/>
      <c r="EU250" s="176"/>
      <c r="EV250" s="176"/>
      <c r="EW250" s="176"/>
      <c r="EX250" s="176"/>
      <c r="EY250" s="176"/>
      <c r="EZ250" s="176"/>
      <c r="FA250" s="176"/>
      <c r="FB250" s="176"/>
      <c r="FC250" s="176"/>
      <c r="FD250" s="176"/>
      <c r="FE250" s="176"/>
      <c r="FF250" s="176"/>
      <c r="FG250" s="176"/>
      <c r="FH250" s="176"/>
      <c r="FI250" s="176"/>
      <c r="FJ250" s="176"/>
      <c r="FK250" s="176"/>
      <c r="FL250" s="176"/>
      <c r="FM250" s="176"/>
      <c r="FN250" s="176"/>
      <c r="FO250" s="176"/>
      <c r="FP250" s="176"/>
      <c r="FQ250" s="176"/>
      <c r="FR250" s="176"/>
      <c r="FS250" s="176"/>
      <c r="FT250" s="176"/>
      <c r="FU250" s="176"/>
      <c r="FV250" s="176"/>
      <c r="FW250" s="176"/>
      <c r="FX250" s="176"/>
      <c r="FY250" s="176"/>
      <c r="FZ250" s="176"/>
      <c r="GA250" s="176"/>
      <c r="GB250" s="176"/>
      <c r="GC250" s="176"/>
      <c r="GD250" s="176"/>
      <c r="GE250" s="176"/>
      <c r="GF250" s="176"/>
      <c r="GG250" s="176"/>
      <c r="GH250" s="176"/>
      <c r="GI250" s="176"/>
      <c r="GJ250" s="176"/>
      <c r="GK250" s="176"/>
      <c r="GL250" s="176"/>
      <c r="GM250" s="176"/>
      <c r="GN250" s="176"/>
      <c r="GO250" s="176"/>
      <c r="GP250" s="176"/>
      <c r="GQ250" s="176"/>
      <c r="GR250" s="176"/>
      <c r="GS250" s="176"/>
      <c r="GT250" s="176"/>
      <c r="GU250" s="176"/>
      <c r="GV250" s="176"/>
      <c r="GW250" s="176"/>
      <c r="GX250" s="176"/>
      <c r="GY250" s="176"/>
      <c r="GZ250" s="176"/>
      <c r="HA250" s="176"/>
      <c r="HB250" s="176"/>
      <c r="HC250" s="176"/>
      <c r="HD250" s="176"/>
      <c r="HE250" s="176"/>
      <c r="HF250" s="176"/>
      <c r="HG250" s="176"/>
      <c r="HH250" s="176"/>
      <c r="HI250" s="176"/>
      <c r="HJ250" s="176"/>
      <c r="HK250" s="176"/>
      <c r="HL250" s="176"/>
      <c r="HM250" s="176"/>
      <c r="HN250" s="176"/>
      <c r="HO250" s="176"/>
      <c r="HP250" s="176"/>
      <c r="HQ250" s="176"/>
      <c r="HR250" s="176"/>
      <c r="HS250" s="176"/>
      <c r="HT250" s="176"/>
      <c r="HU250" s="176"/>
      <c r="HV250" s="176"/>
      <c r="HW250" s="176"/>
      <c r="HX250" s="176"/>
      <c r="HY250" s="176"/>
      <c r="HZ250" s="176"/>
      <c r="IA250" s="176"/>
      <c r="IB250" s="176"/>
      <c r="IC250" s="176"/>
      <c r="ID250" s="176"/>
      <c r="IE250" s="176"/>
      <c r="IF250" s="176"/>
      <c r="IG250" s="176"/>
      <c r="IH250" s="176"/>
      <c r="II250" s="176"/>
      <c r="IJ250" s="176"/>
      <c r="IK250" s="176"/>
      <c r="IL250" s="176"/>
      <c r="IM250" s="176"/>
      <c r="IN250" s="176"/>
      <c r="IO250" s="176"/>
      <c r="IP250" s="176"/>
      <c r="IQ250" s="176"/>
      <c r="IR250" s="176"/>
      <c r="IS250" s="176"/>
      <c r="IT250" s="176"/>
      <c r="IU250" s="176"/>
      <c r="IV250" s="176"/>
    </row>
    <row r="251" spans="1:256" s="177" customFormat="1" ht="21.75" customHeight="1" x14ac:dyDescent="0.2">
      <c r="A251" s="591"/>
      <c r="B251" s="296" t="s">
        <v>239</v>
      </c>
      <c r="C251" s="673"/>
      <c r="D251" s="673"/>
      <c r="E251" s="150"/>
      <c r="F251" s="151"/>
      <c r="G251" s="596">
        <v>0</v>
      </c>
      <c r="H251" s="161"/>
      <c r="I251" s="153"/>
      <c r="J251" s="182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/>
      <c r="CR251" s="176"/>
      <c r="CS251" s="176"/>
      <c r="CT251" s="176"/>
      <c r="CU251" s="176"/>
      <c r="CV251" s="176"/>
      <c r="CW251" s="176"/>
      <c r="CX251" s="176"/>
      <c r="CY251" s="176"/>
      <c r="CZ251" s="176"/>
      <c r="DA251" s="176"/>
      <c r="DB251" s="176"/>
      <c r="DC251" s="176"/>
      <c r="DD251" s="176"/>
      <c r="DE251" s="176"/>
      <c r="DF251" s="176"/>
      <c r="DG251" s="176"/>
      <c r="DH251" s="176"/>
      <c r="DI251" s="176"/>
      <c r="DJ251" s="176"/>
      <c r="DK251" s="176"/>
      <c r="DL251" s="176"/>
      <c r="DM251" s="176"/>
      <c r="DN251" s="176"/>
      <c r="DO251" s="176"/>
      <c r="DP251" s="176"/>
      <c r="DQ251" s="176"/>
      <c r="DR251" s="176"/>
      <c r="DS251" s="176"/>
      <c r="DT251" s="176"/>
      <c r="DU251" s="176"/>
      <c r="DV251" s="176"/>
      <c r="DW251" s="176"/>
      <c r="DX251" s="176"/>
      <c r="DY251" s="176"/>
      <c r="DZ251" s="176"/>
      <c r="EA251" s="176"/>
      <c r="EB251" s="176"/>
      <c r="EC251" s="176"/>
      <c r="ED251" s="176"/>
      <c r="EE251" s="176"/>
      <c r="EF251" s="176"/>
      <c r="EG251" s="176"/>
      <c r="EH251" s="176"/>
      <c r="EI251" s="176"/>
      <c r="EJ251" s="176"/>
      <c r="EK251" s="176"/>
      <c r="EL251" s="176"/>
      <c r="EM251" s="176"/>
      <c r="EN251" s="176"/>
      <c r="EO251" s="176"/>
      <c r="EP251" s="176"/>
      <c r="EQ251" s="176"/>
      <c r="ER251" s="176"/>
      <c r="ES251" s="176"/>
      <c r="ET251" s="176"/>
      <c r="EU251" s="176"/>
      <c r="EV251" s="176"/>
      <c r="EW251" s="176"/>
      <c r="EX251" s="176"/>
      <c r="EY251" s="176"/>
      <c r="EZ251" s="176"/>
      <c r="FA251" s="176"/>
      <c r="FB251" s="176"/>
      <c r="FC251" s="176"/>
      <c r="FD251" s="176"/>
      <c r="FE251" s="176"/>
      <c r="FF251" s="176"/>
      <c r="FG251" s="176"/>
      <c r="FH251" s="176"/>
      <c r="FI251" s="176"/>
      <c r="FJ251" s="176"/>
      <c r="FK251" s="176"/>
      <c r="FL251" s="176"/>
      <c r="FM251" s="176"/>
      <c r="FN251" s="176"/>
      <c r="FO251" s="176"/>
      <c r="FP251" s="176"/>
      <c r="FQ251" s="176"/>
      <c r="FR251" s="176"/>
      <c r="FS251" s="176"/>
      <c r="FT251" s="176"/>
      <c r="FU251" s="176"/>
      <c r="FV251" s="176"/>
      <c r="FW251" s="176"/>
      <c r="FX251" s="176"/>
      <c r="FY251" s="176"/>
      <c r="FZ251" s="176"/>
      <c r="GA251" s="176"/>
      <c r="GB251" s="176"/>
      <c r="GC251" s="176"/>
      <c r="GD251" s="176"/>
      <c r="GE251" s="176"/>
      <c r="GF251" s="176"/>
      <c r="GG251" s="176"/>
      <c r="GH251" s="176"/>
      <c r="GI251" s="176"/>
      <c r="GJ251" s="176"/>
      <c r="GK251" s="176"/>
      <c r="GL251" s="176"/>
      <c r="GM251" s="176"/>
      <c r="GN251" s="176"/>
      <c r="GO251" s="176"/>
      <c r="GP251" s="176"/>
      <c r="GQ251" s="176"/>
      <c r="GR251" s="176"/>
      <c r="GS251" s="176"/>
      <c r="GT251" s="176"/>
      <c r="GU251" s="176"/>
      <c r="GV251" s="176"/>
      <c r="GW251" s="176"/>
      <c r="GX251" s="176"/>
      <c r="GY251" s="176"/>
      <c r="GZ251" s="176"/>
      <c r="HA251" s="176"/>
      <c r="HB251" s="176"/>
      <c r="HC251" s="176"/>
      <c r="HD251" s="176"/>
      <c r="HE251" s="176"/>
      <c r="HF251" s="176"/>
      <c r="HG251" s="176"/>
      <c r="HH251" s="176"/>
      <c r="HI251" s="176"/>
      <c r="HJ251" s="176"/>
      <c r="HK251" s="176"/>
      <c r="HL251" s="176"/>
      <c r="HM251" s="176"/>
      <c r="HN251" s="176"/>
      <c r="HO251" s="176"/>
      <c r="HP251" s="176"/>
      <c r="HQ251" s="176"/>
      <c r="HR251" s="176"/>
      <c r="HS251" s="176"/>
      <c r="HT251" s="176"/>
      <c r="HU251" s="176"/>
      <c r="HV251" s="176"/>
      <c r="HW251" s="176"/>
      <c r="HX251" s="176"/>
      <c r="HY251" s="176"/>
      <c r="HZ251" s="176"/>
      <c r="IA251" s="176"/>
      <c r="IB251" s="176"/>
      <c r="IC251" s="176"/>
      <c r="ID251" s="176"/>
      <c r="IE251" s="176"/>
      <c r="IF251" s="176"/>
      <c r="IG251" s="176"/>
      <c r="IH251" s="176"/>
      <c r="II251" s="176"/>
      <c r="IJ251" s="176"/>
      <c r="IK251" s="176"/>
      <c r="IL251" s="176"/>
      <c r="IM251" s="176"/>
      <c r="IN251" s="176"/>
      <c r="IO251" s="176"/>
      <c r="IP251" s="176"/>
      <c r="IQ251" s="176"/>
      <c r="IR251" s="176"/>
      <c r="IS251" s="176"/>
      <c r="IT251" s="176"/>
      <c r="IU251" s="176"/>
      <c r="IV251" s="176"/>
    </row>
    <row r="252" spans="1:256" s="177" customFormat="1" ht="21.75" customHeight="1" x14ac:dyDescent="0.2">
      <c r="A252" s="591"/>
      <c r="B252" s="154" t="s">
        <v>240</v>
      </c>
      <c r="C252" s="155"/>
      <c r="D252" s="155"/>
      <c r="E252" s="156"/>
      <c r="F252" s="597"/>
      <c r="G252" s="598"/>
      <c r="H252" s="297"/>
      <c r="I252" s="159">
        <f>G250+G251</f>
        <v>35.43</v>
      </c>
      <c r="J252" s="182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/>
      <c r="CR252" s="176"/>
      <c r="CS252" s="176"/>
      <c r="CT252" s="176"/>
      <c r="CU252" s="176"/>
      <c r="CV252" s="176"/>
      <c r="CW252" s="176"/>
      <c r="CX252" s="176"/>
      <c r="CY252" s="176"/>
      <c r="CZ252" s="176"/>
      <c r="DA252" s="176"/>
      <c r="DB252" s="176"/>
      <c r="DC252" s="176"/>
      <c r="DD252" s="176"/>
      <c r="DE252" s="176"/>
      <c r="DF252" s="176"/>
      <c r="DG252" s="176"/>
      <c r="DH252" s="176"/>
      <c r="DI252" s="176"/>
      <c r="DJ252" s="176"/>
      <c r="DK252" s="176"/>
      <c r="DL252" s="176"/>
      <c r="DM252" s="176"/>
      <c r="DN252" s="176"/>
      <c r="DO252" s="176"/>
      <c r="DP252" s="176"/>
      <c r="DQ252" s="176"/>
      <c r="DR252" s="176"/>
      <c r="DS252" s="176"/>
      <c r="DT252" s="176"/>
      <c r="DU252" s="176"/>
      <c r="DV252" s="176"/>
      <c r="DW252" s="176"/>
      <c r="DX252" s="176"/>
      <c r="DY252" s="176"/>
      <c r="DZ252" s="176"/>
      <c r="EA252" s="176"/>
      <c r="EB252" s="176"/>
      <c r="EC252" s="176"/>
      <c r="ED252" s="176"/>
      <c r="EE252" s="176"/>
      <c r="EF252" s="176"/>
      <c r="EG252" s="176"/>
      <c r="EH252" s="176"/>
      <c r="EI252" s="176"/>
      <c r="EJ252" s="176"/>
      <c r="EK252" s="176"/>
      <c r="EL252" s="176"/>
      <c r="EM252" s="176"/>
      <c r="EN252" s="176"/>
      <c r="EO252" s="176"/>
      <c r="EP252" s="176"/>
      <c r="EQ252" s="176"/>
      <c r="ER252" s="176"/>
      <c r="ES252" s="176"/>
      <c r="ET252" s="176"/>
      <c r="EU252" s="176"/>
      <c r="EV252" s="176"/>
      <c r="EW252" s="176"/>
      <c r="EX252" s="176"/>
      <c r="EY252" s="176"/>
      <c r="EZ252" s="176"/>
      <c r="FA252" s="176"/>
      <c r="FB252" s="176"/>
      <c r="FC252" s="176"/>
      <c r="FD252" s="176"/>
      <c r="FE252" s="176"/>
      <c r="FF252" s="176"/>
      <c r="FG252" s="176"/>
      <c r="FH252" s="176"/>
      <c r="FI252" s="176"/>
      <c r="FJ252" s="176"/>
      <c r="FK252" s="176"/>
      <c r="FL252" s="176"/>
      <c r="FM252" s="176"/>
      <c r="FN252" s="176"/>
      <c r="FO252" s="176"/>
      <c r="FP252" s="176"/>
      <c r="FQ252" s="176"/>
      <c r="FR252" s="176"/>
      <c r="FS252" s="176"/>
      <c r="FT252" s="176"/>
      <c r="FU252" s="176"/>
      <c r="FV252" s="176"/>
      <c r="FW252" s="176"/>
      <c r="FX252" s="176"/>
      <c r="FY252" s="176"/>
      <c r="FZ252" s="176"/>
      <c r="GA252" s="176"/>
      <c r="GB252" s="176"/>
      <c r="GC252" s="176"/>
      <c r="GD252" s="176"/>
      <c r="GE252" s="176"/>
      <c r="GF252" s="176"/>
      <c r="GG252" s="176"/>
      <c r="GH252" s="176"/>
      <c r="GI252" s="176"/>
      <c r="GJ252" s="176"/>
      <c r="GK252" s="176"/>
      <c r="GL252" s="176"/>
      <c r="GM252" s="176"/>
      <c r="GN252" s="176"/>
      <c r="GO252" s="176"/>
      <c r="GP252" s="176"/>
      <c r="GQ252" s="176"/>
      <c r="GR252" s="176"/>
      <c r="GS252" s="176"/>
      <c r="GT252" s="176"/>
      <c r="GU252" s="176"/>
      <c r="GV252" s="176"/>
      <c r="GW252" s="176"/>
      <c r="GX252" s="176"/>
      <c r="GY252" s="176"/>
      <c r="GZ252" s="176"/>
      <c r="HA252" s="176"/>
      <c r="HB252" s="176"/>
      <c r="HC252" s="176"/>
      <c r="HD252" s="176"/>
      <c r="HE252" s="176"/>
      <c r="HF252" s="176"/>
      <c r="HG252" s="176"/>
      <c r="HH252" s="176"/>
      <c r="HI252" s="176"/>
      <c r="HJ252" s="176"/>
      <c r="HK252" s="176"/>
      <c r="HL252" s="176"/>
      <c r="HM252" s="176"/>
      <c r="HN252" s="176"/>
      <c r="HO252" s="176"/>
      <c r="HP252" s="176"/>
      <c r="HQ252" s="176"/>
      <c r="HR252" s="176"/>
      <c r="HS252" s="176"/>
      <c r="HT252" s="176"/>
      <c r="HU252" s="176"/>
      <c r="HV252" s="176"/>
      <c r="HW252" s="176"/>
      <c r="HX252" s="176"/>
      <c r="HY252" s="176"/>
      <c r="HZ252" s="176"/>
      <c r="IA252" s="176"/>
      <c r="IB252" s="176"/>
      <c r="IC252" s="176"/>
      <c r="ID252" s="176"/>
      <c r="IE252" s="176"/>
      <c r="IF252" s="176"/>
      <c r="IG252" s="176"/>
      <c r="IH252" s="176"/>
      <c r="II252" s="176"/>
      <c r="IJ252" s="176"/>
      <c r="IK252" s="176"/>
      <c r="IL252" s="176"/>
      <c r="IM252" s="176"/>
      <c r="IN252" s="176"/>
      <c r="IO252" s="176"/>
      <c r="IP252" s="176"/>
      <c r="IQ252" s="176"/>
      <c r="IR252" s="176"/>
      <c r="IS252" s="176"/>
      <c r="IT252" s="176"/>
      <c r="IU252" s="176"/>
      <c r="IV252" s="176"/>
    </row>
    <row r="253" spans="1:256" s="177" customFormat="1" ht="21.75" customHeight="1" x14ac:dyDescent="0.2">
      <c r="A253" s="591"/>
      <c r="B253" s="143" t="s">
        <v>241</v>
      </c>
      <c r="C253" s="144"/>
      <c r="D253" s="144"/>
      <c r="E253" s="145"/>
      <c r="F253" s="151"/>
      <c r="G253" s="595">
        <f>I241</f>
        <v>3.52</v>
      </c>
      <c r="H253" s="161"/>
      <c r="I253" s="162"/>
      <c r="J253" s="182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/>
      <c r="CR253" s="176"/>
      <c r="CS253" s="176"/>
      <c r="CT253" s="176"/>
      <c r="CU253" s="176"/>
      <c r="CV253" s="176"/>
      <c r="CW253" s="176"/>
      <c r="CX253" s="176"/>
      <c r="CY253" s="176"/>
      <c r="CZ253" s="176"/>
      <c r="DA253" s="176"/>
      <c r="DB253" s="176"/>
      <c r="DC253" s="176"/>
      <c r="DD253" s="176"/>
      <c r="DE253" s="176"/>
      <c r="DF253" s="176"/>
      <c r="DG253" s="176"/>
      <c r="DH253" s="176"/>
      <c r="DI253" s="176"/>
      <c r="DJ253" s="176"/>
      <c r="DK253" s="176"/>
      <c r="DL253" s="176"/>
      <c r="DM253" s="176"/>
      <c r="DN253" s="176"/>
      <c r="DO253" s="176"/>
      <c r="DP253" s="176"/>
      <c r="DQ253" s="176"/>
      <c r="DR253" s="176"/>
      <c r="DS253" s="176"/>
      <c r="DT253" s="176"/>
      <c r="DU253" s="176"/>
      <c r="DV253" s="176"/>
      <c r="DW253" s="176"/>
      <c r="DX253" s="176"/>
      <c r="DY253" s="176"/>
      <c r="DZ253" s="176"/>
      <c r="EA253" s="176"/>
      <c r="EB253" s="176"/>
      <c r="EC253" s="176"/>
      <c r="ED253" s="176"/>
      <c r="EE253" s="176"/>
      <c r="EF253" s="176"/>
      <c r="EG253" s="176"/>
      <c r="EH253" s="176"/>
      <c r="EI253" s="176"/>
      <c r="EJ253" s="176"/>
      <c r="EK253" s="176"/>
      <c r="EL253" s="176"/>
      <c r="EM253" s="176"/>
      <c r="EN253" s="176"/>
      <c r="EO253" s="176"/>
      <c r="EP253" s="176"/>
      <c r="EQ253" s="176"/>
      <c r="ER253" s="176"/>
      <c r="ES253" s="176"/>
      <c r="ET253" s="176"/>
      <c r="EU253" s="176"/>
      <c r="EV253" s="176"/>
      <c r="EW253" s="176"/>
      <c r="EX253" s="176"/>
      <c r="EY253" s="176"/>
      <c r="EZ253" s="176"/>
      <c r="FA253" s="176"/>
      <c r="FB253" s="176"/>
      <c r="FC253" s="176"/>
      <c r="FD253" s="176"/>
      <c r="FE253" s="176"/>
      <c r="FF253" s="176"/>
      <c r="FG253" s="176"/>
      <c r="FH253" s="176"/>
      <c r="FI253" s="176"/>
      <c r="FJ253" s="176"/>
      <c r="FK253" s="176"/>
      <c r="FL253" s="176"/>
      <c r="FM253" s="176"/>
      <c r="FN253" s="176"/>
      <c r="FO253" s="176"/>
      <c r="FP253" s="176"/>
      <c r="FQ253" s="176"/>
      <c r="FR253" s="176"/>
      <c r="FS253" s="176"/>
      <c r="FT253" s="176"/>
      <c r="FU253" s="176"/>
      <c r="FV253" s="176"/>
      <c r="FW253" s="176"/>
      <c r="FX253" s="176"/>
      <c r="FY253" s="176"/>
      <c r="FZ253" s="176"/>
      <c r="GA253" s="176"/>
      <c r="GB253" s="176"/>
      <c r="GC253" s="176"/>
      <c r="GD253" s="176"/>
      <c r="GE253" s="176"/>
      <c r="GF253" s="176"/>
      <c r="GG253" s="176"/>
      <c r="GH253" s="176"/>
      <c r="GI253" s="176"/>
      <c r="GJ253" s="176"/>
      <c r="GK253" s="176"/>
      <c r="GL253" s="176"/>
      <c r="GM253" s="176"/>
      <c r="GN253" s="176"/>
      <c r="GO253" s="176"/>
      <c r="GP253" s="176"/>
      <c r="GQ253" s="176"/>
      <c r="GR253" s="176"/>
      <c r="GS253" s="176"/>
      <c r="GT253" s="176"/>
      <c r="GU253" s="176"/>
      <c r="GV253" s="176"/>
      <c r="GW253" s="176"/>
      <c r="GX253" s="176"/>
      <c r="GY253" s="176"/>
      <c r="GZ253" s="176"/>
      <c r="HA253" s="176"/>
      <c r="HB253" s="176"/>
      <c r="HC253" s="176"/>
      <c r="HD253" s="176"/>
      <c r="HE253" s="176"/>
      <c r="HF253" s="176"/>
      <c r="HG253" s="176"/>
      <c r="HH253" s="176"/>
      <c r="HI253" s="176"/>
      <c r="HJ253" s="176"/>
      <c r="HK253" s="176"/>
      <c r="HL253" s="176"/>
      <c r="HM253" s="176"/>
      <c r="HN253" s="176"/>
      <c r="HO253" s="176"/>
      <c r="HP253" s="176"/>
      <c r="HQ253" s="176"/>
      <c r="HR253" s="176"/>
      <c r="HS253" s="176"/>
      <c r="HT253" s="176"/>
      <c r="HU253" s="176"/>
      <c r="HV253" s="176"/>
      <c r="HW253" s="176"/>
      <c r="HX253" s="176"/>
      <c r="HY253" s="176"/>
      <c r="HZ253" s="176"/>
      <c r="IA253" s="176"/>
      <c r="IB253" s="176"/>
      <c r="IC253" s="176"/>
      <c r="ID253" s="176"/>
      <c r="IE253" s="176"/>
      <c r="IF253" s="176"/>
      <c r="IG253" s="176"/>
      <c r="IH253" s="176"/>
      <c r="II253" s="176"/>
      <c r="IJ253" s="176"/>
      <c r="IK253" s="176"/>
      <c r="IL253" s="176"/>
      <c r="IM253" s="176"/>
      <c r="IN253" s="176"/>
      <c r="IO253" s="176"/>
      <c r="IP253" s="176"/>
      <c r="IQ253" s="176"/>
      <c r="IR253" s="176"/>
      <c r="IS253" s="176"/>
      <c r="IT253" s="176"/>
      <c r="IU253" s="176"/>
      <c r="IV253" s="176"/>
    </row>
    <row r="254" spans="1:256" s="177" customFormat="1" ht="21.75" customHeight="1" x14ac:dyDescent="0.2">
      <c r="A254" s="591"/>
      <c r="B254" s="118" t="s">
        <v>242</v>
      </c>
      <c r="C254" s="673"/>
      <c r="D254" s="673"/>
      <c r="E254" s="150"/>
      <c r="F254" s="151"/>
      <c r="G254" s="596">
        <f>I246</f>
        <v>0</v>
      </c>
      <c r="H254" s="161"/>
      <c r="I254" s="153"/>
      <c r="J254" s="182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  <c r="BY254" s="176"/>
      <c r="BZ254" s="176"/>
      <c r="CA254" s="176"/>
      <c r="CB254" s="176"/>
      <c r="CC254" s="176"/>
      <c r="CD254" s="176"/>
      <c r="CE254" s="176"/>
      <c r="CF254" s="176"/>
      <c r="CG254" s="176"/>
      <c r="CH254" s="176"/>
      <c r="CI254" s="176"/>
      <c r="CJ254" s="176"/>
      <c r="CK254" s="176"/>
      <c r="CL254" s="176"/>
      <c r="CM254" s="176"/>
      <c r="CN254" s="176"/>
      <c r="CO254" s="176"/>
      <c r="CP254" s="176"/>
      <c r="CQ254" s="176"/>
      <c r="CR254" s="176"/>
      <c r="CS254" s="176"/>
      <c r="CT254" s="176"/>
      <c r="CU254" s="176"/>
      <c r="CV254" s="176"/>
      <c r="CW254" s="176"/>
      <c r="CX254" s="176"/>
      <c r="CY254" s="176"/>
      <c r="CZ254" s="176"/>
      <c r="DA254" s="176"/>
      <c r="DB254" s="176"/>
      <c r="DC254" s="176"/>
      <c r="DD254" s="176"/>
      <c r="DE254" s="176"/>
      <c r="DF254" s="176"/>
      <c r="DG254" s="176"/>
      <c r="DH254" s="176"/>
      <c r="DI254" s="176"/>
      <c r="DJ254" s="176"/>
      <c r="DK254" s="176"/>
      <c r="DL254" s="176"/>
      <c r="DM254" s="176"/>
      <c r="DN254" s="176"/>
      <c r="DO254" s="176"/>
      <c r="DP254" s="176"/>
      <c r="DQ254" s="176"/>
      <c r="DR254" s="176"/>
      <c r="DS254" s="176"/>
      <c r="DT254" s="176"/>
      <c r="DU254" s="176"/>
      <c r="DV254" s="176"/>
      <c r="DW254" s="176"/>
      <c r="DX254" s="176"/>
      <c r="DY254" s="176"/>
      <c r="DZ254" s="176"/>
      <c r="EA254" s="176"/>
      <c r="EB254" s="176"/>
      <c r="EC254" s="176"/>
      <c r="ED254" s="176"/>
      <c r="EE254" s="176"/>
      <c r="EF254" s="176"/>
      <c r="EG254" s="176"/>
      <c r="EH254" s="176"/>
      <c r="EI254" s="176"/>
      <c r="EJ254" s="176"/>
      <c r="EK254" s="176"/>
      <c r="EL254" s="176"/>
      <c r="EM254" s="176"/>
      <c r="EN254" s="176"/>
      <c r="EO254" s="176"/>
      <c r="EP254" s="176"/>
      <c r="EQ254" s="176"/>
      <c r="ER254" s="176"/>
      <c r="ES254" s="176"/>
      <c r="ET254" s="176"/>
      <c r="EU254" s="176"/>
      <c r="EV254" s="176"/>
      <c r="EW254" s="176"/>
      <c r="EX254" s="176"/>
      <c r="EY254" s="176"/>
      <c r="EZ254" s="176"/>
      <c r="FA254" s="176"/>
      <c r="FB254" s="176"/>
      <c r="FC254" s="176"/>
      <c r="FD254" s="176"/>
      <c r="FE254" s="176"/>
      <c r="FF254" s="176"/>
      <c r="FG254" s="176"/>
      <c r="FH254" s="176"/>
      <c r="FI254" s="176"/>
      <c r="FJ254" s="176"/>
      <c r="FK254" s="176"/>
      <c r="FL254" s="176"/>
      <c r="FM254" s="176"/>
      <c r="FN254" s="176"/>
      <c r="FO254" s="176"/>
      <c r="FP254" s="176"/>
      <c r="FQ254" s="176"/>
      <c r="FR254" s="176"/>
      <c r="FS254" s="176"/>
      <c r="FT254" s="176"/>
      <c r="FU254" s="176"/>
      <c r="FV254" s="176"/>
      <c r="FW254" s="176"/>
      <c r="FX254" s="176"/>
      <c r="FY254" s="176"/>
      <c r="FZ254" s="176"/>
      <c r="GA254" s="176"/>
      <c r="GB254" s="176"/>
      <c r="GC254" s="176"/>
      <c r="GD254" s="176"/>
      <c r="GE254" s="176"/>
      <c r="GF254" s="176"/>
      <c r="GG254" s="176"/>
      <c r="GH254" s="176"/>
      <c r="GI254" s="176"/>
      <c r="GJ254" s="176"/>
      <c r="GK254" s="176"/>
      <c r="GL254" s="176"/>
      <c r="GM254" s="176"/>
      <c r="GN254" s="176"/>
      <c r="GO254" s="176"/>
      <c r="GP254" s="176"/>
      <c r="GQ254" s="176"/>
      <c r="GR254" s="176"/>
      <c r="GS254" s="176"/>
      <c r="GT254" s="176"/>
      <c r="GU254" s="176"/>
      <c r="GV254" s="176"/>
      <c r="GW254" s="176"/>
      <c r="GX254" s="176"/>
      <c r="GY254" s="176"/>
      <c r="GZ254" s="176"/>
      <c r="HA254" s="176"/>
      <c r="HB254" s="176"/>
      <c r="HC254" s="176"/>
      <c r="HD254" s="176"/>
      <c r="HE254" s="176"/>
      <c r="HF254" s="176"/>
      <c r="HG254" s="176"/>
      <c r="HH254" s="176"/>
      <c r="HI254" s="176"/>
      <c r="HJ254" s="176"/>
      <c r="HK254" s="176"/>
      <c r="HL254" s="176"/>
      <c r="HM254" s="176"/>
      <c r="HN254" s="176"/>
      <c r="HO254" s="176"/>
      <c r="HP254" s="176"/>
      <c r="HQ254" s="176"/>
      <c r="HR254" s="176"/>
      <c r="HS254" s="176"/>
      <c r="HT254" s="176"/>
      <c r="HU254" s="176"/>
      <c r="HV254" s="176"/>
      <c r="HW254" s="176"/>
      <c r="HX254" s="176"/>
      <c r="HY254" s="176"/>
      <c r="HZ254" s="176"/>
      <c r="IA254" s="176"/>
      <c r="IB254" s="176"/>
      <c r="IC254" s="176"/>
      <c r="ID254" s="176"/>
      <c r="IE254" s="176"/>
      <c r="IF254" s="176"/>
      <c r="IG254" s="176"/>
      <c r="IH254" s="176"/>
      <c r="II254" s="176"/>
      <c r="IJ254" s="176"/>
      <c r="IK254" s="176"/>
      <c r="IL254" s="176"/>
      <c r="IM254" s="176"/>
      <c r="IN254" s="176"/>
      <c r="IO254" s="176"/>
      <c r="IP254" s="176"/>
      <c r="IQ254" s="176"/>
      <c r="IR254" s="176"/>
      <c r="IS254" s="176"/>
      <c r="IT254" s="176"/>
      <c r="IU254" s="176"/>
      <c r="IV254" s="176"/>
    </row>
    <row r="255" spans="1:256" s="177" customFormat="1" ht="21.75" customHeight="1" x14ac:dyDescent="0.2">
      <c r="A255" s="591"/>
      <c r="B255" s="154" t="s">
        <v>243</v>
      </c>
      <c r="C255" s="155"/>
      <c r="D255" s="155"/>
      <c r="E255" s="156"/>
      <c r="F255" s="151"/>
      <c r="G255" s="598"/>
      <c r="H255" s="297"/>
      <c r="I255" s="159">
        <f>G253+G254</f>
        <v>3.52</v>
      </c>
      <c r="J255" s="179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  <c r="BY255" s="176"/>
      <c r="BZ255" s="176"/>
      <c r="CA255" s="176"/>
      <c r="CB255" s="176"/>
      <c r="CC255" s="176"/>
      <c r="CD255" s="176"/>
      <c r="CE255" s="176"/>
      <c r="CF255" s="176"/>
      <c r="CG255" s="176"/>
      <c r="CH255" s="176"/>
      <c r="CI255" s="176"/>
      <c r="CJ255" s="176"/>
      <c r="CK255" s="176"/>
      <c r="CL255" s="176"/>
      <c r="CM255" s="176"/>
      <c r="CN255" s="176"/>
      <c r="CO255" s="176"/>
      <c r="CP255" s="176"/>
      <c r="CQ255" s="176"/>
      <c r="CR255" s="176"/>
      <c r="CS255" s="176"/>
      <c r="CT255" s="176"/>
      <c r="CU255" s="176"/>
      <c r="CV255" s="176"/>
      <c r="CW255" s="176"/>
      <c r="CX255" s="176"/>
      <c r="CY255" s="176"/>
      <c r="CZ255" s="176"/>
      <c r="DA255" s="176"/>
      <c r="DB255" s="176"/>
      <c r="DC255" s="176"/>
      <c r="DD255" s="176"/>
      <c r="DE255" s="176"/>
      <c r="DF255" s="176"/>
      <c r="DG255" s="176"/>
      <c r="DH255" s="176"/>
      <c r="DI255" s="176"/>
      <c r="DJ255" s="176"/>
      <c r="DK255" s="176"/>
      <c r="DL255" s="176"/>
      <c r="DM255" s="176"/>
      <c r="DN255" s="176"/>
      <c r="DO255" s="176"/>
      <c r="DP255" s="176"/>
      <c r="DQ255" s="176"/>
      <c r="DR255" s="176"/>
      <c r="DS255" s="176"/>
      <c r="DT255" s="176"/>
      <c r="DU255" s="176"/>
      <c r="DV255" s="176"/>
      <c r="DW255" s="176"/>
      <c r="DX255" s="176"/>
      <c r="DY255" s="176"/>
      <c r="DZ255" s="176"/>
      <c r="EA255" s="176"/>
      <c r="EB255" s="176"/>
      <c r="EC255" s="176"/>
      <c r="ED255" s="176"/>
      <c r="EE255" s="176"/>
      <c r="EF255" s="176"/>
      <c r="EG255" s="176"/>
      <c r="EH255" s="176"/>
      <c r="EI255" s="176"/>
      <c r="EJ255" s="176"/>
      <c r="EK255" s="176"/>
      <c r="EL255" s="176"/>
      <c r="EM255" s="176"/>
      <c r="EN255" s="176"/>
      <c r="EO255" s="176"/>
      <c r="EP255" s="176"/>
      <c r="EQ255" s="176"/>
      <c r="ER255" s="176"/>
      <c r="ES255" s="176"/>
      <c r="ET255" s="176"/>
      <c r="EU255" s="176"/>
      <c r="EV255" s="176"/>
      <c r="EW255" s="176"/>
      <c r="EX255" s="176"/>
      <c r="EY255" s="176"/>
      <c r="EZ255" s="176"/>
      <c r="FA255" s="176"/>
      <c r="FB255" s="176"/>
      <c r="FC255" s="176"/>
      <c r="FD255" s="176"/>
      <c r="FE255" s="176"/>
      <c r="FF255" s="176"/>
      <c r="FG255" s="176"/>
      <c r="FH255" s="176"/>
      <c r="FI255" s="176"/>
      <c r="FJ255" s="176"/>
      <c r="FK255" s="176"/>
      <c r="FL255" s="176"/>
      <c r="FM255" s="176"/>
      <c r="FN255" s="176"/>
      <c r="FO255" s="176"/>
      <c r="FP255" s="176"/>
      <c r="FQ255" s="176"/>
      <c r="FR255" s="176"/>
      <c r="FS255" s="176"/>
      <c r="FT255" s="176"/>
      <c r="FU255" s="176"/>
      <c r="FV255" s="176"/>
      <c r="FW255" s="176"/>
      <c r="FX255" s="176"/>
      <c r="FY255" s="176"/>
      <c r="FZ255" s="176"/>
      <c r="GA255" s="176"/>
      <c r="GB255" s="176"/>
      <c r="GC255" s="176"/>
      <c r="GD255" s="176"/>
      <c r="GE255" s="176"/>
      <c r="GF255" s="176"/>
      <c r="GG255" s="176"/>
      <c r="GH255" s="176"/>
      <c r="GI255" s="176"/>
      <c r="GJ255" s="176"/>
      <c r="GK255" s="176"/>
      <c r="GL255" s="176"/>
      <c r="GM255" s="176"/>
      <c r="GN255" s="176"/>
      <c r="GO255" s="176"/>
      <c r="GP255" s="176"/>
      <c r="GQ255" s="176"/>
      <c r="GR255" s="176"/>
      <c r="GS255" s="176"/>
      <c r="GT255" s="176"/>
      <c r="GU255" s="176"/>
      <c r="GV255" s="176"/>
      <c r="GW255" s="176"/>
      <c r="GX255" s="176"/>
      <c r="GY255" s="176"/>
      <c r="GZ255" s="176"/>
      <c r="HA255" s="176"/>
      <c r="HB255" s="176"/>
      <c r="HC255" s="176"/>
      <c r="HD255" s="176"/>
      <c r="HE255" s="176"/>
      <c r="HF255" s="176"/>
      <c r="HG255" s="176"/>
      <c r="HH255" s="176"/>
      <c r="HI255" s="176"/>
      <c r="HJ255" s="176"/>
      <c r="HK255" s="176"/>
      <c r="HL255" s="176"/>
      <c r="HM255" s="176"/>
      <c r="HN255" s="176"/>
      <c r="HO255" s="176"/>
      <c r="HP255" s="176"/>
      <c r="HQ255" s="176"/>
      <c r="HR255" s="176"/>
      <c r="HS255" s="176"/>
      <c r="HT255" s="176"/>
      <c r="HU255" s="176"/>
      <c r="HV255" s="176"/>
      <c r="HW255" s="176"/>
      <c r="HX255" s="176"/>
      <c r="HY255" s="176"/>
      <c r="HZ255" s="176"/>
      <c r="IA255" s="176"/>
      <c r="IB255" s="176"/>
      <c r="IC255" s="176"/>
      <c r="ID255" s="176"/>
      <c r="IE255" s="176"/>
      <c r="IF255" s="176"/>
      <c r="IG255" s="176"/>
      <c r="IH255" s="176"/>
      <c r="II255" s="176"/>
      <c r="IJ255" s="176"/>
      <c r="IK255" s="176"/>
      <c r="IL255" s="176"/>
      <c r="IM255" s="176"/>
      <c r="IN255" s="176"/>
      <c r="IO255" s="176"/>
      <c r="IP255" s="176"/>
      <c r="IQ255" s="176"/>
      <c r="IR255" s="176"/>
      <c r="IS255" s="176"/>
      <c r="IT255" s="176"/>
      <c r="IU255" s="176"/>
      <c r="IV255" s="176"/>
    </row>
    <row r="256" spans="1:256" s="177" customFormat="1" ht="21.75" customHeight="1" thickBot="1" x14ac:dyDescent="0.25">
      <c r="A256" s="591"/>
      <c r="B256" s="318" t="s">
        <v>244</v>
      </c>
      <c r="C256" s="319"/>
      <c r="D256" s="319"/>
      <c r="E256" s="319"/>
      <c r="F256" s="699"/>
      <c r="G256" s="321"/>
      <c r="H256" s="700"/>
      <c r="I256" s="323">
        <f>I252+I255</f>
        <v>38.950000000000003</v>
      </c>
      <c r="J256" s="179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  <c r="BY256" s="176"/>
      <c r="BZ256" s="176"/>
      <c r="CA256" s="176"/>
      <c r="CB256" s="176"/>
      <c r="CC256" s="176"/>
      <c r="CD256" s="176"/>
      <c r="CE256" s="176"/>
      <c r="CF256" s="176"/>
      <c r="CG256" s="176"/>
      <c r="CH256" s="176"/>
      <c r="CI256" s="176"/>
      <c r="CJ256" s="176"/>
      <c r="CK256" s="176"/>
      <c r="CL256" s="176"/>
      <c r="CM256" s="176"/>
      <c r="CN256" s="176"/>
      <c r="CO256" s="176"/>
      <c r="CP256" s="176"/>
      <c r="CQ256" s="176"/>
      <c r="CR256" s="176"/>
      <c r="CS256" s="176"/>
      <c r="CT256" s="176"/>
      <c r="CU256" s="176"/>
      <c r="CV256" s="176"/>
      <c r="CW256" s="176"/>
      <c r="CX256" s="176"/>
      <c r="CY256" s="176"/>
      <c r="CZ256" s="176"/>
      <c r="DA256" s="176"/>
      <c r="DB256" s="176"/>
      <c r="DC256" s="176"/>
      <c r="DD256" s="176"/>
      <c r="DE256" s="176"/>
      <c r="DF256" s="176"/>
      <c r="DG256" s="176"/>
      <c r="DH256" s="176"/>
      <c r="DI256" s="176"/>
      <c r="DJ256" s="176"/>
      <c r="DK256" s="176"/>
      <c r="DL256" s="176"/>
      <c r="DM256" s="176"/>
      <c r="DN256" s="176"/>
      <c r="DO256" s="176"/>
      <c r="DP256" s="176"/>
      <c r="DQ256" s="176"/>
      <c r="DR256" s="176"/>
      <c r="DS256" s="176"/>
      <c r="DT256" s="176"/>
      <c r="DU256" s="176"/>
      <c r="DV256" s="176"/>
      <c r="DW256" s="176"/>
      <c r="DX256" s="176"/>
      <c r="DY256" s="176"/>
      <c r="DZ256" s="176"/>
      <c r="EA256" s="176"/>
      <c r="EB256" s="176"/>
      <c r="EC256" s="176"/>
      <c r="ED256" s="176"/>
      <c r="EE256" s="176"/>
      <c r="EF256" s="176"/>
      <c r="EG256" s="176"/>
      <c r="EH256" s="176"/>
      <c r="EI256" s="176"/>
      <c r="EJ256" s="176"/>
      <c r="EK256" s="176"/>
      <c r="EL256" s="176"/>
      <c r="EM256" s="176"/>
      <c r="EN256" s="176"/>
      <c r="EO256" s="176"/>
      <c r="EP256" s="176"/>
      <c r="EQ256" s="176"/>
      <c r="ER256" s="176"/>
      <c r="ES256" s="176"/>
      <c r="ET256" s="176"/>
      <c r="EU256" s="176"/>
      <c r="EV256" s="176"/>
      <c r="EW256" s="176"/>
      <c r="EX256" s="176"/>
      <c r="EY256" s="176"/>
      <c r="EZ256" s="176"/>
      <c r="FA256" s="176"/>
      <c r="FB256" s="176"/>
      <c r="FC256" s="176"/>
      <c r="FD256" s="176"/>
      <c r="FE256" s="176"/>
      <c r="FF256" s="176"/>
      <c r="FG256" s="176"/>
      <c r="FH256" s="176"/>
      <c r="FI256" s="176"/>
      <c r="FJ256" s="176"/>
      <c r="FK256" s="176"/>
      <c r="FL256" s="176"/>
      <c r="FM256" s="176"/>
      <c r="FN256" s="176"/>
      <c r="FO256" s="176"/>
      <c r="FP256" s="176"/>
      <c r="FQ256" s="176"/>
      <c r="FR256" s="176"/>
      <c r="FS256" s="176"/>
      <c r="FT256" s="176"/>
      <c r="FU256" s="176"/>
      <c r="FV256" s="176"/>
      <c r="FW256" s="176"/>
      <c r="FX256" s="176"/>
      <c r="FY256" s="176"/>
      <c r="FZ256" s="176"/>
      <c r="GA256" s="176"/>
      <c r="GB256" s="176"/>
      <c r="GC256" s="176"/>
      <c r="GD256" s="176"/>
      <c r="GE256" s="176"/>
      <c r="GF256" s="176"/>
      <c r="GG256" s="176"/>
      <c r="GH256" s="176"/>
      <c r="GI256" s="176"/>
      <c r="GJ256" s="176"/>
      <c r="GK256" s="176"/>
      <c r="GL256" s="176"/>
      <c r="GM256" s="176"/>
      <c r="GN256" s="176"/>
      <c r="GO256" s="176"/>
      <c r="GP256" s="176"/>
      <c r="GQ256" s="176"/>
      <c r="GR256" s="176"/>
      <c r="GS256" s="176"/>
      <c r="GT256" s="176"/>
      <c r="GU256" s="176"/>
      <c r="GV256" s="176"/>
      <c r="GW256" s="176"/>
      <c r="GX256" s="176"/>
      <c r="GY256" s="176"/>
      <c r="GZ256" s="176"/>
      <c r="HA256" s="176"/>
      <c r="HB256" s="176"/>
      <c r="HC256" s="176"/>
      <c r="HD256" s="176"/>
      <c r="HE256" s="176"/>
      <c r="HF256" s="176"/>
      <c r="HG256" s="176"/>
      <c r="HH256" s="176"/>
      <c r="HI256" s="176"/>
      <c r="HJ256" s="176"/>
      <c r="HK256" s="176"/>
      <c r="HL256" s="176"/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  <c r="IU256" s="176"/>
      <c r="IV256" s="176"/>
    </row>
    <row r="257" spans="1:256" x14ac:dyDescent="0.2">
      <c r="A257" s="582"/>
      <c r="B257" s="93"/>
      <c r="C257" s="94"/>
      <c r="D257" s="94"/>
      <c r="E257" s="94"/>
      <c r="F257" s="95"/>
      <c r="G257" s="96"/>
      <c r="H257" s="97"/>
      <c r="I257" s="164"/>
      <c r="J257" s="583"/>
      <c r="K257" s="584"/>
      <c r="L257" s="584"/>
      <c r="M257" s="585"/>
      <c r="N257" s="585"/>
      <c r="O257" s="585"/>
      <c r="P257" s="585"/>
      <c r="Q257" s="585"/>
      <c r="R257" s="585"/>
      <c r="S257" s="585"/>
      <c r="T257" s="585"/>
      <c r="U257" s="585"/>
      <c r="V257" s="585"/>
      <c r="W257" s="585"/>
      <c r="X257" s="585"/>
      <c r="Y257" s="585"/>
      <c r="Z257" s="585"/>
      <c r="AA257" s="585"/>
      <c r="AB257" s="585"/>
      <c r="AC257" s="585"/>
      <c r="AD257" s="585"/>
      <c r="AE257" s="585"/>
      <c r="AF257" s="585"/>
      <c r="AG257" s="585"/>
      <c r="AH257" s="585"/>
      <c r="AI257" s="585"/>
      <c r="AJ257" s="585"/>
      <c r="AK257" s="585"/>
      <c r="AL257" s="585"/>
      <c r="AM257" s="585"/>
      <c r="AN257" s="585"/>
      <c r="AO257" s="585"/>
      <c r="AP257" s="585"/>
      <c r="AQ257" s="585"/>
      <c r="AR257" s="585"/>
      <c r="AS257" s="585"/>
      <c r="AT257" s="585"/>
      <c r="AU257" s="585"/>
      <c r="AV257" s="585"/>
      <c r="AW257" s="585"/>
      <c r="AX257" s="585"/>
      <c r="AY257" s="585"/>
      <c r="AZ257" s="585"/>
      <c r="BA257" s="585"/>
      <c r="BB257" s="585"/>
      <c r="BC257" s="585"/>
      <c r="BD257" s="585"/>
      <c r="BE257" s="585"/>
      <c r="BF257" s="585"/>
      <c r="BG257" s="585"/>
      <c r="BH257" s="585"/>
      <c r="BI257" s="585"/>
      <c r="BJ257" s="585"/>
      <c r="BK257" s="585"/>
      <c r="BL257" s="585"/>
      <c r="BM257" s="585"/>
      <c r="BN257" s="585"/>
      <c r="BO257" s="585"/>
      <c r="BP257" s="585"/>
      <c r="BQ257" s="585"/>
      <c r="BR257" s="585"/>
      <c r="BS257" s="585"/>
      <c r="BT257" s="585"/>
      <c r="BU257" s="585"/>
      <c r="BV257" s="585"/>
      <c r="BW257" s="585"/>
      <c r="BX257" s="585"/>
      <c r="BY257" s="585"/>
      <c r="BZ257" s="585"/>
      <c r="CA257" s="585"/>
      <c r="CB257" s="585"/>
      <c r="CC257" s="585"/>
      <c r="CD257" s="585"/>
      <c r="CE257" s="585"/>
      <c r="CF257" s="585"/>
      <c r="CG257" s="585"/>
      <c r="CH257" s="585"/>
      <c r="CI257" s="585"/>
      <c r="CJ257" s="585"/>
      <c r="CK257" s="585"/>
      <c r="CL257" s="585"/>
      <c r="CM257" s="585"/>
      <c r="CN257" s="585"/>
      <c r="CO257" s="585"/>
      <c r="CP257" s="585"/>
      <c r="CQ257" s="585"/>
      <c r="CR257" s="585"/>
      <c r="CS257" s="585"/>
      <c r="CT257" s="585"/>
      <c r="CU257" s="585"/>
      <c r="CV257" s="585"/>
      <c r="CW257" s="585"/>
      <c r="CX257" s="585"/>
      <c r="CY257" s="585"/>
      <c r="CZ257" s="585"/>
      <c r="DA257" s="585"/>
      <c r="DB257" s="585"/>
      <c r="DC257" s="585"/>
      <c r="DD257" s="585"/>
      <c r="DE257" s="585"/>
      <c r="DF257" s="585"/>
      <c r="DG257" s="585"/>
      <c r="DH257" s="585"/>
      <c r="DI257" s="585"/>
      <c r="DJ257" s="585"/>
      <c r="DK257" s="585"/>
      <c r="DL257" s="585"/>
      <c r="DM257" s="585"/>
      <c r="DN257" s="585"/>
      <c r="DO257" s="585"/>
      <c r="DP257" s="585"/>
      <c r="DQ257" s="585"/>
      <c r="DR257" s="585"/>
      <c r="DS257" s="585"/>
      <c r="DT257" s="585"/>
      <c r="DU257" s="585"/>
      <c r="DV257" s="585"/>
      <c r="DW257" s="585"/>
      <c r="DX257" s="585"/>
      <c r="DY257" s="585"/>
      <c r="DZ257" s="585"/>
      <c r="EA257" s="585"/>
      <c r="EB257" s="585"/>
      <c r="EC257" s="585"/>
      <c r="ED257" s="585"/>
      <c r="EE257" s="585"/>
      <c r="EF257" s="585"/>
      <c r="EG257" s="585"/>
      <c r="EH257" s="585"/>
      <c r="EI257" s="585"/>
      <c r="EJ257" s="585"/>
      <c r="EK257" s="585"/>
      <c r="EL257" s="585"/>
      <c r="EM257" s="585"/>
      <c r="EN257" s="585"/>
      <c r="EO257" s="585"/>
      <c r="EP257" s="585"/>
      <c r="EQ257" s="585"/>
      <c r="ER257" s="585"/>
      <c r="ES257" s="585"/>
      <c r="ET257" s="585"/>
      <c r="EU257" s="585"/>
      <c r="EV257" s="585"/>
      <c r="EW257" s="585"/>
      <c r="EX257" s="585"/>
      <c r="EY257" s="585"/>
      <c r="EZ257" s="585"/>
      <c r="FA257" s="585"/>
      <c r="FB257" s="585"/>
      <c r="FC257" s="585"/>
      <c r="FD257" s="585"/>
      <c r="FE257" s="585"/>
      <c r="FF257" s="585"/>
      <c r="FG257" s="585"/>
      <c r="FH257" s="585"/>
      <c r="FI257" s="585"/>
      <c r="FJ257" s="585"/>
      <c r="FK257" s="585"/>
      <c r="FL257" s="585"/>
      <c r="FM257" s="585"/>
      <c r="FN257" s="585"/>
      <c r="FO257" s="585"/>
      <c r="FP257" s="585"/>
      <c r="FQ257" s="585"/>
      <c r="FR257" s="585"/>
      <c r="FS257" s="585"/>
      <c r="FT257" s="585"/>
      <c r="FU257" s="585"/>
      <c r="FV257" s="585"/>
      <c r="FW257" s="585"/>
      <c r="FX257" s="585"/>
      <c r="FY257" s="585"/>
      <c r="FZ257" s="585"/>
      <c r="GA257" s="585"/>
      <c r="GB257" s="585"/>
      <c r="GC257" s="585"/>
      <c r="GD257" s="585"/>
      <c r="GE257" s="585"/>
      <c r="GF257" s="585"/>
      <c r="GG257" s="585"/>
      <c r="GH257" s="585"/>
      <c r="GI257" s="585"/>
      <c r="GJ257" s="585"/>
      <c r="GK257" s="585"/>
      <c r="GL257" s="585"/>
      <c r="GM257" s="585"/>
      <c r="GN257" s="585"/>
      <c r="GO257" s="585"/>
      <c r="GP257" s="585"/>
      <c r="GQ257" s="585"/>
      <c r="GR257" s="585"/>
      <c r="GS257" s="585"/>
      <c r="GT257" s="585"/>
      <c r="GU257" s="585"/>
      <c r="GV257" s="585"/>
      <c r="GW257" s="585"/>
      <c r="GX257" s="585"/>
      <c r="GY257" s="585"/>
      <c r="GZ257" s="585"/>
      <c r="HA257" s="585"/>
      <c r="HB257" s="585"/>
      <c r="HC257" s="585"/>
      <c r="HD257" s="585"/>
      <c r="HE257" s="585"/>
      <c r="HF257" s="585"/>
      <c r="HG257" s="585"/>
      <c r="HH257" s="585"/>
      <c r="HI257" s="585"/>
      <c r="HJ257" s="585"/>
      <c r="HK257" s="585"/>
      <c r="HL257" s="585"/>
      <c r="HM257" s="585"/>
      <c r="HN257" s="585"/>
      <c r="HO257" s="585"/>
      <c r="HP257" s="585"/>
      <c r="HQ257" s="585"/>
      <c r="HR257" s="585"/>
      <c r="HS257" s="585"/>
      <c r="HT257" s="585"/>
      <c r="HU257" s="585"/>
      <c r="HV257" s="585"/>
      <c r="HW257" s="585"/>
      <c r="HX257" s="585"/>
      <c r="HY257" s="585"/>
      <c r="HZ257" s="585"/>
      <c r="IA257" s="585"/>
      <c r="IB257" s="585"/>
      <c r="IC257" s="585"/>
      <c r="ID257" s="585"/>
      <c r="IE257" s="585"/>
      <c r="IF257" s="585"/>
      <c r="IG257" s="585"/>
      <c r="IH257" s="585"/>
      <c r="II257" s="585"/>
      <c r="IJ257" s="585"/>
      <c r="IK257" s="585"/>
      <c r="IL257" s="585"/>
      <c r="IM257" s="585"/>
      <c r="IN257" s="585"/>
      <c r="IO257" s="585"/>
      <c r="IP257" s="585"/>
      <c r="IQ257" s="585"/>
      <c r="IR257" s="585"/>
      <c r="IS257" s="585"/>
      <c r="IT257" s="585"/>
      <c r="IU257" s="585"/>
      <c r="IV257" s="585"/>
    </row>
    <row r="258" spans="1:256" x14ac:dyDescent="0.2">
      <c r="A258" s="582"/>
      <c r="B258" s="822" t="s">
        <v>211</v>
      </c>
      <c r="C258" s="823"/>
      <c r="D258" s="823"/>
      <c r="E258" s="823"/>
      <c r="F258" s="823"/>
      <c r="G258" s="823"/>
      <c r="H258" s="823"/>
      <c r="I258" s="824"/>
      <c r="J258" s="583"/>
      <c r="K258" s="584"/>
      <c r="L258" s="584"/>
      <c r="M258" s="585"/>
      <c r="N258" s="585"/>
      <c r="O258" s="585"/>
      <c r="P258" s="585"/>
      <c r="Q258" s="585"/>
      <c r="R258" s="585"/>
      <c r="S258" s="585"/>
      <c r="T258" s="585"/>
      <c r="U258" s="585"/>
      <c r="V258" s="585"/>
      <c r="W258" s="585"/>
      <c r="X258" s="585"/>
      <c r="Y258" s="585"/>
      <c r="Z258" s="585"/>
      <c r="AA258" s="585"/>
      <c r="AB258" s="585"/>
      <c r="AC258" s="585"/>
      <c r="AD258" s="585"/>
      <c r="AE258" s="585"/>
      <c r="AF258" s="585"/>
      <c r="AG258" s="585"/>
      <c r="AH258" s="585"/>
      <c r="AI258" s="585"/>
      <c r="AJ258" s="585"/>
      <c r="AK258" s="585"/>
      <c r="AL258" s="585"/>
      <c r="AM258" s="585"/>
      <c r="AN258" s="585"/>
      <c r="AO258" s="585"/>
      <c r="AP258" s="585"/>
      <c r="AQ258" s="585"/>
      <c r="AR258" s="585"/>
      <c r="AS258" s="585"/>
      <c r="AT258" s="585"/>
      <c r="AU258" s="585"/>
      <c r="AV258" s="585"/>
      <c r="AW258" s="585"/>
      <c r="AX258" s="585"/>
      <c r="AY258" s="585"/>
      <c r="AZ258" s="585"/>
      <c r="BA258" s="585"/>
      <c r="BB258" s="585"/>
      <c r="BC258" s="585"/>
      <c r="BD258" s="585"/>
      <c r="BE258" s="585"/>
      <c r="BF258" s="585"/>
      <c r="BG258" s="585"/>
      <c r="BH258" s="585"/>
      <c r="BI258" s="585"/>
      <c r="BJ258" s="585"/>
      <c r="BK258" s="585"/>
      <c r="BL258" s="585"/>
      <c r="BM258" s="585"/>
      <c r="BN258" s="585"/>
      <c r="BO258" s="585"/>
      <c r="BP258" s="585"/>
      <c r="BQ258" s="585"/>
      <c r="BR258" s="585"/>
      <c r="BS258" s="585"/>
      <c r="BT258" s="585"/>
      <c r="BU258" s="585"/>
      <c r="BV258" s="585"/>
      <c r="BW258" s="585"/>
      <c r="BX258" s="585"/>
      <c r="BY258" s="585"/>
      <c r="BZ258" s="585"/>
      <c r="CA258" s="585"/>
      <c r="CB258" s="585"/>
      <c r="CC258" s="585"/>
      <c r="CD258" s="585"/>
      <c r="CE258" s="585"/>
      <c r="CF258" s="585"/>
      <c r="CG258" s="585"/>
      <c r="CH258" s="585"/>
      <c r="CI258" s="585"/>
      <c r="CJ258" s="585"/>
      <c r="CK258" s="585"/>
      <c r="CL258" s="585"/>
      <c r="CM258" s="585"/>
      <c r="CN258" s="585"/>
      <c r="CO258" s="585"/>
      <c r="CP258" s="585"/>
      <c r="CQ258" s="585"/>
      <c r="CR258" s="585"/>
      <c r="CS258" s="585"/>
      <c r="CT258" s="585"/>
      <c r="CU258" s="585"/>
      <c r="CV258" s="585"/>
      <c r="CW258" s="585"/>
      <c r="CX258" s="585"/>
      <c r="CY258" s="585"/>
      <c r="CZ258" s="585"/>
      <c r="DA258" s="585"/>
      <c r="DB258" s="585"/>
      <c r="DC258" s="585"/>
      <c r="DD258" s="585"/>
      <c r="DE258" s="585"/>
      <c r="DF258" s="585"/>
      <c r="DG258" s="585"/>
      <c r="DH258" s="585"/>
      <c r="DI258" s="585"/>
      <c r="DJ258" s="585"/>
      <c r="DK258" s="585"/>
      <c r="DL258" s="585"/>
      <c r="DM258" s="585"/>
      <c r="DN258" s="585"/>
      <c r="DO258" s="585"/>
      <c r="DP258" s="585"/>
      <c r="DQ258" s="585"/>
      <c r="DR258" s="585"/>
      <c r="DS258" s="585"/>
      <c r="DT258" s="585"/>
      <c r="DU258" s="585"/>
      <c r="DV258" s="585"/>
      <c r="DW258" s="585"/>
      <c r="DX258" s="585"/>
      <c r="DY258" s="585"/>
      <c r="DZ258" s="585"/>
      <c r="EA258" s="585"/>
      <c r="EB258" s="585"/>
      <c r="EC258" s="585"/>
      <c r="ED258" s="585"/>
      <c r="EE258" s="585"/>
      <c r="EF258" s="585"/>
      <c r="EG258" s="585"/>
      <c r="EH258" s="585"/>
      <c r="EI258" s="585"/>
      <c r="EJ258" s="585"/>
      <c r="EK258" s="585"/>
      <c r="EL258" s="585"/>
      <c r="EM258" s="585"/>
      <c r="EN258" s="585"/>
      <c r="EO258" s="585"/>
      <c r="EP258" s="585"/>
      <c r="EQ258" s="585"/>
      <c r="ER258" s="585"/>
      <c r="ES258" s="585"/>
      <c r="ET258" s="585"/>
      <c r="EU258" s="585"/>
      <c r="EV258" s="585"/>
      <c r="EW258" s="585"/>
      <c r="EX258" s="585"/>
      <c r="EY258" s="585"/>
      <c r="EZ258" s="585"/>
      <c r="FA258" s="585"/>
      <c r="FB258" s="585"/>
      <c r="FC258" s="585"/>
      <c r="FD258" s="585"/>
      <c r="FE258" s="585"/>
      <c r="FF258" s="585"/>
      <c r="FG258" s="585"/>
      <c r="FH258" s="585"/>
      <c r="FI258" s="585"/>
      <c r="FJ258" s="585"/>
      <c r="FK258" s="585"/>
      <c r="FL258" s="585"/>
      <c r="FM258" s="585"/>
      <c r="FN258" s="585"/>
      <c r="FO258" s="585"/>
      <c r="FP258" s="585"/>
      <c r="FQ258" s="585"/>
      <c r="FR258" s="585"/>
      <c r="FS258" s="585"/>
      <c r="FT258" s="585"/>
      <c r="FU258" s="585"/>
      <c r="FV258" s="585"/>
      <c r="FW258" s="585"/>
      <c r="FX258" s="585"/>
      <c r="FY258" s="585"/>
      <c r="FZ258" s="585"/>
      <c r="GA258" s="585"/>
      <c r="GB258" s="585"/>
      <c r="GC258" s="585"/>
      <c r="GD258" s="585"/>
      <c r="GE258" s="585"/>
      <c r="GF258" s="585"/>
      <c r="GG258" s="585"/>
      <c r="GH258" s="585"/>
      <c r="GI258" s="585"/>
      <c r="GJ258" s="585"/>
      <c r="GK258" s="585"/>
      <c r="GL258" s="585"/>
      <c r="GM258" s="585"/>
      <c r="GN258" s="585"/>
      <c r="GO258" s="585"/>
      <c r="GP258" s="585"/>
      <c r="GQ258" s="585"/>
      <c r="GR258" s="585"/>
      <c r="GS258" s="585"/>
      <c r="GT258" s="585"/>
      <c r="GU258" s="585"/>
      <c r="GV258" s="585"/>
      <c r="GW258" s="585"/>
      <c r="GX258" s="585"/>
      <c r="GY258" s="585"/>
      <c r="GZ258" s="585"/>
      <c r="HA258" s="585"/>
      <c r="HB258" s="585"/>
      <c r="HC258" s="585"/>
      <c r="HD258" s="585"/>
      <c r="HE258" s="585"/>
      <c r="HF258" s="585"/>
      <c r="HG258" s="585"/>
      <c r="HH258" s="585"/>
      <c r="HI258" s="585"/>
      <c r="HJ258" s="585"/>
      <c r="HK258" s="585"/>
      <c r="HL258" s="585"/>
      <c r="HM258" s="585"/>
      <c r="HN258" s="585"/>
      <c r="HO258" s="585"/>
      <c r="HP258" s="585"/>
      <c r="HQ258" s="585"/>
      <c r="HR258" s="585"/>
      <c r="HS258" s="585"/>
      <c r="HT258" s="585"/>
      <c r="HU258" s="585"/>
      <c r="HV258" s="585"/>
      <c r="HW258" s="585"/>
      <c r="HX258" s="585"/>
      <c r="HY258" s="585"/>
      <c r="HZ258" s="585"/>
      <c r="IA258" s="585"/>
      <c r="IB258" s="585"/>
      <c r="IC258" s="585"/>
      <c r="ID258" s="585"/>
      <c r="IE258" s="585"/>
      <c r="IF258" s="585"/>
      <c r="IG258" s="585"/>
      <c r="IH258" s="585"/>
      <c r="II258" s="585"/>
      <c r="IJ258" s="585"/>
      <c r="IK258" s="585"/>
      <c r="IL258" s="585"/>
      <c r="IM258" s="585"/>
      <c r="IN258" s="585"/>
      <c r="IO258" s="585"/>
      <c r="IP258" s="585"/>
      <c r="IQ258" s="585"/>
      <c r="IR258" s="585"/>
      <c r="IS258" s="585"/>
      <c r="IT258" s="585"/>
      <c r="IU258" s="585"/>
      <c r="IV258" s="585"/>
    </row>
    <row r="259" spans="1:256" x14ac:dyDescent="0.2">
      <c r="A259" s="582"/>
      <c r="B259" s="822" t="s">
        <v>212</v>
      </c>
      <c r="C259" s="823"/>
      <c r="D259" s="823"/>
      <c r="E259" s="823"/>
      <c r="F259" s="823"/>
      <c r="G259" s="823"/>
      <c r="H259" s="823"/>
      <c r="I259" s="824"/>
      <c r="J259" s="583"/>
      <c r="K259" s="584"/>
      <c r="L259" s="584"/>
      <c r="M259" s="585"/>
      <c r="N259" s="585"/>
      <c r="O259" s="585"/>
      <c r="P259" s="585"/>
      <c r="Q259" s="585"/>
      <c r="R259" s="585"/>
      <c r="S259" s="585"/>
      <c r="T259" s="585"/>
      <c r="U259" s="585"/>
      <c r="V259" s="585"/>
      <c r="W259" s="585"/>
      <c r="X259" s="585"/>
      <c r="Y259" s="585"/>
      <c r="Z259" s="585"/>
      <c r="AA259" s="585"/>
      <c r="AB259" s="585"/>
      <c r="AC259" s="585"/>
      <c r="AD259" s="585"/>
      <c r="AE259" s="585"/>
      <c r="AF259" s="585"/>
      <c r="AG259" s="585"/>
      <c r="AH259" s="585"/>
      <c r="AI259" s="585"/>
      <c r="AJ259" s="585"/>
      <c r="AK259" s="585"/>
      <c r="AL259" s="585"/>
      <c r="AM259" s="585"/>
      <c r="AN259" s="585"/>
      <c r="AO259" s="585"/>
      <c r="AP259" s="585"/>
      <c r="AQ259" s="585"/>
      <c r="AR259" s="585"/>
      <c r="AS259" s="585"/>
      <c r="AT259" s="585"/>
      <c r="AU259" s="585"/>
      <c r="AV259" s="585"/>
      <c r="AW259" s="585"/>
      <c r="AX259" s="585"/>
      <c r="AY259" s="585"/>
      <c r="AZ259" s="585"/>
      <c r="BA259" s="585"/>
      <c r="BB259" s="585"/>
      <c r="BC259" s="585"/>
      <c r="BD259" s="585"/>
      <c r="BE259" s="585"/>
      <c r="BF259" s="585"/>
      <c r="BG259" s="585"/>
      <c r="BH259" s="585"/>
      <c r="BI259" s="585"/>
      <c r="BJ259" s="585"/>
      <c r="BK259" s="585"/>
      <c r="BL259" s="585"/>
      <c r="BM259" s="585"/>
      <c r="BN259" s="585"/>
      <c r="BO259" s="585"/>
      <c r="BP259" s="585"/>
      <c r="BQ259" s="585"/>
      <c r="BR259" s="585"/>
      <c r="BS259" s="585"/>
      <c r="BT259" s="585"/>
      <c r="BU259" s="585"/>
      <c r="BV259" s="585"/>
      <c r="BW259" s="585"/>
      <c r="BX259" s="585"/>
      <c r="BY259" s="585"/>
      <c r="BZ259" s="585"/>
      <c r="CA259" s="585"/>
      <c r="CB259" s="585"/>
      <c r="CC259" s="585"/>
      <c r="CD259" s="585"/>
      <c r="CE259" s="585"/>
      <c r="CF259" s="585"/>
      <c r="CG259" s="585"/>
      <c r="CH259" s="585"/>
      <c r="CI259" s="585"/>
      <c r="CJ259" s="585"/>
      <c r="CK259" s="585"/>
      <c r="CL259" s="585"/>
      <c r="CM259" s="585"/>
      <c r="CN259" s="585"/>
      <c r="CO259" s="585"/>
      <c r="CP259" s="585"/>
      <c r="CQ259" s="585"/>
      <c r="CR259" s="585"/>
      <c r="CS259" s="585"/>
      <c r="CT259" s="585"/>
      <c r="CU259" s="585"/>
      <c r="CV259" s="585"/>
      <c r="CW259" s="585"/>
      <c r="CX259" s="585"/>
      <c r="CY259" s="585"/>
      <c r="CZ259" s="585"/>
      <c r="DA259" s="585"/>
      <c r="DB259" s="585"/>
      <c r="DC259" s="585"/>
      <c r="DD259" s="585"/>
      <c r="DE259" s="585"/>
      <c r="DF259" s="585"/>
      <c r="DG259" s="585"/>
      <c r="DH259" s="585"/>
      <c r="DI259" s="585"/>
      <c r="DJ259" s="585"/>
      <c r="DK259" s="585"/>
      <c r="DL259" s="585"/>
      <c r="DM259" s="585"/>
      <c r="DN259" s="585"/>
      <c r="DO259" s="585"/>
      <c r="DP259" s="585"/>
      <c r="DQ259" s="585"/>
      <c r="DR259" s="585"/>
      <c r="DS259" s="585"/>
      <c r="DT259" s="585"/>
      <c r="DU259" s="585"/>
      <c r="DV259" s="585"/>
      <c r="DW259" s="585"/>
      <c r="DX259" s="585"/>
      <c r="DY259" s="585"/>
      <c r="DZ259" s="585"/>
      <c r="EA259" s="585"/>
      <c r="EB259" s="585"/>
      <c r="EC259" s="585"/>
      <c r="ED259" s="585"/>
      <c r="EE259" s="585"/>
      <c r="EF259" s="585"/>
      <c r="EG259" s="585"/>
      <c r="EH259" s="585"/>
      <c r="EI259" s="585"/>
      <c r="EJ259" s="585"/>
      <c r="EK259" s="585"/>
      <c r="EL259" s="585"/>
      <c r="EM259" s="585"/>
      <c r="EN259" s="585"/>
      <c r="EO259" s="585"/>
      <c r="EP259" s="585"/>
      <c r="EQ259" s="585"/>
      <c r="ER259" s="585"/>
      <c r="ES259" s="585"/>
      <c r="ET259" s="585"/>
      <c r="EU259" s="585"/>
      <c r="EV259" s="585"/>
      <c r="EW259" s="585"/>
      <c r="EX259" s="585"/>
      <c r="EY259" s="585"/>
      <c r="EZ259" s="585"/>
      <c r="FA259" s="585"/>
      <c r="FB259" s="585"/>
      <c r="FC259" s="585"/>
      <c r="FD259" s="585"/>
      <c r="FE259" s="585"/>
      <c r="FF259" s="585"/>
      <c r="FG259" s="585"/>
      <c r="FH259" s="585"/>
      <c r="FI259" s="585"/>
      <c r="FJ259" s="585"/>
      <c r="FK259" s="585"/>
      <c r="FL259" s="585"/>
      <c r="FM259" s="585"/>
      <c r="FN259" s="585"/>
      <c r="FO259" s="585"/>
      <c r="FP259" s="585"/>
      <c r="FQ259" s="585"/>
      <c r="FR259" s="585"/>
      <c r="FS259" s="585"/>
      <c r="FT259" s="585"/>
      <c r="FU259" s="585"/>
      <c r="FV259" s="585"/>
      <c r="FW259" s="585"/>
      <c r="FX259" s="585"/>
      <c r="FY259" s="585"/>
      <c r="FZ259" s="585"/>
      <c r="GA259" s="585"/>
      <c r="GB259" s="585"/>
      <c r="GC259" s="585"/>
      <c r="GD259" s="585"/>
      <c r="GE259" s="585"/>
      <c r="GF259" s="585"/>
      <c r="GG259" s="585"/>
      <c r="GH259" s="585"/>
      <c r="GI259" s="585"/>
      <c r="GJ259" s="585"/>
      <c r="GK259" s="585"/>
      <c r="GL259" s="585"/>
      <c r="GM259" s="585"/>
      <c r="GN259" s="585"/>
      <c r="GO259" s="585"/>
      <c r="GP259" s="585"/>
      <c r="GQ259" s="585"/>
      <c r="GR259" s="585"/>
      <c r="GS259" s="585"/>
      <c r="GT259" s="585"/>
      <c r="GU259" s="585"/>
      <c r="GV259" s="585"/>
      <c r="GW259" s="585"/>
      <c r="GX259" s="585"/>
      <c r="GY259" s="585"/>
      <c r="GZ259" s="585"/>
      <c r="HA259" s="585"/>
      <c r="HB259" s="585"/>
      <c r="HC259" s="585"/>
      <c r="HD259" s="585"/>
      <c r="HE259" s="585"/>
      <c r="HF259" s="585"/>
      <c r="HG259" s="585"/>
      <c r="HH259" s="585"/>
      <c r="HI259" s="585"/>
      <c r="HJ259" s="585"/>
      <c r="HK259" s="585"/>
      <c r="HL259" s="585"/>
      <c r="HM259" s="585"/>
      <c r="HN259" s="585"/>
      <c r="HO259" s="585"/>
      <c r="HP259" s="585"/>
      <c r="HQ259" s="585"/>
      <c r="HR259" s="585"/>
      <c r="HS259" s="585"/>
      <c r="HT259" s="585"/>
      <c r="HU259" s="585"/>
      <c r="HV259" s="585"/>
      <c r="HW259" s="585"/>
      <c r="HX259" s="585"/>
      <c r="HY259" s="585"/>
      <c r="HZ259" s="585"/>
      <c r="IA259" s="585"/>
      <c r="IB259" s="585"/>
      <c r="IC259" s="585"/>
      <c r="ID259" s="585"/>
      <c r="IE259" s="585"/>
      <c r="IF259" s="585"/>
      <c r="IG259" s="585"/>
      <c r="IH259" s="585"/>
      <c r="II259" s="585"/>
      <c r="IJ259" s="585"/>
      <c r="IK259" s="585"/>
      <c r="IL259" s="585"/>
      <c r="IM259" s="585"/>
      <c r="IN259" s="585"/>
      <c r="IO259" s="585"/>
      <c r="IP259" s="585"/>
      <c r="IQ259" s="585"/>
      <c r="IR259" s="585"/>
      <c r="IS259" s="585"/>
      <c r="IT259" s="585"/>
      <c r="IU259" s="585"/>
      <c r="IV259" s="585"/>
    </row>
    <row r="260" spans="1:256" ht="12.75" customHeight="1" x14ac:dyDescent="0.2">
      <c r="A260" s="582"/>
      <c r="B260" s="894" t="str">
        <f>B4</f>
        <v>Substituição dos sistemas de climatização dos cartórios do Edifício Sede por VRF</v>
      </c>
      <c r="C260" s="895"/>
      <c r="D260" s="895"/>
      <c r="E260" s="895"/>
      <c r="F260" s="895"/>
      <c r="G260" s="895"/>
      <c r="H260" s="895"/>
      <c r="I260" s="896"/>
      <c r="J260" s="583"/>
      <c r="K260" s="584"/>
      <c r="L260" s="584"/>
      <c r="M260" s="585"/>
      <c r="N260" s="585"/>
      <c r="O260" s="585"/>
      <c r="P260" s="585"/>
      <c r="Q260" s="585"/>
      <c r="R260" s="585"/>
      <c r="S260" s="585"/>
      <c r="T260" s="585"/>
      <c r="U260" s="585"/>
      <c r="V260" s="585"/>
      <c r="W260" s="585"/>
      <c r="X260" s="585"/>
      <c r="Y260" s="585"/>
      <c r="Z260" s="585"/>
      <c r="AA260" s="585"/>
      <c r="AB260" s="585"/>
      <c r="AC260" s="585"/>
      <c r="AD260" s="585"/>
      <c r="AE260" s="585"/>
      <c r="AF260" s="585"/>
      <c r="AG260" s="585"/>
      <c r="AH260" s="585"/>
      <c r="AI260" s="585"/>
      <c r="AJ260" s="585"/>
      <c r="AK260" s="585"/>
      <c r="AL260" s="585"/>
      <c r="AM260" s="585"/>
      <c r="AN260" s="585"/>
      <c r="AO260" s="585"/>
      <c r="AP260" s="585"/>
      <c r="AQ260" s="585"/>
      <c r="AR260" s="585"/>
      <c r="AS260" s="585"/>
      <c r="AT260" s="585"/>
      <c r="AU260" s="585"/>
      <c r="AV260" s="585"/>
      <c r="AW260" s="585"/>
      <c r="AX260" s="585"/>
      <c r="AY260" s="585"/>
      <c r="AZ260" s="585"/>
      <c r="BA260" s="585"/>
      <c r="BB260" s="585"/>
      <c r="BC260" s="585"/>
      <c r="BD260" s="585"/>
      <c r="BE260" s="585"/>
      <c r="BF260" s="585"/>
      <c r="BG260" s="585"/>
      <c r="BH260" s="585"/>
      <c r="BI260" s="585"/>
      <c r="BJ260" s="585"/>
      <c r="BK260" s="585"/>
      <c r="BL260" s="585"/>
      <c r="BM260" s="585"/>
      <c r="BN260" s="585"/>
      <c r="BO260" s="585"/>
      <c r="BP260" s="585"/>
      <c r="BQ260" s="585"/>
      <c r="BR260" s="585"/>
      <c r="BS260" s="585"/>
      <c r="BT260" s="585"/>
      <c r="BU260" s="585"/>
      <c r="BV260" s="585"/>
      <c r="BW260" s="585"/>
      <c r="BX260" s="585"/>
      <c r="BY260" s="585"/>
      <c r="BZ260" s="585"/>
      <c r="CA260" s="585"/>
      <c r="CB260" s="585"/>
      <c r="CC260" s="585"/>
      <c r="CD260" s="585"/>
      <c r="CE260" s="585"/>
      <c r="CF260" s="585"/>
      <c r="CG260" s="585"/>
      <c r="CH260" s="585"/>
      <c r="CI260" s="585"/>
      <c r="CJ260" s="585"/>
      <c r="CK260" s="585"/>
      <c r="CL260" s="585"/>
      <c r="CM260" s="585"/>
      <c r="CN260" s="585"/>
      <c r="CO260" s="585"/>
      <c r="CP260" s="585"/>
      <c r="CQ260" s="585"/>
      <c r="CR260" s="585"/>
      <c r="CS260" s="585"/>
      <c r="CT260" s="585"/>
      <c r="CU260" s="585"/>
      <c r="CV260" s="585"/>
      <c r="CW260" s="585"/>
      <c r="CX260" s="585"/>
      <c r="CY260" s="585"/>
      <c r="CZ260" s="585"/>
      <c r="DA260" s="585"/>
      <c r="DB260" s="585"/>
      <c r="DC260" s="585"/>
      <c r="DD260" s="585"/>
      <c r="DE260" s="585"/>
      <c r="DF260" s="585"/>
      <c r="DG260" s="585"/>
      <c r="DH260" s="585"/>
      <c r="DI260" s="585"/>
      <c r="DJ260" s="585"/>
      <c r="DK260" s="585"/>
      <c r="DL260" s="585"/>
      <c r="DM260" s="585"/>
      <c r="DN260" s="585"/>
      <c r="DO260" s="585"/>
      <c r="DP260" s="585"/>
      <c r="DQ260" s="585"/>
      <c r="DR260" s="585"/>
      <c r="DS260" s="585"/>
      <c r="DT260" s="585"/>
      <c r="DU260" s="585"/>
      <c r="DV260" s="585"/>
      <c r="DW260" s="585"/>
      <c r="DX260" s="585"/>
      <c r="DY260" s="585"/>
      <c r="DZ260" s="585"/>
      <c r="EA260" s="585"/>
      <c r="EB260" s="585"/>
      <c r="EC260" s="585"/>
      <c r="ED260" s="585"/>
      <c r="EE260" s="585"/>
      <c r="EF260" s="585"/>
      <c r="EG260" s="585"/>
      <c r="EH260" s="585"/>
      <c r="EI260" s="585"/>
      <c r="EJ260" s="585"/>
      <c r="EK260" s="585"/>
      <c r="EL260" s="585"/>
      <c r="EM260" s="585"/>
      <c r="EN260" s="585"/>
      <c r="EO260" s="585"/>
      <c r="EP260" s="585"/>
      <c r="EQ260" s="585"/>
      <c r="ER260" s="585"/>
      <c r="ES260" s="585"/>
      <c r="ET260" s="585"/>
      <c r="EU260" s="585"/>
      <c r="EV260" s="585"/>
      <c r="EW260" s="585"/>
      <c r="EX260" s="585"/>
      <c r="EY260" s="585"/>
      <c r="EZ260" s="585"/>
      <c r="FA260" s="585"/>
      <c r="FB260" s="585"/>
      <c r="FC260" s="585"/>
      <c r="FD260" s="585"/>
      <c r="FE260" s="585"/>
      <c r="FF260" s="585"/>
      <c r="FG260" s="585"/>
      <c r="FH260" s="585"/>
      <c r="FI260" s="585"/>
      <c r="FJ260" s="585"/>
      <c r="FK260" s="585"/>
      <c r="FL260" s="585"/>
      <c r="FM260" s="585"/>
      <c r="FN260" s="585"/>
      <c r="FO260" s="585"/>
      <c r="FP260" s="585"/>
      <c r="FQ260" s="585"/>
      <c r="FR260" s="585"/>
      <c r="FS260" s="585"/>
      <c r="FT260" s="585"/>
      <c r="FU260" s="585"/>
      <c r="FV260" s="585"/>
      <c r="FW260" s="585"/>
      <c r="FX260" s="585"/>
      <c r="FY260" s="585"/>
      <c r="FZ260" s="585"/>
      <c r="GA260" s="585"/>
      <c r="GB260" s="585"/>
      <c r="GC260" s="585"/>
      <c r="GD260" s="585"/>
      <c r="GE260" s="585"/>
      <c r="GF260" s="585"/>
      <c r="GG260" s="585"/>
      <c r="GH260" s="585"/>
      <c r="GI260" s="585"/>
      <c r="GJ260" s="585"/>
      <c r="GK260" s="585"/>
      <c r="GL260" s="585"/>
      <c r="GM260" s="585"/>
      <c r="GN260" s="585"/>
      <c r="GO260" s="585"/>
      <c r="GP260" s="585"/>
      <c r="GQ260" s="585"/>
      <c r="GR260" s="585"/>
      <c r="GS260" s="585"/>
      <c r="GT260" s="585"/>
      <c r="GU260" s="585"/>
      <c r="GV260" s="585"/>
      <c r="GW260" s="585"/>
      <c r="GX260" s="585"/>
      <c r="GY260" s="585"/>
      <c r="GZ260" s="585"/>
      <c r="HA260" s="585"/>
      <c r="HB260" s="585"/>
      <c r="HC260" s="585"/>
      <c r="HD260" s="585"/>
      <c r="HE260" s="585"/>
      <c r="HF260" s="585"/>
      <c r="HG260" s="585"/>
      <c r="HH260" s="585"/>
      <c r="HI260" s="585"/>
      <c r="HJ260" s="585"/>
      <c r="HK260" s="585"/>
      <c r="HL260" s="585"/>
      <c r="HM260" s="585"/>
      <c r="HN260" s="585"/>
      <c r="HO260" s="585"/>
      <c r="HP260" s="585"/>
      <c r="HQ260" s="585"/>
      <c r="HR260" s="585"/>
      <c r="HS260" s="585"/>
      <c r="HT260" s="585"/>
      <c r="HU260" s="585"/>
      <c r="HV260" s="585"/>
      <c r="HW260" s="585"/>
      <c r="HX260" s="585"/>
      <c r="HY260" s="585"/>
      <c r="HZ260" s="585"/>
      <c r="IA260" s="585"/>
      <c r="IB260" s="585"/>
      <c r="IC260" s="585"/>
      <c r="ID260" s="585"/>
      <c r="IE260" s="585"/>
      <c r="IF260" s="585"/>
      <c r="IG260" s="585"/>
      <c r="IH260" s="585"/>
      <c r="II260" s="585"/>
      <c r="IJ260" s="585"/>
      <c r="IK260" s="585"/>
      <c r="IL260" s="585"/>
      <c r="IM260" s="585"/>
      <c r="IN260" s="585"/>
      <c r="IO260" s="585"/>
      <c r="IP260" s="585"/>
      <c r="IQ260" s="585"/>
      <c r="IR260" s="585"/>
      <c r="IS260" s="585"/>
      <c r="IT260" s="585"/>
      <c r="IU260" s="585"/>
      <c r="IV260" s="585"/>
    </row>
    <row r="261" spans="1:256" ht="12.75" customHeight="1" x14ac:dyDescent="0.2">
      <c r="A261" s="582"/>
      <c r="B261" s="847"/>
      <c r="C261" s="848"/>
      <c r="D261" s="848"/>
      <c r="E261" s="848"/>
      <c r="F261" s="848"/>
      <c r="G261" s="848"/>
      <c r="H261" s="848"/>
      <c r="I261" s="849"/>
      <c r="J261" s="583"/>
      <c r="K261" s="584"/>
      <c r="L261" s="584"/>
      <c r="M261" s="585"/>
      <c r="N261" s="585"/>
      <c r="O261" s="585"/>
      <c r="P261" s="585"/>
      <c r="Q261" s="585"/>
      <c r="R261" s="585"/>
      <c r="S261" s="585"/>
      <c r="T261" s="585"/>
      <c r="U261" s="585"/>
      <c r="V261" s="585"/>
      <c r="W261" s="585"/>
      <c r="X261" s="585"/>
      <c r="Y261" s="585"/>
      <c r="Z261" s="585"/>
      <c r="AA261" s="585"/>
      <c r="AB261" s="585"/>
      <c r="AC261" s="585"/>
      <c r="AD261" s="585"/>
      <c r="AE261" s="585"/>
      <c r="AF261" s="585"/>
      <c r="AG261" s="585"/>
      <c r="AH261" s="585"/>
      <c r="AI261" s="585"/>
      <c r="AJ261" s="585"/>
      <c r="AK261" s="585"/>
      <c r="AL261" s="585"/>
      <c r="AM261" s="585"/>
      <c r="AN261" s="585"/>
      <c r="AO261" s="585"/>
      <c r="AP261" s="585"/>
      <c r="AQ261" s="585"/>
      <c r="AR261" s="585"/>
      <c r="AS261" s="585"/>
      <c r="AT261" s="585"/>
      <c r="AU261" s="585"/>
      <c r="AV261" s="585"/>
      <c r="AW261" s="585"/>
      <c r="AX261" s="585"/>
      <c r="AY261" s="585"/>
      <c r="AZ261" s="585"/>
      <c r="BA261" s="585"/>
      <c r="BB261" s="585"/>
      <c r="BC261" s="585"/>
      <c r="BD261" s="585"/>
      <c r="BE261" s="585"/>
      <c r="BF261" s="585"/>
      <c r="BG261" s="585"/>
      <c r="BH261" s="585"/>
      <c r="BI261" s="585"/>
      <c r="BJ261" s="585"/>
      <c r="BK261" s="585"/>
      <c r="BL261" s="585"/>
      <c r="BM261" s="585"/>
      <c r="BN261" s="585"/>
      <c r="BO261" s="585"/>
      <c r="BP261" s="585"/>
      <c r="BQ261" s="585"/>
      <c r="BR261" s="585"/>
      <c r="BS261" s="585"/>
      <c r="BT261" s="585"/>
      <c r="BU261" s="585"/>
      <c r="BV261" s="585"/>
      <c r="BW261" s="585"/>
      <c r="BX261" s="585"/>
      <c r="BY261" s="585"/>
      <c r="BZ261" s="585"/>
      <c r="CA261" s="585"/>
      <c r="CB261" s="585"/>
      <c r="CC261" s="585"/>
      <c r="CD261" s="585"/>
      <c r="CE261" s="585"/>
      <c r="CF261" s="585"/>
      <c r="CG261" s="585"/>
      <c r="CH261" s="585"/>
      <c r="CI261" s="585"/>
      <c r="CJ261" s="585"/>
      <c r="CK261" s="585"/>
      <c r="CL261" s="585"/>
      <c r="CM261" s="585"/>
      <c r="CN261" s="585"/>
      <c r="CO261" s="585"/>
      <c r="CP261" s="585"/>
      <c r="CQ261" s="585"/>
      <c r="CR261" s="585"/>
      <c r="CS261" s="585"/>
      <c r="CT261" s="585"/>
      <c r="CU261" s="585"/>
      <c r="CV261" s="585"/>
      <c r="CW261" s="585"/>
      <c r="CX261" s="585"/>
      <c r="CY261" s="585"/>
      <c r="CZ261" s="585"/>
      <c r="DA261" s="585"/>
      <c r="DB261" s="585"/>
      <c r="DC261" s="585"/>
      <c r="DD261" s="585"/>
      <c r="DE261" s="585"/>
      <c r="DF261" s="585"/>
      <c r="DG261" s="585"/>
      <c r="DH261" s="585"/>
      <c r="DI261" s="585"/>
      <c r="DJ261" s="585"/>
      <c r="DK261" s="585"/>
      <c r="DL261" s="585"/>
      <c r="DM261" s="585"/>
      <c r="DN261" s="585"/>
      <c r="DO261" s="585"/>
      <c r="DP261" s="585"/>
      <c r="DQ261" s="585"/>
      <c r="DR261" s="585"/>
      <c r="DS261" s="585"/>
      <c r="DT261" s="585"/>
      <c r="DU261" s="585"/>
      <c r="DV261" s="585"/>
      <c r="DW261" s="585"/>
      <c r="DX261" s="585"/>
      <c r="DY261" s="585"/>
      <c r="DZ261" s="585"/>
      <c r="EA261" s="585"/>
      <c r="EB261" s="585"/>
      <c r="EC261" s="585"/>
      <c r="ED261" s="585"/>
      <c r="EE261" s="585"/>
      <c r="EF261" s="585"/>
      <c r="EG261" s="585"/>
      <c r="EH261" s="585"/>
      <c r="EI261" s="585"/>
      <c r="EJ261" s="585"/>
      <c r="EK261" s="585"/>
      <c r="EL261" s="585"/>
      <c r="EM261" s="585"/>
      <c r="EN261" s="585"/>
      <c r="EO261" s="585"/>
      <c r="EP261" s="585"/>
      <c r="EQ261" s="585"/>
      <c r="ER261" s="585"/>
      <c r="ES261" s="585"/>
      <c r="ET261" s="585"/>
      <c r="EU261" s="585"/>
      <c r="EV261" s="585"/>
      <c r="EW261" s="585"/>
      <c r="EX261" s="585"/>
      <c r="EY261" s="585"/>
      <c r="EZ261" s="585"/>
      <c r="FA261" s="585"/>
      <c r="FB261" s="585"/>
      <c r="FC261" s="585"/>
      <c r="FD261" s="585"/>
      <c r="FE261" s="585"/>
      <c r="FF261" s="585"/>
      <c r="FG261" s="585"/>
      <c r="FH261" s="585"/>
      <c r="FI261" s="585"/>
      <c r="FJ261" s="585"/>
      <c r="FK261" s="585"/>
      <c r="FL261" s="585"/>
      <c r="FM261" s="585"/>
      <c r="FN261" s="585"/>
      <c r="FO261" s="585"/>
      <c r="FP261" s="585"/>
      <c r="FQ261" s="585"/>
      <c r="FR261" s="585"/>
      <c r="FS261" s="585"/>
      <c r="FT261" s="585"/>
      <c r="FU261" s="585"/>
      <c r="FV261" s="585"/>
      <c r="FW261" s="585"/>
      <c r="FX261" s="585"/>
      <c r="FY261" s="585"/>
      <c r="FZ261" s="585"/>
      <c r="GA261" s="585"/>
      <c r="GB261" s="585"/>
      <c r="GC261" s="585"/>
      <c r="GD261" s="585"/>
      <c r="GE261" s="585"/>
      <c r="GF261" s="585"/>
      <c r="GG261" s="585"/>
      <c r="GH261" s="585"/>
      <c r="GI261" s="585"/>
      <c r="GJ261" s="585"/>
      <c r="GK261" s="585"/>
      <c r="GL261" s="585"/>
      <c r="GM261" s="585"/>
      <c r="GN261" s="585"/>
      <c r="GO261" s="585"/>
      <c r="GP261" s="585"/>
      <c r="GQ261" s="585"/>
      <c r="GR261" s="585"/>
      <c r="GS261" s="585"/>
      <c r="GT261" s="585"/>
      <c r="GU261" s="585"/>
      <c r="GV261" s="585"/>
      <c r="GW261" s="585"/>
      <c r="GX261" s="585"/>
      <c r="GY261" s="585"/>
      <c r="GZ261" s="585"/>
      <c r="HA261" s="585"/>
      <c r="HB261" s="585"/>
      <c r="HC261" s="585"/>
      <c r="HD261" s="585"/>
      <c r="HE261" s="585"/>
      <c r="HF261" s="585"/>
      <c r="HG261" s="585"/>
      <c r="HH261" s="585"/>
      <c r="HI261" s="585"/>
      <c r="HJ261" s="585"/>
      <c r="HK261" s="585"/>
      <c r="HL261" s="585"/>
      <c r="HM261" s="585"/>
      <c r="HN261" s="585"/>
      <c r="HO261" s="585"/>
      <c r="HP261" s="585"/>
      <c r="HQ261" s="585"/>
      <c r="HR261" s="585"/>
      <c r="HS261" s="585"/>
      <c r="HT261" s="585"/>
      <c r="HU261" s="585"/>
      <c r="HV261" s="585"/>
      <c r="HW261" s="585"/>
      <c r="HX261" s="585"/>
      <c r="HY261" s="585"/>
      <c r="HZ261" s="585"/>
      <c r="IA261" s="585"/>
      <c r="IB261" s="585"/>
      <c r="IC261" s="585"/>
      <c r="ID261" s="585"/>
      <c r="IE261" s="585"/>
      <c r="IF261" s="585"/>
      <c r="IG261" s="585"/>
      <c r="IH261" s="585"/>
      <c r="II261" s="585"/>
      <c r="IJ261" s="585"/>
      <c r="IK261" s="585"/>
      <c r="IL261" s="585"/>
      <c r="IM261" s="585"/>
      <c r="IN261" s="585"/>
      <c r="IO261" s="585"/>
      <c r="IP261" s="585"/>
      <c r="IQ261" s="585"/>
      <c r="IR261" s="585"/>
      <c r="IS261" s="585"/>
      <c r="IT261" s="585"/>
      <c r="IU261" s="585"/>
      <c r="IV261" s="585"/>
    </row>
    <row r="262" spans="1:256" s="589" customFormat="1" ht="19.5" customHeight="1" x14ac:dyDescent="0.2">
      <c r="A262" s="586"/>
      <c r="B262" s="882" t="str">
        <f>'[8]Anexo 2 elétrica'!H20</f>
        <v>ELE-008</v>
      </c>
      <c r="C262" s="897"/>
      <c r="D262" s="897"/>
      <c r="E262" s="897"/>
      <c r="F262" s="897"/>
      <c r="G262" s="897"/>
      <c r="H262" s="897"/>
      <c r="I262" s="898"/>
      <c r="J262" s="587"/>
      <c r="K262" s="587"/>
      <c r="L262" s="587"/>
      <c r="M262" s="588"/>
      <c r="N262" s="588"/>
      <c r="O262" s="588"/>
      <c r="P262" s="588"/>
      <c r="Q262" s="588"/>
      <c r="R262" s="588"/>
      <c r="S262" s="588"/>
      <c r="T262" s="588"/>
      <c r="U262" s="588"/>
      <c r="V262" s="588"/>
      <c r="W262" s="588"/>
      <c r="X262" s="588"/>
      <c r="Y262" s="588"/>
      <c r="Z262" s="588"/>
      <c r="AA262" s="588"/>
      <c r="AB262" s="588"/>
      <c r="AC262" s="588"/>
      <c r="AD262" s="588"/>
      <c r="AE262" s="588"/>
      <c r="AF262" s="588"/>
      <c r="AG262" s="588"/>
      <c r="AH262" s="588"/>
      <c r="AI262" s="588"/>
      <c r="AJ262" s="588"/>
      <c r="AK262" s="588"/>
      <c r="AL262" s="588"/>
      <c r="AM262" s="588"/>
      <c r="AN262" s="588"/>
      <c r="AO262" s="588"/>
      <c r="AP262" s="588"/>
      <c r="AQ262" s="588"/>
      <c r="AR262" s="588"/>
      <c r="AS262" s="588"/>
      <c r="AT262" s="588"/>
      <c r="AU262" s="588"/>
      <c r="AV262" s="588"/>
      <c r="AW262" s="588"/>
      <c r="AX262" s="588"/>
      <c r="AY262" s="588"/>
      <c r="AZ262" s="588"/>
      <c r="BA262" s="588"/>
      <c r="BB262" s="588"/>
      <c r="BC262" s="588"/>
      <c r="BD262" s="588"/>
      <c r="BE262" s="588"/>
      <c r="BF262" s="588"/>
      <c r="BG262" s="588"/>
      <c r="BH262" s="588"/>
      <c r="BI262" s="588"/>
      <c r="BJ262" s="588"/>
      <c r="BK262" s="588"/>
      <c r="BL262" s="588"/>
      <c r="BM262" s="588"/>
      <c r="BN262" s="588"/>
      <c r="BO262" s="588"/>
      <c r="BP262" s="588"/>
      <c r="BQ262" s="588"/>
      <c r="BR262" s="588"/>
      <c r="BS262" s="588"/>
      <c r="BT262" s="588"/>
      <c r="BU262" s="588"/>
      <c r="BV262" s="588"/>
      <c r="BW262" s="588"/>
      <c r="BX262" s="588"/>
      <c r="BY262" s="588"/>
      <c r="BZ262" s="588"/>
      <c r="CA262" s="588"/>
      <c r="CB262" s="588"/>
      <c r="CC262" s="588"/>
      <c r="CD262" s="588"/>
      <c r="CE262" s="588"/>
      <c r="CF262" s="588"/>
      <c r="CG262" s="588"/>
      <c r="CH262" s="588"/>
      <c r="CI262" s="588"/>
      <c r="CJ262" s="588"/>
      <c r="CK262" s="588"/>
      <c r="CL262" s="588"/>
      <c r="CM262" s="588"/>
      <c r="CN262" s="588"/>
      <c r="CO262" s="588"/>
      <c r="CP262" s="588"/>
      <c r="CQ262" s="588"/>
      <c r="CR262" s="588"/>
      <c r="CS262" s="588"/>
      <c r="CT262" s="588"/>
      <c r="CU262" s="588"/>
      <c r="CV262" s="588"/>
      <c r="CW262" s="588"/>
      <c r="CX262" s="588"/>
      <c r="CY262" s="588"/>
      <c r="CZ262" s="588"/>
      <c r="DA262" s="588"/>
      <c r="DB262" s="588"/>
      <c r="DC262" s="588"/>
      <c r="DD262" s="588"/>
      <c r="DE262" s="588"/>
      <c r="DF262" s="588"/>
      <c r="DG262" s="588"/>
      <c r="DH262" s="588"/>
      <c r="DI262" s="588"/>
      <c r="DJ262" s="588"/>
      <c r="DK262" s="588"/>
      <c r="DL262" s="588"/>
      <c r="DM262" s="588"/>
      <c r="DN262" s="588"/>
      <c r="DO262" s="588"/>
      <c r="DP262" s="588"/>
      <c r="DQ262" s="588"/>
      <c r="DR262" s="588"/>
      <c r="DS262" s="588"/>
      <c r="DT262" s="588"/>
      <c r="DU262" s="588"/>
      <c r="DV262" s="588"/>
      <c r="DW262" s="588"/>
      <c r="DX262" s="588"/>
      <c r="DY262" s="588"/>
      <c r="DZ262" s="588"/>
      <c r="EA262" s="588"/>
      <c r="EB262" s="588"/>
      <c r="EC262" s="588"/>
      <c r="ED262" s="588"/>
      <c r="EE262" s="588"/>
      <c r="EF262" s="588"/>
      <c r="EG262" s="588"/>
      <c r="EH262" s="588"/>
      <c r="EI262" s="588"/>
      <c r="EJ262" s="588"/>
      <c r="EK262" s="588"/>
      <c r="EL262" s="588"/>
      <c r="EM262" s="588"/>
      <c r="EN262" s="588"/>
      <c r="EO262" s="588"/>
      <c r="EP262" s="588"/>
      <c r="EQ262" s="588"/>
      <c r="ER262" s="588"/>
      <c r="ES262" s="588"/>
      <c r="ET262" s="588"/>
      <c r="EU262" s="588"/>
      <c r="EV262" s="588"/>
      <c r="EW262" s="588"/>
      <c r="EX262" s="588"/>
      <c r="EY262" s="588"/>
      <c r="EZ262" s="588"/>
      <c r="FA262" s="588"/>
      <c r="FB262" s="588"/>
      <c r="FC262" s="588"/>
      <c r="FD262" s="588"/>
      <c r="FE262" s="588"/>
      <c r="FF262" s="588"/>
      <c r="FG262" s="588"/>
      <c r="FH262" s="588"/>
      <c r="FI262" s="588"/>
      <c r="FJ262" s="588"/>
      <c r="FK262" s="588"/>
      <c r="FL262" s="588"/>
      <c r="FM262" s="588"/>
      <c r="FN262" s="588"/>
      <c r="FO262" s="588"/>
      <c r="FP262" s="588"/>
      <c r="FQ262" s="588"/>
      <c r="FR262" s="588"/>
      <c r="FS262" s="588"/>
      <c r="FT262" s="588"/>
      <c r="FU262" s="588"/>
      <c r="FV262" s="588"/>
      <c r="FW262" s="588"/>
      <c r="FX262" s="588"/>
      <c r="FY262" s="588"/>
      <c r="FZ262" s="588"/>
      <c r="GA262" s="588"/>
      <c r="GB262" s="588"/>
      <c r="GC262" s="588"/>
      <c r="GD262" s="588"/>
      <c r="GE262" s="588"/>
      <c r="GF262" s="588"/>
      <c r="GG262" s="588"/>
      <c r="GH262" s="588"/>
      <c r="GI262" s="588"/>
      <c r="GJ262" s="588"/>
      <c r="GK262" s="588"/>
      <c r="GL262" s="588"/>
      <c r="GM262" s="588"/>
      <c r="GN262" s="588"/>
      <c r="GO262" s="588"/>
      <c r="GP262" s="588"/>
      <c r="GQ262" s="588"/>
      <c r="GR262" s="588"/>
      <c r="GS262" s="588"/>
      <c r="GT262" s="588"/>
      <c r="GU262" s="588"/>
      <c r="GV262" s="588"/>
      <c r="GW262" s="588"/>
      <c r="GX262" s="588"/>
      <c r="GY262" s="588"/>
      <c r="GZ262" s="588"/>
      <c r="HA262" s="588"/>
      <c r="HB262" s="588"/>
      <c r="HC262" s="588"/>
      <c r="HD262" s="588"/>
      <c r="HE262" s="588"/>
      <c r="HF262" s="588"/>
      <c r="HG262" s="588"/>
      <c r="HH262" s="588"/>
      <c r="HI262" s="588"/>
      <c r="HJ262" s="588"/>
      <c r="HK262" s="588"/>
      <c r="HL262" s="588"/>
      <c r="HM262" s="588"/>
      <c r="HN262" s="588"/>
      <c r="HO262" s="588"/>
      <c r="HP262" s="588"/>
      <c r="HQ262" s="588"/>
      <c r="HR262" s="588"/>
      <c r="HS262" s="588"/>
      <c r="HT262" s="588"/>
      <c r="HU262" s="588"/>
      <c r="HV262" s="588"/>
      <c r="HW262" s="588"/>
      <c r="HX262" s="588"/>
      <c r="HY262" s="588"/>
      <c r="HZ262" s="588"/>
      <c r="IA262" s="588"/>
      <c r="IB262" s="588"/>
      <c r="IC262" s="588"/>
      <c r="ID262" s="588"/>
      <c r="IE262" s="588"/>
      <c r="IF262" s="588"/>
      <c r="IG262" s="588"/>
      <c r="IH262" s="588"/>
      <c r="II262" s="588"/>
      <c r="IJ262" s="588"/>
      <c r="IK262" s="588"/>
      <c r="IL262" s="588"/>
      <c r="IM262" s="588"/>
      <c r="IN262" s="588"/>
      <c r="IO262" s="588"/>
      <c r="IP262" s="588"/>
      <c r="IQ262" s="588"/>
      <c r="IR262" s="588"/>
      <c r="IS262" s="588"/>
      <c r="IT262" s="588"/>
      <c r="IU262" s="588"/>
      <c r="IV262" s="588"/>
    </row>
    <row r="263" spans="1:256" s="589" customFormat="1" ht="19.5" customHeight="1" x14ac:dyDescent="0.2">
      <c r="A263" s="586"/>
      <c r="B263" s="885" t="s">
        <v>215</v>
      </c>
      <c r="C263" s="897"/>
      <c r="D263" s="590" t="s">
        <v>22</v>
      </c>
      <c r="E263" s="590" t="s">
        <v>216</v>
      </c>
      <c r="F263" s="899" t="s">
        <v>217</v>
      </c>
      <c r="G263" s="899"/>
      <c r="H263" s="899" t="s">
        <v>218</v>
      </c>
      <c r="I263" s="900"/>
      <c r="J263" s="587"/>
      <c r="K263" s="587"/>
      <c r="L263" s="587"/>
      <c r="M263" s="588"/>
      <c r="N263" s="588"/>
      <c r="O263" s="588"/>
      <c r="P263" s="588"/>
      <c r="Q263" s="588"/>
      <c r="R263" s="588"/>
      <c r="S263" s="588"/>
      <c r="T263" s="588"/>
      <c r="U263" s="588"/>
      <c r="V263" s="588"/>
      <c r="W263" s="588"/>
      <c r="X263" s="588"/>
      <c r="Y263" s="588"/>
      <c r="Z263" s="588"/>
      <c r="AA263" s="588"/>
      <c r="AB263" s="588"/>
      <c r="AC263" s="588"/>
      <c r="AD263" s="588"/>
      <c r="AE263" s="588"/>
      <c r="AF263" s="588"/>
      <c r="AG263" s="588"/>
      <c r="AH263" s="588"/>
      <c r="AI263" s="588"/>
      <c r="AJ263" s="588"/>
      <c r="AK263" s="588"/>
      <c r="AL263" s="588"/>
      <c r="AM263" s="588"/>
      <c r="AN263" s="588"/>
      <c r="AO263" s="588"/>
      <c r="AP263" s="588"/>
      <c r="AQ263" s="588"/>
      <c r="AR263" s="588"/>
      <c r="AS263" s="588"/>
      <c r="AT263" s="588"/>
      <c r="AU263" s="588"/>
      <c r="AV263" s="588"/>
      <c r="AW263" s="588"/>
      <c r="AX263" s="588"/>
      <c r="AY263" s="588"/>
      <c r="AZ263" s="588"/>
      <c r="BA263" s="588"/>
      <c r="BB263" s="588"/>
      <c r="BC263" s="588"/>
      <c r="BD263" s="588"/>
      <c r="BE263" s="588"/>
      <c r="BF263" s="588"/>
      <c r="BG263" s="588"/>
      <c r="BH263" s="588"/>
      <c r="BI263" s="588"/>
      <c r="BJ263" s="588"/>
      <c r="BK263" s="588"/>
      <c r="BL263" s="588"/>
      <c r="BM263" s="588"/>
      <c r="BN263" s="588"/>
      <c r="BO263" s="588"/>
      <c r="BP263" s="588"/>
      <c r="BQ263" s="588"/>
      <c r="BR263" s="588"/>
      <c r="BS263" s="588"/>
      <c r="BT263" s="588"/>
      <c r="BU263" s="588"/>
      <c r="BV263" s="588"/>
      <c r="BW263" s="588"/>
      <c r="BX263" s="588"/>
      <c r="BY263" s="588"/>
      <c r="BZ263" s="588"/>
      <c r="CA263" s="588"/>
      <c r="CB263" s="588"/>
      <c r="CC263" s="588"/>
      <c r="CD263" s="588"/>
      <c r="CE263" s="588"/>
      <c r="CF263" s="588"/>
      <c r="CG263" s="588"/>
      <c r="CH263" s="588"/>
      <c r="CI263" s="588"/>
      <c r="CJ263" s="588"/>
      <c r="CK263" s="588"/>
      <c r="CL263" s="588"/>
      <c r="CM263" s="588"/>
      <c r="CN263" s="588"/>
      <c r="CO263" s="588"/>
      <c r="CP263" s="588"/>
      <c r="CQ263" s="588"/>
      <c r="CR263" s="588"/>
      <c r="CS263" s="588"/>
      <c r="CT263" s="588"/>
      <c r="CU263" s="588"/>
      <c r="CV263" s="588"/>
      <c r="CW263" s="588"/>
      <c r="CX263" s="588"/>
      <c r="CY263" s="588"/>
      <c r="CZ263" s="588"/>
      <c r="DA263" s="588"/>
      <c r="DB263" s="588"/>
      <c r="DC263" s="588"/>
      <c r="DD263" s="588"/>
      <c r="DE263" s="588"/>
      <c r="DF263" s="588"/>
      <c r="DG263" s="588"/>
      <c r="DH263" s="588"/>
      <c r="DI263" s="588"/>
      <c r="DJ263" s="588"/>
      <c r="DK263" s="588"/>
      <c r="DL263" s="588"/>
      <c r="DM263" s="588"/>
      <c r="DN263" s="588"/>
      <c r="DO263" s="588"/>
      <c r="DP263" s="588"/>
      <c r="DQ263" s="588"/>
      <c r="DR263" s="588"/>
      <c r="DS263" s="588"/>
      <c r="DT263" s="588"/>
      <c r="DU263" s="588"/>
      <c r="DV263" s="588"/>
      <c r="DW263" s="588"/>
      <c r="DX263" s="588"/>
      <c r="DY263" s="588"/>
      <c r="DZ263" s="588"/>
      <c r="EA263" s="588"/>
      <c r="EB263" s="588"/>
      <c r="EC263" s="588"/>
      <c r="ED263" s="588"/>
      <c r="EE263" s="588"/>
      <c r="EF263" s="588"/>
      <c r="EG263" s="588"/>
      <c r="EH263" s="588"/>
      <c r="EI263" s="588"/>
      <c r="EJ263" s="588"/>
      <c r="EK263" s="588"/>
      <c r="EL263" s="588"/>
      <c r="EM263" s="588"/>
      <c r="EN263" s="588"/>
      <c r="EO263" s="588"/>
      <c r="EP263" s="588"/>
      <c r="EQ263" s="588"/>
      <c r="ER263" s="588"/>
      <c r="ES263" s="588"/>
      <c r="ET263" s="588"/>
      <c r="EU263" s="588"/>
      <c r="EV263" s="588"/>
      <c r="EW263" s="588"/>
      <c r="EX263" s="588"/>
      <c r="EY263" s="588"/>
      <c r="EZ263" s="588"/>
      <c r="FA263" s="588"/>
      <c r="FB263" s="588"/>
      <c r="FC263" s="588"/>
      <c r="FD263" s="588"/>
      <c r="FE263" s="588"/>
      <c r="FF263" s="588"/>
      <c r="FG263" s="588"/>
      <c r="FH263" s="588"/>
      <c r="FI263" s="588"/>
      <c r="FJ263" s="588"/>
      <c r="FK263" s="588"/>
      <c r="FL263" s="588"/>
      <c r="FM263" s="588"/>
      <c r="FN263" s="588"/>
      <c r="FO263" s="588"/>
      <c r="FP263" s="588"/>
      <c r="FQ263" s="588"/>
      <c r="FR263" s="588"/>
      <c r="FS263" s="588"/>
      <c r="FT263" s="588"/>
      <c r="FU263" s="588"/>
      <c r="FV263" s="588"/>
      <c r="FW263" s="588"/>
      <c r="FX263" s="588"/>
      <c r="FY263" s="588"/>
      <c r="FZ263" s="588"/>
      <c r="GA263" s="588"/>
      <c r="GB263" s="588"/>
      <c r="GC263" s="588"/>
      <c r="GD263" s="588"/>
      <c r="GE263" s="588"/>
      <c r="GF263" s="588"/>
      <c r="GG263" s="588"/>
      <c r="GH263" s="588"/>
      <c r="GI263" s="588"/>
      <c r="GJ263" s="588"/>
      <c r="GK263" s="588"/>
      <c r="GL263" s="588"/>
      <c r="GM263" s="588"/>
      <c r="GN263" s="588"/>
      <c r="GO263" s="588"/>
      <c r="GP263" s="588"/>
      <c r="GQ263" s="588"/>
      <c r="GR263" s="588"/>
      <c r="GS263" s="588"/>
      <c r="GT263" s="588"/>
      <c r="GU263" s="588"/>
      <c r="GV263" s="588"/>
      <c r="GW263" s="588"/>
      <c r="GX263" s="588"/>
      <c r="GY263" s="588"/>
      <c r="GZ263" s="588"/>
      <c r="HA263" s="588"/>
      <c r="HB263" s="588"/>
      <c r="HC263" s="588"/>
      <c r="HD263" s="588"/>
      <c r="HE263" s="588"/>
      <c r="HF263" s="588"/>
      <c r="HG263" s="588"/>
      <c r="HH263" s="588"/>
      <c r="HI263" s="588"/>
      <c r="HJ263" s="588"/>
      <c r="HK263" s="588"/>
      <c r="HL263" s="588"/>
      <c r="HM263" s="588"/>
      <c r="HN263" s="588"/>
      <c r="HO263" s="588"/>
      <c r="HP263" s="588"/>
      <c r="HQ263" s="588"/>
      <c r="HR263" s="588"/>
      <c r="HS263" s="588"/>
      <c r="HT263" s="588"/>
      <c r="HU263" s="588"/>
      <c r="HV263" s="588"/>
      <c r="HW263" s="588"/>
      <c r="HX263" s="588"/>
      <c r="HY263" s="588"/>
      <c r="HZ263" s="588"/>
      <c r="IA263" s="588"/>
      <c r="IB263" s="588"/>
      <c r="IC263" s="588"/>
      <c r="ID263" s="588"/>
      <c r="IE263" s="588"/>
      <c r="IF263" s="588"/>
      <c r="IG263" s="588"/>
      <c r="IH263" s="588"/>
      <c r="II263" s="588"/>
      <c r="IJ263" s="588"/>
      <c r="IK263" s="588"/>
      <c r="IL263" s="588"/>
      <c r="IM263" s="588"/>
      <c r="IN263" s="588"/>
      <c r="IO263" s="588"/>
      <c r="IP263" s="588"/>
      <c r="IQ263" s="588"/>
      <c r="IR263" s="588"/>
      <c r="IS263" s="588"/>
      <c r="IT263" s="588"/>
      <c r="IU263" s="588"/>
      <c r="IV263" s="588"/>
    </row>
    <row r="264" spans="1:256" s="177" customFormat="1" ht="62.25" customHeight="1" x14ac:dyDescent="0.2">
      <c r="A264" s="591" t="str">
        <f>B262</f>
        <v>ELE-008</v>
      </c>
      <c r="B264" s="913" t="str">
        <f>'[8]Anexo 2 elétrica'!B20</f>
        <v>Fornecimento e instalação de Cabo  de cobre tempera mole, flexível, 2,5mm², encordoamento  classe  4, antichama  para  750V, do tipo que não emitem gases halogenados. Marca de Referência Prysmian - AFUMEX.</v>
      </c>
      <c r="C264" s="914"/>
      <c r="D264" s="629" t="s">
        <v>11</v>
      </c>
      <c r="E264" s="101">
        <v>61508</v>
      </c>
      <c r="F264" s="909" t="s">
        <v>209</v>
      </c>
      <c r="G264" s="910"/>
      <c r="H264" s="911" t="s">
        <v>221</v>
      </c>
      <c r="I264" s="912"/>
      <c r="J264" s="178" t="e">
        <f>#REF!</f>
        <v>#REF!</v>
      </c>
      <c r="K264" s="175"/>
      <c r="L264" s="175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  <c r="BY264" s="176"/>
      <c r="BZ264" s="176"/>
      <c r="CA264" s="176"/>
      <c r="CB264" s="176"/>
      <c r="CC264" s="176"/>
      <c r="CD264" s="176"/>
      <c r="CE264" s="176"/>
      <c r="CF264" s="176"/>
      <c r="CG264" s="176"/>
      <c r="CH264" s="176"/>
      <c r="CI264" s="176"/>
      <c r="CJ264" s="176"/>
      <c r="CK264" s="176"/>
      <c r="CL264" s="176"/>
      <c r="CM264" s="176"/>
      <c r="CN264" s="176"/>
      <c r="CO264" s="176"/>
      <c r="CP264" s="176"/>
      <c r="CQ264" s="176"/>
      <c r="CR264" s="176"/>
      <c r="CS264" s="176"/>
      <c r="CT264" s="176"/>
      <c r="CU264" s="176"/>
      <c r="CV264" s="176"/>
      <c r="CW264" s="176"/>
      <c r="CX264" s="176"/>
      <c r="CY264" s="176"/>
      <c r="CZ264" s="176"/>
      <c r="DA264" s="176"/>
      <c r="DB264" s="176"/>
      <c r="DC264" s="176"/>
      <c r="DD264" s="176"/>
      <c r="DE264" s="176"/>
      <c r="DF264" s="176"/>
      <c r="DG264" s="176"/>
      <c r="DH264" s="176"/>
      <c r="DI264" s="176"/>
      <c r="DJ264" s="176"/>
      <c r="DK264" s="176"/>
      <c r="DL264" s="176"/>
      <c r="DM264" s="176"/>
      <c r="DN264" s="176"/>
      <c r="DO264" s="176"/>
      <c r="DP264" s="176"/>
      <c r="DQ264" s="176"/>
      <c r="DR264" s="176"/>
      <c r="DS264" s="176"/>
      <c r="DT264" s="176"/>
      <c r="DU264" s="176"/>
      <c r="DV264" s="176"/>
      <c r="DW264" s="176"/>
      <c r="DX264" s="176"/>
      <c r="DY264" s="176"/>
      <c r="DZ264" s="176"/>
      <c r="EA264" s="176"/>
      <c r="EB264" s="176"/>
      <c r="EC264" s="176"/>
      <c r="ED264" s="176"/>
      <c r="EE264" s="176"/>
      <c r="EF264" s="176"/>
      <c r="EG264" s="176"/>
      <c r="EH264" s="176"/>
      <c r="EI264" s="176"/>
      <c r="EJ264" s="176"/>
      <c r="EK264" s="176"/>
      <c r="EL264" s="176"/>
      <c r="EM264" s="176"/>
      <c r="EN264" s="176"/>
      <c r="EO264" s="176"/>
      <c r="EP264" s="176"/>
      <c r="EQ264" s="176"/>
      <c r="ER264" s="176"/>
      <c r="ES264" s="176"/>
      <c r="ET264" s="176"/>
      <c r="EU264" s="176"/>
      <c r="EV264" s="176"/>
      <c r="EW264" s="176"/>
      <c r="EX264" s="176"/>
      <c r="EY264" s="176"/>
      <c r="EZ264" s="176"/>
      <c r="FA264" s="176"/>
      <c r="FB264" s="176"/>
      <c r="FC264" s="176"/>
      <c r="FD264" s="176"/>
      <c r="FE264" s="176"/>
      <c r="FF264" s="176"/>
      <c r="FG264" s="176"/>
      <c r="FH264" s="176"/>
      <c r="FI264" s="176"/>
      <c r="FJ264" s="176"/>
      <c r="FK264" s="176"/>
      <c r="FL264" s="176"/>
      <c r="FM264" s="176"/>
      <c r="FN264" s="176"/>
      <c r="FO264" s="176"/>
      <c r="FP264" s="176"/>
      <c r="FQ264" s="176"/>
      <c r="FR264" s="176"/>
      <c r="FS264" s="176"/>
      <c r="FT264" s="176"/>
      <c r="FU264" s="176"/>
      <c r="FV264" s="176"/>
      <c r="FW264" s="176"/>
      <c r="FX264" s="176"/>
      <c r="FY264" s="176"/>
      <c r="FZ264" s="176"/>
      <c r="GA264" s="176"/>
      <c r="GB264" s="176"/>
      <c r="GC264" s="176"/>
      <c r="GD264" s="176"/>
      <c r="GE264" s="176"/>
      <c r="GF264" s="176"/>
      <c r="GG264" s="176"/>
      <c r="GH264" s="176"/>
      <c r="GI264" s="176"/>
      <c r="GJ264" s="176"/>
      <c r="GK264" s="176"/>
      <c r="GL264" s="176"/>
      <c r="GM264" s="176"/>
      <c r="GN264" s="176"/>
      <c r="GO264" s="176"/>
      <c r="GP264" s="176"/>
      <c r="GQ264" s="176"/>
      <c r="GR264" s="176"/>
      <c r="GS264" s="176"/>
      <c r="GT264" s="176"/>
      <c r="GU264" s="176"/>
      <c r="GV264" s="176"/>
      <c r="GW264" s="176"/>
      <c r="GX264" s="176"/>
      <c r="GY264" s="176"/>
      <c r="GZ264" s="176"/>
      <c r="HA264" s="176"/>
      <c r="HB264" s="176"/>
      <c r="HC264" s="176"/>
      <c r="HD264" s="176"/>
      <c r="HE264" s="176"/>
      <c r="HF264" s="176"/>
      <c r="HG264" s="176"/>
      <c r="HH264" s="176"/>
      <c r="HI264" s="176"/>
      <c r="HJ264" s="176"/>
      <c r="HK264" s="176"/>
      <c r="HL264" s="176"/>
      <c r="HM264" s="176"/>
      <c r="HN264" s="176"/>
      <c r="HO264" s="176"/>
      <c r="HP264" s="176"/>
      <c r="HQ264" s="176"/>
      <c r="HR264" s="176"/>
      <c r="HS264" s="176"/>
      <c r="HT264" s="176"/>
      <c r="HU264" s="176"/>
      <c r="HV264" s="176"/>
      <c r="HW264" s="176"/>
      <c r="HX264" s="176"/>
      <c r="HY264" s="176"/>
      <c r="HZ264" s="176"/>
      <c r="IA264" s="176"/>
      <c r="IB264" s="176"/>
      <c r="IC264" s="176"/>
      <c r="ID264" s="176"/>
      <c r="IE264" s="176"/>
      <c r="IF264" s="176"/>
      <c r="IG264" s="176"/>
      <c r="IH264" s="176"/>
      <c r="II264" s="176"/>
      <c r="IJ264" s="176"/>
      <c r="IK264" s="176"/>
      <c r="IL264" s="176"/>
      <c r="IM264" s="176"/>
      <c r="IN264" s="176"/>
      <c r="IO264" s="176"/>
      <c r="IP264" s="176"/>
      <c r="IQ264" s="176"/>
      <c r="IR264" s="176"/>
      <c r="IS264" s="176"/>
      <c r="IT264" s="176"/>
      <c r="IU264" s="176"/>
      <c r="IV264" s="176"/>
    </row>
    <row r="265" spans="1:256" s="177" customFormat="1" x14ac:dyDescent="0.2">
      <c r="A265" s="591"/>
      <c r="B265" s="102"/>
      <c r="C265" s="672"/>
      <c r="D265" s="672"/>
      <c r="E265" s="672"/>
      <c r="F265" s="104"/>
      <c r="G265" s="105"/>
      <c r="H265" s="106"/>
      <c r="I265" s="107"/>
      <c r="J265" s="179"/>
      <c r="K265" s="175"/>
      <c r="L265" s="175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  <c r="BY265" s="176"/>
      <c r="BZ265" s="176"/>
      <c r="CA265" s="176"/>
      <c r="CB265" s="176"/>
      <c r="CC265" s="176"/>
      <c r="CD265" s="176"/>
      <c r="CE265" s="176"/>
      <c r="CF265" s="176"/>
      <c r="CG265" s="176"/>
      <c r="CH265" s="176"/>
      <c r="CI265" s="176"/>
      <c r="CJ265" s="176"/>
      <c r="CK265" s="176"/>
      <c r="CL265" s="176"/>
      <c r="CM265" s="176"/>
      <c r="CN265" s="176"/>
      <c r="CO265" s="176"/>
      <c r="CP265" s="176"/>
      <c r="CQ265" s="176"/>
      <c r="CR265" s="176"/>
      <c r="CS265" s="176"/>
      <c r="CT265" s="176"/>
      <c r="CU265" s="176"/>
      <c r="CV265" s="176"/>
      <c r="CW265" s="176"/>
      <c r="CX265" s="176"/>
      <c r="CY265" s="176"/>
      <c r="CZ265" s="176"/>
      <c r="DA265" s="176"/>
      <c r="DB265" s="176"/>
      <c r="DC265" s="176"/>
      <c r="DD265" s="176"/>
      <c r="DE265" s="176"/>
      <c r="DF265" s="176"/>
      <c r="DG265" s="176"/>
      <c r="DH265" s="176"/>
      <c r="DI265" s="176"/>
      <c r="DJ265" s="176"/>
      <c r="DK265" s="176"/>
      <c r="DL265" s="176"/>
      <c r="DM265" s="176"/>
      <c r="DN265" s="176"/>
      <c r="DO265" s="176"/>
      <c r="DP265" s="176"/>
      <c r="DQ265" s="176"/>
      <c r="DR265" s="176"/>
      <c r="DS265" s="176"/>
      <c r="DT265" s="176"/>
      <c r="DU265" s="176"/>
      <c r="DV265" s="176"/>
      <c r="DW265" s="176"/>
      <c r="DX265" s="176"/>
      <c r="DY265" s="176"/>
      <c r="DZ265" s="176"/>
      <c r="EA265" s="176"/>
      <c r="EB265" s="176"/>
      <c r="EC265" s="176"/>
      <c r="ED265" s="176"/>
      <c r="EE265" s="176"/>
      <c r="EF265" s="176"/>
      <c r="EG265" s="176"/>
      <c r="EH265" s="176"/>
      <c r="EI265" s="176"/>
      <c r="EJ265" s="176"/>
      <c r="EK265" s="176"/>
      <c r="EL265" s="176"/>
      <c r="EM265" s="176"/>
      <c r="EN265" s="176"/>
      <c r="EO265" s="176"/>
      <c r="EP265" s="176"/>
      <c r="EQ265" s="176"/>
      <c r="ER265" s="176"/>
      <c r="ES265" s="176"/>
      <c r="ET265" s="176"/>
      <c r="EU265" s="176"/>
      <c r="EV265" s="176"/>
      <c r="EW265" s="176"/>
      <c r="EX265" s="176"/>
      <c r="EY265" s="176"/>
      <c r="EZ265" s="176"/>
      <c r="FA265" s="176"/>
      <c r="FB265" s="176"/>
      <c r="FC265" s="176"/>
      <c r="FD265" s="176"/>
      <c r="FE265" s="176"/>
      <c r="FF265" s="176"/>
      <c r="FG265" s="176"/>
      <c r="FH265" s="176"/>
      <c r="FI265" s="176"/>
      <c r="FJ265" s="176"/>
      <c r="FK265" s="176"/>
      <c r="FL265" s="176"/>
      <c r="FM265" s="176"/>
      <c r="FN265" s="176"/>
      <c r="FO265" s="176"/>
      <c r="FP265" s="176"/>
      <c r="FQ265" s="176"/>
      <c r="FR265" s="176"/>
      <c r="FS265" s="176"/>
      <c r="FT265" s="176"/>
      <c r="FU265" s="176"/>
      <c r="FV265" s="176"/>
      <c r="FW265" s="176"/>
      <c r="FX265" s="176"/>
      <c r="FY265" s="176"/>
      <c r="FZ265" s="176"/>
      <c r="GA265" s="176"/>
      <c r="GB265" s="176"/>
      <c r="GC265" s="176"/>
      <c r="GD265" s="176"/>
      <c r="GE265" s="176"/>
      <c r="GF265" s="176"/>
      <c r="GG265" s="176"/>
      <c r="GH265" s="176"/>
      <c r="GI265" s="176"/>
      <c r="GJ265" s="176"/>
      <c r="GK265" s="176"/>
      <c r="GL265" s="176"/>
      <c r="GM265" s="176"/>
      <c r="GN265" s="176"/>
      <c r="GO265" s="176"/>
      <c r="GP265" s="176"/>
      <c r="GQ265" s="176"/>
      <c r="GR265" s="176"/>
      <c r="GS265" s="176"/>
      <c r="GT265" s="176"/>
      <c r="GU265" s="176"/>
      <c r="GV265" s="176"/>
      <c r="GW265" s="176"/>
      <c r="GX265" s="176"/>
      <c r="GY265" s="176"/>
      <c r="GZ265" s="176"/>
      <c r="HA265" s="176"/>
      <c r="HB265" s="176"/>
      <c r="HC265" s="176"/>
      <c r="HD265" s="176"/>
      <c r="HE265" s="176"/>
      <c r="HF265" s="176"/>
      <c r="HG265" s="176"/>
      <c r="HH265" s="176"/>
      <c r="HI265" s="176"/>
      <c r="HJ265" s="176"/>
      <c r="HK265" s="176"/>
      <c r="HL265" s="176"/>
      <c r="HM265" s="176"/>
      <c r="HN265" s="176"/>
      <c r="HO265" s="176"/>
      <c r="HP265" s="176"/>
      <c r="HQ265" s="176"/>
      <c r="HR265" s="176"/>
      <c r="HS265" s="176"/>
      <c r="HT265" s="176"/>
      <c r="HU265" s="176"/>
      <c r="HV265" s="176"/>
      <c r="HW265" s="176"/>
      <c r="HX265" s="176"/>
      <c r="HY265" s="176"/>
      <c r="HZ265" s="176"/>
      <c r="IA265" s="176"/>
      <c r="IB265" s="176"/>
      <c r="IC265" s="176"/>
      <c r="ID265" s="176"/>
      <c r="IE265" s="176"/>
      <c r="IF265" s="176"/>
      <c r="IG265" s="176"/>
      <c r="IH265" s="176"/>
      <c r="II265" s="176"/>
      <c r="IJ265" s="176"/>
      <c r="IK265" s="176"/>
      <c r="IL265" s="176"/>
      <c r="IM265" s="176"/>
      <c r="IN265" s="176"/>
      <c r="IO265" s="176"/>
      <c r="IP265" s="176"/>
      <c r="IQ265" s="176"/>
      <c r="IR265" s="176"/>
      <c r="IS265" s="176"/>
      <c r="IT265" s="176"/>
      <c r="IU265" s="176"/>
      <c r="IV265" s="176"/>
    </row>
    <row r="266" spans="1:256" s="177" customFormat="1" x14ac:dyDescent="0.2">
      <c r="A266" s="591"/>
      <c r="B266" s="866" t="s">
        <v>222</v>
      </c>
      <c r="C266" s="813" t="s">
        <v>22</v>
      </c>
      <c r="D266" s="813" t="s">
        <v>223</v>
      </c>
      <c r="E266" s="813" t="s">
        <v>17</v>
      </c>
      <c r="F266" s="816" t="s">
        <v>224</v>
      </c>
      <c r="G266" s="818" t="s">
        <v>225</v>
      </c>
      <c r="H266" s="819"/>
      <c r="I266" s="820" t="s">
        <v>226</v>
      </c>
      <c r="J266" s="179"/>
      <c r="K266" s="175"/>
      <c r="L266" s="175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76"/>
      <c r="DX266" s="176"/>
      <c r="DY266" s="176"/>
      <c r="DZ266" s="176"/>
      <c r="EA266" s="176"/>
      <c r="EB266" s="176"/>
      <c r="EC266" s="176"/>
      <c r="ED266" s="176"/>
      <c r="EE266" s="176"/>
      <c r="EF266" s="176"/>
      <c r="EG266" s="176"/>
      <c r="EH266" s="176"/>
      <c r="EI266" s="176"/>
      <c r="EJ266" s="176"/>
      <c r="EK266" s="176"/>
      <c r="EL266" s="176"/>
      <c r="EM266" s="176"/>
      <c r="EN266" s="176"/>
      <c r="EO266" s="176"/>
      <c r="EP266" s="176"/>
      <c r="EQ266" s="176"/>
      <c r="ER266" s="176"/>
      <c r="ES266" s="176"/>
      <c r="ET266" s="176"/>
      <c r="EU266" s="176"/>
      <c r="EV266" s="176"/>
      <c r="EW266" s="176"/>
      <c r="EX266" s="176"/>
      <c r="EY266" s="176"/>
      <c r="EZ266" s="176"/>
      <c r="FA266" s="176"/>
      <c r="FB266" s="176"/>
      <c r="FC266" s="176"/>
      <c r="FD266" s="176"/>
      <c r="FE266" s="176"/>
      <c r="FF266" s="176"/>
      <c r="FG266" s="176"/>
      <c r="FH266" s="176"/>
      <c r="FI266" s="176"/>
      <c r="FJ266" s="176"/>
      <c r="FK266" s="176"/>
      <c r="FL266" s="176"/>
      <c r="FM266" s="176"/>
      <c r="FN266" s="176"/>
      <c r="FO266" s="176"/>
      <c r="FP266" s="176"/>
      <c r="FQ266" s="176"/>
      <c r="FR266" s="176"/>
      <c r="FS266" s="176"/>
      <c r="FT266" s="176"/>
      <c r="FU266" s="176"/>
      <c r="FV266" s="176"/>
      <c r="FW266" s="176"/>
      <c r="FX266" s="176"/>
      <c r="FY266" s="176"/>
      <c r="FZ266" s="176"/>
      <c r="GA266" s="176"/>
      <c r="GB266" s="176"/>
      <c r="GC266" s="176"/>
      <c r="GD266" s="176"/>
      <c r="GE266" s="176"/>
      <c r="GF266" s="176"/>
      <c r="GG266" s="176"/>
      <c r="GH266" s="176"/>
      <c r="GI266" s="176"/>
      <c r="GJ266" s="176"/>
      <c r="GK266" s="176"/>
      <c r="GL266" s="176"/>
      <c r="GM266" s="176"/>
      <c r="GN266" s="176"/>
      <c r="GO266" s="176"/>
      <c r="GP266" s="176"/>
      <c r="GQ266" s="176"/>
      <c r="GR266" s="176"/>
      <c r="GS266" s="176"/>
      <c r="GT266" s="176"/>
      <c r="GU266" s="176"/>
      <c r="GV266" s="176"/>
      <c r="GW266" s="176"/>
      <c r="GX266" s="176"/>
      <c r="GY266" s="176"/>
      <c r="GZ266" s="176"/>
      <c r="HA266" s="176"/>
      <c r="HB266" s="176"/>
      <c r="HC266" s="176"/>
      <c r="HD266" s="176"/>
      <c r="HE266" s="176"/>
      <c r="HF266" s="176"/>
      <c r="HG266" s="176"/>
      <c r="HH266" s="176"/>
      <c r="HI266" s="176"/>
      <c r="HJ266" s="176"/>
      <c r="HK266" s="176"/>
      <c r="HL266" s="176"/>
      <c r="HM266" s="176"/>
      <c r="HN266" s="176"/>
      <c r="HO266" s="176"/>
      <c r="HP266" s="176"/>
      <c r="HQ266" s="176"/>
      <c r="HR266" s="176"/>
      <c r="HS266" s="176"/>
      <c r="HT266" s="176"/>
      <c r="HU266" s="176"/>
      <c r="HV266" s="176"/>
      <c r="HW266" s="176"/>
      <c r="HX266" s="176"/>
      <c r="HY266" s="176"/>
      <c r="HZ266" s="176"/>
      <c r="IA266" s="176"/>
      <c r="IB266" s="176"/>
      <c r="IC266" s="176"/>
      <c r="ID266" s="176"/>
      <c r="IE266" s="176"/>
      <c r="IF266" s="176"/>
      <c r="IG266" s="176"/>
      <c r="IH266" s="176"/>
      <c r="II266" s="176"/>
      <c r="IJ266" s="176"/>
      <c r="IK266" s="176"/>
      <c r="IL266" s="176"/>
      <c r="IM266" s="176"/>
      <c r="IN266" s="176"/>
      <c r="IO266" s="176"/>
      <c r="IP266" s="176"/>
      <c r="IQ266" s="176"/>
      <c r="IR266" s="176"/>
      <c r="IS266" s="176"/>
      <c r="IT266" s="176"/>
      <c r="IU266" s="176"/>
      <c r="IV266" s="176"/>
    </row>
    <row r="267" spans="1:256" s="177" customFormat="1" x14ac:dyDescent="0.2">
      <c r="A267" s="591"/>
      <c r="B267" s="867"/>
      <c r="C267" s="814"/>
      <c r="D267" s="814"/>
      <c r="E267" s="815"/>
      <c r="F267" s="817"/>
      <c r="G267" s="165" t="s">
        <v>227</v>
      </c>
      <c r="H267" s="166" t="s">
        <v>228</v>
      </c>
      <c r="I267" s="821"/>
      <c r="J267" s="179"/>
      <c r="K267" s="175"/>
      <c r="L267" s="175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76"/>
      <c r="DX267" s="176"/>
      <c r="DY267" s="176"/>
      <c r="DZ267" s="176"/>
      <c r="EA267" s="176"/>
      <c r="EB267" s="176"/>
      <c r="EC267" s="176"/>
      <c r="ED267" s="176"/>
      <c r="EE267" s="176"/>
      <c r="EF267" s="176"/>
      <c r="EG267" s="176"/>
      <c r="EH267" s="176"/>
      <c r="EI267" s="176"/>
      <c r="EJ267" s="176"/>
      <c r="EK267" s="176"/>
      <c r="EL267" s="176"/>
      <c r="EM267" s="176"/>
      <c r="EN267" s="176"/>
      <c r="EO267" s="176"/>
      <c r="EP267" s="176"/>
      <c r="EQ267" s="176"/>
      <c r="ER267" s="176"/>
      <c r="ES267" s="176"/>
      <c r="ET267" s="176"/>
      <c r="EU267" s="176"/>
      <c r="EV267" s="176"/>
      <c r="EW267" s="176"/>
      <c r="EX267" s="176"/>
      <c r="EY267" s="176"/>
      <c r="EZ267" s="176"/>
      <c r="FA267" s="176"/>
      <c r="FB267" s="176"/>
      <c r="FC267" s="176"/>
      <c r="FD267" s="176"/>
      <c r="FE267" s="176"/>
      <c r="FF267" s="176"/>
      <c r="FG267" s="176"/>
      <c r="FH267" s="176"/>
      <c r="FI267" s="176"/>
      <c r="FJ267" s="176"/>
      <c r="FK267" s="176"/>
      <c r="FL267" s="176"/>
      <c r="FM267" s="176"/>
      <c r="FN267" s="176"/>
      <c r="FO267" s="176"/>
      <c r="FP267" s="176"/>
      <c r="FQ267" s="176"/>
      <c r="FR267" s="176"/>
      <c r="FS267" s="176"/>
      <c r="FT267" s="176"/>
      <c r="FU267" s="176"/>
      <c r="FV267" s="176"/>
      <c r="FW267" s="176"/>
      <c r="FX267" s="176"/>
      <c r="FY267" s="176"/>
      <c r="FZ267" s="176"/>
      <c r="GA267" s="176"/>
      <c r="GB267" s="176"/>
      <c r="GC267" s="176"/>
      <c r="GD267" s="176"/>
      <c r="GE267" s="176"/>
      <c r="GF267" s="176"/>
      <c r="GG267" s="176"/>
      <c r="GH267" s="176"/>
      <c r="GI267" s="176"/>
      <c r="GJ267" s="176"/>
      <c r="GK267" s="176"/>
      <c r="GL267" s="176"/>
      <c r="GM267" s="176"/>
      <c r="GN267" s="176"/>
      <c r="GO267" s="176"/>
      <c r="GP267" s="176"/>
      <c r="GQ267" s="176"/>
      <c r="GR267" s="176"/>
      <c r="GS267" s="176"/>
      <c r="GT267" s="176"/>
      <c r="GU267" s="176"/>
      <c r="GV267" s="176"/>
      <c r="GW267" s="176"/>
      <c r="GX267" s="176"/>
      <c r="GY267" s="176"/>
      <c r="GZ267" s="176"/>
      <c r="HA267" s="176"/>
      <c r="HB267" s="176"/>
      <c r="HC267" s="176"/>
      <c r="HD267" s="176"/>
      <c r="HE267" s="176"/>
      <c r="HF267" s="176"/>
      <c r="HG267" s="176"/>
      <c r="HH267" s="176"/>
      <c r="HI267" s="176"/>
      <c r="HJ267" s="176"/>
      <c r="HK267" s="176"/>
      <c r="HL267" s="176"/>
      <c r="HM267" s="176"/>
      <c r="HN267" s="176"/>
      <c r="HO267" s="176"/>
      <c r="HP267" s="176"/>
      <c r="HQ267" s="176"/>
      <c r="HR267" s="176"/>
      <c r="HS267" s="176"/>
      <c r="HT267" s="176"/>
      <c r="HU267" s="176"/>
      <c r="HV267" s="176"/>
      <c r="HW267" s="176"/>
      <c r="HX267" s="176"/>
      <c r="HY267" s="176"/>
      <c r="HZ267" s="176"/>
      <c r="IA267" s="176"/>
      <c r="IB267" s="176"/>
      <c r="IC267" s="176"/>
      <c r="ID267" s="176"/>
      <c r="IE267" s="176"/>
      <c r="IF267" s="176"/>
      <c r="IG267" s="176"/>
      <c r="IH267" s="176"/>
      <c r="II267" s="176"/>
      <c r="IJ267" s="176"/>
      <c r="IK267" s="176"/>
      <c r="IL267" s="176"/>
      <c r="IM267" s="176"/>
      <c r="IN267" s="176"/>
      <c r="IO267" s="176"/>
      <c r="IP267" s="176"/>
      <c r="IQ267" s="176"/>
      <c r="IR267" s="176"/>
      <c r="IS267" s="176"/>
      <c r="IT267" s="176"/>
      <c r="IU267" s="176"/>
      <c r="IV267" s="176"/>
    </row>
    <row r="268" spans="1:256" s="177" customFormat="1" ht="27" customHeight="1" x14ac:dyDescent="0.2">
      <c r="A268" s="591"/>
      <c r="B268" s="81" t="s">
        <v>324</v>
      </c>
      <c r="C268" s="77" t="s">
        <v>8</v>
      </c>
      <c r="D268" s="78" t="s">
        <v>1014</v>
      </c>
      <c r="E268" s="79" t="s">
        <v>249</v>
      </c>
      <c r="F268" s="80">
        <v>0.02</v>
      </c>
      <c r="G268" s="592">
        <f>$G$12</f>
        <v>25.99</v>
      </c>
      <c r="H268" s="114">
        <f>TRUNC(F268*G268,2)</f>
        <v>0.51</v>
      </c>
      <c r="I268" s="169"/>
      <c r="J268" s="179"/>
      <c r="K268" s="175"/>
      <c r="L268" s="175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76"/>
      <c r="DX268" s="176"/>
      <c r="DY268" s="176"/>
      <c r="DZ268" s="176"/>
      <c r="EA268" s="176"/>
      <c r="EB268" s="176"/>
      <c r="EC268" s="176"/>
      <c r="ED268" s="176"/>
      <c r="EE268" s="176"/>
      <c r="EF268" s="176"/>
      <c r="EG268" s="176"/>
      <c r="EH268" s="176"/>
      <c r="EI268" s="176"/>
      <c r="EJ268" s="176"/>
      <c r="EK268" s="176"/>
      <c r="EL268" s="176"/>
      <c r="EM268" s="176"/>
      <c r="EN268" s="176"/>
      <c r="EO268" s="176"/>
      <c r="EP268" s="176"/>
      <c r="EQ268" s="176"/>
      <c r="ER268" s="176"/>
      <c r="ES268" s="176"/>
      <c r="ET268" s="176"/>
      <c r="EU268" s="176"/>
      <c r="EV268" s="176"/>
      <c r="EW268" s="176"/>
      <c r="EX268" s="176"/>
      <c r="EY268" s="176"/>
      <c r="EZ268" s="176"/>
      <c r="FA268" s="176"/>
      <c r="FB268" s="176"/>
      <c r="FC268" s="176"/>
      <c r="FD268" s="176"/>
      <c r="FE268" s="176"/>
      <c r="FF268" s="176"/>
      <c r="FG268" s="176"/>
      <c r="FH268" s="176"/>
      <c r="FI268" s="176"/>
      <c r="FJ268" s="176"/>
      <c r="FK268" s="176"/>
      <c r="FL268" s="176"/>
      <c r="FM268" s="176"/>
      <c r="FN268" s="176"/>
      <c r="FO268" s="176"/>
      <c r="FP268" s="176"/>
      <c r="FQ268" s="176"/>
      <c r="FR268" s="176"/>
      <c r="FS268" s="176"/>
      <c r="FT268" s="176"/>
      <c r="FU268" s="176"/>
      <c r="FV268" s="176"/>
      <c r="FW268" s="176"/>
      <c r="FX268" s="176"/>
      <c r="FY268" s="176"/>
      <c r="FZ268" s="176"/>
      <c r="GA268" s="176"/>
      <c r="GB268" s="176"/>
      <c r="GC268" s="176"/>
      <c r="GD268" s="176"/>
      <c r="GE268" s="176"/>
      <c r="GF268" s="176"/>
      <c r="GG268" s="176"/>
      <c r="GH268" s="176"/>
      <c r="GI268" s="176"/>
      <c r="GJ268" s="176"/>
      <c r="GK268" s="176"/>
      <c r="GL268" s="176"/>
      <c r="GM268" s="176"/>
      <c r="GN268" s="176"/>
      <c r="GO268" s="176"/>
      <c r="GP268" s="176"/>
      <c r="GQ268" s="176"/>
      <c r="GR268" s="176"/>
      <c r="GS268" s="176"/>
      <c r="GT268" s="176"/>
      <c r="GU268" s="176"/>
      <c r="GV268" s="176"/>
      <c r="GW268" s="176"/>
      <c r="GX268" s="176"/>
      <c r="GY268" s="176"/>
      <c r="GZ268" s="176"/>
      <c r="HA268" s="176"/>
      <c r="HB268" s="176"/>
      <c r="HC268" s="176"/>
      <c r="HD268" s="176"/>
      <c r="HE268" s="176"/>
      <c r="HF268" s="176"/>
      <c r="HG268" s="176"/>
      <c r="HH268" s="176"/>
      <c r="HI268" s="176"/>
      <c r="HJ268" s="176"/>
      <c r="HK268" s="176"/>
      <c r="HL268" s="176"/>
      <c r="HM268" s="176"/>
      <c r="HN268" s="176"/>
      <c r="HO268" s="176"/>
      <c r="HP268" s="176"/>
      <c r="HQ268" s="176"/>
      <c r="HR268" s="176"/>
      <c r="HS268" s="176"/>
      <c r="HT268" s="176"/>
      <c r="HU268" s="176"/>
      <c r="HV268" s="176"/>
      <c r="HW268" s="176"/>
      <c r="HX268" s="176"/>
      <c r="HY268" s="176"/>
      <c r="HZ268" s="176"/>
      <c r="IA268" s="176"/>
      <c r="IB268" s="176"/>
      <c r="IC268" s="176"/>
      <c r="ID268" s="176"/>
      <c r="IE268" s="176"/>
      <c r="IF268" s="176"/>
      <c r="IG268" s="176"/>
      <c r="IH268" s="176"/>
      <c r="II268" s="176"/>
      <c r="IJ268" s="176"/>
      <c r="IK268" s="176"/>
      <c r="IL268" s="176"/>
      <c r="IM268" s="176"/>
      <c r="IN268" s="176"/>
      <c r="IO268" s="176"/>
      <c r="IP268" s="176"/>
      <c r="IQ268" s="176"/>
      <c r="IR268" s="176"/>
      <c r="IS268" s="176"/>
      <c r="IT268" s="176"/>
      <c r="IU268" s="176"/>
      <c r="IV268" s="176"/>
    </row>
    <row r="269" spans="1:256" s="177" customFormat="1" ht="24.75" customHeight="1" x14ac:dyDescent="0.2">
      <c r="A269" s="591"/>
      <c r="B269" s="81" t="s">
        <v>323</v>
      </c>
      <c r="C269" s="77" t="s">
        <v>8</v>
      </c>
      <c r="D269" s="78" t="s">
        <v>1015</v>
      </c>
      <c r="E269" s="79" t="s">
        <v>249</v>
      </c>
      <c r="F269" s="80">
        <v>0.02</v>
      </c>
      <c r="G269" s="592">
        <f>$G$13</f>
        <v>29.55</v>
      </c>
      <c r="H269" s="114">
        <f>TRUNC(F269*G269,2)</f>
        <v>0.59</v>
      </c>
      <c r="I269" s="169"/>
      <c r="J269" s="179"/>
      <c r="K269" s="175"/>
      <c r="L269" s="175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76"/>
      <c r="DX269" s="176"/>
      <c r="DY269" s="176"/>
      <c r="DZ269" s="176"/>
      <c r="EA269" s="176"/>
      <c r="EB269" s="176"/>
      <c r="EC269" s="176"/>
      <c r="ED269" s="176"/>
      <c r="EE269" s="176"/>
      <c r="EF269" s="176"/>
      <c r="EG269" s="176"/>
      <c r="EH269" s="176"/>
      <c r="EI269" s="176"/>
      <c r="EJ269" s="176"/>
      <c r="EK269" s="176"/>
      <c r="EL269" s="176"/>
      <c r="EM269" s="176"/>
      <c r="EN269" s="176"/>
      <c r="EO269" s="176"/>
      <c r="EP269" s="176"/>
      <c r="EQ269" s="176"/>
      <c r="ER269" s="176"/>
      <c r="ES269" s="176"/>
      <c r="ET269" s="176"/>
      <c r="EU269" s="176"/>
      <c r="EV269" s="176"/>
      <c r="EW269" s="176"/>
      <c r="EX269" s="176"/>
      <c r="EY269" s="176"/>
      <c r="EZ269" s="176"/>
      <c r="FA269" s="176"/>
      <c r="FB269" s="176"/>
      <c r="FC269" s="176"/>
      <c r="FD269" s="176"/>
      <c r="FE269" s="176"/>
      <c r="FF269" s="176"/>
      <c r="FG269" s="176"/>
      <c r="FH269" s="176"/>
      <c r="FI269" s="176"/>
      <c r="FJ269" s="176"/>
      <c r="FK269" s="176"/>
      <c r="FL269" s="176"/>
      <c r="FM269" s="176"/>
      <c r="FN269" s="176"/>
      <c r="FO269" s="176"/>
      <c r="FP269" s="176"/>
      <c r="FQ269" s="176"/>
      <c r="FR269" s="176"/>
      <c r="FS269" s="176"/>
      <c r="FT269" s="176"/>
      <c r="FU269" s="176"/>
      <c r="FV269" s="176"/>
      <c r="FW269" s="176"/>
      <c r="FX269" s="176"/>
      <c r="FY269" s="176"/>
      <c r="FZ269" s="176"/>
      <c r="GA269" s="176"/>
      <c r="GB269" s="176"/>
      <c r="GC269" s="176"/>
      <c r="GD269" s="176"/>
      <c r="GE269" s="176"/>
      <c r="GF269" s="176"/>
      <c r="GG269" s="176"/>
      <c r="GH269" s="176"/>
      <c r="GI269" s="176"/>
      <c r="GJ269" s="176"/>
      <c r="GK269" s="176"/>
      <c r="GL269" s="176"/>
      <c r="GM269" s="176"/>
      <c r="GN269" s="176"/>
      <c r="GO269" s="176"/>
      <c r="GP269" s="176"/>
      <c r="GQ269" s="176"/>
      <c r="GR269" s="176"/>
      <c r="GS269" s="176"/>
      <c r="GT269" s="176"/>
      <c r="GU269" s="176"/>
      <c r="GV269" s="176"/>
      <c r="GW269" s="176"/>
      <c r="GX269" s="176"/>
      <c r="GY269" s="176"/>
      <c r="GZ269" s="176"/>
      <c r="HA269" s="176"/>
      <c r="HB269" s="176"/>
      <c r="HC269" s="176"/>
      <c r="HD269" s="176"/>
      <c r="HE269" s="176"/>
      <c r="HF269" s="176"/>
      <c r="HG269" s="176"/>
      <c r="HH269" s="176"/>
      <c r="HI269" s="176"/>
      <c r="HJ269" s="176"/>
      <c r="HK269" s="176"/>
      <c r="HL269" s="176"/>
      <c r="HM269" s="176"/>
      <c r="HN269" s="176"/>
      <c r="HO269" s="176"/>
      <c r="HP269" s="176"/>
      <c r="HQ269" s="176"/>
      <c r="HR269" s="176"/>
      <c r="HS269" s="176"/>
      <c r="HT269" s="176"/>
      <c r="HU269" s="176"/>
      <c r="HV269" s="176"/>
      <c r="HW269" s="176"/>
      <c r="HX269" s="176"/>
      <c r="HY269" s="176"/>
      <c r="HZ269" s="176"/>
      <c r="IA269" s="176"/>
      <c r="IB269" s="176"/>
      <c r="IC269" s="176"/>
      <c r="ID269" s="176"/>
      <c r="IE269" s="176"/>
      <c r="IF269" s="176"/>
      <c r="IG269" s="176"/>
      <c r="IH269" s="176"/>
      <c r="II269" s="176"/>
      <c r="IJ269" s="176"/>
      <c r="IK269" s="176"/>
      <c r="IL269" s="176"/>
      <c r="IM269" s="176"/>
      <c r="IN269" s="176"/>
      <c r="IO269" s="176"/>
      <c r="IP269" s="176"/>
      <c r="IQ269" s="176"/>
      <c r="IR269" s="176"/>
      <c r="IS269" s="176"/>
      <c r="IT269" s="176"/>
      <c r="IU269" s="176"/>
      <c r="IV269" s="176"/>
    </row>
    <row r="270" spans="1:256" s="177" customFormat="1" x14ac:dyDescent="0.2">
      <c r="A270" s="591"/>
      <c r="B270" s="170" t="s">
        <v>226</v>
      </c>
      <c r="C270" s="808"/>
      <c r="D270" s="809"/>
      <c r="E270" s="809"/>
      <c r="F270" s="809"/>
      <c r="G270" s="809"/>
      <c r="H270" s="810"/>
      <c r="I270" s="171">
        <f>SUM(H268:H269)</f>
        <v>1.1000000000000001</v>
      </c>
      <c r="J270" s="179"/>
      <c r="K270" s="175"/>
      <c r="L270" s="175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  <c r="AZ270" s="176"/>
      <c r="BA270" s="176"/>
      <c r="BB270" s="176"/>
      <c r="BC270" s="176"/>
      <c r="BD270" s="176"/>
      <c r="BE270" s="176"/>
      <c r="BF270" s="176"/>
      <c r="BG270" s="176"/>
      <c r="BH270" s="176"/>
      <c r="BI270" s="176"/>
      <c r="BJ270" s="176"/>
      <c r="BK270" s="176"/>
      <c r="BL270" s="176"/>
      <c r="BM270" s="176"/>
      <c r="BN270" s="176"/>
      <c r="BO270" s="176"/>
      <c r="BP270" s="176"/>
      <c r="BQ270" s="176"/>
      <c r="BR270" s="176"/>
      <c r="BS270" s="176"/>
      <c r="BT270" s="176"/>
      <c r="BU270" s="176"/>
      <c r="BV270" s="176"/>
      <c r="BW270" s="176"/>
      <c r="BX270" s="176"/>
      <c r="BY270" s="176"/>
      <c r="BZ270" s="176"/>
      <c r="CA270" s="176"/>
      <c r="CB270" s="176"/>
      <c r="CC270" s="176"/>
      <c r="CD270" s="176"/>
      <c r="CE270" s="176"/>
      <c r="CF270" s="176"/>
      <c r="CG270" s="176"/>
      <c r="CH270" s="176"/>
      <c r="CI270" s="176"/>
      <c r="CJ270" s="176"/>
      <c r="CK270" s="176"/>
      <c r="CL270" s="176"/>
      <c r="CM270" s="176"/>
      <c r="CN270" s="176"/>
      <c r="CO270" s="176"/>
      <c r="CP270" s="176"/>
      <c r="CQ270" s="176"/>
      <c r="CR270" s="176"/>
      <c r="CS270" s="176"/>
      <c r="CT270" s="176"/>
      <c r="CU270" s="176"/>
      <c r="CV270" s="176"/>
      <c r="CW270" s="176"/>
      <c r="CX270" s="176"/>
      <c r="CY270" s="176"/>
      <c r="CZ270" s="176"/>
      <c r="DA270" s="176"/>
      <c r="DB270" s="176"/>
      <c r="DC270" s="176"/>
      <c r="DD270" s="176"/>
      <c r="DE270" s="176"/>
      <c r="DF270" s="176"/>
      <c r="DG270" s="176"/>
      <c r="DH270" s="176"/>
      <c r="DI270" s="176"/>
      <c r="DJ270" s="176"/>
      <c r="DK270" s="176"/>
      <c r="DL270" s="176"/>
      <c r="DM270" s="176"/>
      <c r="DN270" s="176"/>
      <c r="DO270" s="176"/>
      <c r="DP270" s="176"/>
      <c r="DQ270" s="176"/>
      <c r="DR270" s="176"/>
      <c r="DS270" s="176"/>
      <c r="DT270" s="176"/>
      <c r="DU270" s="176"/>
      <c r="DV270" s="176"/>
      <c r="DW270" s="176"/>
      <c r="DX270" s="176"/>
      <c r="DY270" s="176"/>
      <c r="DZ270" s="176"/>
      <c r="EA270" s="176"/>
      <c r="EB270" s="176"/>
      <c r="EC270" s="176"/>
      <c r="ED270" s="176"/>
      <c r="EE270" s="176"/>
      <c r="EF270" s="176"/>
      <c r="EG270" s="176"/>
      <c r="EH270" s="176"/>
      <c r="EI270" s="176"/>
      <c r="EJ270" s="176"/>
      <c r="EK270" s="176"/>
      <c r="EL270" s="176"/>
      <c r="EM270" s="176"/>
      <c r="EN270" s="176"/>
      <c r="EO270" s="176"/>
      <c r="EP270" s="176"/>
      <c r="EQ270" s="176"/>
      <c r="ER270" s="176"/>
      <c r="ES270" s="176"/>
      <c r="ET270" s="176"/>
      <c r="EU270" s="176"/>
      <c r="EV270" s="176"/>
      <c r="EW270" s="176"/>
      <c r="EX270" s="176"/>
      <c r="EY270" s="176"/>
      <c r="EZ270" s="176"/>
      <c r="FA270" s="176"/>
      <c r="FB270" s="176"/>
      <c r="FC270" s="176"/>
      <c r="FD270" s="176"/>
      <c r="FE270" s="176"/>
      <c r="FF270" s="176"/>
      <c r="FG270" s="176"/>
      <c r="FH270" s="176"/>
      <c r="FI270" s="176"/>
      <c r="FJ270" s="176"/>
      <c r="FK270" s="176"/>
      <c r="FL270" s="176"/>
      <c r="FM270" s="176"/>
      <c r="FN270" s="176"/>
      <c r="FO270" s="176"/>
      <c r="FP270" s="176"/>
      <c r="FQ270" s="176"/>
      <c r="FR270" s="176"/>
      <c r="FS270" s="176"/>
      <c r="FT270" s="176"/>
      <c r="FU270" s="176"/>
      <c r="FV270" s="176"/>
      <c r="FW270" s="176"/>
      <c r="FX270" s="176"/>
      <c r="FY270" s="176"/>
      <c r="FZ270" s="176"/>
      <c r="GA270" s="176"/>
      <c r="GB270" s="176"/>
      <c r="GC270" s="176"/>
      <c r="GD270" s="176"/>
      <c r="GE270" s="176"/>
      <c r="GF270" s="176"/>
      <c r="GG270" s="176"/>
      <c r="GH270" s="176"/>
      <c r="GI270" s="176"/>
      <c r="GJ270" s="176"/>
      <c r="GK270" s="176"/>
      <c r="GL270" s="176"/>
      <c r="GM270" s="176"/>
      <c r="GN270" s="176"/>
      <c r="GO270" s="176"/>
      <c r="GP270" s="176"/>
      <c r="GQ270" s="176"/>
      <c r="GR270" s="176"/>
      <c r="GS270" s="176"/>
      <c r="GT270" s="176"/>
      <c r="GU270" s="176"/>
      <c r="GV270" s="176"/>
      <c r="GW270" s="176"/>
      <c r="GX270" s="176"/>
      <c r="GY270" s="176"/>
      <c r="GZ270" s="176"/>
      <c r="HA270" s="176"/>
      <c r="HB270" s="176"/>
      <c r="HC270" s="176"/>
      <c r="HD270" s="176"/>
      <c r="HE270" s="176"/>
      <c r="HF270" s="176"/>
      <c r="HG270" s="176"/>
      <c r="HH270" s="176"/>
      <c r="HI270" s="176"/>
      <c r="HJ270" s="176"/>
      <c r="HK270" s="176"/>
      <c r="HL270" s="176"/>
      <c r="HM270" s="176"/>
      <c r="HN270" s="176"/>
      <c r="HO270" s="176"/>
      <c r="HP270" s="176"/>
      <c r="HQ270" s="176"/>
      <c r="HR270" s="176"/>
      <c r="HS270" s="176"/>
      <c r="HT270" s="176"/>
      <c r="HU270" s="176"/>
      <c r="HV270" s="176"/>
      <c r="HW270" s="176"/>
      <c r="HX270" s="176"/>
      <c r="HY270" s="176"/>
      <c r="HZ270" s="176"/>
      <c r="IA270" s="176"/>
      <c r="IB270" s="176"/>
      <c r="IC270" s="176"/>
      <c r="ID270" s="176"/>
      <c r="IE270" s="176"/>
      <c r="IF270" s="176"/>
      <c r="IG270" s="176"/>
      <c r="IH270" s="176"/>
      <c r="II270" s="176"/>
      <c r="IJ270" s="176"/>
      <c r="IK270" s="176"/>
      <c r="IL270" s="176"/>
      <c r="IM270" s="176"/>
      <c r="IN270" s="176"/>
      <c r="IO270" s="176"/>
      <c r="IP270" s="176"/>
      <c r="IQ270" s="176"/>
      <c r="IR270" s="176"/>
      <c r="IS270" s="176"/>
      <c r="IT270" s="176"/>
      <c r="IU270" s="176"/>
      <c r="IV270" s="176"/>
    </row>
    <row r="271" spans="1:256" s="177" customFormat="1" x14ac:dyDescent="0.2">
      <c r="A271" s="591"/>
      <c r="B271" s="102"/>
      <c r="C271" s="672"/>
      <c r="D271" s="672"/>
      <c r="E271" s="672"/>
      <c r="F271" s="104"/>
      <c r="G271" s="105"/>
      <c r="H271" s="106"/>
      <c r="I271" s="107"/>
      <c r="J271" s="179"/>
      <c r="K271" s="175"/>
      <c r="L271" s="175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  <c r="AZ271" s="176"/>
      <c r="BA271" s="176"/>
      <c r="BB271" s="176"/>
      <c r="BC271" s="176"/>
      <c r="BD271" s="176"/>
      <c r="BE271" s="176"/>
      <c r="BF271" s="176"/>
      <c r="BG271" s="176"/>
      <c r="BH271" s="176"/>
      <c r="BI271" s="176"/>
      <c r="BJ271" s="176"/>
      <c r="BK271" s="176"/>
      <c r="BL271" s="176"/>
      <c r="BM271" s="176"/>
      <c r="BN271" s="176"/>
      <c r="BO271" s="176"/>
      <c r="BP271" s="176"/>
      <c r="BQ271" s="176"/>
      <c r="BR271" s="176"/>
      <c r="BS271" s="176"/>
      <c r="BT271" s="176"/>
      <c r="BU271" s="176"/>
      <c r="BV271" s="176"/>
      <c r="BW271" s="176"/>
      <c r="BX271" s="176"/>
      <c r="BY271" s="176"/>
      <c r="BZ271" s="176"/>
      <c r="CA271" s="176"/>
      <c r="CB271" s="176"/>
      <c r="CC271" s="176"/>
      <c r="CD271" s="176"/>
      <c r="CE271" s="176"/>
      <c r="CF271" s="176"/>
      <c r="CG271" s="176"/>
      <c r="CH271" s="176"/>
      <c r="CI271" s="176"/>
      <c r="CJ271" s="176"/>
      <c r="CK271" s="176"/>
      <c r="CL271" s="176"/>
      <c r="CM271" s="176"/>
      <c r="CN271" s="176"/>
      <c r="CO271" s="176"/>
      <c r="CP271" s="176"/>
      <c r="CQ271" s="176"/>
      <c r="CR271" s="176"/>
      <c r="CS271" s="176"/>
      <c r="CT271" s="176"/>
      <c r="CU271" s="176"/>
      <c r="CV271" s="176"/>
      <c r="CW271" s="176"/>
      <c r="CX271" s="176"/>
      <c r="CY271" s="176"/>
      <c r="CZ271" s="176"/>
      <c r="DA271" s="176"/>
      <c r="DB271" s="176"/>
      <c r="DC271" s="176"/>
      <c r="DD271" s="176"/>
      <c r="DE271" s="176"/>
      <c r="DF271" s="176"/>
      <c r="DG271" s="176"/>
      <c r="DH271" s="176"/>
      <c r="DI271" s="176"/>
      <c r="DJ271" s="176"/>
      <c r="DK271" s="176"/>
      <c r="DL271" s="176"/>
      <c r="DM271" s="176"/>
      <c r="DN271" s="176"/>
      <c r="DO271" s="176"/>
      <c r="DP271" s="176"/>
      <c r="DQ271" s="176"/>
      <c r="DR271" s="176"/>
      <c r="DS271" s="176"/>
      <c r="DT271" s="176"/>
      <c r="DU271" s="176"/>
      <c r="DV271" s="176"/>
      <c r="DW271" s="176"/>
      <c r="DX271" s="176"/>
      <c r="DY271" s="176"/>
      <c r="DZ271" s="176"/>
      <c r="EA271" s="176"/>
      <c r="EB271" s="176"/>
      <c r="EC271" s="176"/>
      <c r="ED271" s="176"/>
      <c r="EE271" s="176"/>
      <c r="EF271" s="176"/>
      <c r="EG271" s="176"/>
      <c r="EH271" s="176"/>
      <c r="EI271" s="176"/>
      <c r="EJ271" s="176"/>
      <c r="EK271" s="176"/>
      <c r="EL271" s="176"/>
      <c r="EM271" s="176"/>
      <c r="EN271" s="176"/>
      <c r="EO271" s="176"/>
      <c r="EP271" s="176"/>
      <c r="EQ271" s="176"/>
      <c r="ER271" s="176"/>
      <c r="ES271" s="176"/>
      <c r="ET271" s="176"/>
      <c r="EU271" s="176"/>
      <c r="EV271" s="176"/>
      <c r="EW271" s="176"/>
      <c r="EX271" s="176"/>
      <c r="EY271" s="176"/>
      <c r="EZ271" s="176"/>
      <c r="FA271" s="176"/>
      <c r="FB271" s="176"/>
      <c r="FC271" s="176"/>
      <c r="FD271" s="176"/>
      <c r="FE271" s="176"/>
      <c r="FF271" s="176"/>
      <c r="FG271" s="176"/>
      <c r="FH271" s="176"/>
      <c r="FI271" s="176"/>
      <c r="FJ271" s="176"/>
      <c r="FK271" s="176"/>
      <c r="FL271" s="176"/>
      <c r="FM271" s="176"/>
      <c r="FN271" s="176"/>
      <c r="FO271" s="176"/>
      <c r="FP271" s="176"/>
      <c r="FQ271" s="176"/>
      <c r="FR271" s="176"/>
      <c r="FS271" s="176"/>
      <c r="FT271" s="176"/>
      <c r="FU271" s="176"/>
      <c r="FV271" s="176"/>
      <c r="FW271" s="176"/>
      <c r="FX271" s="176"/>
      <c r="FY271" s="176"/>
      <c r="FZ271" s="176"/>
      <c r="GA271" s="176"/>
      <c r="GB271" s="176"/>
      <c r="GC271" s="176"/>
      <c r="GD271" s="176"/>
      <c r="GE271" s="176"/>
      <c r="GF271" s="176"/>
      <c r="GG271" s="176"/>
      <c r="GH271" s="176"/>
      <c r="GI271" s="176"/>
      <c r="GJ271" s="176"/>
      <c r="GK271" s="176"/>
      <c r="GL271" s="176"/>
      <c r="GM271" s="176"/>
      <c r="GN271" s="176"/>
      <c r="GO271" s="176"/>
      <c r="GP271" s="176"/>
      <c r="GQ271" s="176"/>
      <c r="GR271" s="176"/>
      <c r="GS271" s="176"/>
      <c r="GT271" s="176"/>
      <c r="GU271" s="176"/>
      <c r="GV271" s="176"/>
      <c r="GW271" s="176"/>
      <c r="GX271" s="176"/>
      <c r="GY271" s="176"/>
      <c r="GZ271" s="176"/>
      <c r="HA271" s="176"/>
      <c r="HB271" s="176"/>
      <c r="HC271" s="176"/>
      <c r="HD271" s="176"/>
      <c r="HE271" s="176"/>
      <c r="HF271" s="176"/>
      <c r="HG271" s="176"/>
      <c r="HH271" s="176"/>
      <c r="HI271" s="176"/>
      <c r="HJ271" s="176"/>
      <c r="HK271" s="176"/>
      <c r="HL271" s="176"/>
      <c r="HM271" s="176"/>
      <c r="HN271" s="176"/>
      <c r="HO271" s="176"/>
      <c r="HP271" s="176"/>
      <c r="HQ271" s="176"/>
      <c r="HR271" s="176"/>
      <c r="HS271" s="176"/>
      <c r="HT271" s="176"/>
      <c r="HU271" s="176"/>
      <c r="HV271" s="176"/>
      <c r="HW271" s="176"/>
      <c r="HX271" s="176"/>
      <c r="HY271" s="176"/>
      <c r="HZ271" s="176"/>
      <c r="IA271" s="176"/>
      <c r="IB271" s="176"/>
      <c r="IC271" s="176"/>
      <c r="ID271" s="176"/>
      <c r="IE271" s="176"/>
      <c r="IF271" s="176"/>
      <c r="IG271" s="176"/>
      <c r="IH271" s="176"/>
      <c r="II271" s="176"/>
      <c r="IJ271" s="176"/>
      <c r="IK271" s="176"/>
      <c r="IL271" s="176"/>
      <c r="IM271" s="176"/>
      <c r="IN271" s="176"/>
      <c r="IO271" s="176"/>
      <c r="IP271" s="176"/>
      <c r="IQ271" s="176"/>
      <c r="IR271" s="176"/>
      <c r="IS271" s="176"/>
      <c r="IT271" s="176"/>
      <c r="IU271" s="176"/>
      <c r="IV271" s="176"/>
    </row>
    <row r="272" spans="1:256" s="177" customFormat="1" x14ac:dyDescent="0.2">
      <c r="A272" s="591"/>
      <c r="B272" s="866" t="s">
        <v>229</v>
      </c>
      <c r="C272" s="813" t="s">
        <v>22</v>
      </c>
      <c r="D272" s="813" t="s">
        <v>223</v>
      </c>
      <c r="E272" s="813" t="s">
        <v>17</v>
      </c>
      <c r="F272" s="816" t="s">
        <v>224</v>
      </c>
      <c r="G272" s="818" t="s">
        <v>225</v>
      </c>
      <c r="H272" s="819"/>
      <c r="I272" s="820" t="s">
        <v>230</v>
      </c>
      <c r="J272" s="179"/>
      <c r="K272" s="175"/>
      <c r="L272" s="181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  <c r="AZ272" s="176"/>
      <c r="BA272" s="176"/>
      <c r="BB272" s="176"/>
      <c r="BC272" s="176"/>
      <c r="BD272" s="176"/>
      <c r="BE272" s="176"/>
      <c r="BF272" s="176"/>
      <c r="BG272" s="176"/>
      <c r="BH272" s="176"/>
      <c r="BI272" s="176"/>
      <c r="BJ272" s="176"/>
      <c r="BK272" s="176"/>
      <c r="BL272" s="176"/>
      <c r="BM272" s="176"/>
      <c r="BN272" s="176"/>
      <c r="BO272" s="176"/>
      <c r="BP272" s="176"/>
      <c r="BQ272" s="176"/>
      <c r="BR272" s="176"/>
      <c r="BS272" s="176"/>
      <c r="BT272" s="176"/>
      <c r="BU272" s="176"/>
      <c r="BV272" s="176"/>
      <c r="BW272" s="176"/>
      <c r="BX272" s="176"/>
      <c r="BY272" s="176"/>
      <c r="BZ272" s="176"/>
      <c r="CA272" s="176"/>
      <c r="CB272" s="176"/>
      <c r="CC272" s="176"/>
      <c r="CD272" s="176"/>
      <c r="CE272" s="176"/>
      <c r="CF272" s="176"/>
      <c r="CG272" s="176"/>
      <c r="CH272" s="176"/>
      <c r="CI272" s="176"/>
      <c r="CJ272" s="176"/>
      <c r="CK272" s="176"/>
      <c r="CL272" s="176"/>
      <c r="CM272" s="176"/>
      <c r="CN272" s="176"/>
      <c r="CO272" s="176"/>
      <c r="CP272" s="176"/>
      <c r="CQ272" s="176"/>
      <c r="CR272" s="176"/>
      <c r="CS272" s="176"/>
      <c r="CT272" s="176"/>
      <c r="CU272" s="176"/>
      <c r="CV272" s="176"/>
      <c r="CW272" s="176"/>
      <c r="CX272" s="176"/>
      <c r="CY272" s="176"/>
      <c r="CZ272" s="176"/>
      <c r="DA272" s="176"/>
      <c r="DB272" s="176"/>
      <c r="DC272" s="176"/>
      <c r="DD272" s="176"/>
      <c r="DE272" s="176"/>
      <c r="DF272" s="176"/>
      <c r="DG272" s="176"/>
      <c r="DH272" s="176"/>
      <c r="DI272" s="176"/>
      <c r="DJ272" s="176"/>
      <c r="DK272" s="176"/>
      <c r="DL272" s="176"/>
      <c r="DM272" s="176"/>
      <c r="DN272" s="176"/>
      <c r="DO272" s="176"/>
      <c r="DP272" s="176"/>
      <c r="DQ272" s="176"/>
      <c r="DR272" s="176"/>
      <c r="DS272" s="176"/>
      <c r="DT272" s="176"/>
      <c r="DU272" s="176"/>
      <c r="DV272" s="176"/>
      <c r="DW272" s="176"/>
      <c r="DX272" s="176"/>
      <c r="DY272" s="176"/>
      <c r="DZ272" s="176"/>
      <c r="EA272" s="176"/>
      <c r="EB272" s="176"/>
      <c r="EC272" s="176"/>
      <c r="ED272" s="176"/>
      <c r="EE272" s="176"/>
      <c r="EF272" s="176"/>
      <c r="EG272" s="176"/>
      <c r="EH272" s="176"/>
      <c r="EI272" s="176"/>
      <c r="EJ272" s="176"/>
      <c r="EK272" s="176"/>
      <c r="EL272" s="176"/>
      <c r="EM272" s="176"/>
      <c r="EN272" s="176"/>
      <c r="EO272" s="176"/>
      <c r="EP272" s="176"/>
      <c r="EQ272" s="176"/>
      <c r="ER272" s="176"/>
      <c r="ES272" s="176"/>
      <c r="ET272" s="176"/>
      <c r="EU272" s="176"/>
      <c r="EV272" s="176"/>
      <c r="EW272" s="176"/>
      <c r="EX272" s="176"/>
      <c r="EY272" s="176"/>
      <c r="EZ272" s="176"/>
      <c r="FA272" s="176"/>
      <c r="FB272" s="176"/>
      <c r="FC272" s="176"/>
      <c r="FD272" s="176"/>
      <c r="FE272" s="176"/>
      <c r="FF272" s="176"/>
      <c r="FG272" s="176"/>
      <c r="FH272" s="176"/>
      <c r="FI272" s="176"/>
      <c r="FJ272" s="176"/>
      <c r="FK272" s="176"/>
      <c r="FL272" s="176"/>
      <c r="FM272" s="176"/>
      <c r="FN272" s="176"/>
      <c r="FO272" s="176"/>
      <c r="FP272" s="176"/>
      <c r="FQ272" s="176"/>
      <c r="FR272" s="176"/>
      <c r="FS272" s="176"/>
      <c r="FT272" s="176"/>
      <c r="FU272" s="176"/>
      <c r="FV272" s="176"/>
      <c r="FW272" s="176"/>
      <c r="FX272" s="176"/>
      <c r="FY272" s="176"/>
      <c r="FZ272" s="176"/>
      <c r="GA272" s="176"/>
      <c r="GB272" s="176"/>
      <c r="GC272" s="176"/>
      <c r="GD272" s="176"/>
      <c r="GE272" s="176"/>
      <c r="GF272" s="176"/>
      <c r="GG272" s="176"/>
      <c r="GH272" s="176"/>
      <c r="GI272" s="176"/>
      <c r="GJ272" s="176"/>
      <c r="GK272" s="176"/>
      <c r="GL272" s="176"/>
      <c r="GM272" s="176"/>
      <c r="GN272" s="176"/>
      <c r="GO272" s="176"/>
      <c r="GP272" s="176"/>
      <c r="GQ272" s="176"/>
      <c r="GR272" s="176"/>
      <c r="GS272" s="176"/>
      <c r="GT272" s="176"/>
      <c r="GU272" s="176"/>
      <c r="GV272" s="176"/>
      <c r="GW272" s="176"/>
      <c r="GX272" s="176"/>
      <c r="GY272" s="176"/>
      <c r="GZ272" s="176"/>
      <c r="HA272" s="176"/>
      <c r="HB272" s="176"/>
      <c r="HC272" s="176"/>
      <c r="HD272" s="176"/>
      <c r="HE272" s="176"/>
      <c r="HF272" s="176"/>
      <c r="HG272" s="176"/>
      <c r="HH272" s="176"/>
      <c r="HI272" s="176"/>
      <c r="HJ272" s="176"/>
      <c r="HK272" s="176"/>
      <c r="HL272" s="176"/>
      <c r="HM272" s="176"/>
      <c r="HN272" s="176"/>
      <c r="HO272" s="176"/>
      <c r="HP272" s="176"/>
      <c r="HQ272" s="176"/>
      <c r="HR272" s="176"/>
      <c r="HS272" s="176"/>
      <c r="HT272" s="176"/>
      <c r="HU272" s="176"/>
      <c r="HV272" s="176"/>
      <c r="HW272" s="176"/>
      <c r="HX272" s="176"/>
      <c r="HY272" s="176"/>
      <c r="HZ272" s="176"/>
      <c r="IA272" s="176"/>
      <c r="IB272" s="176"/>
      <c r="IC272" s="176"/>
      <c r="ID272" s="176"/>
      <c r="IE272" s="176"/>
      <c r="IF272" s="176"/>
      <c r="IG272" s="176"/>
      <c r="IH272" s="176"/>
      <c r="II272" s="176"/>
      <c r="IJ272" s="176"/>
      <c r="IK272" s="176"/>
      <c r="IL272" s="176"/>
      <c r="IM272" s="176"/>
      <c r="IN272" s="176"/>
      <c r="IO272" s="176"/>
      <c r="IP272" s="176"/>
      <c r="IQ272" s="176"/>
      <c r="IR272" s="176"/>
      <c r="IS272" s="176"/>
      <c r="IT272" s="176"/>
      <c r="IU272" s="176"/>
      <c r="IV272" s="176"/>
    </row>
    <row r="273" spans="1:256" s="177" customFormat="1" x14ac:dyDescent="0.2">
      <c r="A273" s="591"/>
      <c r="B273" s="868"/>
      <c r="C273" s="814"/>
      <c r="D273" s="814"/>
      <c r="E273" s="814"/>
      <c r="F273" s="869"/>
      <c r="G273" s="165" t="s">
        <v>227</v>
      </c>
      <c r="H273" s="166" t="s">
        <v>228</v>
      </c>
      <c r="I273" s="821"/>
      <c r="J273" s="182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  <c r="BA273" s="176"/>
      <c r="BB273" s="176"/>
      <c r="BC273" s="176"/>
      <c r="BD273" s="176"/>
      <c r="BE273" s="176"/>
      <c r="BF273" s="176"/>
      <c r="BG273" s="176"/>
      <c r="BH273" s="176"/>
      <c r="BI273" s="176"/>
      <c r="BJ273" s="176"/>
      <c r="BK273" s="176"/>
      <c r="BL273" s="176"/>
      <c r="BM273" s="176"/>
      <c r="BN273" s="176"/>
      <c r="BO273" s="176"/>
      <c r="BP273" s="176"/>
      <c r="BQ273" s="176"/>
      <c r="BR273" s="176"/>
      <c r="BS273" s="176"/>
      <c r="BT273" s="176"/>
      <c r="BU273" s="176"/>
      <c r="BV273" s="176"/>
      <c r="BW273" s="176"/>
      <c r="BX273" s="176"/>
      <c r="BY273" s="176"/>
      <c r="BZ273" s="176"/>
      <c r="CA273" s="176"/>
      <c r="CB273" s="176"/>
      <c r="CC273" s="176"/>
      <c r="CD273" s="176"/>
      <c r="CE273" s="176"/>
      <c r="CF273" s="176"/>
      <c r="CG273" s="176"/>
      <c r="CH273" s="176"/>
      <c r="CI273" s="176"/>
      <c r="CJ273" s="176"/>
      <c r="CK273" s="176"/>
      <c r="CL273" s="176"/>
      <c r="CM273" s="176"/>
      <c r="CN273" s="176"/>
      <c r="CO273" s="176"/>
      <c r="CP273" s="176"/>
      <c r="CQ273" s="176"/>
      <c r="CR273" s="176"/>
      <c r="CS273" s="176"/>
      <c r="CT273" s="176"/>
      <c r="CU273" s="176"/>
      <c r="CV273" s="176"/>
      <c r="CW273" s="176"/>
      <c r="CX273" s="176"/>
      <c r="CY273" s="176"/>
      <c r="CZ273" s="176"/>
      <c r="DA273" s="176"/>
      <c r="DB273" s="176"/>
      <c r="DC273" s="176"/>
      <c r="DD273" s="176"/>
      <c r="DE273" s="176"/>
      <c r="DF273" s="176"/>
      <c r="DG273" s="176"/>
      <c r="DH273" s="176"/>
      <c r="DI273" s="176"/>
      <c r="DJ273" s="176"/>
      <c r="DK273" s="176"/>
      <c r="DL273" s="176"/>
      <c r="DM273" s="176"/>
      <c r="DN273" s="176"/>
      <c r="DO273" s="176"/>
      <c r="DP273" s="176"/>
      <c r="DQ273" s="176"/>
      <c r="DR273" s="176"/>
      <c r="DS273" s="176"/>
      <c r="DT273" s="176"/>
      <c r="DU273" s="176"/>
      <c r="DV273" s="176"/>
      <c r="DW273" s="176"/>
      <c r="DX273" s="176"/>
      <c r="DY273" s="176"/>
      <c r="DZ273" s="176"/>
      <c r="EA273" s="176"/>
      <c r="EB273" s="176"/>
      <c r="EC273" s="176"/>
      <c r="ED273" s="176"/>
      <c r="EE273" s="176"/>
      <c r="EF273" s="176"/>
      <c r="EG273" s="176"/>
      <c r="EH273" s="176"/>
      <c r="EI273" s="176"/>
      <c r="EJ273" s="176"/>
      <c r="EK273" s="176"/>
      <c r="EL273" s="176"/>
      <c r="EM273" s="176"/>
      <c r="EN273" s="176"/>
      <c r="EO273" s="176"/>
      <c r="EP273" s="176"/>
      <c r="EQ273" s="176"/>
      <c r="ER273" s="176"/>
      <c r="ES273" s="176"/>
      <c r="ET273" s="176"/>
      <c r="EU273" s="176"/>
      <c r="EV273" s="176"/>
      <c r="EW273" s="176"/>
      <c r="EX273" s="176"/>
      <c r="EY273" s="176"/>
      <c r="EZ273" s="176"/>
      <c r="FA273" s="176"/>
      <c r="FB273" s="176"/>
      <c r="FC273" s="176"/>
      <c r="FD273" s="176"/>
      <c r="FE273" s="176"/>
      <c r="FF273" s="176"/>
      <c r="FG273" s="176"/>
      <c r="FH273" s="176"/>
      <c r="FI273" s="176"/>
      <c r="FJ273" s="176"/>
      <c r="FK273" s="176"/>
      <c r="FL273" s="176"/>
      <c r="FM273" s="176"/>
      <c r="FN273" s="176"/>
      <c r="FO273" s="176"/>
      <c r="FP273" s="176"/>
      <c r="FQ273" s="176"/>
      <c r="FR273" s="176"/>
      <c r="FS273" s="176"/>
      <c r="FT273" s="176"/>
      <c r="FU273" s="176"/>
      <c r="FV273" s="176"/>
      <c r="FW273" s="176"/>
      <c r="FX273" s="176"/>
      <c r="FY273" s="176"/>
      <c r="FZ273" s="176"/>
      <c r="GA273" s="176"/>
      <c r="GB273" s="176"/>
      <c r="GC273" s="176"/>
      <c r="GD273" s="176"/>
      <c r="GE273" s="176"/>
      <c r="GF273" s="176"/>
      <c r="GG273" s="176"/>
      <c r="GH273" s="176"/>
      <c r="GI273" s="176"/>
      <c r="GJ273" s="176"/>
      <c r="GK273" s="176"/>
      <c r="GL273" s="176"/>
      <c r="GM273" s="176"/>
      <c r="GN273" s="176"/>
      <c r="GO273" s="176"/>
      <c r="GP273" s="176"/>
      <c r="GQ273" s="176"/>
      <c r="GR273" s="176"/>
      <c r="GS273" s="176"/>
      <c r="GT273" s="176"/>
      <c r="GU273" s="176"/>
      <c r="GV273" s="176"/>
      <c r="GW273" s="176"/>
      <c r="GX273" s="176"/>
      <c r="GY273" s="176"/>
      <c r="GZ273" s="176"/>
      <c r="HA273" s="176"/>
      <c r="HB273" s="176"/>
      <c r="HC273" s="176"/>
      <c r="HD273" s="176"/>
      <c r="HE273" s="176"/>
      <c r="HF273" s="176"/>
      <c r="HG273" s="176"/>
      <c r="HH273" s="176"/>
      <c r="HI273" s="176"/>
      <c r="HJ273" s="176"/>
      <c r="HK273" s="176"/>
      <c r="HL273" s="176"/>
      <c r="HM273" s="176"/>
      <c r="HN273" s="176"/>
      <c r="HO273" s="176"/>
      <c r="HP273" s="176"/>
      <c r="HQ273" s="176"/>
      <c r="HR273" s="176"/>
      <c r="HS273" s="176"/>
      <c r="HT273" s="176"/>
      <c r="HU273" s="176"/>
      <c r="HV273" s="176"/>
      <c r="HW273" s="176"/>
      <c r="HX273" s="176"/>
      <c r="HY273" s="176"/>
      <c r="HZ273" s="176"/>
      <c r="IA273" s="176"/>
      <c r="IB273" s="176"/>
      <c r="IC273" s="176"/>
      <c r="ID273" s="176"/>
      <c r="IE273" s="176"/>
      <c r="IF273" s="176"/>
      <c r="IG273" s="176"/>
      <c r="IH273" s="176"/>
      <c r="II273" s="176"/>
      <c r="IJ273" s="176"/>
      <c r="IK273" s="176"/>
      <c r="IL273" s="176"/>
      <c r="IM273" s="176"/>
      <c r="IN273" s="176"/>
      <c r="IO273" s="176"/>
      <c r="IP273" s="176"/>
      <c r="IQ273" s="176"/>
      <c r="IR273" s="176"/>
      <c r="IS273" s="176"/>
      <c r="IT273" s="176"/>
      <c r="IU273" s="176"/>
      <c r="IV273" s="176"/>
    </row>
    <row r="274" spans="1:256" s="177" customFormat="1" ht="29.25" customHeight="1" x14ac:dyDescent="0.2">
      <c r="A274" s="591"/>
      <c r="B274" s="132" t="s">
        <v>1034</v>
      </c>
      <c r="C274" s="77" t="s">
        <v>11</v>
      </c>
      <c r="D274" s="593">
        <v>609</v>
      </c>
      <c r="E274" s="111" t="s">
        <v>209</v>
      </c>
      <c r="F274" s="172">
        <v>1</v>
      </c>
      <c r="G274" s="124">
        <v>2.82</v>
      </c>
      <c r="H274" s="114">
        <f>TRUNC(F274*G274,2)</f>
        <v>2.82</v>
      </c>
      <c r="I274" s="569"/>
      <c r="J274" s="182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/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76"/>
      <c r="DX274" s="176"/>
      <c r="DY274" s="176"/>
      <c r="DZ274" s="176"/>
      <c r="EA274" s="176"/>
      <c r="EB274" s="176"/>
      <c r="EC274" s="176"/>
      <c r="ED274" s="176"/>
      <c r="EE274" s="176"/>
      <c r="EF274" s="176"/>
      <c r="EG274" s="176"/>
      <c r="EH274" s="176"/>
      <c r="EI274" s="176"/>
      <c r="EJ274" s="176"/>
      <c r="EK274" s="176"/>
      <c r="EL274" s="176"/>
      <c r="EM274" s="176"/>
      <c r="EN274" s="176"/>
      <c r="EO274" s="176"/>
      <c r="EP274" s="176"/>
      <c r="EQ274" s="176"/>
      <c r="ER274" s="176"/>
      <c r="ES274" s="176"/>
      <c r="ET274" s="176"/>
      <c r="EU274" s="176"/>
      <c r="EV274" s="176"/>
      <c r="EW274" s="176"/>
      <c r="EX274" s="176"/>
      <c r="EY274" s="176"/>
      <c r="EZ274" s="176"/>
      <c r="FA274" s="176"/>
      <c r="FB274" s="176"/>
      <c r="FC274" s="176"/>
      <c r="FD274" s="176"/>
      <c r="FE274" s="176"/>
      <c r="FF274" s="176"/>
      <c r="FG274" s="176"/>
      <c r="FH274" s="176"/>
      <c r="FI274" s="176"/>
      <c r="FJ274" s="176"/>
      <c r="FK274" s="176"/>
      <c r="FL274" s="176"/>
      <c r="FM274" s="176"/>
      <c r="FN274" s="176"/>
      <c r="FO274" s="176"/>
      <c r="FP274" s="176"/>
      <c r="FQ274" s="176"/>
      <c r="FR274" s="176"/>
      <c r="FS274" s="176"/>
      <c r="FT274" s="176"/>
      <c r="FU274" s="176"/>
      <c r="FV274" s="176"/>
      <c r="FW274" s="176"/>
      <c r="FX274" s="176"/>
      <c r="FY274" s="176"/>
      <c r="FZ274" s="176"/>
      <c r="GA274" s="176"/>
      <c r="GB274" s="176"/>
      <c r="GC274" s="176"/>
      <c r="GD274" s="176"/>
      <c r="GE274" s="176"/>
      <c r="GF274" s="176"/>
      <c r="GG274" s="176"/>
      <c r="GH274" s="176"/>
      <c r="GI274" s="176"/>
      <c r="GJ274" s="176"/>
      <c r="GK274" s="176"/>
      <c r="GL274" s="176"/>
      <c r="GM274" s="176"/>
      <c r="GN274" s="176"/>
      <c r="GO274" s="176"/>
      <c r="GP274" s="176"/>
      <c r="GQ274" s="176"/>
      <c r="GR274" s="176"/>
      <c r="GS274" s="176"/>
      <c r="GT274" s="176"/>
      <c r="GU274" s="176"/>
      <c r="GV274" s="176"/>
      <c r="GW274" s="176"/>
      <c r="GX274" s="176"/>
      <c r="GY274" s="176"/>
      <c r="GZ274" s="176"/>
      <c r="HA274" s="176"/>
      <c r="HB274" s="176"/>
      <c r="HC274" s="176"/>
      <c r="HD274" s="176"/>
      <c r="HE274" s="176"/>
      <c r="HF274" s="176"/>
      <c r="HG274" s="176"/>
      <c r="HH274" s="176"/>
      <c r="HI274" s="176"/>
      <c r="HJ274" s="176"/>
      <c r="HK274" s="176"/>
      <c r="HL274" s="176"/>
      <c r="HM274" s="176"/>
      <c r="HN274" s="176"/>
      <c r="HO274" s="176"/>
      <c r="HP274" s="176"/>
      <c r="HQ274" s="176"/>
      <c r="HR274" s="176"/>
      <c r="HS274" s="176"/>
      <c r="HT274" s="176"/>
      <c r="HU274" s="176"/>
      <c r="HV274" s="176"/>
      <c r="HW274" s="176"/>
      <c r="HX274" s="176"/>
      <c r="HY274" s="176"/>
      <c r="HZ274" s="176"/>
      <c r="IA274" s="176"/>
      <c r="IB274" s="176"/>
      <c r="IC274" s="176"/>
      <c r="ID274" s="176"/>
      <c r="IE274" s="176"/>
      <c r="IF274" s="176"/>
      <c r="IG274" s="176"/>
      <c r="IH274" s="176"/>
      <c r="II274" s="176"/>
      <c r="IJ274" s="176"/>
      <c r="IK274" s="176"/>
      <c r="IL274" s="176"/>
      <c r="IM274" s="176"/>
      <c r="IN274" s="176"/>
      <c r="IO274" s="176"/>
      <c r="IP274" s="176"/>
      <c r="IQ274" s="176"/>
      <c r="IR274" s="176"/>
      <c r="IS274" s="176"/>
      <c r="IT274" s="176"/>
      <c r="IU274" s="176"/>
      <c r="IV274" s="176"/>
    </row>
    <row r="275" spans="1:256" s="177" customFormat="1" x14ac:dyDescent="0.2">
      <c r="A275" s="591"/>
      <c r="B275" s="170" t="s">
        <v>230</v>
      </c>
      <c r="C275" s="808"/>
      <c r="D275" s="809"/>
      <c r="E275" s="809"/>
      <c r="F275" s="809"/>
      <c r="G275" s="809"/>
      <c r="H275" s="810"/>
      <c r="I275" s="171">
        <f>SUM(H274:H274)</f>
        <v>2.82</v>
      </c>
      <c r="J275" s="182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  <c r="BA275" s="176"/>
      <c r="BB275" s="176"/>
      <c r="BC275" s="176"/>
      <c r="BD275" s="176"/>
      <c r="BE275" s="176"/>
      <c r="BF275" s="176"/>
      <c r="BG275" s="176"/>
      <c r="BH275" s="176"/>
      <c r="BI275" s="176"/>
      <c r="BJ275" s="176"/>
      <c r="BK275" s="176"/>
      <c r="BL275" s="176"/>
      <c r="BM275" s="176"/>
      <c r="BN275" s="176"/>
      <c r="BO275" s="176"/>
      <c r="BP275" s="176"/>
      <c r="BQ275" s="176"/>
      <c r="BR275" s="176"/>
      <c r="BS275" s="176"/>
      <c r="BT275" s="176"/>
      <c r="BU275" s="176"/>
      <c r="BV275" s="176"/>
      <c r="BW275" s="176"/>
      <c r="BX275" s="176"/>
      <c r="BY275" s="176"/>
      <c r="BZ275" s="176"/>
      <c r="CA275" s="176"/>
      <c r="CB275" s="176"/>
      <c r="CC275" s="176"/>
      <c r="CD275" s="176"/>
      <c r="CE275" s="176"/>
      <c r="CF275" s="176"/>
      <c r="CG275" s="176"/>
      <c r="CH275" s="176"/>
      <c r="CI275" s="176"/>
      <c r="CJ275" s="176"/>
      <c r="CK275" s="176"/>
      <c r="CL275" s="176"/>
      <c r="CM275" s="176"/>
      <c r="CN275" s="176"/>
      <c r="CO275" s="176"/>
      <c r="CP275" s="176"/>
      <c r="CQ275" s="176"/>
      <c r="CR275" s="176"/>
      <c r="CS275" s="176"/>
      <c r="CT275" s="176"/>
      <c r="CU275" s="176"/>
      <c r="CV275" s="176"/>
      <c r="CW275" s="176"/>
      <c r="CX275" s="176"/>
      <c r="CY275" s="176"/>
      <c r="CZ275" s="176"/>
      <c r="DA275" s="176"/>
      <c r="DB275" s="176"/>
      <c r="DC275" s="176"/>
      <c r="DD275" s="176"/>
      <c r="DE275" s="176"/>
      <c r="DF275" s="176"/>
      <c r="DG275" s="176"/>
      <c r="DH275" s="176"/>
      <c r="DI275" s="176"/>
      <c r="DJ275" s="176"/>
      <c r="DK275" s="176"/>
      <c r="DL275" s="176"/>
      <c r="DM275" s="176"/>
      <c r="DN275" s="176"/>
      <c r="DO275" s="176"/>
      <c r="DP275" s="176"/>
      <c r="DQ275" s="176"/>
      <c r="DR275" s="176"/>
      <c r="DS275" s="176"/>
      <c r="DT275" s="176"/>
      <c r="DU275" s="176"/>
      <c r="DV275" s="176"/>
      <c r="DW275" s="176"/>
      <c r="DX275" s="176"/>
      <c r="DY275" s="176"/>
      <c r="DZ275" s="176"/>
      <c r="EA275" s="176"/>
      <c r="EB275" s="176"/>
      <c r="EC275" s="176"/>
      <c r="ED275" s="176"/>
      <c r="EE275" s="176"/>
      <c r="EF275" s="176"/>
      <c r="EG275" s="176"/>
      <c r="EH275" s="176"/>
      <c r="EI275" s="176"/>
      <c r="EJ275" s="176"/>
      <c r="EK275" s="176"/>
      <c r="EL275" s="176"/>
      <c r="EM275" s="176"/>
      <c r="EN275" s="176"/>
      <c r="EO275" s="176"/>
      <c r="EP275" s="176"/>
      <c r="EQ275" s="176"/>
      <c r="ER275" s="176"/>
      <c r="ES275" s="176"/>
      <c r="ET275" s="176"/>
      <c r="EU275" s="176"/>
      <c r="EV275" s="176"/>
      <c r="EW275" s="176"/>
      <c r="EX275" s="176"/>
      <c r="EY275" s="176"/>
      <c r="EZ275" s="176"/>
      <c r="FA275" s="176"/>
      <c r="FB275" s="176"/>
      <c r="FC275" s="176"/>
      <c r="FD275" s="176"/>
      <c r="FE275" s="176"/>
      <c r="FF275" s="176"/>
      <c r="FG275" s="176"/>
      <c r="FH275" s="176"/>
      <c r="FI275" s="176"/>
      <c r="FJ275" s="176"/>
      <c r="FK275" s="176"/>
      <c r="FL275" s="176"/>
      <c r="FM275" s="176"/>
      <c r="FN275" s="176"/>
      <c r="FO275" s="176"/>
      <c r="FP275" s="176"/>
      <c r="FQ275" s="176"/>
      <c r="FR275" s="176"/>
      <c r="FS275" s="176"/>
      <c r="FT275" s="176"/>
      <c r="FU275" s="176"/>
      <c r="FV275" s="176"/>
      <c r="FW275" s="176"/>
      <c r="FX275" s="176"/>
      <c r="FY275" s="176"/>
      <c r="FZ275" s="176"/>
      <c r="GA275" s="176"/>
      <c r="GB275" s="176"/>
      <c r="GC275" s="176"/>
      <c r="GD275" s="176"/>
      <c r="GE275" s="176"/>
      <c r="GF275" s="176"/>
      <c r="GG275" s="176"/>
      <c r="GH275" s="176"/>
      <c r="GI275" s="176"/>
      <c r="GJ275" s="176"/>
      <c r="GK275" s="176"/>
      <c r="GL275" s="176"/>
      <c r="GM275" s="176"/>
      <c r="GN275" s="176"/>
      <c r="GO275" s="176"/>
      <c r="GP275" s="176"/>
      <c r="GQ275" s="176"/>
      <c r="GR275" s="176"/>
      <c r="GS275" s="176"/>
      <c r="GT275" s="176"/>
      <c r="GU275" s="176"/>
      <c r="GV275" s="176"/>
      <c r="GW275" s="176"/>
      <c r="GX275" s="176"/>
      <c r="GY275" s="176"/>
      <c r="GZ275" s="176"/>
      <c r="HA275" s="176"/>
      <c r="HB275" s="176"/>
      <c r="HC275" s="176"/>
      <c r="HD275" s="176"/>
      <c r="HE275" s="176"/>
      <c r="HF275" s="176"/>
      <c r="HG275" s="176"/>
      <c r="HH275" s="176"/>
      <c r="HI275" s="176"/>
      <c r="HJ275" s="176"/>
      <c r="HK275" s="176"/>
      <c r="HL275" s="176"/>
      <c r="HM275" s="176"/>
      <c r="HN275" s="176"/>
      <c r="HO275" s="176"/>
      <c r="HP275" s="176"/>
      <c r="HQ275" s="176"/>
      <c r="HR275" s="176"/>
      <c r="HS275" s="176"/>
      <c r="HT275" s="176"/>
      <c r="HU275" s="176"/>
      <c r="HV275" s="176"/>
      <c r="HW275" s="176"/>
      <c r="HX275" s="176"/>
      <c r="HY275" s="176"/>
      <c r="HZ275" s="176"/>
      <c r="IA275" s="176"/>
      <c r="IB275" s="176"/>
      <c r="IC275" s="176"/>
      <c r="ID275" s="176"/>
      <c r="IE275" s="176"/>
      <c r="IF275" s="176"/>
      <c r="IG275" s="176"/>
      <c r="IH275" s="176"/>
      <c r="II275" s="176"/>
      <c r="IJ275" s="176"/>
      <c r="IK275" s="176"/>
      <c r="IL275" s="176"/>
      <c r="IM275" s="176"/>
      <c r="IN275" s="176"/>
      <c r="IO275" s="176"/>
      <c r="IP275" s="176"/>
      <c r="IQ275" s="176"/>
      <c r="IR275" s="176"/>
      <c r="IS275" s="176"/>
      <c r="IT275" s="176"/>
      <c r="IU275" s="176"/>
      <c r="IV275" s="176"/>
    </row>
    <row r="276" spans="1:256" s="177" customFormat="1" x14ac:dyDescent="0.2">
      <c r="A276" s="591"/>
      <c r="B276" s="126"/>
      <c r="C276" s="127"/>
      <c r="D276" s="127"/>
      <c r="E276" s="128"/>
      <c r="F276" s="88"/>
      <c r="G276" s="129"/>
      <c r="H276" s="130"/>
      <c r="I276" s="131"/>
      <c r="J276" s="182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  <c r="BA276" s="176"/>
      <c r="BB276" s="176"/>
      <c r="BC276" s="176"/>
      <c r="BD276" s="176"/>
      <c r="BE276" s="176"/>
      <c r="BF276" s="176"/>
      <c r="BG276" s="176"/>
      <c r="BH276" s="176"/>
      <c r="BI276" s="176"/>
      <c r="BJ276" s="176"/>
      <c r="BK276" s="176"/>
      <c r="BL276" s="176"/>
      <c r="BM276" s="176"/>
      <c r="BN276" s="176"/>
      <c r="BO276" s="176"/>
      <c r="BP276" s="176"/>
      <c r="BQ276" s="176"/>
      <c r="BR276" s="176"/>
      <c r="BS276" s="176"/>
      <c r="BT276" s="176"/>
      <c r="BU276" s="176"/>
      <c r="BV276" s="176"/>
      <c r="BW276" s="176"/>
      <c r="BX276" s="176"/>
      <c r="BY276" s="176"/>
      <c r="BZ276" s="176"/>
      <c r="CA276" s="176"/>
      <c r="CB276" s="176"/>
      <c r="CC276" s="176"/>
      <c r="CD276" s="176"/>
      <c r="CE276" s="176"/>
      <c r="CF276" s="176"/>
      <c r="CG276" s="176"/>
      <c r="CH276" s="176"/>
      <c r="CI276" s="176"/>
      <c r="CJ276" s="176"/>
      <c r="CK276" s="176"/>
      <c r="CL276" s="176"/>
      <c r="CM276" s="176"/>
      <c r="CN276" s="176"/>
      <c r="CO276" s="176"/>
      <c r="CP276" s="176"/>
      <c r="CQ276" s="176"/>
      <c r="CR276" s="176"/>
      <c r="CS276" s="176"/>
      <c r="CT276" s="176"/>
      <c r="CU276" s="176"/>
      <c r="CV276" s="176"/>
      <c r="CW276" s="176"/>
      <c r="CX276" s="176"/>
      <c r="CY276" s="176"/>
      <c r="CZ276" s="176"/>
      <c r="DA276" s="176"/>
      <c r="DB276" s="176"/>
      <c r="DC276" s="176"/>
      <c r="DD276" s="176"/>
      <c r="DE276" s="176"/>
      <c r="DF276" s="176"/>
      <c r="DG276" s="176"/>
      <c r="DH276" s="176"/>
      <c r="DI276" s="176"/>
      <c r="DJ276" s="176"/>
      <c r="DK276" s="176"/>
      <c r="DL276" s="176"/>
      <c r="DM276" s="176"/>
      <c r="DN276" s="176"/>
      <c r="DO276" s="176"/>
      <c r="DP276" s="176"/>
      <c r="DQ276" s="176"/>
      <c r="DR276" s="176"/>
      <c r="DS276" s="176"/>
      <c r="DT276" s="176"/>
      <c r="DU276" s="176"/>
      <c r="DV276" s="176"/>
      <c r="DW276" s="176"/>
      <c r="DX276" s="176"/>
      <c r="DY276" s="176"/>
      <c r="DZ276" s="176"/>
      <c r="EA276" s="176"/>
      <c r="EB276" s="176"/>
      <c r="EC276" s="176"/>
      <c r="ED276" s="176"/>
      <c r="EE276" s="176"/>
      <c r="EF276" s="176"/>
      <c r="EG276" s="176"/>
      <c r="EH276" s="176"/>
      <c r="EI276" s="176"/>
      <c r="EJ276" s="176"/>
      <c r="EK276" s="176"/>
      <c r="EL276" s="176"/>
      <c r="EM276" s="176"/>
      <c r="EN276" s="176"/>
      <c r="EO276" s="176"/>
      <c r="EP276" s="176"/>
      <c r="EQ276" s="176"/>
      <c r="ER276" s="176"/>
      <c r="ES276" s="176"/>
      <c r="ET276" s="176"/>
      <c r="EU276" s="176"/>
      <c r="EV276" s="176"/>
      <c r="EW276" s="176"/>
      <c r="EX276" s="176"/>
      <c r="EY276" s="176"/>
      <c r="EZ276" s="176"/>
      <c r="FA276" s="176"/>
      <c r="FB276" s="176"/>
      <c r="FC276" s="176"/>
      <c r="FD276" s="176"/>
      <c r="FE276" s="176"/>
      <c r="FF276" s="176"/>
      <c r="FG276" s="176"/>
      <c r="FH276" s="176"/>
      <c r="FI276" s="176"/>
      <c r="FJ276" s="176"/>
      <c r="FK276" s="176"/>
      <c r="FL276" s="176"/>
      <c r="FM276" s="176"/>
      <c r="FN276" s="176"/>
      <c r="FO276" s="176"/>
      <c r="FP276" s="176"/>
      <c r="FQ276" s="176"/>
      <c r="FR276" s="176"/>
      <c r="FS276" s="176"/>
      <c r="FT276" s="176"/>
      <c r="FU276" s="176"/>
      <c r="FV276" s="176"/>
      <c r="FW276" s="176"/>
      <c r="FX276" s="176"/>
      <c r="FY276" s="176"/>
      <c r="FZ276" s="176"/>
      <c r="GA276" s="176"/>
      <c r="GB276" s="176"/>
      <c r="GC276" s="176"/>
      <c r="GD276" s="176"/>
      <c r="GE276" s="176"/>
      <c r="GF276" s="176"/>
      <c r="GG276" s="176"/>
      <c r="GH276" s="176"/>
      <c r="GI276" s="176"/>
      <c r="GJ276" s="176"/>
      <c r="GK276" s="176"/>
      <c r="GL276" s="176"/>
      <c r="GM276" s="176"/>
      <c r="GN276" s="176"/>
      <c r="GO276" s="176"/>
      <c r="GP276" s="176"/>
      <c r="GQ276" s="176"/>
      <c r="GR276" s="176"/>
      <c r="GS276" s="176"/>
      <c r="GT276" s="176"/>
      <c r="GU276" s="176"/>
      <c r="GV276" s="176"/>
      <c r="GW276" s="176"/>
      <c r="GX276" s="176"/>
      <c r="GY276" s="176"/>
      <c r="GZ276" s="176"/>
      <c r="HA276" s="176"/>
      <c r="HB276" s="176"/>
      <c r="HC276" s="176"/>
      <c r="HD276" s="176"/>
      <c r="HE276" s="176"/>
      <c r="HF276" s="176"/>
      <c r="HG276" s="176"/>
      <c r="HH276" s="176"/>
      <c r="HI276" s="176"/>
      <c r="HJ276" s="176"/>
      <c r="HK276" s="176"/>
      <c r="HL276" s="176"/>
      <c r="HM276" s="176"/>
      <c r="HN276" s="176"/>
      <c r="HO276" s="176"/>
      <c r="HP276" s="176"/>
      <c r="HQ276" s="176"/>
      <c r="HR276" s="176"/>
      <c r="HS276" s="176"/>
      <c r="HT276" s="176"/>
      <c r="HU276" s="176"/>
      <c r="HV276" s="176"/>
      <c r="HW276" s="176"/>
      <c r="HX276" s="176"/>
      <c r="HY276" s="176"/>
      <c r="HZ276" s="176"/>
      <c r="IA276" s="176"/>
      <c r="IB276" s="176"/>
      <c r="IC276" s="176"/>
      <c r="ID276" s="176"/>
      <c r="IE276" s="176"/>
      <c r="IF276" s="176"/>
      <c r="IG276" s="176"/>
      <c r="IH276" s="176"/>
      <c r="II276" s="176"/>
      <c r="IJ276" s="176"/>
      <c r="IK276" s="176"/>
      <c r="IL276" s="176"/>
      <c r="IM276" s="176"/>
      <c r="IN276" s="176"/>
      <c r="IO276" s="176"/>
      <c r="IP276" s="176"/>
      <c r="IQ276" s="176"/>
      <c r="IR276" s="176"/>
      <c r="IS276" s="176"/>
      <c r="IT276" s="176"/>
      <c r="IU276" s="176"/>
      <c r="IV276" s="176"/>
    </row>
    <row r="277" spans="1:256" s="177" customFormat="1" x14ac:dyDescent="0.2">
      <c r="A277" s="591"/>
      <c r="B277" s="811" t="s">
        <v>231</v>
      </c>
      <c r="C277" s="813" t="s">
        <v>22</v>
      </c>
      <c r="D277" s="813" t="s">
        <v>223</v>
      </c>
      <c r="E277" s="813" t="s">
        <v>17</v>
      </c>
      <c r="F277" s="816" t="s">
        <v>224</v>
      </c>
      <c r="G277" s="818" t="s">
        <v>225</v>
      </c>
      <c r="H277" s="819"/>
      <c r="I277" s="820" t="s">
        <v>232</v>
      </c>
      <c r="J277" s="182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  <c r="BA277" s="176"/>
      <c r="BB277" s="176"/>
      <c r="BC277" s="176"/>
      <c r="BD277" s="176"/>
      <c r="BE277" s="176"/>
      <c r="BF277" s="176"/>
      <c r="BG277" s="176"/>
      <c r="BH277" s="176"/>
      <c r="BI277" s="176"/>
      <c r="BJ277" s="176"/>
      <c r="BK277" s="176"/>
      <c r="BL277" s="176"/>
      <c r="BM277" s="176"/>
      <c r="BN277" s="176"/>
      <c r="BO277" s="176"/>
      <c r="BP277" s="176"/>
      <c r="BQ277" s="176"/>
      <c r="BR277" s="176"/>
      <c r="BS277" s="176"/>
      <c r="BT277" s="176"/>
      <c r="BU277" s="176"/>
      <c r="BV277" s="176"/>
      <c r="BW277" s="176"/>
      <c r="BX277" s="176"/>
      <c r="BY277" s="176"/>
      <c r="BZ277" s="176"/>
      <c r="CA277" s="176"/>
      <c r="CB277" s="176"/>
      <c r="CC277" s="176"/>
      <c r="CD277" s="176"/>
      <c r="CE277" s="176"/>
      <c r="CF277" s="176"/>
      <c r="CG277" s="176"/>
      <c r="CH277" s="176"/>
      <c r="CI277" s="176"/>
      <c r="CJ277" s="176"/>
      <c r="CK277" s="176"/>
      <c r="CL277" s="176"/>
      <c r="CM277" s="176"/>
      <c r="CN277" s="176"/>
      <c r="CO277" s="176"/>
      <c r="CP277" s="176"/>
      <c r="CQ277" s="176"/>
      <c r="CR277" s="176"/>
      <c r="CS277" s="176"/>
      <c r="CT277" s="176"/>
      <c r="CU277" s="176"/>
      <c r="CV277" s="176"/>
      <c r="CW277" s="176"/>
      <c r="CX277" s="176"/>
      <c r="CY277" s="176"/>
      <c r="CZ277" s="176"/>
      <c r="DA277" s="176"/>
      <c r="DB277" s="176"/>
      <c r="DC277" s="176"/>
      <c r="DD277" s="176"/>
      <c r="DE277" s="176"/>
      <c r="DF277" s="176"/>
      <c r="DG277" s="176"/>
      <c r="DH277" s="176"/>
      <c r="DI277" s="176"/>
      <c r="DJ277" s="176"/>
      <c r="DK277" s="176"/>
      <c r="DL277" s="176"/>
      <c r="DM277" s="176"/>
      <c r="DN277" s="176"/>
      <c r="DO277" s="176"/>
      <c r="DP277" s="176"/>
      <c r="DQ277" s="176"/>
      <c r="DR277" s="176"/>
      <c r="DS277" s="176"/>
      <c r="DT277" s="176"/>
      <c r="DU277" s="176"/>
      <c r="DV277" s="176"/>
      <c r="DW277" s="176"/>
      <c r="DX277" s="176"/>
      <c r="DY277" s="176"/>
      <c r="DZ277" s="176"/>
      <c r="EA277" s="176"/>
      <c r="EB277" s="176"/>
      <c r="EC277" s="176"/>
      <c r="ED277" s="176"/>
      <c r="EE277" s="176"/>
      <c r="EF277" s="176"/>
      <c r="EG277" s="176"/>
      <c r="EH277" s="176"/>
      <c r="EI277" s="176"/>
      <c r="EJ277" s="176"/>
      <c r="EK277" s="176"/>
      <c r="EL277" s="176"/>
      <c r="EM277" s="176"/>
      <c r="EN277" s="176"/>
      <c r="EO277" s="176"/>
      <c r="EP277" s="176"/>
      <c r="EQ277" s="176"/>
      <c r="ER277" s="176"/>
      <c r="ES277" s="176"/>
      <c r="ET277" s="176"/>
      <c r="EU277" s="176"/>
      <c r="EV277" s="176"/>
      <c r="EW277" s="176"/>
      <c r="EX277" s="176"/>
      <c r="EY277" s="176"/>
      <c r="EZ277" s="176"/>
      <c r="FA277" s="176"/>
      <c r="FB277" s="176"/>
      <c r="FC277" s="176"/>
      <c r="FD277" s="176"/>
      <c r="FE277" s="176"/>
      <c r="FF277" s="176"/>
      <c r="FG277" s="176"/>
      <c r="FH277" s="176"/>
      <c r="FI277" s="176"/>
      <c r="FJ277" s="176"/>
      <c r="FK277" s="176"/>
      <c r="FL277" s="176"/>
      <c r="FM277" s="176"/>
      <c r="FN277" s="176"/>
      <c r="FO277" s="176"/>
      <c r="FP277" s="176"/>
      <c r="FQ277" s="176"/>
      <c r="FR277" s="176"/>
      <c r="FS277" s="176"/>
      <c r="FT277" s="176"/>
      <c r="FU277" s="176"/>
      <c r="FV277" s="176"/>
      <c r="FW277" s="176"/>
      <c r="FX277" s="176"/>
      <c r="FY277" s="176"/>
      <c r="FZ277" s="176"/>
      <c r="GA277" s="176"/>
      <c r="GB277" s="176"/>
      <c r="GC277" s="176"/>
      <c r="GD277" s="176"/>
      <c r="GE277" s="176"/>
      <c r="GF277" s="176"/>
      <c r="GG277" s="176"/>
      <c r="GH277" s="176"/>
      <c r="GI277" s="176"/>
      <c r="GJ277" s="176"/>
      <c r="GK277" s="176"/>
      <c r="GL277" s="176"/>
      <c r="GM277" s="176"/>
      <c r="GN277" s="176"/>
      <c r="GO277" s="176"/>
      <c r="GP277" s="176"/>
      <c r="GQ277" s="176"/>
      <c r="GR277" s="176"/>
      <c r="GS277" s="176"/>
      <c r="GT277" s="176"/>
      <c r="GU277" s="176"/>
      <c r="GV277" s="176"/>
      <c r="GW277" s="176"/>
      <c r="GX277" s="176"/>
      <c r="GY277" s="176"/>
      <c r="GZ277" s="176"/>
      <c r="HA277" s="176"/>
      <c r="HB277" s="176"/>
      <c r="HC277" s="176"/>
      <c r="HD277" s="176"/>
      <c r="HE277" s="176"/>
      <c r="HF277" s="176"/>
      <c r="HG277" s="176"/>
      <c r="HH277" s="176"/>
      <c r="HI277" s="176"/>
      <c r="HJ277" s="176"/>
      <c r="HK277" s="176"/>
      <c r="HL277" s="176"/>
      <c r="HM277" s="176"/>
      <c r="HN277" s="176"/>
      <c r="HO277" s="176"/>
      <c r="HP277" s="176"/>
      <c r="HQ277" s="176"/>
      <c r="HR277" s="176"/>
      <c r="HS277" s="176"/>
      <c r="HT277" s="176"/>
      <c r="HU277" s="176"/>
      <c r="HV277" s="176"/>
      <c r="HW277" s="176"/>
      <c r="HX277" s="176"/>
      <c r="HY277" s="176"/>
      <c r="HZ277" s="176"/>
      <c r="IA277" s="176"/>
      <c r="IB277" s="176"/>
      <c r="IC277" s="176"/>
      <c r="ID277" s="176"/>
      <c r="IE277" s="176"/>
      <c r="IF277" s="176"/>
      <c r="IG277" s="176"/>
      <c r="IH277" s="176"/>
      <c r="II277" s="176"/>
      <c r="IJ277" s="176"/>
      <c r="IK277" s="176"/>
      <c r="IL277" s="176"/>
      <c r="IM277" s="176"/>
      <c r="IN277" s="176"/>
      <c r="IO277" s="176"/>
      <c r="IP277" s="176"/>
      <c r="IQ277" s="176"/>
      <c r="IR277" s="176"/>
      <c r="IS277" s="176"/>
      <c r="IT277" s="176"/>
      <c r="IU277" s="176"/>
      <c r="IV277" s="176"/>
    </row>
    <row r="278" spans="1:256" s="177" customFormat="1" x14ac:dyDescent="0.2">
      <c r="A278" s="591"/>
      <c r="B278" s="812"/>
      <c r="C278" s="814"/>
      <c r="D278" s="814"/>
      <c r="E278" s="815"/>
      <c r="F278" s="817"/>
      <c r="G278" s="165" t="s">
        <v>227</v>
      </c>
      <c r="H278" s="166" t="s">
        <v>228</v>
      </c>
      <c r="I278" s="821"/>
      <c r="J278" s="182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  <c r="BA278" s="176"/>
      <c r="BB278" s="176"/>
      <c r="BC278" s="176"/>
      <c r="BD278" s="176"/>
      <c r="BE278" s="176"/>
      <c r="BF278" s="176"/>
      <c r="BG278" s="176"/>
      <c r="BH278" s="176"/>
      <c r="BI278" s="176"/>
      <c r="BJ278" s="176"/>
      <c r="BK278" s="176"/>
      <c r="BL278" s="176"/>
      <c r="BM278" s="176"/>
      <c r="BN278" s="176"/>
      <c r="BO278" s="176"/>
      <c r="BP278" s="176"/>
      <c r="BQ278" s="176"/>
      <c r="BR278" s="176"/>
      <c r="BS278" s="176"/>
      <c r="BT278" s="176"/>
      <c r="BU278" s="176"/>
      <c r="BV278" s="176"/>
      <c r="BW278" s="176"/>
      <c r="BX278" s="176"/>
      <c r="BY278" s="176"/>
      <c r="BZ278" s="176"/>
      <c r="CA278" s="176"/>
      <c r="CB278" s="176"/>
      <c r="CC278" s="176"/>
      <c r="CD278" s="176"/>
      <c r="CE278" s="176"/>
      <c r="CF278" s="176"/>
      <c r="CG278" s="176"/>
      <c r="CH278" s="176"/>
      <c r="CI278" s="176"/>
      <c r="CJ278" s="176"/>
      <c r="CK278" s="176"/>
      <c r="CL278" s="176"/>
      <c r="CM278" s="176"/>
      <c r="CN278" s="176"/>
      <c r="CO278" s="176"/>
      <c r="CP278" s="176"/>
      <c r="CQ278" s="176"/>
      <c r="CR278" s="176"/>
      <c r="CS278" s="176"/>
      <c r="CT278" s="176"/>
      <c r="CU278" s="176"/>
      <c r="CV278" s="176"/>
      <c r="CW278" s="176"/>
      <c r="CX278" s="176"/>
      <c r="CY278" s="176"/>
      <c r="CZ278" s="176"/>
      <c r="DA278" s="176"/>
      <c r="DB278" s="176"/>
      <c r="DC278" s="176"/>
      <c r="DD278" s="176"/>
      <c r="DE278" s="176"/>
      <c r="DF278" s="176"/>
      <c r="DG278" s="176"/>
      <c r="DH278" s="176"/>
      <c r="DI278" s="176"/>
      <c r="DJ278" s="176"/>
      <c r="DK278" s="176"/>
      <c r="DL278" s="176"/>
      <c r="DM278" s="176"/>
      <c r="DN278" s="176"/>
      <c r="DO278" s="176"/>
      <c r="DP278" s="176"/>
      <c r="DQ278" s="176"/>
      <c r="DR278" s="176"/>
      <c r="DS278" s="176"/>
      <c r="DT278" s="176"/>
      <c r="DU278" s="176"/>
      <c r="DV278" s="176"/>
      <c r="DW278" s="176"/>
      <c r="DX278" s="176"/>
      <c r="DY278" s="176"/>
      <c r="DZ278" s="176"/>
      <c r="EA278" s="176"/>
      <c r="EB278" s="176"/>
      <c r="EC278" s="176"/>
      <c r="ED278" s="176"/>
      <c r="EE278" s="176"/>
      <c r="EF278" s="176"/>
      <c r="EG278" s="176"/>
      <c r="EH278" s="176"/>
      <c r="EI278" s="176"/>
      <c r="EJ278" s="176"/>
      <c r="EK278" s="176"/>
      <c r="EL278" s="176"/>
      <c r="EM278" s="176"/>
      <c r="EN278" s="176"/>
      <c r="EO278" s="176"/>
      <c r="EP278" s="176"/>
      <c r="EQ278" s="176"/>
      <c r="ER278" s="176"/>
      <c r="ES278" s="176"/>
      <c r="ET278" s="176"/>
      <c r="EU278" s="176"/>
      <c r="EV278" s="176"/>
      <c r="EW278" s="176"/>
      <c r="EX278" s="176"/>
      <c r="EY278" s="176"/>
      <c r="EZ278" s="176"/>
      <c r="FA278" s="176"/>
      <c r="FB278" s="176"/>
      <c r="FC278" s="176"/>
      <c r="FD278" s="176"/>
      <c r="FE278" s="176"/>
      <c r="FF278" s="176"/>
      <c r="FG278" s="176"/>
      <c r="FH278" s="176"/>
      <c r="FI278" s="176"/>
      <c r="FJ278" s="176"/>
      <c r="FK278" s="176"/>
      <c r="FL278" s="176"/>
      <c r="FM278" s="176"/>
      <c r="FN278" s="176"/>
      <c r="FO278" s="176"/>
      <c r="FP278" s="176"/>
      <c r="FQ278" s="176"/>
      <c r="FR278" s="176"/>
      <c r="FS278" s="176"/>
      <c r="FT278" s="176"/>
      <c r="FU278" s="176"/>
      <c r="FV278" s="176"/>
      <c r="FW278" s="176"/>
      <c r="FX278" s="176"/>
      <c r="FY278" s="176"/>
      <c r="FZ278" s="176"/>
      <c r="GA278" s="176"/>
      <c r="GB278" s="176"/>
      <c r="GC278" s="176"/>
      <c r="GD278" s="176"/>
      <c r="GE278" s="176"/>
      <c r="GF278" s="176"/>
      <c r="GG278" s="176"/>
      <c r="GH278" s="176"/>
      <c r="GI278" s="176"/>
      <c r="GJ278" s="176"/>
      <c r="GK278" s="176"/>
      <c r="GL278" s="176"/>
      <c r="GM278" s="176"/>
      <c r="GN278" s="176"/>
      <c r="GO278" s="176"/>
      <c r="GP278" s="176"/>
      <c r="GQ278" s="176"/>
      <c r="GR278" s="176"/>
      <c r="GS278" s="176"/>
      <c r="GT278" s="176"/>
      <c r="GU278" s="176"/>
      <c r="GV278" s="176"/>
      <c r="GW278" s="176"/>
      <c r="GX278" s="176"/>
      <c r="GY278" s="176"/>
      <c r="GZ278" s="176"/>
      <c r="HA278" s="176"/>
      <c r="HB278" s="176"/>
      <c r="HC278" s="176"/>
      <c r="HD278" s="176"/>
      <c r="HE278" s="176"/>
      <c r="HF278" s="176"/>
      <c r="HG278" s="176"/>
      <c r="HH278" s="176"/>
      <c r="HI278" s="176"/>
      <c r="HJ278" s="176"/>
      <c r="HK278" s="176"/>
      <c r="HL278" s="176"/>
      <c r="HM278" s="176"/>
      <c r="HN278" s="176"/>
      <c r="HO278" s="176"/>
      <c r="HP278" s="176"/>
      <c r="HQ278" s="176"/>
      <c r="HR278" s="176"/>
      <c r="HS278" s="176"/>
      <c r="HT278" s="176"/>
      <c r="HU278" s="176"/>
      <c r="HV278" s="176"/>
      <c r="HW278" s="176"/>
      <c r="HX278" s="176"/>
      <c r="HY278" s="176"/>
      <c r="HZ278" s="176"/>
      <c r="IA278" s="176"/>
      <c r="IB278" s="176"/>
      <c r="IC278" s="176"/>
      <c r="ID278" s="176"/>
      <c r="IE278" s="176"/>
      <c r="IF278" s="176"/>
      <c r="IG278" s="176"/>
      <c r="IH278" s="176"/>
      <c r="II278" s="176"/>
      <c r="IJ278" s="176"/>
      <c r="IK278" s="176"/>
      <c r="IL278" s="176"/>
      <c r="IM278" s="176"/>
      <c r="IN278" s="176"/>
      <c r="IO278" s="176"/>
      <c r="IP278" s="176"/>
      <c r="IQ278" s="176"/>
      <c r="IR278" s="176"/>
      <c r="IS278" s="176"/>
      <c r="IT278" s="176"/>
      <c r="IU278" s="176"/>
      <c r="IV278" s="176"/>
    </row>
    <row r="279" spans="1:256" s="177" customFormat="1" x14ac:dyDescent="0.2">
      <c r="A279" s="591"/>
      <c r="B279" s="132"/>
      <c r="C279" s="110"/>
      <c r="D279" s="78"/>
      <c r="E279" s="111"/>
      <c r="F279" s="112"/>
      <c r="G279" s="113"/>
      <c r="H279" s="114"/>
      <c r="I279" s="159"/>
      <c r="J279" s="182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  <c r="BA279" s="176"/>
      <c r="BB279" s="176"/>
      <c r="BC279" s="176"/>
      <c r="BD279" s="176"/>
      <c r="BE279" s="176"/>
      <c r="BF279" s="176"/>
      <c r="BG279" s="176"/>
      <c r="BH279" s="176"/>
      <c r="BI279" s="176"/>
      <c r="BJ279" s="176"/>
      <c r="BK279" s="176"/>
      <c r="BL279" s="176"/>
      <c r="BM279" s="176"/>
      <c r="BN279" s="176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76"/>
      <c r="DX279" s="176"/>
      <c r="DY279" s="176"/>
      <c r="DZ279" s="176"/>
      <c r="EA279" s="176"/>
      <c r="EB279" s="176"/>
      <c r="EC279" s="176"/>
      <c r="ED279" s="176"/>
      <c r="EE279" s="176"/>
      <c r="EF279" s="176"/>
      <c r="EG279" s="176"/>
      <c r="EH279" s="176"/>
      <c r="EI279" s="176"/>
      <c r="EJ279" s="176"/>
      <c r="EK279" s="176"/>
      <c r="EL279" s="176"/>
      <c r="EM279" s="176"/>
      <c r="EN279" s="176"/>
      <c r="EO279" s="176"/>
      <c r="EP279" s="176"/>
      <c r="EQ279" s="176"/>
      <c r="ER279" s="176"/>
      <c r="ES279" s="176"/>
      <c r="ET279" s="176"/>
      <c r="EU279" s="176"/>
      <c r="EV279" s="176"/>
      <c r="EW279" s="176"/>
      <c r="EX279" s="176"/>
      <c r="EY279" s="176"/>
      <c r="EZ279" s="176"/>
      <c r="FA279" s="176"/>
      <c r="FB279" s="176"/>
      <c r="FC279" s="176"/>
      <c r="FD279" s="176"/>
      <c r="FE279" s="176"/>
      <c r="FF279" s="176"/>
      <c r="FG279" s="176"/>
      <c r="FH279" s="176"/>
      <c r="FI279" s="176"/>
      <c r="FJ279" s="176"/>
      <c r="FK279" s="176"/>
      <c r="FL279" s="176"/>
      <c r="FM279" s="176"/>
      <c r="FN279" s="176"/>
      <c r="FO279" s="176"/>
      <c r="FP279" s="176"/>
      <c r="FQ279" s="176"/>
      <c r="FR279" s="176"/>
      <c r="FS279" s="176"/>
      <c r="FT279" s="176"/>
      <c r="FU279" s="176"/>
      <c r="FV279" s="176"/>
      <c r="FW279" s="176"/>
      <c r="FX279" s="176"/>
      <c r="FY279" s="176"/>
      <c r="FZ279" s="176"/>
      <c r="GA279" s="176"/>
      <c r="GB279" s="176"/>
      <c r="GC279" s="176"/>
      <c r="GD279" s="176"/>
      <c r="GE279" s="176"/>
      <c r="GF279" s="176"/>
      <c r="GG279" s="176"/>
      <c r="GH279" s="176"/>
      <c r="GI279" s="176"/>
      <c r="GJ279" s="176"/>
      <c r="GK279" s="176"/>
      <c r="GL279" s="176"/>
      <c r="GM279" s="176"/>
      <c r="GN279" s="176"/>
      <c r="GO279" s="176"/>
      <c r="GP279" s="176"/>
      <c r="GQ279" s="176"/>
      <c r="GR279" s="176"/>
      <c r="GS279" s="176"/>
      <c r="GT279" s="176"/>
      <c r="GU279" s="176"/>
      <c r="GV279" s="176"/>
      <c r="GW279" s="176"/>
      <c r="GX279" s="176"/>
      <c r="GY279" s="176"/>
      <c r="GZ279" s="176"/>
      <c r="HA279" s="176"/>
      <c r="HB279" s="176"/>
      <c r="HC279" s="176"/>
      <c r="HD279" s="176"/>
      <c r="HE279" s="176"/>
      <c r="HF279" s="176"/>
      <c r="HG279" s="176"/>
      <c r="HH279" s="176"/>
      <c r="HI279" s="176"/>
      <c r="HJ279" s="176"/>
      <c r="HK279" s="176"/>
      <c r="HL279" s="176"/>
      <c r="HM279" s="176"/>
      <c r="HN279" s="176"/>
      <c r="HO279" s="176"/>
      <c r="HP279" s="176"/>
      <c r="HQ279" s="176"/>
      <c r="HR279" s="176"/>
      <c r="HS279" s="176"/>
      <c r="HT279" s="176"/>
      <c r="HU279" s="176"/>
      <c r="HV279" s="176"/>
      <c r="HW279" s="176"/>
      <c r="HX279" s="176"/>
      <c r="HY279" s="176"/>
      <c r="HZ279" s="176"/>
      <c r="IA279" s="176"/>
      <c r="IB279" s="176"/>
      <c r="IC279" s="176"/>
      <c r="ID279" s="176"/>
      <c r="IE279" s="176"/>
      <c r="IF279" s="176"/>
      <c r="IG279" s="176"/>
      <c r="IH279" s="176"/>
      <c r="II279" s="176"/>
      <c r="IJ279" s="176"/>
      <c r="IK279" s="176"/>
      <c r="IL279" s="176"/>
      <c r="IM279" s="176"/>
      <c r="IN279" s="176"/>
      <c r="IO279" s="176"/>
      <c r="IP279" s="176"/>
      <c r="IQ279" s="176"/>
      <c r="IR279" s="176"/>
      <c r="IS279" s="176"/>
      <c r="IT279" s="176"/>
      <c r="IU279" s="176"/>
      <c r="IV279" s="176"/>
    </row>
    <row r="280" spans="1:256" s="177" customFormat="1" x14ac:dyDescent="0.2">
      <c r="A280" s="591"/>
      <c r="B280" s="170" t="s">
        <v>232</v>
      </c>
      <c r="C280" s="808"/>
      <c r="D280" s="809"/>
      <c r="E280" s="809"/>
      <c r="F280" s="809"/>
      <c r="G280" s="809"/>
      <c r="H280" s="810"/>
      <c r="I280" s="171">
        <f>SUM(H279)</f>
        <v>0</v>
      </c>
      <c r="J280" s="182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/>
      <c r="EK280" s="176"/>
      <c r="EL280" s="176"/>
      <c r="EM280" s="176"/>
      <c r="EN280" s="176"/>
      <c r="EO280" s="176"/>
      <c r="EP280" s="176"/>
      <c r="EQ280" s="176"/>
      <c r="ER280" s="176"/>
      <c r="ES280" s="176"/>
      <c r="ET280" s="176"/>
      <c r="EU280" s="176"/>
      <c r="EV280" s="176"/>
      <c r="EW280" s="176"/>
      <c r="EX280" s="176"/>
      <c r="EY280" s="176"/>
      <c r="EZ280" s="176"/>
      <c r="FA280" s="176"/>
      <c r="FB280" s="176"/>
      <c r="FC280" s="176"/>
      <c r="FD280" s="176"/>
      <c r="FE280" s="176"/>
      <c r="FF280" s="176"/>
      <c r="FG280" s="176"/>
      <c r="FH280" s="176"/>
      <c r="FI280" s="176"/>
      <c r="FJ280" s="176"/>
      <c r="FK280" s="176"/>
      <c r="FL280" s="176"/>
      <c r="FM280" s="176"/>
      <c r="FN280" s="176"/>
      <c r="FO280" s="176"/>
      <c r="FP280" s="176"/>
      <c r="FQ280" s="176"/>
      <c r="FR280" s="176"/>
      <c r="FS280" s="176"/>
      <c r="FT280" s="176"/>
      <c r="FU280" s="176"/>
      <c r="FV280" s="176"/>
      <c r="FW280" s="176"/>
      <c r="FX280" s="176"/>
      <c r="FY280" s="176"/>
      <c r="FZ280" s="176"/>
      <c r="GA280" s="176"/>
      <c r="GB280" s="176"/>
      <c r="GC280" s="176"/>
      <c r="GD280" s="176"/>
      <c r="GE280" s="176"/>
      <c r="GF280" s="176"/>
      <c r="GG280" s="176"/>
      <c r="GH280" s="176"/>
      <c r="GI280" s="176"/>
      <c r="GJ280" s="176"/>
      <c r="GK280" s="176"/>
      <c r="GL280" s="176"/>
      <c r="GM280" s="176"/>
      <c r="GN280" s="176"/>
      <c r="GO280" s="176"/>
      <c r="GP280" s="176"/>
      <c r="GQ280" s="176"/>
      <c r="GR280" s="176"/>
      <c r="GS280" s="176"/>
      <c r="GT280" s="176"/>
      <c r="GU280" s="176"/>
      <c r="GV280" s="176"/>
      <c r="GW280" s="176"/>
      <c r="GX280" s="176"/>
      <c r="GY280" s="176"/>
      <c r="GZ280" s="176"/>
      <c r="HA280" s="176"/>
      <c r="HB280" s="176"/>
      <c r="HC280" s="176"/>
      <c r="HD280" s="176"/>
      <c r="HE280" s="176"/>
      <c r="HF280" s="176"/>
      <c r="HG280" s="176"/>
      <c r="HH280" s="176"/>
      <c r="HI280" s="176"/>
      <c r="HJ280" s="176"/>
      <c r="HK280" s="176"/>
      <c r="HL280" s="176"/>
      <c r="HM280" s="176"/>
      <c r="HN280" s="176"/>
      <c r="HO280" s="176"/>
      <c r="HP280" s="176"/>
      <c r="HQ280" s="176"/>
      <c r="HR280" s="176"/>
      <c r="HS280" s="176"/>
      <c r="HT280" s="176"/>
      <c r="HU280" s="176"/>
      <c r="HV280" s="176"/>
      <c r="HW280" s="176"/>
      <c r="HX280" s="176"/>
      <c r="HY280" s="176"/>
      <c r="HZ280" s="176"/>
      <c r="IA280" s="176"/>
      <c r="IB280" s="176"/>
      <c r="IC280" s="176"/>
      <c r="ID280" s="176"/>
      <c r="IE280" s="176"/>
      <c r="IF280" s="176"/>
      <c r="IG280" s="176"/>
      <c r="IH280" s="176"/>
      <c r="II280" s="176"/>
      <c r="IJ280" s="176"/>
      <c r="IK280" s="176"/>
      <c r="IL280" s="176"/>
      <c r="IM280" s="176"/>
      <c r="IN280" s="176"/>
      <c r="IO280" s="176"/>
      <c r="IP280" s="176"/>
      <c r="IQ280" s="176"/>
      <c r="IR280" s="176"/>
      <c r="IS280" s="176"/>
      <c r="IT280" s="176"/>
      <c r="IU280" s="176"/>
      <c r="IV280" s="176"/>
    </row>
    <row r="281" spans="1:256" s="177" customFormat="1" x14ac:dyDescent="0.2">
      <c r="A281" s="591"/>
      <c r="B281" s="76"/>
      <c r="C281" s="77"/>
      <c r="D281" s="174"/>
      <c r="E281" s="79"/>
      <c r="F281" s="80"/>
      <c r="G281" s="167"/>
      <c r="H281" s="168"/>
      <c r="I281" s="131"/>
      <c r="J281" s="182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76"/>
      <c r="DX281" s="176"/>
      <c r="DY281" s="176"/>
      <c r="DZ281" s="176"/>
      <c r="EA281" s="176"/>
      <c r="EB281" s="176"/>
      <c r="EC281" s="176"/>
      <c r="ED281" s="176"/>
      <c r="EE281" s="176"/>
      <c r="EF281" s="176"/>
      <c r="EG281" s="176"/>
      <c r="EH281" s="176"/>
      <c r="EI281" s="176"/>
      <c r="EJ281" s="176"/>
      <c r="EK281" s="176"/>
      <c r="EL281" s="176"/>
      <c r="EM281" s="176"/>
      <c r="EN281" s="176"/>
      <c r="EO281" s="176"/>
      <c r="EP281" s="176"/>
      <c r="EQ281" s="176"/>
      <c r="ER281" s="176"/>
      <c r="ES281" s="176"/>
      <c r="ET281" s="176"/>
      <c r="EU281" s="176"/>
      <c r="EV281" s="176"/>
      <c r="EW281" s="176"/>
      <c r="EX281" s="176"/>
      <c r="EY281" s="176"/>
      <c r="EZ281" s="176"/>
      <c r="FA281" s="176"/>
      <c r="FB281" s="176"/>
      <c r="FC281" s="176"/>
      <c r="FD281" s="176"/>
      <c r="FE281" s="176"/>
      <c r="FF281" s="176"/>
      <c r="FG281" s="176"/>
      <c r="FH281" s="176"/>
      <c r="FI281" s="176"/>
      <c r="FJ281" s="176"/>
      <c r="FK281" s="176"/>
      <c r="FL281" s="176"/>
      <c r="FM281" s="176"/>
      <c r="FN281" s="176"/>
      <c r="FO281" s="176"/>
      <c r="FP281" s="176"/>
      <c r="FQ281" s="176"/>
      <c r="FR281" s="176"/>
      <c r="FS281" s="176"/>
      <c r="FT281" s="176"/>
      <c r="FU281" s="176"/>
      <c r="FV281" s="176"/>
      <c r="FW281" s="176"/>
      <c r="FX281" s="176"/>
      <c r="FY281" s="176"/>
      <c r="FZ281" s="176"/>
      <c r="GA281" s="176"/>
      <c r="GB281" s="176"/>
      <c r="GC281" s="176"/>
      <c r="GD281" s="176"/>
      <c r="GE281" s="176"/>
      <c r="GF281" s="176"/>
      <c r="GG281" s="176"/>
      <c r="GH281" s="176"/>
      <c r="GI281" s="176"/>
      <c r="GJ281" s="176"/>
      <c r="GK281" s="176"/>
      <c r="GL281" s="176"/>
      <c r="GM281" s="176"/>
      <c r="GN281" s="176"/>
      <c r="GO281" s="176"/>
      <c r="GP281" s="176"/>
      <c r="GQ281" s="176"/>
      <c r="GR281" s="176"/>
      <c r="GS281" s="176"/>
      <c r="GT281" s="176"/>
      <c r="GU281" s="176"/>
      <c r="GV281" s="176"/>
      <c r="GW281" s="176"/>
      <c r="GX281" s="176"/>
      <c r="GY281" s="176"/>
      <c r="GZ281" s="176"/>
      <c r="HA281" s="176"/>
      <c r="HB281" s="176"/>
      <c r="HC281" s="176"/>
      <c r="HD281" s="176"/>
      <c r="HE281" s="176"/>
      <c r="HF281" s="176"/>
      <c r="HG281" s="176"/>
      <c r="HH281" s="176"/>
      <c r="HI281" s="176"/>
      <c r="HJ281" s="176"/>
      <c r="HK281" s="176"/>
      <c r="HL281" s="176"/>
      <c r="HM281" s="176"/>
      <c r="HN281" s="176"/>
      <c r="HO281" s="176"/>
      <c r="HP281" s="176"/>
      <c r="HQ281" s="176"/>
      <c r="HR281" s="176"/>
      <c r="HS281" s="176"/>
      <c r="HT281" s="176"/>
      <c r="HU281" s="176"/>
      <c r="HV281" s="176"/>
      <c r="HW281" s="176"/>
      <c r="HX281" s="176"/>
      <c r="HY281" s="176"/>
      <c r="HZ281" s="176"/>
      <c r="IA281" s="176"/>
      <c r="IB281" s="176"/>
      <c r="IC281" s="176"/>
      <c r="ID281" s="176"/>
      <c r="IE281" s="176"/>
      <c r="IF281" s="176"/>
      <c r="IG281" s="176"/>
      <c r="IH281" s="176"/>
      <c r="II281" s="176"/>
      <c r="IJ281" s="176"/>
      <c r="IK281" s="176"/>
      <c r="IL281" s="176"/>
      <c r="IM281" s="176"/>
      <c r="IN281" s="176"/>
      <c r="IO281" s="176"/>
      <c r="IP281" s="176"/>
      <c r="IQ281" s="176"/>
      <c r="IR281" s="176"/>
      <c r="IS281" s="176"/>
      <c r="IT281" s="176"/>
      <c r="IU281" s="176"/>
      <c r="IV281" s="176"/>
    </row>
    <row r="282" spans="1:256" s="177" customFormat="1" x14ac:dyDescent="0.2">
      <c r="A282" s="591"/>
      <c r="B282" s="102"/>
      <c r="C282" s="672"/>
      <c r="D282" s="672"/>
      <c r="E282" s="672"/>
      <c r="F282" s="104"/>
      <c r="G282" s="105"/>
      <c r="H282" s="106"/>
      <c r="I282" s="107"/>
      <c r="J282" s="182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  <c r="BY282" s="176"/>
      <c r="BZ282" s="176"/>
      <c r="CA282" s="176"/>
      <c r="CB282" s="176"/>
      <c r="CC282" s="176"/>
      <c r="CD282" s="176"/>
      <c r="CE282" s="176"/>
      <c r="CF282" s="176"/>
      <c r="CG282" s="176"/>
      <c r="CH282" s="176"/>
      <c r="CI282" s="176"/>
      <c r="CJ282" s="176"/>
      <c r="CK282" s="176"/>
      <c r="CL282" s="176"/>
      <c r="CM282" s="176"/>
      <c r="CN282" s="176"/>
      <c r="CO282" s="176"/>
      <c r="CP282" s="176"/>
      <c r="CQ282" s="176"/>
      <c r="CR282" s="176"/>
      <c r="CS282" s="176"/>
      <c r="CT282" s="176"/>
      <c r="CU282" s="176"/>
      <c r="CV282" s="176"/>
      <c r="CW282" s="176"/>
      <c r="CX282" s="176"/>
      <c r="CY282" s="176"/>
      <c r="CZ282" s="176"/>
      <c r="DA282" s="176"/>
      <c r="DB282" s="176"/>
      <c r="DC282" s="176"/>
      <c r="DD282" s="176"/>
      <c r="DE282" s="176"/>
      <c r="DF282" s="176"/>
      <c r="DG282" s="176"/>
      <c r="DH282" s="176"/>
      <c r="DI282" s="176"/>
      <c r="DJ282" s="176"/>
      <c r="DK282" s="176"/>
      <c r="DL282" s="176"/>
      <c r="DM282" s="176"/>
      <c r="DN282" s="176"/>
      <c r="DO282" s="176"/>
      <c r="DP282" s="176"/>
      <c r="DQ282" s="176"/>
      <c r="DR282" s="176"/>
      <c r="DS282" s="176"/>
      <c r="DT282" s="176"/>
      <c r="DU282" s="176"/>
      <c r="DV282" s="176"/>
      <c r="DW282" s="176"/>
      <c r="DX282" s="176"/>
      <c r="DY282" s="176"/>
      <c r="DZ282" s="176"/>
      <c r="EA282" s="176"/>
      <c r="EB282" s="176"/>
      <c r="EC282" s="176"/>
      <c r="ED282" s="176"/>
      <c r="EE282" s="176"/>
      <c r="EF282" s="176"/>
      <c r="EG282" s="176"/>
      <c r="EH282" s="176"/>
      <c r="EI282" s="176"/>
      <c r="EJ282" s="176"/>
      <c r="EK282" s="176"/>
      <c r="EL282" s="176"/>
      <c r="EM282" s="176"/>
      <c r="EN282" s="176"/>
      <c r="EO282" s="176"/>
      <c r="EP282" s="176"/>
      <c r="EQ282" s="176"/>
      <c r="ER282" s="176"/>
      <c r="ES282" s="176"/>
      <c r="ET282" s="176"/>
      <c r="EU282" s="176"/>
      <c r="EV282" s="176"/>
      <c r="EW282" s="176"/>
      <c r="EX282" s="176"/>
      <c r="EY282" s="176"/>
      <c r="EZ282" s="176"/>
      <c r="FA282" s="176"/>
      <c r="FB282" s="176"/>
      <c r="FC282" s="176"/>
      <c r="FD282" s="176"/>
      <c r="FE282" s="176"/>
      <c r="FF282" s="176"/>
      <c r="FG282" s="176"/>
      <c r="FH282" s="176"/>
      <c r="FI282" s="176"/>
      <c r="FJ282" s="176"/>
      <c r="FK282" s="176"/>
      <c r="FL282" s="176"/>
      <c r="FM282" s="176"/>
      <c r="FN282" s="176"/>
      <c r="FO282" s="176"/>
      <c r="FP282" s="176"/>
      <c r="FQ282" s="176"/>
      <c r="FR282" s="176"/>
      <c r="FS282" s="176"/>
      <c r="FT282" s="176"/>
      <c r="FU282" s="176"/>
      <c r="FV282" s="176"/>
      <c r="FW282" s="176"/>
      <c r="FX282" s="176"/>
      <c r="FY282" s="176"/>
      <c r="FZ282" s="176"/>
      <c r="GA282" s="176"/>
      <c r="GB282" s="176"/>
      <c r="GC282" s="176"/>
      <c r="GD282" s="176"/>
      <c r="GE282" s="176"/>
      <c r="GF282" s="176"/>
      <c r="GG282" s="176"/>
      <c r="GH282" s="176"/>
      <c r="GI282" s="176"/>
      <c r="GJ282" s="176"/>
      <c r="GK282" s="176"/>
      <c r="GL282" s="176"/>
      <c r="GM282" s="176"/>
      <c r="GN282" s="176"/>
      <c r="GO282" s="176"/>
      <c r="GP282" s="176"/>
      <c r="GQ282" s="176"/>
      <c r="GR282" s="176"/>
      <c r="GS282" s="176"/>
      <c r="GT282" s="176"/>
      <c r="GU282" s="176"/>
      <c r="GV282" s="176"/>
      <c r="GW282" s="176"/>
      <c r="GX282" s="176"/>
      <c r="GY282" s="176"/>
      <c r="GZ282" s="176"/>
      <c r="HA282" s="176"/>
      <c r="HB282" s="176"/>
      <c r="HC282" s="176"/>
      <c r="HD282" s="176"/>
      <c r="HE282" s="176"/>
      <c r="HF282" s="176"/>
      <c r="HG282" s="176"/>
      <c r="HH282" s="176"/>
      <c r="HI282" s="176"/>
      <c r="HJ282" s="176"/>
      <c r="HK282" s="176"/>
      <c r="HL282" s="176"/>
      <c r="HM282" s="176"/>
      <c r="HN282" s="176"/>
      <c r="HO282" s="176"/>
      <c r="HP282" s="176"/>
      <c r="HQ282" s="176"/>
      <c r="HR282" s="176"/>
      <c r="HS282" s="176"/>
      <c r="HT282" s="176"/>
      <c r="HU282" s="176"/>
      <c r="HV282" s="176"/>
      <c r="HW282" s="176"/>
      <c r="HX282" s="176"/>
      <c r="HY282" s="176"/>
      <c r="HZ282" s="176"/>
      <c r="IA282" s="176"/>
      <c r="IB282" s="176"/>
      <c r="IC282" s="176"/>
      <c r="ID282" s="176"/>
      <c r="IE282" s="176"/>
      <c r="IF282" s="176"/>
      <c r="IG282" s="176"/>
      <c r="IH282" s="176"/>
      <c r="II282" s="176"/>
      <c r="IJ282" s="176"/>
      <c r="IK282" s="176"/>
      <c r="IL282" s="176"/>
      <c r="IM282" s="176"/>
      <c r="IN282" s="176"/>
      <c r="IO282" s="176"/>
      <c r="IP282" s="176"/>
      <c r="IQ282" s="176"/>
      <c r="IR282" s="176"/>
      <c r="IS282" s="176"/>
      <c r="IT282" s="176"/>
      <c r="IU282" s="176"/>
      <c r="IV282" s="176"/>
    </row>
    <row r="283" spans="1:256" s="177" customFormat="1" ht="17.25" customHeight="1" x14ac:dyDescent="0.2">
      <c r="A283" s="591"/>
      <c r="B283" s="139" t="s">
        <v>237</v>
      </c>
      <c r="C283" s="562"/>
      <c r="D283" s="562"/>
      <c r="E283" s="141"/>
      <c r="F283" s="142"/>
      <c r="G283" s="108"/>
      <c r="H283" s="109"/>
      <c r="I283" s="298" t="s">
        <v>210</v>
      </c>
      <c r="J283" s="182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/>
      <c r="BA283" s="176"/>
      <c r="BB283" s="176"/>
      <c r="BC283" s="176"/>
      <c r="BD283" s="176"/>
      <c r="BE283" s="176"/>
      <c r="BF283" s="176"/>
      <c r="BG283" s="176"/>
      <c r="BH283" s="176"/>
      <c r="BI283" s="176"/>
      <c r="BJ283" s="176"/>
      <c r="BK283" s="176"/>
      <c r="BL283" s="176"/>
      <c r="BM283" s="176"/>
      <c r="BN283" s="176"/>
      <c r="BO283" s="176"/>
      <c r="BP283" s="176"/>
      <c r="BQ283" s="176"/>
      <c r="BR283" s="176"/>
      <c r="BS283" s="176"/>
      <c r="BT283" s="176"/>
      <c r="BU283" s="176"/>
      <c r="BV283" s="176"/>
      <c r="BW283" s="176"/>
      <c r="BX283" s="176"/>
      <c r="BY283" s="176"/>
      <c r="BZ283" s="176"/>
      <c r="CA283" s="176"/>
      <c r="CB283" s="176"/>
      <c r="CC283" s="176"/>
      <c r="CD283" s="176"/>
      <c r="CE283" s="176"/>
      <c r="CF283" s="176"/>
      <c r="CG283" s="176"/>
      <c r="CH283" s="176"/>
      <c r="CI283" s="176"/>
      <c r="CJ283" s="176"/>
      <c r="CK283" s="176"/>
      <c r="CL283" s="176"/>
      <c r="CM283" s="176"/>
      <c r="CN283" s="176"/>
      <c r="CO283" s="176"/>
      <c r="CP283" s="176"/>
      <c r="CQ283" s="176"/>
      <c r="CR283" s="176"/>
      <c r="CS283" s="176"/>
      <c r="CT283" s="176"/>
      <c r="CU283" s="176"/>
      <c r="CV283" s="176"/>
      <c r="CW283" s="176"/>
      <c r="CX283" s="176"/>
      <c r="CY283" s="176"/>
      <c r="CZ283" s="176"/>
      <c r="DA283" s="176"/>
      <c r="DB283" s="176"/>
      <c r="DC283" s="176"/>
      <c r="DD283" s="176"/>
      <c r="DE283" s="176"/>
      <c r="DF283" s="176"/>
      <c r="DG283" s="176"/>
      <c r="DH283" s="176"/>
      <c r="DI283" s="176"/>
      <c r="DJ283" s="176"/>
      <c r="DK283" s="176"/>
      <c r="DL283" s="176"/>
      <c r="DM283" s="176"/>
      <c r="DN283" s="176"/>
      <c r="DO283" s="176"/>
      <c r="DP283" s="176"/>
      <c r="DQ283" s="176"/>
      <c r="DR283" s="176"/>
      <c r="DS283" s="176"/>
      <c r="DT283" s="176"/>
      <c r="DU283" s="176"/>
      <c r="DV283" s="176"/>
      <c r="DW283" s="176"/>
      <c r="DX283" s="176"/>
      <c r="DY283" s="176"/>
      <c r="DZ283" s="176"/>
      <c r="EA283" s="176"/>
      <c r="EB283" s="176"/>
      <c r="EC283" s="176"/>
      <c r="ED283" s="176"/>
      <c r="EE283" s="176"/>
      <c r="EF283" s="176"/>
      <c r="EG283" s="176"/>
      <c r="EH283" s="176"/>
      <c r="EI283" s="176"/>
      <c r="EJ283" s="176"/>
      <c r="EK283" s="176"/>
      <c r="EL283" s="176"/>
      <c r="EM283" s="176"/>
      <c r="EN283" s="176"/>
      <c r="EO283" s="176"/>
      <c r="EP283" s="176"/>
      <c r="EQ283" s="176"/>
      <c r="ER283" s="176"/>
      <c r="ES283" s="176"/>
      <c r="ET283" s="176"/>
      <c r="EU283" s="176"/>
      <c r="EV283" s="176"/>
      <c r="EW283" s="176"/>
      <c r="EX283" s="176"/>
      <c r="EY283" s="176"/>
      <c r="EZ283" s="176"/>
      <c r="FA283" s="176"/>
      <c r="FB283" s="176"/>
      <c r="FC283" s="176"/>
      <c r="FD283" s="176"/>
      <c r="FE283" s="176"/>
      <c r="FF283" s="176"/>
      <c r="FG283" s="176"/>
      <c r="FH283" s="176"/>
      <c r="FI283" s="176"/>
      <c r="FJ283" s="176"/>
      <c r="FK283" s="176"/>
      <c r="FL283" s="176"/>
      <c r="FM283" s="176"/>
      <c r="FN283" s="176"/>
      <c r="FO283" s="176"/>
      <c r="FP283" s="176"/>
      <c r="FQ283" s="176"/>
      <c r="FR283" s="176"/>
      <c r="FS283" s="176"/>
      <c r="FT283" s="176"/>
      <c r="FU283" s="176"/>
      <c r="FV283" s="176"/>
      <c r="FW283" s="176"/>
      <c r="FX283" s="176"/>
      <c r="FY283" s="176"/>
      <c r="FZ283" s="176"/>
      <c r="GA283" s="176"/>
      <c r="GB283" s="176"/>
      <c r="GC283" s="176"/>
      <c r="GD283" s="176"/>
      <c r="GE283" s="176"/>
      <c r="GF283" s="176"/>
      <c r="GG283" s="176"/>
      <c r="GH283" s="176"/>
      <c r="GI283" s="176"/>
      <c r="GJ283" s="176"/>
      <c r="GK283" s="176"/>
      <c r="GL283" s="176"/>
      <c r="GM283" s="176"/>
      <c r="GN283" s="176"/>
      <c r="GO283" s="176"/>
      <c r="GP283" s="176"/>
      <c r="GQ283" s="176"/>
      <c r="GR283" s="176"/>
      <c r="GS283" s="176"/>
      <c r="GT283" s="176"/>
      <c r="GU283" s="176"/>
      <c r="GV283" s="176"/>
      <c r="GW283" s="176"/>
      <c r="GX283" s="176"/>
      <c r="GY283" s="176"/>
      <c r="GZ283" s="176"/>
      <c r="HA283" s="176"/>
      <c r="HB283" s="176"/>
      <c r="HC283" s="176"/>
      <c r="HD283" s="176"/>
      <c r="HE283" s="176"/>
      <c r="HF283" s="176"/>
      <c r="HG283" s="176"/>
      <c r="HH283" s="176"/>
      <c r="HI283" s="176"/>
      <c r="HJ283" s="176"/>
      <c r="HK283" s="176"/>
      <c r="HL283" s="176"/>
      <c r="HM283" s="176"/>
      <c r="HN283" s="176"/>
      <c r="HO283" s="176"/>
      <c r="HP283" s="176"/>
      <c r="HQ283" s="176"/>
      <c r="HR283" s="176"/>
      <c r="HS283" s="176"/>
      <c r="HT283" s="176"/>
      <c r="HU283" s="176"/>
      <c r="HV283" s="176"/>
      <c r="HW283" s="176"/>
      <c r="HX283" s="176"/>
      <c r="HY283" s="176"/>
      <c r="HZ283" s="176"/>
      <c r="IA283" s="176"/>
      <c r="IB283" s="176"/>
      <c r="IC283" s="176"/>
      <c r="ID283" s="176"/>
      <c r="IE283" s="176"/>
      <c r="IF283" s="176"/>
      <c r="IG283" s="176"/>
      <c r="IH283" s="176"/>
      <c r="II283" s="176"/>
      <c r="IJ283" s="176"/>
      <c r="IK283" s="176"/>
      <c r="IL283" s="176"/>
      <c r="IM283" s="176"/>
      <c r="IN283" s="176"/>
      <c r="IO283" s="176"/>
      <c r="IP283" s="176"/>
      <c r="IQ283" s="176"/>
      <c r="IR283" s="176"/>
      <c r="IS283" s="176"/>
      <c r="IT283" s="176"/>
      <c r="IU283" s="176"/>
      <c r="IV283" s="176"/>
    </row>
    <row r="284" spans="1:256" s="177" customFormat="1" ht="23.25" customHeight="1" x14ac:dyDescent="0.2">
      <c r="A284" s="591"/>
      <c r="B284" s="143" t="s">
        <v>238</v>
      </c>
      <c r="C284" s="144"/>
      <c r="D284" s="144"/>
      <c r="E284" s="145"/>
      <c r="F284" s="146"/>
      <c r="G284" s="595">
        <f>I270</f>
        <v>1.1000000000000001</v>
      </c>
      <c r="H284" s="148"/>
      <c r="I284" s="149"/>
      <c r="J284" s="182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76"/>
      <c r="DX284" s="176"/>
      <c r="DY284" s="176"/>
      <c r="DZ284" s="176"/>
      <c r="EA284" s="176"/>
      <c r="EB284" s="176"/>
      <c r="EC284" s="176"/>
      <c r="ED284" s="176"/>
      <c r="EE284" s="176"/>
      <c r="EF284" s="176"/>
      <c r="EG284" s="176"/>
      <c r="EH284" s="176"/>
      <c r="EI284" s="176"/>
      <c r="EJ284" s="176"/>
      <c r="EK284" s="176"/>
      <c r="EL284" s="176"/>
      <c r="EM284" s="176"/>
      <c r="EN284" s="176"/>
      <c r="EO284" s="176"/>
      <c r="EP284" s="176"/>
      <c r="EQ284" s="176"/>
      <c r="ER284" s="176"/>
      <c r="ES284" s="176"/>
      <c r="ET284" s="176"/>
      <c r="EU284" s="176"/>
      <c r="EV284" s="176"/>
      <c r="EW284" s="176"/>
      <c r="EX284" s="176"/>
      <c r="EY284" s="176"/>
      <c r="EZ284" s="176"/>
      <c r="FA284" s="176"/>
      <c r="FB284" s="176"/>
      <c r="FC284" s="176"/>
      <c r="FD284" s="176"/>
      <c r="FE284" s="176"/>
      <c r="FF284" s="176"/>
      <c r="FG284" s="176"/>
      <c r="FH284" s="176"/>
      <c r="FI284" s="176"/>
      <c r="FJ284" s="176"/>
      <c r="FK284" s="176"/>
      <c r="FL284" s="176"/>
      <c r="FM284" s="176"/>
      <c r="FN284" s="176"/>
      <c r="FO284" s="176"/>
      <c r="FP284" s="176"/>
      <c r="FQ284" s="176"/>
      <c r="FR284" s="176"/>
      <c r="FS284" s="176"/>
      <c r="FT284" s="176"/>
      <c r="FU284" s="176"/>
      <c r="FV284" s="176"/>
      <c r="FW284" s="176"/>
      <c r="FX284" s="176"/>
      <c r="FY284" s="176"/>
      <c r="FZ284" s="176"/>
      <c r="GA284" s="176"/>
      <c r="GB284" s="176"/>
      <c r="GC284" s="176"/>
      <c r="GD284" s="176"/>
      <c r="GE284" s="176"/>
      <c r="GF284" s="176"/>
      <c r="GG284" s="176"/>
      <c r="GH284" s="176"/>
      <c r="GI284" s="176"/>
      <c r="GJ284" s="176"/>
      <c r="GK284" s="176"/>
      <c r="GL284" s="176"/>
      <c r="GM284" s="176"/>
      <c r="GN284" s="176"/>
      <c r="GO284" s="176"/>
      <c r="GP284" s="176"/>
      <c r="GQ284" s="176"/>
      <c r="GR284" s="176"/>
      <c r="GS284" s="176"/>
      <c r="GT284" s="176"/>
      <c r="GU284" s="176"/>
      <c r="GV284" s="176"/>
      <c r="GW284" s="176"/>
      <c r="GX284" s="176"/>
      <c r="GY284" s="176"/>
      <c r="GZ284" s="176"/>
      <c r="HA284" s="176"/>
      <c r="HB284" s="176"/>
      <c r="HC284" s="176"/>
      <c r="HD284" s="176"/>
      <c r="HE284" s="176"/>
      <c r="HF284" s="176"/>
      <c r="HG284" s="176"/>
      <c r="HH284" s="176"/>
      <c r="HI284" s="176"/>
      <c r="HJ284" s="176"/>
      <c r="HK284" s="176"/>
      <c r="HL284" s="176"/>
      <c r="HM284" s="176"/>
      <c r="HN284" s="176"/>
      <c r="HO284" s="176"/>
      <c r="HP284" s="176"/>
      <c r="HQ284" s="176"/>
      <c r="HR284" s="176"/>
      <c r="HS284" s="176"/>
      <c r="HT284" s="176"/>
      <c r="HU284" s="176"/>
      <c r="HV284" s="176"/>
      <c r="HW284" s="176"/>
      <c r="HX284" s="176"/>
      <c r="HY284" s="176"/>
      <c r="HZ284" s="176"/>
      <c r="IA284" s="176"/>
      <c r="IB284" s="176"/>
      <c r="IC284" s="176"/>
      <c r="ID284" s="176"/>
      <c r="IE284" s="176"/>
      <c r="IF284" s="176"/>
      <c r="IG284" s="176"/>
      <c r="IH284" s="176"/>
      <c r="II284" s="176"/>
      <c r="IJ284" s="176"/>
      <c r="IK284" s="176"/>
      <c r="IL284" s="176"/>
      <c r="IM284" s="176"/>
      <c r="IN284" s="176"/>
      <c r="IO284" s="176"/>
      <c r="IP284" s="176"/>
      <c r="IQ284" s="176"/>
      <c r="IR284" s="176"/>
      <c r="IS284" s="176"/>
      <c r="IT284" s="176"/>
      <c r="IU284" s="176"/>
      <c r="IV284" s="176"/>
    </row>
    <row r="285" spans="1:256" s="177" customFormat="1" ht="23.25" customHeight="1" x14ac:dyDescent="0.2">
      <c r="A285" s="591"/>
      <c r="B285" s="296" t="s">
        <v>239</v>
      </c>
      <c r="C285" s="673"/>
      <c r="D285" s="673"/>
      <c r="E285" s="150"/>
      <c r="F285" s="151"/>
      <c r="G285" s="596">
        <v>0</v>
      </c>
      <c r="H285" s="161"/>
      <c r="I285" s="153"/>
      <c r="J285" s="182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76"/>
      <c r="DX285" s="176"/>
      <c r="DY285" s="176"/>
      <c r="DZ285" s="176"/>
      <c r="EA285" s="176"/>
      <c r="EB285" s="176"/>
      <c r="EC285" s="176"/>
      <c r="ED285" s="176"/>
      <c r="EE285" s="176"/>
      <c r="EF285" s="176"/>
      <c r="EG285" s="176"/>
      <c r="EH285" s="176"/>
      <c r="EI285" s="176"/>
      <c r="EJ285" s="176"/>
      <c r="EK285" s="176"/>
      <c r="EL285" s="176"/>
      <c r="EM285" s="176"/>
      <c r="EN285" s="176"/>
      <c r="EO285" s="176"/>
      <c r="EP285" s="176"/>
      <c r="EQ285" s="176"/>
      <c r="ER285" s="176"/>
      <c r="ES285" s="176"/>
      <c r="ET285" s="176"/>
      <c r="EU285" s="176"/>
      <c r="EV285" s="176"/>
      <c r="EW285" s="176"/>
      <c r="EX285" s="176"/>
      <c r="EY285" s="176"/>
      <c r="EZ285" s="176"/>
      <c r="FA285" s="176"/>
      <c r="FB285" s="176"/>
      <c r="FC285" s="176"/>
      <c r="FD285" s="176"/>
      <c r="FE285" s="176"/>
      <c r="FF285" s="176"/>
      <c r="FG285" s="176"/>
      <c r="FH285" s="176"/>
      <c r="FI285" s="176"/>
      <c r="FJ285" s="176"/>
      <c r="FK285" s="176"/>
      <c r="FL285" s="176"/>
      <c r="FM285" s="176"/>
      <c r="FN285" s="176"/>
      <c r="FO285" s="176"/>
      <c r="FP285" s="176"/>
      <c r="FQ285" s="176"/>
      <c r="FR285" s="176"/>
      <c r="FS285" s="176"/>
      <c r="FT285" s="176"/>
      <c r="FU285" s="176"/>
      <c r="FV285" s="176"/>
      <c r="FW285" s="176"/>
      <c r="FX285" s="176"/>
      <c r="FY285" s="176"/>
      <c r="FZ285" s="176"/>
      <c r="GA285" s="176"/>
      <c r="GB285" s="176"/>
      <c r="GC285" s="176"/>
      <c r="GD285" s="176"/>
      <c r="GE285" s="176"/>
      <c r="GF285" s="176"/>
      <c r="GG285" s="176"/>
      <c r="GH285" s="176"/>
      <c r="GI285" s="176"/>
      <c r="GJ285" s="176"/>
      <c r="GK285" s="176"/>
      <c r="GL285" s="176"/>
      <c r="GM285" s="176"/>
      <c r="GN285" s="176"/>
      <c r="GO285" s="176"/>
      <c r="GP285" s="176"/>
      <c r="GQ285" s="176"/>
      <c r="GR285" s="176"/>
      <c r="GS285" s="176"/>
      <c r="GT285" s="176"/>
      <c r="GU285" s="176"/>
      <c r="GV285" s="176"/>
      <c r="GW285" s="176"/>
      <c r="GX285" s="176"/>
      <c r="GY285" s="176"/>
      <c r="GZ285" s="176"/>
      <c r="HA285" s="176"/>
      <c r="HB285" s="176"/>
      <c r="HC285" s="176"/>
      <c r="HD285" s="176"/>
      <c r="HE285" s="176"/>
      <c r="HF285" s="176"/>
      <c r="HG285" s="176"/>
      <c r="HH285" s="176"/>
      <c r="HI285" s="176"/>
      <c r="HJ285" s="176"/>
      <c r="HK285" s="176"/>
      <c r="HL285" s="176"/>
      <c r="HM285" s="176"/>
      <c r="HN285" s="176"/>
      <c r="HO285" s="176"/>
      <c r="HP285" s="176"/>
      <c r="HQ285" s="176"/>
      <c r="HR285" s="176"/>
      <c r="HS285" s="176"/>
      <c r="HT285" s="176"/>
      <c r="HU285" s="176"/>
      <c r="HV285" s="176"/>
      <c r="HW285" s="176"/>
      <c r="HX285" s="176"/>
      <c r="HY285" s="176"/>
      <c r="HZ285" s="176"/>
      <c r="IA285" s="176"/>
      <c r="IB285" s="176"/>
      <c r="IC285" s="176"/>
      <c r="ID285" s="176"/>
      <c r="IE285" s="176"/>
      <c r="IF285" s="176"/>
      <c r="IG285" s="176"/>
      <c r="IH285" s="176"/>
      <c r="II285" s="176"/>
      <c r="IJ285" s="176"/>
      <c r="IK285" s="176"/>
      <c r="IL285" s="176"/>
      <c r="IM285" s="176"/>
      <c r="IN285" s="176"/>
      <c r="IO285" s="176"/>
      <c r="IP285" s="176"/>
      <c r="IQ285" s="176"/>
      <c r="IR285" s="176"/>
      <c r="IS285" s="176"/>
      <c r="IT285" s="176"/>
      <c r="IU285" s="176"/>
      <c r="IV285" s="176"/>
    </row>
    <row r="286" spans="1:256" s="177" customFormat="1" ht="23.25" customHeight="1" x14ac:dyDescent="0.2">
      <c r="A286" s="591"/>
      <c r="B286" s="154" t="s">
        <v>240</v>
      </c>
      <c r="C286" s="155"/>
      <c r="D286" s="155"/>
      <c r="E286" s="156"/>
      <c r="F286" s="597"/>
      <c r="G286" s="598"/>
      <c r="H286" s="297"/>
      <c r="I286" s="159">
        <f>G284+G285</f>
        <v>1.1000000000000001</v>
      </c>
      <c r="J286" s="182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  <c r="BA286" s="176"/>
      <c r="BB286" s="176"/>
      <c r="BC286" s="176"/>
      <c r="BD286" s="176"/>
      <c r="BE286" s="176"/>
      <c r="BF286" s="176"/>
      <c r="BG286" s="176"/>
      <c r="BH286" s="176"/>
      <c r="BI286" s="176"/>
      <c r="BJ286" s="176"/>
      <c r="BK286" s="176"/>
      <c r="BL286" s="176"/>
      <c r="BM286" s="176"/>
      <c r="BN286" s="176"/>
      <c r="BO286" s="176"/>
      <c r="BP286" s="176"/>
      <c r="BQ286" s="176"/>
      <c r="BR286" s="176"/>
      <c r="BS286" s="176"/>
      <c r="BT286" s="176"/>
      <c r="BU286" s="176"/>
      <c r="BV286" s="176"/>
      <c r="BW286" s="176"/>
      <c r="BX286" s="176"/>
      <c r="BY286" s="176"/>
      <c r="BZ286" s="176"/>
      <c r="CA286" s="176"/>
      <c r="CB286" s="176"/>
      <c r="CC286" s="176"/>
      <c r="CD286" s="176"/>
      <c r="CE286" s="176"/>
      <c r="CF286" s="176"/>
      <c r="CG286" s="176"/>
      <c r="CH286" s="176"/>
      <c r="CI286" s="176"/>
      <c r="CJ286" s="176"/>
      <c r="CK286" s="176"/>
      <c r="CL286" s="176"/>
      <c r="CM286" s="176"/>
      <c r="CN286" s="176"/>
      <c r="CO286" s="176"/>
      <c r="CP286" s="176"/>
      <c r="CQ286" s="176"/>
      <c r="CR286" s="176"/>
      <c r="CS286" s="176"/>
      <c r="CT286" s="176"/>
      <c r="CU286" s="176"/>
      <c r="CV286" s="176"/>
      <c r="CW286" s="176"/>
      <c r="CX286" s="176"/>
      <c r="CY286" s="176"/>
      <c r="CZ286" s="176"/>
      <c r="DA286" s="176"/>
      <c r="DB286" s="176"/>
      <c r="DC286" s="176"/>
      <c r="DD286" s="176"/>
      <c r="DE286" s="176"/>
      <c r="DF286" s="176"/>
      <c r="DG286" s="176"/>
      <c r="DH286" s="176"/>
      <c r="DI286" s="176"/>
      <c r="DJ286" s="176"/>
      <c r="DK286" s="176"/>
      <c r="DL286" s="176"/>
      <c r="DM286" s="176"/>
      <c r="DN286" s="176"/>
      <c r="DO286" s="176"/>
      <c r="DP286" s="176"/>
      <c r="DQ286" s="176"/>
      <c r="DR286" s="176"/>
      <c r="DS286" s="176"/>
      <c r="DT286" s="176"/>
      <c r="DU286" s="176"/>
      <c r="DV286" s="176"/>
      <c r="DW286" s="176"/>
      <c r="DX286" s="176"/>
      <c r="DY286" s="176"/>
      <c r="DZ286" s="176"/>
      <c r="EA286" s="176"/>
      <c r="EB286" s="176"/>
      <c r="EC286" s="176"/>
      <c r="ED286" s="176"/>
      <c r="EE286" s="176"/>
      <c r="EF286" s="176"/>
      <c r="EG286" s="176"/>
      <c r="EH286" s="176"/>
      <c r="EI286" s="176"/>
      <c r="EJ286" s="176"/>
      <c r="EK286" s="176"/>
      <c r="EL286" s="176"/>
      <c r="EM286" s="176"/>
      <c r="EN286" s="176"/>
      <c r="EO286" s="176"/>
      <c r="EP286" s="176"/>
      <c r="EQ286" s="176"/>
      <c r="ER286" s="176"/>
      <c r="ES286" s="176"/>
      <c r="ET286" s="176"/>
      <c r="EU286" s="176"/>
      <c r="EV286" s="176"/>
      <c r="EW286" s="176"/>
      <c r="EX286" s="176"/>
      <c r="EY286" s="176"/>
      <c r="EZ286" s="176"/>
      <c r="FA286" s="176"/>
      <c r="FB286" s="176"/>
      <c r="FC286" s="176"/>
      <c r="FD286" s="176"/>
      <c r="FE286" s="176"/>
      <c r="FF286" s="176"/>
      <c r="FG286" s="176"/>
      <c r="FH286" s="176"/>
      <c r="FI286" s="176"/>
      <c r="FJ286" s="176"/>
      <c r="FK286" s="176"/>
      <c r="FL286" s="176"/>
      <c r="FM286" s="176"/>
      <c r="FN286" s="176"/>
      <c r="FO286" s="176"/>
      <c r="FP286" s="176"/>
      <c r="FQ286" s="176"/>
      <c r="FR286" s="176"/>
      <c r="FS286" s="176"/>
      <c r="FT286" s="176"/>
      <c r="FU286" s="176"/>
      <c r="FV286" s="176"/>
      <c r="FW286" s="176"/>
      <c r="FX286" s="176"/>
      <c r="FY286" s="176"/>
      <c r="FZ286" s="176"/>
      <c r="GA286" s="176"/>
      <c r="GB286" s="176"/>
      <c r="GC286" s="176"/>
      <c r="GD286" s="176"/>
      <c r="GE286" s="176"/>
      <c r="GF286" s="176"/>
      <c r="GG286" s="176"/>
      <c r="GH286" s="176"/>
      <c r="GI286" s="176"/>
      <c r="GJ286" s="176"/>
      <c r="GK286" s="176"/>
      <c r="GL286" s="176"/>
      <c r="GM286" s="176"/>
      <c r="GN286" s="176"/>
      <c r="GO286" s="176"/>
      <c r="GP286" s="176"/>
      <c r="GQ286" s="176"/>
      <c r="GR286" s="176"/>
      <c r="GS286" s="176"/>
      <c r="GT286" s="176"/>
      <c r="GU286" s="176"/>
      <c r="GV286" s="176"/>
      <c r="GW286" s="176"/>
      <c r="GX286" s="176"/>
      <c r="GY286" s="176"/>
      <c r="GZ286" s="176"/>
      <c r="HA286" s="176"/>
      <c r="HB286" s="176"/>
      <c r="HC286" s="176"/>
      <c r="HD286" s="176"/>
      <c r="HE286" s="176"/>
      <c r="HF286" s="176"/>
      <c r="HG286" s="176"/>
      <c r="HH286" s="176"/>
      <c r="HI286" s="176"/>
      <c r="HJ286" s="176"/>
      <c r="HK286" s="176"/>
      <c r="HL286" s="176"/>
      <c r="HM286" s="176"/>
      <c r="HN286" s="176"/>
      <c r="HO286" s="176"/>
      <c r="HP286" s="176"/>
      <c r="HQ286" s="176"/>
      <c r="HR286" s="176"/>
      <c r="HS286" s="176"/>
      <c r="HT286" s="176"/>
      <c r="HU286" s="176"/>
      <c r="HV286" s="176"/>
      <c r="HW286" s="176"/>
      <c r="HX286" s="176"/>
      <c r="HY286" s="176"/>
      <c r="HZ286" s="176"/>
      <c r="IA286" s="176"/>
      <c r="IB286" s="176"/>
      <c r="IC286" s="176"/>
      <c r="ID286" s="176"/>
      <c r="IE286" s="176"/>
      <c r="IF286" s="176"/>
      <c r="IG286" s="176"/>
      <c r="IH286" s="176"/>
      <c r="II286" s="176"/>
      <c r="IJ286" s="176"/>
      <c r="IK286" s="176"/>
      <c r="IL286" s="176"/>
      <c r="IM286" s="176"/>
      <c r="IN286" s="176"/>
      <c r="IO286" s="176"/>
      <c r="IP286" s="176"/>
      <c r="IQ286" s="176"/>
      <c r="IR286" s="176"/>
      <c r="IS286" s="176"/>
      <c r="IT286" s="176"/>
      <c r="IU286" s="176"/>
      <c r="IV286" s="176"/>
    </row>
    <row r="287" spans="1:256" s="177" customFormat="1" ht="23.25" customHeight="1" x14ac:dyDescent="0.2">
      <c r="A287" s="591"/>
      <c r="B287" s="143" t="s">
        <v>241</v>
      </c>
      <c r="C287" s="144"/>
      <c r="D287" s="144"/>
      <c r="E287" s="145"/>
      <c r="F287" s="151"/>
      <c r="G287" s="595">
        <f>I275</f>
        <v>2.82</v>
      </c>
      <c r="H287" s="161"/>
      <c r="I287" s="162"/>
      <c r="J287" s="182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76"/>
      <c r="DX287" s="176"/>
      <c r="DY287" s="176"/>
      <c r="DZ287" s="176"/>
      <c r="EA287" s="176"/>
      <c r="EB287" s="176"/>
      <c r="EC287" s="176"/>
      <c r="ED287" s="176"/>
      <c r="EE287" s="176"/>
      <c r="EF287" s="176"/>
      <c r="EG287" s="176"/>
      <c r="EH287" s="176"/>
      <c r="EI287" s="176"/>
      <c r="EJ287" s="176"/>
      <c r="EK287" s="176"/>
      <c r="EL287" s="176"/>
      <c r="EM287" s="176"/>
      <c r="EN287" s="176"/>
      <c r="EO287" s="176"/>
      <c r="EP287" s="176"/>
      <c r="EQ287" s="176"/>
      <c r="ER287" s="176"/>
      <c r="ES287" s="176"/>
      <c r="ET287" s="176"/>
      <c r="EU287" s="176"/>
      <c r="EV287" s="176"/>
      <c r="EW287" s="176"/>
      <c r="EX287" s="176"/>
      <c r="EY287" s="176"/>
      <c r="EZ287" s="176"/>
      <c r="FA287" s="176"/>
      <c r="FB287" s="176"/>
      <c r="FC287" s="176"/>
      <c r="FD287" s="176"/>
      <c r="FE287" s="176"/>
      <c r="FF287" s="176"/>
      <c r="FG287" s="176"/>
      <c r="FH287" s="176"/>
      <c r="FI287" s="176"/>
      <c r="FJ287" s="176"/>
      <c r="FK287" s="176"/>
      <c r="FL287" s="176"/>
      <c r="FM287" s="176"/>
      <c r="FN287" s="176"/>
      <c r="FO287" s="176"/>
      <c r="FP287" s="176"/>
      <c r="FQ287" s="176"/>
      <c r="FR287" s="176"/>
      <c r="FS287" s="176"/>
      <c r="FT287" s="176"/>
      <c r="FU287" s="176"/>
      <c r="FV287" s="176"/>
      <c r="FW287" s="176"/>
      <c r="FX287" s="176"/>
      <c r="FY287" s="176"/>
      <c r="FZ287" s="176"/>
      <c r="GA287" s="176"/>
      <c r="GB287" s="176"/>
      <c r="GC287" s="176"/>
      <c r="GD287" s="176"/>
      <c r="GE287" s="176"/>
      <c r="GF287" s="176"/>
      <c r="GG287" s="176"/>
      <c r="GH287" s="176"/>
      <c r="GI287" s="176"/>
      <c r="GJ287" s="176"/>
      <c r="GK287" s="176"/>
      <c r="GL287" s="176"/>
      <c r="GM287" s="176"/>
      <c r="GN287" s="176"/>
      <c r="GO287" s="176"/>
      <c r="GP287" s="176"/>
      <c r="GQ287" s="176"/>
      <c r="GR287" s="176"/>
      <c r="GS287" s="176"/>
      <c r="GT287" s="176"/>
      <c r="GU287" s="176"/>
      <c r="GV287" s="176"/>
      <c r="GW287" s="176"/>
      <c r="GX287" s="176"/>
      <c r="GY287" s="176"/>
      <c r="GZ287" s="176"/>
      <c r="HA287" s="176"/>
      <c r="HB287" s="176"/>
      <c r="HC287" s="176"/>
      <c r="HD287" s="176"/>
      <c r="HE287" s="176"/>
      <c r="HF287" s="176"/>
      <c r="HG287" s="176"/>
      <c r="HH287" s="176"/>
      <c r="HI287" s="176"/>
      <c r="HJ287" s="176"/>
      <c r="HK287" s="176"/>
      <c r="HL287" s="176"/>
      <c r="HM287" s="176"/>
      <c r="HN287" s="176"/>
      <c r="HO287" s="176"/>
      <c r="HP287" s="176"/>
      <c r="HQ287" s="176"/>
      <c r="HR287" s="176"/>
      <c r="HS287" s="176"/>
      <c r="HT287" s="176"/>
      <c r="HU287" s="176"/>
      <c r="HV287" s="176"/>
      <c r="HW287" s="176"/>
      <c r="HX287" s="176"/>
      <c r="HY287" s="176"/>
      <c r="HZ287" s="176"/>
      <c r="IA287" s="176"/>
      <c r="IB287" s="176"/>
      <c r="IC287" s="176"/>
      <c r="ID287" s="176"/>
      <c r="IE287" s="176"/>
      <c r="IF287" s="176"/>
      <c r="IG287" s="176"/>
      <c r="IH287" s="176"/>
      <c r="II287" s="176"/>
      <c r="IJ287" s="176"/>
      <c r="IK287" s="176"/>
      <c r="IL287" s="176"/>
      <c r="IM287" s="176"/>
      <c r="IN287" s="176"/>
      <c r="IO287" s="176"/>
      <c r="IP287" s="176"/>
      <c r="IQ287" s="176"/>
      <c r="IR287" s="176"/>
      <c r="IS287" s="176"/>
      <c r="IT287" s="176"/>
      <c r="IU287" s="176"/>
      <c r="IV287" s="176"/>
    </row>
    <row r="288" spans="1:256" s="177" customFormat="1" ht="23.25" customHeight="1" x14ac:dyDescent="0.2">
      <c r="A288" s="591"/>
      <c r="B288" s="118" t="s">
        <v>242</v>
      </c>
      <c r="C288" s="673"/>
      <c r="D288" s="673"/>
      <c r="E288" s="150"/>
      <c r="F288" s="151"/>
      <c r="G288" s="596">
        <f>I280</f>
        <v>0</v>
      </c>
      <c r="H288" s="161"/>
      <c r="I288" s="153"/>
      <c r="J288" s="182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76"/>
      <c r="DX288" s="176"/>
      <c r="DY288" s="176"/>
      <c r="DZ288" s="176"/>
      <c r="EA288" s="176"/>
      <c r="EB288" s="176"/>
      <c r="EC288" s="176"/>
      <c r="ED288" s="176"/>
      <c r="EE288" s="176"/>
      <c r="EF288" s="176"/>
      <c r="EG288" s="176"/>
      <c r="EH288" s="176"/>
      <c r="EI288" s="176"/>
      <c r="EJ288" s="176"/>
      <c r="EK288" s="176"/>
      <c r="EL288" s="176"/>
      <c r="EM288" s="176"/>
      <c r="EN288" s="176"/>
      <c r="EO288" s="176"/>
      <c r="EP288" s="176"/>
      <c r="EQ288" s="176"/>
      <c r="ER288" s="176"/>
      <c r="ES288" s="176"/>
      <c r="ET288" s="176"/>
      <c r="EU288" s="176"/>
      <c r="EV288" s="176"/>
      <c r="EW288" s="176"/>
      <c r="EX288" s="176"/>
      <c r="EY288" s="176"/>
      <c r="EZ288" s="176"/>
      <c r="FA288" s="176"/>
      <c r="FB288" s="176"/>
      <c r="FC288" s="176"/>
      <c r="FD288" s="176"/>
      <c r="FE288" s="176"/>
      <c r="FF288" s="176"/>
      <c r="FG288" s="176"/>
      <c r="FH288" s="176"/>
      <c r="FI288" s="176"/>
      <c r="FJ288" s="176"/>
      <c r="FK288" s="176"/>
      <c r="FL288" s="176"/>
      <c r="FM288" s="176"/>
      <c r="FN288" s="176"/>
      <c r="FO288" s="176"/>
      <c r="FP288" s="176"/>
      <c r="FQ288" s="176"/>
      <c r="FR288" s="176"/>
      <c r="FS288" s="176"/>
      <c r="FT288" s="176"/>
      <c r="FU288" s="176"/>
      <c r="FV288" s="176"/>
      <c r="FW288" s="176"/>
      <c r="FX288" s="176"/>
      <c r="FY288" s="176"/>
      <c r="FZ288" s="176"/>
      <c r="GA288" s="176"/>
      <c r="GB288" s="176"/>
      <c r="GC288" s="176"/>
      <c r="GD288" s="176"/>
      <c r="GE288" s="176"/>
      <c r="GF288" s="176"/>
      <c r="GG288" s="176"/>
      <c r="GH288" s="176"/>
      <c r="GI288" s="176"/>
      <c r="GJ288" s="176"/>
      <c r="GK288" s="176"/>
      <c r="GL288" s="176"/>
      <c r="GM288" s="176"/>
      <c r="GN288" s="176"/>
      <c r="GO288" s="176"/>
      <c r="GP288" s="176"/>
      <c r="GQ288" s="176"/>
      <c r="GR288" s="176"/>
      <c r="GS288" s="176"/>
      <c r="GT288" s="176"/>
      <c r="GU288" s="176"/>
      <c r="GV288" s="176"/>
      <c r="GW288" s="176"/>
      <c r="GX288" s="176"/>
      <c r="GY288" s="176"/>
      <c r="GZ288" s="176"/>
      <c r="HA288" s="176"/>
      <c r="HB288" s="176"/>
      <c r="HC288" s="176"/>
      <c r="HD288" s="176"/>
      <c r="HE288" s="176"/>
      <c r="HF288" s="176"/>
      <c r="HG288" s="176"/>
      <c r="HH288" s="176"/>
      <c r="HI288" s="176"/>
      <c r="HJ288" s="176"/>
      <c r="HK288" s="176"/>
      <c r="HL288" s="176"/>
      <c r="HM288" s="176"/>
      <c r="HN288" s="176"/>
      <c r="HO288" s="176"/>
      <c r="HP288" s="176"/>
      <c r="HQ288" s="176"/>
      <c r="HR288" s="176"/>
      <c r="HS288" s="176"/>
      <c r="HT288" s="176"/>
      <c r="HU288" s="176"/>
      <c r="HV288" s="176"/>
      <c r="HW288" s="176"/>
      <c r="HX288" s="176"/>
      <c r="HY288" s="176"/>
      <c r="HZ288" s="176"/>
      <c r="IA288" s="176"/>
      <c r="IB288" s="176"/>
      <c r="IC288" s="176"/>
      <c r="ID288" s="176"/>
      <c r="IE288" s="176"/>
      <c r="IF288" s="176"/>
      <c r="IG288" s="176"/>
      <c r="IH288" s="176"/>
      <c r="II288" s="176"/>
      <c r="IJ288" s="176"/>
      <c r="IK288" s="176"/>
      <c r="IL288" s="176"/>
      <c r="IM288" s="176"/>
      <c r="IN288" s="176"/>
      <c r="IO288" s="176"/>
      <c r="IP288" s="176"/>
      <c r="IQ288" s="176"/>
      <c r="IR288" s="176"/>
      <c r="IS288" s="176"/>
      <c r="IT288" s="176"/>
      <c r="IU288" s="176"/>
      <c r="IV288" s="176"/>
    </row>
    <row r="289" spans="1:256" s="177" customFormat="1" ht="23.25" customHeight="1" x14ac:dyDescent="0.2">
      <c r="A289" s="591"/>
      <c r="B289" s="154" t="s">
        <v>243</v>
      </c>
      <c r="C289" s="155"/>
      <c r="D289" s="155"/>
      <c r="E289" s="156"/>
      <c r="F289" s="151"/>
      <c r="G289" s="598"/>
      <c r="H289" s="297"/>
      <c r="I289" s="159">
        <f>G287+G288</f>
        <v>2.82</v>
      </c>
      <c r="J289" s="179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76"/>
      <c r="DX289" s="176"/>
      <c r="DY289" s="176"/>
      <c r="DZ289" s="176"/>
      <c r="EA289" s="176"/>
      <c r="EB289" s="176"/>
      <c r="EC289" s="176"/>
      <c r="ED289" s="176"/>
      <c r="EE289" s="176"/>
      <c r="EF289" s="176"/>
      <c r="EG289" s="176"/>
      <c r="EH289" s="176"/>
      <c r="EI289" s="176"/>
      <c r="EJ289" s="176"/>
      <c r="EK289" s="176"/>
      <c r="EL289" s="176"/>
      <c r="EM289" s="176"/>
      <c r="EN289" s="176"/>
      <c r="EO289" s="176"/>
      <c r="EP289" s="176"/>
      <c r="EQ289" s="176"/>
      <c r="ER289" s="176"/>
      <c r="ES289" s="176"/>
      <c r="ET289" s="176"/>
      <c r="EU289" s="176"/>
      <c r="EV289" s="176"/>
      <c r="EW289" s="176"/>
      <c r="EX289" s="176"/>
      <c r="EY289" s="176"/>
      <c r="EZ289" s="176"/>
      <c r="FA289" s="176"/>
      <c r="FB289" s="176"/>
      <c r="FC289" s="176"/>
      <c r="FD289" s="176"/>
      <c r="FE289" s="176"/>
      <c r="FF289" s="176"/>
      <c r="FG289" s="176"/>
      <c r="FH289" s="176"/>
      <c r="FI289" s="176"/>
      <c r="FJ289" s="176"/>
      <c r="FK289" s="176"/>
      <c r="FL289" s="176"/>
      <c r="FM289" s="176"/>
      <c r="FN289" s="176"/>
      <c r="FO289" s="176"/>
      <c r="FP289" s="176"/>
      <c r="FQ289" s="176"/>
      <c r="FR289" s="176"/>
      <c r="FS289" s="176"/>
      <c r="FT289" s="176"/>
      <c r="FU289" s="176"/>
      <c r="FV289" s="176"/>
      <c r="FW289" s="176"/>
      <c r="FX289" s="176"/>
      <c r="FY289" s="176"/>
      <c r="FZ289" s="176"/>
      <c r="GA289" s="176"/>
      <c r="GB289" s="176"/>
      <c r="GC289" s="176"/>
      <c r="GD289" s="176"/>
      <c r="GE289" s="176"/>
      <c r="GF289" s="176"/>
      <c r="GG289" s="176"/>
      <c r="GH289" s="176"/>
      <c r="GI289" s="176"/>
      <c r="GJ289" s="176"/>
      <c r="GK289" s="176"/>
      <c r="GL289" s="176"/>
      <c r="GM289" s="176"/>
      <c r="GN289" s="176"/>
      <c r="GO289" s="176"/>
      <c r="GP289" s="176"/>
      <c r="GQ289" s="176"/>
      <c r="GR289" s="176"/>
      <c r="GS289" s="176"/>
      <c r="GT289" s="176"/>
      <c r="GU289" s="176"/>
      <c r="GV289" s="176"/>
      <c r="GW289" s="176"/>
      <c r="GX289" s="176"/>
      <c r="GY289" s="176"/>
      <c r="GZ289" s="176"/>
      <c r="HA289" s="176"/>
      <c r="HB289" s="176"/>
      <c r="HC289" s="176"/>
      <c r="HD289" s="176"/>
      <c r="HE289" s="176"/>
      <c r="HF289" s="176"/>
      <c r="HG289" s="176"/>
      <c r="HH289" s="176"/>
      <c r="HI289" s="176"/>
      <c r="HJ289" s="176"/>
      <c r="HK289" s="176"/>
      <c r="HL289" s="176"/>
      <c r="HM289" s="176"/>
      <c r="HN289" s="176"/>
      <c r="HO289" s="176"/>
      <c r="HP289" s="176"/>
      <c r="HQ289" s="176"/>
      <c r="HR289" s="176"/>
      <c r="HS289" s="176"/>
      <c r="HT289" s="176"/>
      <c r="HU289" s="176"/>
      <c r="HV289" s="176"/>
      <c r="HW289" s="176"/>
      <c r="HX289" s="176"/>
      <c r="HY289" s="176"/>
      <c r="HZ289" s="176"/>
      <c r="IA289" s="176"/>
      <c r="IB289" s="176"/>
      <c r="IC289" s="176"/>
      <c r="ID289" s="176"/>
      <c r="IE289" s="176"/>
      <c r="IF289" s="176"/>
      <c r="IG289" s="176"/>
      <c r="IH289" s="176"/>
      <c r="II289" s="176"/>
      <c r="IJ289" s="176"/>
      <c r="IK289" s="176"/>
      <c r="IL289" s="176"/>
      <c r="IM289" s="176"/>
      <c r="IN289" s="176"/>
      <c r="IO289" s="176"/>
      <c r="IP289" s="176"/>
      <c r="IQ289" s="176"/>
      <c r="IR289" s="176"/>
      <c r="IS289" s="176"/>
      <c r="IT289" s="176"/>
      <c r="IU289" s="176"/>
      <c r="IV289" s="176"/>
    </row>
    <row r="290" spans="1:256" s="177" customFormat="1" ht="23.25" customHeight="1" thickBot="1" x14ac:dyDescent="0.25">
      <c r="A290" s="591"/>
      <c r="B290" s="318" t="s">
        <v>244</v>
      </c>
      <c r="C290" s="319"/>
      <c r="D290" s="319"/>
      <c r="E290" s="319"/>
      <c r="F290" s="599"/>
      <c r="G290" s="693"/>
      <c r="H290" s="600"/>
      <c r="I290" s="694">
        <f>I286+I289</f>
        <v>3.92</v>
      </c>
      <c r="J290" s="179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76"/>
      <c r="DX290" s="176"/>
      <c r="DY290" s="176"/>
      <c r="DZ290" s="176"/>
      <c r="EA290" s="176"/>
      <c r="EB290" s="176"/>
      <c r="EC290" s="176"/>
      <c r="ED290" s="176"/>
      <c r="EE290" s="176"/>
      <c r="EF290" s="176"/>
      <c r="EG290" s="176"/>
      <c r="EH290" s="176"/>
      <c r="EI290" s="176"/>
      <c r="EJ290" s="176"/>
      <c r="EK290" s="176"/>
      <c r="EL290" s="176"/>
      <c r="EM290" s="176"/>
      <c r="EN290" s="176"/>
      <c r="EO290" s="176"/>
      <c r="EP290" s="176"/>
      <c r="EQ290" s="176"/>
      <c r="ER290" s="176"/>
      <c r="ES290" s="176"/>
      <c r="ET290" s="176"/>
      <c r="EU290" s="176"/>
      <c r="EV290" s="176"/>
      <c r="EW290" s="176"/>
      <c r="EX290" s="176"/>
      <c r="EY290" s="176"/>
      <c r="EZ290" s="176"/>
      <c r="FA290" s="176"/>
      <c r="FB290" s="176"/>
      <c r="FC290" s="176"/>
      <c r="FD290" s="176"/>
      <c r="FE290" s="176"/>
      <c r="FF290" s="176"/>
      <c r="FG290" s="176"/>
      <c r="FH290" s="176"/>
      <c r="FI290" s="176"/>
      <c r="FJ290" s="176"/>
      <c r="FK290" s="176"/>
      <c r="FL290" s="176"/>
      <c r="FM290" s="176"/>
      <c r="FN290" s="176"/>
      <c r="FO290" s="176"/>
      <c r="FP290" s="176"/>
      <c r="FQ290" s="176"/>
      <c r="FR290" s="176"/>
      <c r="FS290" s="176"/>
      <c r="FT290" s="176"/>
      <c r="FU290" s="176"/>
      <c r="FV290" s="176"/>
      <c r="FW290" s="176"/>
      <c r="FX290" s="176"/>
      <c r="FY290" s="176"/>
      <c r="FZ290" s="176"/>
      <c r="GA290" s="176"/>
      <c r="GB290" s="176"/>
      <c r="GC290" s="176"/>
      <c r="GD290" s="176"/>
      <c r="GE290" s="176"/>
      <c r="GF290" s="176"/>
      <c r="GG290" s="176"/>
      <c r="GH290" s="176"/>
      <c r="GI290" s="176"/>
      <c r="GJ290" s="176"/>
      <c r="GK290" s="176"/>
      <c r="GL290" s="176"/>
      <c r="GM290" s="176"/>
      <c r="GN290" s="176"/>
      <c r="GO290" s="176"/>
      <c r="GP290" s="176"/>
      <c r="GQ290" s="176"/>
      <c r="GR290" s="176"/>
      <c r="GS290" s="176"/>
      <c r="GT290" s="176"/>
      <c r="GU290" s="176"/>
      <c r="GV290" s="176"/>
      <c r="GW290" s="176"/>
      <c r="GX290" s="176"/>
      <c r="GY290" s="176"/>
      <c r="GZ290" s="176"/>
      <c r="HA290" s="176"/>
      <c r="HB290" s="176"/>
      <c r="HC290" s="176"/>
      <c r="HD290" s="176"/>
      <c r="HE290" s="176"/>
      <c r="HF290" s="176"/>
      <c r="HG290" s="176"/>
      <c r="HH290" s="176"/>
      <c r="HI290" s="176"/>
      <c r="HJ290" s="176"/>
      <c r="HK290" s="176"/>
      <c r="HL290" s="176"/>
      <c r="HM290" s="176"/>
      <c r="HN290" s="176"/>
      <c r="HO290" s="176"/>
      <c r="HP290" s="176"/>
      <c r="HQ290" s="176"/>
      <c r="HR290" s="176"/>
      <c r="HS290" s="176"/>
      <c r="HT290" s="176"/>
      <c r="HU290" s="176"/>
      <c r="HV290" s="176"/>
      <c r="HW290" s="176"/>
      <c r="HX290" s="176"/>
      <c r="HY290" s="176"/>
      <c r="HZ290" s="176"/>
      <c r="IA290" s="176"/>
      <c r="IB290" s="176"/>
      <c r="IC290" s="176"/>
      <c r="ID290" s="176"/>
      <c r="IE290" s="176"/>
      <c r="IF290" s="176"/>
      <c r="IG290" s="176"/>
      <c r="IH290" s="176"/>
      <c r="II290" s="176"/>
      <c r="IJ290" s="176"/>
      <c r="IK290" s="176"/>
      <c r="IL290" s="176"/>
      <c r="IM290" s="176"/>
      <c r="IN290" s="176"/>
      <c r="IO290" s="176"/>
      <c r="IP290" s="176"/>
      <c r="IQ290" s="176"/>
      <c r="IR290" s="176"/>
      <c r="IS290" s="176"/>
      <c r="IT290" s="176"/>
      <c r="IU290" s="176"/>
      <c r="IV290" s="176"/>
    </row>
    <row r="291" spans="1:256" x14ac:dyDescent="0.2">
      <c r="A291" s="582"/>
      <c r="B291" s="93"/>
      <c r="C291" s="94"/>
      <c r="D291" s="94"/>
      <c r="E291" s="94"/>
      <c r="F291" s="95"/>
      <c r="G291" s="96"/>
      <c r="H291" s="97"/>
      <c r="I291" s="164"/>
      <c r="J291" s="583"/>
      <c r="K291" s="584"/>
      <c r="L291" s="584"/>
      <c r="M291" s="585"/>
      <c r="N291" s="585"/>
      <c r="O291" s="585"/>
      <c r="P291" s="585"/>
      <c r="Q291" s="585"/>
      <c r="R291" s="585"/>
      <c r="S291" s="585"/>
      <c r="T291" s="585"/>
      <c r="U291" s="585"/>
      <c r="V291" s="585"/>
      <c r="W291" s="585"/>
      <c r="X291" s="585"/>
      <c r="Y291" s="585"/>
      <c r="Z291" s="585"/>
      <c r="AA291" s="585"/>
      <c r="AB291" s="585"/>
      <c r="AC291" s="585"/>
      <c r="AD291" s="585"/>
      <c r="AE291" s="585"/>
      <c r="AF291" s="585"/>
      <c r="AG291" s="585"/>
      <c r="AH291" s="585"/>
      <c r="AI291" s="585"/>
      <c r="AJ291" s="585"/>
      <c r="AK291" s="585"/>
      <c r="AL291" s="585"/>
      <c r="AM291" s="585"/>
      <c r="AN291" s="585"/>
      <c r="AO291" s="585"/>
      <c r="AP291" s="585"/>
      <c r="AQ291" s="585"/>
      <c r="AR291" s="585"/>
      <c r="AS291" s="585"/>
      <c r="AT291" s="585"/>
      <c r="AU291" s="585"/>
      <c r="AV291" s="585"/>
      <c r="AW291" s="585"/>
      <c r="AX291" s="585"/>
      <c r="AY291" s="585"/>
      <c r="AZ291" s="585"/>
      <c r="BA291" s="585"/>
      <c r="BB291" s="585"/>
      <c r="BC291" s="585"/>
      <c r="BD291" s="585"/>
      <c r="BE291" s="585"/>
      <c r="BF291" s="585"/>
      <c r="BG291" s="585"/>
      <c r="BH291" s="585"/>
      <c r="BI291" s="585"/>
      <c r="BJ291" s="585"/>
      <c r="BK291" s="585"/>
      <c r="BL291" s="585"/>
      <c r="BM291" s="585"/>
      <c r="BN291" s="585"/>
      <c r="BO291" s="585"/>
      <c r="BP291" s="585"/>
      <c r="BQ291" s="585"/>
      <c r="BR291" s="585"/>
      <c r="BS291" s="585"/>
      <c r="BT291" s="585"/>
      <c r="BU291" s="585"/>
      <c r="BV291" s="585"/>
      <c r="BW291" s="585"/>
      <c r="BX291" s="585"/>
      <c r="BY291" s="585"/>
      <c r="BZ291" s="585"/>
      <c r="CA291" s="585"/>
      <c r="CB291" s="585"/>
      <c r="CC291" s="585"/>
      <c r="CD291" s="585"/>
      <c r="CE291" s="585"/>
      <c r="CF291" s="585"/>
      <c r="CG291" s="585"/>
      <c r="CH291" s="585"/>
      <c r="CI291" s="585"/>
      <c r="CJ291" s="585"/>
      <c r="CK291" s="585"/>
      <c r="CL291" s="585"/>
      <c r="CM291" s="585"/>
      <c r="CN291" s="585"/>
      <c r="CO291" s="585"/>
      <c r="CP291" s="585"/>
      <c r="CQ291" s="585"/>
      <c r="CR291" s="585"/>
      <c r="CS291" s="585"/>
      <c r="CT291" s="585"/>
      <c r="CU291" s="585"/>
      <c r="CV291" s="585"/>
      <c r="CW291" s="585"/>
      <c r="CX291" s="585"/>
      <c r="CY291" s="585"/>
      <c r="CZ291" s="585"/>
      <c r="DA291" s="585"/>
      <c r="DB291" s="585"/>
      <c r="DC291" s="585"/>
      <c r="DD291" s="585"/>
      <c r="DE291" s="585"/>
      <c r="DF291" s="585"/>
      <c r="DG291" s="585"/>
      <c r="DH291" s="585"/>
      <c r="DI291" s="585"/>
      <c r="DJ291" s="585"/>
      <c r="DK291" s="585"/>
      <c r="DL291" s="585"/>
      <c r="DM291" s="585"/>
      <c r="DN291" s="585"/>
      <c r="DO291" s="585"/>
      <c r="DP291" s="585"/>
      <c r="DQ291" s="585"/>
      <c r="DR291" s="585"/>
      <c r="DS291" s="585"/>
      <c r="DT291" s="585"/>
      <c r="DU291" s="585"/>
      <c r="DV291" s="585"/>
      <c r="DW291" s="585"/>
      <c r="DX291" s="585"/>
      <c r="DY291" s="585"/>
      <c r="DZ291" s="585"/>
      <c r="EA291" s="585"/>
      <c r="EB291" s="585"/>
      <c r="EC291" s="585"/>
      <c r="ED291" s="585"/>
      <c r="EE291" s="585"/>
      <c r="EF291" s="585"/>
      <c r="EG291" s="585"/>
      <c r="EH291" s="585"/>
      <c r="EI291" s="585"/>
      <c r="EJ291" s="585"/>
      <c r="EK291" s="585"/>
      <c r="EL291" s="585"/>
      <c r="EM291" s="585"/>
      <c r="EN291" s="585"/>
      <c r="EO291" s="585"/>
      <c r="EP291" s="585"/>
      <c r="EQ291" s="585"/>
      <c r="ER291" s="585"/>
      <c r="ES291" s="585"/>
      <c r="ET291" s="585"/>
      <c r="EU291" s="585"/>
      <c r="EV291" s="585"/>
      <c r="EW291" s="585"/>
      <c r="EX291" s="585"/>
      <c r="EY291" s="585"/>
      <c r="EZ291" s="585"/>
      <c r="FA291" s="585"/>
      <c r="FB291" s="585"/>
      <c r="FC291" s="585"/>
      <c r="FD291" s="585"/>
      <c r="FE291" s="585"/>
      <c r="FF291" s="585"/>
      <c r="FG291" s="585"/>
      <c r="FH291" s="585"/>
      <c r="FI291" s="585"/>
      <c r="FJ291" s="585"/>
      <c r="FK291" s="585"/>
      <c r="FL291" s="585"/>
      <c r="FM291" s="585"/>
      <c r="FN291" s="585"/>
      <c r="FO291" s="585"/>
      <c r="FP291" s="585"/>
      <c r="FQ291" s="585"/>
      <c r="FR291" s="585"/>
      <c r="FS291" s="585"/>
      <c r="FT291" s="585"/>
      <c r="FU291" s="585"/>
      <c r="FV291" s="585"/>
      <c r="FW291" s="585"/>
      <c r="FX291" s="585"/>
      <c r="FY291" s="585"/>
      <c r="FZ291" s="585"/>
      <c r="GA291" s="585"/>
      <c r="GB291" s="585"/>
      <c r="GC291" s="585"/>
      <c r="GD291" s="585"/>
      <c r="GE291" s="585"/>
      <c r="GF291" s="585"/>
      <c r="GG291" s="585"/>
      <c r="GH291" s="585"/>
      <c r="GI291" s="585"/>
      <c r="GJ291" s="585"/>
      <c r="GK291" s="585"/>
      <c r="GL291" s="585"/>
      <c r="GM291" s="585"/>
      <c r="GN291" s="585"/>
      <c r="GO291" s="585"/>
      <c r="GP291" s="585"/>
      <c r="GQ291" s="585"/>
      <c r="GR291" s="585"/>
      <c r="GS291" s="585"/>
      <c r="GT291" s="585"/>
      <c r="GU291" s="585"/>
      <c r="GV291" s="585"/>
      <c r="GW291" s="585"/>
      <c r="GX291" s="585"/>
      <c r="GY291" s="585"/>
      <c r="GZ291" s="585"/>
      <c r="HA291" s="585"/>
      <c r="HB291" s="585"/>
      <c r="HC291" s="585"/>
      <c r="HD291" s="585"/>
      <c r="HE291" s="585"/>
      <c r="HF291" s="585"/>
      <c r="HG291" s="585"/>
      <c r="HH291" s="585"/>
      <c r="HI291" s="585"/>
      <c r="HJ291" s="585"/>
      <c r="HK291" s="585"/>
      <c r="HL291" s="585"/>
      <c r="HM291" s="585"/>
      <c r="HN291" s="585"/>
      <c r="HO291" s="585"/>
      <c r="HP291" s="585"/>
      <c r="HQ291" s="585"/>
      <c r="HR291" s="585"/>
      <c r="HS291" s="585"/>
      <c r="HT291" s="585"/>
      <c r="HU291" s="585"/>
      <c r="HV291" s="585"/>
      <c r="HW291" s="585"/>
      <c r="HX291" s="585"/>
      <c r="HY291" s="585"/>
      <c r="HZ291" s="585"/>
      <c r="IA291" s="585"/>
      <c r="IB291" s="585"/>
      <c r="IC291" s="585"/>
      <c r="ID291" s="585"/>
      <c r="IE291" s="585"/>
      <c r="IF291" s="585"/>
      <c r="IG291" s="585"/>
      <c r="IH291" s="585"/>
      <c r="II291" s="585"/>
      <c r="IJ291" s="585"/>
      <c r="IK291" s="585"/>
      <c r="IL291" s="585"/>
      <c r="IM291" s="585"/>
      <c r="IN291" s="585"/>
      <c r="IO291" s="585"/>
      <c r="IP291" s="585"/>
      <c r="IQ291" s="585"/>
      <c r="IR291" s="585"/>
      <c r="IS291" s="585"/>
      <c r="IT291" s="585"/>
      <c r="IU291" s="585"/>
      <c r="IV291" s="585"/>
    </row>
    <row r="292" spans="1:256" x14ac:dyDescent="0.2">
      <c r="A292" s="582"/>
      <c r="B292" s="822" t="s">
        <v>211</v>
      </c>
      <c r="C292" s="823"/>
      <c r="D292" s="823"/>
      <c r="E292" s="823"/>
      <c r="F292" s="823"/>
      <c r="G292" s="823"/>
      <c r="H292" s="823"/>
      <c r="I292" s="824"/>
      <c r="J292" s="583"/>
      <c r="K292" s="584"/>
      <c r="L292" s="584"/>
      <c r="M292" s="585"/>
      <c r="N292" s="585"/>
      <c r="O292" s="585"/>
      <c r="P292" s="585"/>
      <c r="Q292" s="585"/>
      <c r="R292" s="585"/>
      <c r="S292" s="585"/>
      <c r="T292" s="585"/>
      <c r="U292" s="585"/>
      <c r="V292" s="585"/>
      <c r="W292" s="585"/>
      <c r="X292" s="585"/>
      <c r="Y292" s="585"/>
      <c r="Z292" s="585"/>
      <c r="AA292" s="585"/>
      <c r="AB292" s="585"/>
      <c r="AC292" s="585"/>
      <c r="AD292" s="585"/>
      <c r="AE292" s="585"/>
      <c r="AF292" s="585"/>
      <c r="AG292" s="585"/>
      <c r="AH292" s="585"/>
      <c r="AI292" s="585"/>
      <c r="AJ292" s="585"/>
      <c r="AK292" s="585"/>
      <c r="AL292" s="585"/>
      <c r="AM292" s="585"/>
      <c r="AN292" s="585"/>
      <c r="AO292" s="585"/>
      <c r="AP292" s="585"/>
      <c r="AQ292" s="585"/>
      <c r="AR292" s="585"/>
      <c r="AS292" s="585"/>
      <c r="AT292" s="585"/>
      <c r="AU292" s="585"/>
      <c r="AV292" s="585"/>
      <c r="AW292" s="585"/>
      <c r="AX292" s="585"/>
      <c r="AY292" s="585"/>
      <c r="AZ292" s="585"/>
      <c r="BA292" s="585"/>
      <c r="BB292" s="585"/>
      <c r="BC292" s="585"/>
      <c r="BD292" s="585"/>
      <c r="BE292" s="585"/>
      <c r="BF292" s="585"/>
      <c r="BG292" s="585"/>
      <c r="BH292" s="585"/>
      <c r="BI292" s="585"/>
      <c r="BJ292" s="585"/>
      <c r="BK292" s="585"/>
      <c r="BL292" s="585"/>
      <c r="BM292" s="585"/>
      <c r="BN292" s="585"/>
      <c r="BO292" s="585"/>
      <c r="BP292" s="585"/>
      <c r="BQ292" s="585"/>
      <c r="BR292" s="585"/>
      <c r="BS292" s="585"/>
      <c r="BT292" s="585"/>
      <c r="BU292" s="585"/>
      <c r="BV292" s="585"/>
      <c r="BW292" s="585"/>
      <c r="BX292" s="585"/>
      <c r="BY292" s="585"/>
      <c r="BZ292" s="585"/>
      <c r="CA292" s="585"/>
      <c r="CB292" s="585"/>
      <c r="CC292" s="585"/>
      <c r="CD292" s="585"/>
      <c r="CE292" s="585"/>
      <c r="CF292" s="585"/>
      <c r="CG292" s="585"/>
      <c r="CH292" s="585"/>
      <c r="CI292" s="585"/>
      <c r="CJ292" s="585"/>
      <c r="CK292" s="585"/>
      <c r="CL292" s="585"/>
      <c r="CM292" s="585"/>
      <c r="CN292" s="585"/>
      <c r="CO292" s="585"/>
      <c r="CP292" s="585"/>
      <c r="CQ292" s="585"/>
      <c r="CR292" s="585"/>
      <c r="CS292" s="585"/>
      <c r="CT292" s="585"/>
      <c r="CU292" s="585"/>
      <c r="CV292" s="585"/>
      <c r="CW292" s="585"/>
      <c r="CX292" s="585"/>
      <c r="CY292" s="585"/>
      <c r="CZ292" s="585"/>
      <c r="DA292" s="585"/>
      <c r="DB292" s="585"/>
      <c r="DC292" s="585"/>
      <c r="DD292" s="585"/>
      <c r="DE292" s="585"/>
      <c r="DF292" s="585"/>
      <c r="DG292" s="585"/>
      <c r="DH292" s="585"/>
      <c r="DI292" s="585"/>
      <c r="DJ292" s="585"/>
      <c r="DK292" s="585"/>
      <c r="DL292" s="585"/>
      <c r="DM292" s="585"/>
      <c r="DN292" s="585"/>
      <c r="DO292" s="585"/>
      <c r="DP292" s="585"/>
      <c r="DQ292" s="585"/>
      <c r="DR292" s="585"/>
      <c r="DS292" s="585"/>
      <c r="DT292" s="585"/>
      <c r="DU292" s="585"/>
      <c r="DV292" s="585"/>
      <c r="DW292" s="585"/>
      <c r="DX292" s="585"/>
      <c r="DY292" s="585"/>
      <c r="DZ292" s="585"/>
      <c r="EA292" s="585"/>
      <c r="EB292" s="585"/>
      <c r="EC292" s="585"/>
      <c r="ED292" s="585"/>
      <c r="EE292" s="585"/>
      <c r="EF292" s="585"/>
      <c r="EG292" s="585"/>
      <c r="EH292" s="585"/>
      <c r="EI292" s="585"/>
      <c r="EJ292" s="585"/>
      <c r="EK292" s="585"/>
      <c r="EL292" s="585"/>
      <c r="EM292" s="585"/>
      <c r="EN292" s="585"/>
      <c r="EO292" s="585"/>
      <c r="EP292" s="585"/>
      <c r="EQ292" s="585"/>
      <c r="ER292" s="585"/>
      <c r="ES292" s="585"/>
      <c r="ET292" s="585"/>
      <c r="EU292" s="585"/>
      <c r="EV292" s="585"/>
      <c r="EW292" s="585"/>
      <c r="EX292" s="585"/>
      <c r="EY292" s="585"/>
      <c r="EZ292" s="585"/>
      <c r="FA292" s="585"/>
      <c r="FB292" s="585"/>
      <c r="FC292" s="585"/>
      <c r="FD292" s="585"/>
      <c r="FE292" s="585"/>
      <c r="FF292" s="585"/>
      <c r="FG292" s="585"/>
      <c r="FH292" s="585"/>
      <c r="FI292" s="585"/>
      <c r="FJ292" s="585"/>
      <c r="FK292" s="585"/>
      <c r="FL292" s="585"/>
      <c r="FM292" s="585"/>
      <c r="FN292" s="585"/>
      <c r="FO292" s="585"/>
      <c r="FP292" s="585"/>
      <c r="FQ292" s="585"/>
      <c r="FR292" s="585"/>
      <c r="FS292" s="585"/>
      <c r="FT292" s="585"/>
      <c r="FU292" s="585"/>
      <c r="FV292" s="585"/>
      <c r="FW292" s="585"/>
      <c r="FX292" s="585"/>
      <c r="FY292" s="585"/>
      <c r="FZ292" s="585"/>
      <c r="GA292" s="585"/>
      <c r="GB292" s="585"/>
      <c r="GC292" s="585"/>
      <c r="GD292" s="585"/>
      <c r="GE292" s="585"/>
      <c r="GF292" s="585"/>
      <c r="GG292" s="585"/>
      <c r="GH292" s="585"/>
      <c r="GI292" s="585"/>
      <c r="GJ292" s="585"/>
      <c r="GK292" s="585"/>
      <c r="GL292" s="585"/>
      <c r="GM292" s="585"/>
      <c r="GN292" s="585"/>
      <c r="GO292" s="585"/>
      <c r="GP292" s="585"/>
      <c r="GQ292" s="585"/>
      <c r="GR292" s="585"/>
      <c r="GS292" s="585"/>
      <c r="GT292" s="585"/>
      <c r="GU292" s="585"/>
      <c r="GV292" s="585"/>
      <c r="GW292" s="585"/>
      <c r="GX292" s="585"/>
      <c r="GY292" s="585"/>
      <c r="GZ292" s="585"/>
      <c r="HA292" s="585"/>
      <c r="HB292" s="585"/>
      <c r="HC292" s="585"/>
      <c r="HD292" s="585"/>
      <c r="HE292" s="585"/>
      <c r="HF292" s="585"/>
      <c r="HG292" s="585"/>
      <c r="HH292" s="585"/>
      <c r="HI292" s="585"/>
      <c r="HJ292" s="585"/>
      <c r="HK292" s="585"/>
      <c r="HL292" s="585"/>
      <c r="HM292" s="585"/>
      <c r="HN292" s="585"/>
      <c r="HO292" s="585"/>
      <c r="HP292" s="585"/>
      <c r="HQ292" s="585"/>
      <c r="HR292" s="585"/>
      <c r="HS292" s="585"/>
      <c r="HT292" s="585"/>
      <c r="HU292" s="585"/>
      <c r="HV292" s="585"/>
      <c r="HW292" s="585"/>
      <c r="HX292" s="585"/>
      <c r="HY292" s="585"/>
      <c r="HZ292" s="585"/>
      <c r="IA292" s="585"/>
      <c r="IB292" s="585"/>
      <c r="IC292" s="585"/>
      <c r="ID292" s="585"/>
      <c r="IE292" s="585"/>
      <c r="IF292" s="585"/>
      <c r="IG292" s="585"/>
      <c r="IH292" s="585"/>
      <c r="II292" s="585"/>
      <c r="IJ292" s="585"/>
      <c r="IK292" s="585"/>
      <c r="IL292" s="585"/>
      <c r="IM292" s="585"/>
      <c r="IN292" s="585"/>
      <c r="IO292" s="585"/>
      <c r="IP292" s="585"/>
      <c r="IQ292" s="585"/>
      <c r="IR292" s="585"/>
      <c r="IS292" s="585"/>
      <c r="IT292" s="585"/>
      <c r="IU292" s="585"/>
      <c r="IV292" s="585"/>
    </row>
    <row r="293" spans="1:256" x14ac:dyDescent="0.2">
      <c r="A293" s="582"/>
      <c r="B293" s="822" t="s">
        <v>212</v>
      </c>
      <c r="C293" s="823"/>
      <c r="D293" s="823"/>
      <c r="E293" s="823"/>
      <c r="F293" s="823"/>
      <c r="G293" s="823"/>
      <c r="H293" s="823"/>
      <c r="I293" s="824"/>
      <c r="J293" s="583"/>
      <c r="K293" s="584"/>
      <c r="L293" s="584"/>
      <c r="M293" s="585"/>
      <c r="N293" s="585"/>
      <c r="O293" s="585"/>
      <c r="P293" s="585"/>
      <c r="Q293" s="585"/>
      <c r="R293" s="585"/>
      <c r="S293" s="585"/>
      <c r="T293" s="585"/>
      <c r="U293" s="585"/>
      <c r="V293" s="585"/>
      <c r="W293" s="585"/>
      <c r="X293" s="585"/>
      <c r="Y293" s="585"/>
      <c r="Z293" s="585"/>
      <c r="AA293" s="585"/>
      <c r="AB293" s="585"/>
      <c r="AC293" s="585"/>
      <c r="AD293" s="585"/>
      <c r="AE293" s="585"/>
      <c r="AF293" s="585"/>
      <c r="AG293" s="585"/>
      <c r="AH293" s="585"/>
      <c r="AI293" s="585"/>
      <c r="AJ293" s="585"/>
      <c r="AK293" s="585"/>
      <c r="AL293" s="585"/>
      <c r="AM293" s="585"/>
      <c r="AN293" s="585"/>
      <c r="AO293" s="585"/>
      <c r="AP293" s="585"/>
      <c r="AQ293" s="585"/>
      <c r="AR293" s="585"/>
      <c r="AS293" s="585"/>
      <c r="AT293" s="585"/>
      <c r="AU293" s="585"/>
      <c r="AV293" s="585"/>
      <c r="AW293" s="585"/>
      <c r="AX293" s="585"/>
      <c r="AY293" s="585"/>
      <c r="AZ293" s="585"/>
      <c r="BA293" s="585"/>
      <c r="BB293" s="585"/>
      <c r="BC293" s="585"/>
      <c r="BD293" s="585"/>
      <c r="BE293" s="585"/>
      <c r="BF293" s="585"/>
      <c r="BG293" s="585"/>
      <c r="BH293" s="585"/>
      <c r="BI293" s="585"/>
      <c r="BJ293" s="585"/>
      <c r="BK293" s="585"/>
      <c r="BL293" s="585"/>
      <c r="BM293" s="585"/>
      <c r="BN293" s="585"/>
      <c r="BO293" s="585"/>
      <c r="BP293" s="585"/>
      <c r="BQ293" s="585"/>
      <c r="BR293" s="585"/>
      <c r="BS293" s="585"/>
      <c r="BT293" s="585"/>
      <c r="BU293" s="585"/>
      <c r="BV293" s="585"/>
      <c r="BW293" s="585"/>
      <c r="BX293" s="585"/>
      <c r="BY293" s="585"/>
      <c r="BZ293" s="585"/>
      <c r="CA293" s="585"/>
      <c r="CB293" s="585"/>
      <c r="CC293" s="585"/>
      <c r="CD293" s="585"/>
      <c r="CE293" s="585"/>
      <c r="CF293" s="585"/>
      <c r="CG293" s="585"/>
      <c r="CH293" s="585"/>
      <c r="CI293" s="585"/>
      <c r="CJ293" s="585"/>
      <c r="CK293" s="585"/>
      <c r="CL293" s="585"/>
      <c r="CM293" s="585"/>
      <c r="CN293" s="585"/>
      <c r="CO293" s="585"/>
      <c r="CP293" s="585"/>
      <c r="CQ293" s="585"/>
      <c r="CR293" s="585"/>
      <c r="CS293" s="585"/>
      <c r="CT293" s="585"/>
      <c r="CU293" s="585"/>
      <c r="CV293" s="585"/>
      <c r="CW293" s="585"/>
      <c r="CX293" s="585"/>
      <c r="CY293" s="585"/>
      <c r="CZ293" s="585"/>
      <c r="DA293" s="585"/>
      <c r="DB293" s="585"/>
      <c r="DC293" s="585"/>
      <c r="DD293" s="585"/>
      <c r="DE293" s="585"/>
      <c r="DF293" s="585"/>
      <c r="DG293" s="585"/>
      <c r="DH293" s="585"/>
      <c r="DI293" s="585"/>
      <c r="DJ293" s="585"/>
      <c r="DK293" s="585"/>
      <c r="DL293" s="585"/>
      <c r="DM293" s="585"/>
      <c r="DN293" s="585"/>
      <c r="DO293" s="585"/>
      <c r="DP293" s="585"/>
      <c r="DQ293" s="585"/>
      <c r="DR293" s="585"/>
      <c r="DS293" s="585"/>
      <c r="DT293" s="585"/>
      <c r="DU293" s="585"/>
      <c r="DV293" s="585"/>
      <c r="DW293" s="585"/>
      <c r="DX293" s="585"/>
      <c r="DY293" s="585"/>
      <c r="DZ293" s="585"/>
      <c r="EA293" s="585"/>
      <c r="EB293" s="585"/>
      <c r="EC293" s="585"/>
      <c r="ED293" s="585"/>
      <c r="EE293" s="585"/>
      <c r="EF293" s="585"/>
      <c r="EG293" s="585"/>
      <c r="EH293" s="585"/>
      <c r="EI293" s="585"/>
      <c r="EJ293" s="585"/>
      <c r="EK293" s="585"/>
      <c r="EL293" s="585"/>
      <c r="EM293" s="585"/>
      <c r="EN293" s="585"/>
      <c r="EO293" s="585"/>
      <c r="EP293" s="585"/>
      <c r="EQ293" s="585"/>
      <c r="ER293" s="585"/>
      <c r="ES293" s="585"/>
      <c r="ET293" s="585"/>
      <c r="EU293" s="585"/>
      <c r="EV293" s="585"/>
      <c r="EW293" s="585"/>
      <c r="EX293" s="585"/>
      <c r="EY293" s="585"/>
      <c r="EZ293" s="585"/>
      <c r="FA293" s="585"/>
      <c r="FB293" s="585"/>
      <c r="FC293" s="585"/>
      <c r="FD293" s="585"/>
      <c r="FE293" s="585"/>
      <c r="FF293" s="585"/>
      <c r="FG293" s="585"/>
      <c r="FH293" s="585"/>
      <c r="FI293" s="585"/>
      <c r="FJ293" s="585"/>
      <c r="FK293" s="585"/>
      <c r="FL293" s="585"/>
      <c r="FM293" s="585"/>
      <c r="FN293" s="585"/>
      <c r="FO293" s="585"/>
      <c r="FP293" s="585"/>
      <c r="FQ293" s="585"/>
      <c r="FR293" s="585"/>
      <c r="FS293" s="585"/>
      <c r="FT293" s="585"/>
      <c r="FU293" s="585"/>
      <c r="FV293" s="585"/>
      <c r="FW293" s="585"/>
      <c r="FX293" s="585"/>
      <c r="FY293" s="585"/>
      <c r="FZ293" s="585"/>
      <c r="GA293" s="585"/>
      <c r="GB293" s="585"/>
      <c r="GC293" s="585"/>
      <c r="GD293" s="585"/>
      <c r="GE293" s="585"/>
      <c r="GF293" s="585"/>
      <c r="GG293" s="585"/>
      <c r="GH293" s="585"/>
      <c r="GI293" s="585"/>
      <c r="GJ293" s="585"/>
      <c r="GK293" s="585"/>
      <c r="GL293" s="585"/>
      <c r="GM293" s="585"/>
      <c r="GN293" s="585"/>
      <c r="GO293" s="585"/>
      <c r="GP293" s="585"/>
      <c r="GQ293" s="585"/>
      <c r="GR293" s="585"/>
      <c r="GS293" s="585"/>
      <c r="GT293" s="585"/>
      <c r="GU293" s="585"/>
      <c r="GV293" s="585"/>
      <c r="GW293" s="585"/>
      <c r="GX293" s="585"/>
      <c r="GY293" s="585"/>
      <c r="GZ293" s="585"/>
      <c r="HA293" s="585"/>
      <c r="HB293" s="585"/>
      <c r="HC293" s="585"/>
      <c r="HD293" s="585"/>
      <c r="HE293" s="585"/>
      <c r="HF293" s="585"/>
      <c r="HG293" s="585"/>
      <c r="HH293" s="585"/>
      <c r="HI293" s="585"/>
      <c r="HJ293" s="585"/>
      <c r="HK293" s="585"/>
      <c r="HL293" s="585"/>
      <c r="HM293" s="585"/>
      <c r="HN293" s="585"/>
      <c r="HO293" s="585"/>
      <c r="HP293" s="585"/>
      <c r="HQ293" s="585"/>
      <c r="HR293" s="585"/>
      <c r="HS293" s="585"/>
      <c r="HT293" s="585"/>
      <c r="HU293" s="585"/>
      <c r="HV293" s="585"/>
      <c r="HW293" s="585"/>
      <c r="HX293" s="585"/>
      <c r="HY293" s="585"/>
      <c r="HZ293" s="585"/>
      <c r="IA293" s="585"/>
      <c r="IB293" s="585"/>
      <c r="IC293" s="585"/>
      <c r="ID293" s="585"/>
      <c r="IE293" s="585"/>
      <c r="IF293" s="585"/>
      <c r="IG293" s="585"/>
      <c r="IH293" s="585"/>
      <c r="II293" s="585"/>
      <c r="IJ293" s="585"/>
      <c r="IK293" s="585"/>
      <c r="IL293" s="585"/>
      <c r="IM293" s="585"/>
      <c r="IN293" s="585"/>
      <c r="IO293" s="585"/>
      <c r="IP293" s="585"/>
      <c r="IQ293" s="585"/>
      <c r="IR293" s="585"/>
      <c r="IS293" s="585"/>
      <c r="IT293" s="585"/>
      <c r="IU293" s="585"/>
      <c r="IV293" s="585"/>
    </row>
    <row r="294" spans="1:256" ht="12.75" customHeight="1" x14ac:dyDescent="0.2">
      <c r="A294" s="582"/>
      <c r="B294" s="894" t="str">
        <f>B4</f>
        <v>Substituição dos sistemas de climatização dos cartórios do Edifício Sede por VRF</v>
      </c>
      <c r="C294" s="895"/>
      <c r="D294" s="895"/>
      <c r="E294" s="895"/>
      <c r="F294" s="895"/>
      <c r="G294" s="895"/>
      <c r="H294" s="895"/>
      <c r="I294" s="896"/>
      <c r="J294" s="583"/>
      <c r="K294" s="584"/>
      <c r="L294" s="584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85"/>
      <c r="Z294" s="585"/>
      <c r="AA294" s="585"/>
      <c r="AB294" s="585"/>
      <c r="AC294" s="585"/>
      <c r="AD294" s="585"/>
      <c r="AE294" s="585"/>
      <c r="AF294" s="585"/>
      <c r="AG294" s="585"/>
      <c r="AH294" s="585"/>
      <c r="AI294" s="585"/>
      <c r="AJ294" s="585"/>
      <c r="AK294" s="585"/>
      <c r="AL294" s="585"/>
      <c r="AM294" s="585"/>
      <c r="AN294" s="585"/>
      <c r="AO294" s="585"/>
      <c r="AP294" s="585"/>
      <c r="AQ294" s="585"/>
      <c r="AR294" s="585"/>
      <c r="AS294" s="585"/>
      <c r="AT294" s="585"/>
      <c r="AU294" s="585"/>
      <c r="AV294" s="585"/>
      <c r="AW294" s="585"/>
      <c r="AX294" s="585"/>
      <c r="AY294" s="585"/>
      <c r="AZ294" s="585"/>
      <c r="BA294" s="585"/>
      <c r="BB294" s="585"/>
      <c r="BC294" s="585"/>
      <c r="BD294" s="585"/>
      <c r="BE294" s="585"/>
      <c r="BF294" s="585"/>
      <c r="BG294" s="585"/>
      <c r="BH294" s="585"/>
      <c r="BI294" s="585"/>
      <c r="BJ294" s="585"/>
      <c r="BK294" s="585"/>
      <c r="BL294" s="585"/>
      <c r="BM294" s="585"/>
      <c r="BN294" s="585"/>
      <c r="BO294" s="585"/>
      <c r="BP294" s="585"/>
      <c r="BQ294" s="585"/>
      <c r="BR294" s="585"/>
      <c r="BS294" s="585"/>
      <c r="BT294" s="585"/>
      <c r="BU294" s="585"/>
      <c r="BV294" s="585"/>
      <c r="BW294" s="585"/>
      <c r="BX294" s="585"/>
      <c r="BY294" s="585"/>
      <c r="BZ294" s="585"/>
      <c r="CA294" s="585"/>
      <c r="CB294" s="585"/>
      <c r="CC294" s="585"/>
      <c r="CD294" s="585"/>
      <c r="CE294" s="585"/>
      <c r="CF294" s="585"/>
      <c r="CG294" s="585"/>
      <c r="CH294" s="585"/>
      <c r="CI294" s="585"/>
      <c r="CJ294" s="585"/>
      <c r="CK294" s="585"/>
      <c r="CL294" s="585"/>
      <c r="CM294" s="585"/>
      <c r="CN294" s="585"/>
      <c r="CO294" s="585"/>
      <c r="CP294" s="585"/>
      <c r="CQ294" s="585"/>
      <c r="CR294" s="585"/>
      <c r="CS294" s="585"/>
      <c r="CT294" s="585"/>
      <c r="CU294" s="585"/>
      <c r="CV294" s="585"/>
      <c r="CW294" s="585"/>
      <c r="CX294" s="585"/>
      <c r="CY294" s="585"/>
      <c r="CZ294" s="585"/>
      <c r="DA294" s="585"/>
      <c r="DB294" s="585"/>
      <c r="DC294" s="585"/>
      <c r="DD294" s="585"/>
      <c r="DE294" s="585"/>
      <c r="DF294" s="585"/>
      <c r="DG294" s="585"/>
      <c r="DH294" s="585"/>
      <c r="DI294" s="585"/>
      <c r="DJ294" s="585"/>
      <c r="DK294" s="585"/>
      <c r="DL294" s="585"/>
      <c r="DM294" s="585"/>
      <c r="DN294" s="585"/>
      <c r="DO294" s="585"/>
      <c r="DP294" s="585"/>
      <c r="DQ294" s="585"/>
      <c r="DR294" s="585"/>
      <c r="DS294" s="585"/>
      <c r="DT294" s="585"/>
      <c r="DU294" s="585"/>
      <c r="DV294" s="585"/>
      <c r="DW294" s="585"/>
      <c r="DX294" s="585"/>
      <c r="DY294" s="585"/>
      <c r="DZ294" s="585"/>
      <c r="EA294" s="585"/>
      <c r="EB294" s="585"/>
      <c r="EC294" s="585"/>
      <c r="ED294" s="585"/>
      <c r="EE294" s="585"/>
      <c r="EF294" s="585"/>
      <c r="EG294" s="585"/>
      <c r="EH294" s="585"/>
      <c r="EI294" s="585"/>
      <c r="EJ294" s="585"/>
      <c r="EK294" s="585"/>
      <c r="EL294" s="585"/>
      <c r="EM294" s="585"/>
      <c r="EN294" s="585"/>
      <c r="EO294" s="585"/>
      <c r="EP294" s="585"/>
      <c r="EQ294" s="585"/>
      <c r="ER294" s="585"/>
      <c r="ES294" s="585"/>
      <c r="ET294" s="585"/>
      <c r="EU294" s="585"/>
      <c r="EV294" s="585"/>
      <c r="EW294" s="585"/>
      <c r="EX294" s="585"/>
      <c r="EY294" s="585"/>
      <c r="EZ294" s="585"/>
      <c r="FA294" s="585"/>
      <c r="FB294" s="585"/>
      <c r="FC294" s="585"/>
      <c r="FD294" s="585"/>
      <c r="FE294" s="585"/>
      <c r="FF294" s="585"/>
      <c r="FG294" s="585"/>
      <c r="FH294" s="585"/>
      <c r="FI294" s="585"/>
      <c r="FJ294" s="585"/>
      <c r="FK294" s="585"/>
      <c r="FL294" s="585"/>
      <c r="FM294" s="585"/>
      <c r="FN294" s="585"/>
      <c r="FO294" s="585"/>
      <c r="FP294" s="585"/>
      <c r="FQ294" s="585"/>
      <c r="FR294" s="585"/>
      <c r="FS294" s="585"/>
      <c r="FT294" s="585"/>
      <c r="FU294" s="585"/>
      <c r="FV294" s="585"/>
      <c r="FW294" s="585"/>
      <c r="FX294" s="585"/>
      <c r="FY294" s="585"/>
      <c r="FZ294" s="585"/>
      <c r="GA294" s="585"/>
      <c r="GB294" s="585"/>
      <c r="GC294" s="585"/>
      <c r="GD294" s="585"/>
      <c r="GE294" s="585"/>
      <c r="GF294" s="585"/>
      <c r="GG294" s="585"/>
      <c r="GH294" s="585"/>
      <c r="GI294" s="585"/>
      <c r="GJ294" s="585"/>
      <c r="GK294" s="585"/>
      <c r="GL294" s="585"/>
      <c r="GM294" s="585"/>
      <c r="GN294" s="585"/>
      <c r="GO294" s="585"/>
      <c r="GP294" s="585"/>
      <c r="GQ294" s="585"/>
      <c r="GR294" s="585"/>
      <c r="GS294" s="585"/>
      <c r="GT294" s="585"/>
      <c r="GU294" s="585"/>
      <c r="GV294" s="585"/>
      <c r="GW294" s="585"/>
      <c r="GX294" s="585"/>
      <c r="GY294" s="585"/>
      <c r="GZ294" s="585"/>
      <c r="HA294" s="585"/>
      <c r="HB294" s="585"/>
      <c r="HC294" s="585"/>
      <c r="HD294" s="585"/>
      <c r="HE294" s="585"/>
      <c r="HF294" s="585"/>
      <c r="HG294" s="585"/>
      <c r="HH294" s="585"/>
      <c r="HI294" s="585"/>
      <c r="HJ294" s="585"/>
      <c r="HK294" s="585"/>
      <c r="HL294" s="585"/>
      <c r="HM294" s="585"/>
      <c r="HN294" s="585"/>
      <c r="HO294" s="585"/>
      <c r="HP294" s="585"/>
      <c r="HQ294" s="585"/>
      <c r="HR294" s="585"/>
      <c r="HS294" s="585"/>
      <c r="HT294" s="585"/>
      <c r="HU294" s="585"/>
      <c r="HV294" s="585"/>
      <c r="HW294" s="585"/>
      <c r="HX294" s="585"/>
      <c r="HY294" s="585"/>
      <c r="HZ294" s="585"/>
      <c r="IA294" s="585"/>
      <c r="IB294" s="585"/>
      <c r="IC294" s="585"/>
      <c r="ID294" s="585"/>
      <c r="IE294" s="585"/>
      <c r="IF294" s="585"/>
      <c r="IG294" s="585"/>
      <c r="IH294" s="585"/>
      <c r="II294" s="585"/>
      <c r="IJ294" s="585"/>
      <c r="IK294" s="585"/>
      <c r="IL294" s="585"/>
      <c r="IM294" s="585"/>
      <c r="IN294" s="585"/>
      <c r="IO294" s="585"/>
      <c r="IP294" s="585"/>
      <c r="IQ294" s="585"/>
      <c r="IR294" s="585"/>
      <c r="IS294" s="585"/>
      <c r="IT294" s="585"/>
      <c r="IU294" s="585"/>
      <c r="IV294" s="585"/>
    </row>
    <row r="295" spans="1:256" ht="12.75" customHeight="1" x14ac:dyDescent="0.2">
      <c r="A295" s="582"/>
      <c r="B295" s="847"/>
      <c r="C295" s="848"/>
      <c r="D295" s="848"/>
      <c r="E295" s="848"/>
      <c r="F295" s="848"/>
      <c r="G295" s="848"/>
      <c r="H295" s="848"/>
      <c r="I295" s="849"/>
      <c r="J295" s="583"/>
      <c r="K295" s="584"/>
      <c r="L295" s="584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85"/>
      <c r="Z295" s="585"/>
      <c r="AA295" s="585"/>
      <c r="AB295" s="585"/>
      <c r="AC295" s="585"/>
      <c r="AD295" s="585"/>
      <c r="AE295" s="585"/>
      <c r="AF295" s="585"/>
      <c r="AG295" s="585"/>
      <c r="AH295" s="585"/>
      <c r="AI295" s="585"/>
      <c r="AJ295" s="585"/>
      <c r="AK295" s="585"/>
      <c r="AL295" s="585"/>
      <c r="AM295" s="585"/>
      <c r="AN295" s="585"/>
      <c r="AO295" s="585"/>
      <c r="AP295" s="585"/>
      <c r="AQ295" s="585"/>
      <c r="AR295" s="585"/>
      <c r="AS295" s="585"/>
      <c r="AT295" s="585"/>
      <c r="AU295" s="585"/>
      <c r="AV295" s="585"/>
      <c r="AW295" s="585"/>
      <c r="AX295" s="585"/>
      <c r="AY295" s="585"/>
      <c r="AZ295" s="585"/>
      <c r="BA295" s="585"/>
      <c r="BB295" s="585"/>
      <c r="BC295" s="585"/>
      <c r="BD295" s="585"/>
      <c r="BE295" s="585"/>
      <c r="BF295" s="585"/>
      <c r="BG295" s="585"/>
      <c r="BH295" s="585"/>
      <c r="BI295" s="585"/>
      <c r="BJ295" s="585"/>
      <c r="BK295" s="585"/>
      <c r="BL295" s="585"/>
      <c r="BM295" s="585"/>
      <c r="BN295" s="585"/>
      <c r="BO295" s="585"/>
      <c r="BP295" s="585"/>
      <c r="BQ295" s="585"/>
      <c r="BR295" s="585"/>
      <c r="BS295" s="585"/>
      <c r="BT295" s="585"/>
      <c r="BU295" s="585"/>
      <c r="BV295" s="585"/>
      <c r="BW295" s="585"/>
      <c r="BX295" s="585"/>
      <c r="BY295" s="585"/>
      <c r="BZ295" s="585"/>
      <c r="CA295" s="585"/>
      <c r="CB295" s="585"/>
      <c r="CC295" s="585"/>
      <c r="CD295" s="585"/>
      <c r="CE295" s="585"/>
      <c r="CF295" s="585"/>
      <c r="CG295" s="585"/>
      <c r="CH295" s="585"/>
      <c r="CI295" s="585"/>
      <c r="CJ295" s="585"/>
      <c r="CK295" s="585"/>
      <c r="CL295" s="585"/>
      <c r="CM295" s="585"/>
      <c r="CN295" s="585"/>
      <c r="CO295" s="585"/>
      <c r="CP295" s="585"/>
      <c r="CQ295" s="585"/>
      <c r="CR295" s="585"/>
      <c r="CS295" s="585"/>
      <c r="CT295" s="585"/>
      <c r="CU295" s="585"/>
      <c r="CV295" s="585"/>
      <c r="CW295" s="585"/>
      <c r="CX295" s="585"/>
      <c r="CY295" s="585"/>
      <c r="CZ295" s="585"/>
      <c r="DA295" s="585"/>
      <c r="DB295" s="585"/>
      <c r="DC295" s="585"/>
      <c r="DD295" s="585"/>
      <c r="DE295" s="585"/>
      <c r="DF295" s="585"/>
      <c r="DG295" s="585"/>
      <c r="DH295" s="585"/>
      <c r="DI295" s="585"/>
      <c r="DJ295" s="585"/>
      <c r="DK295" s="585"/>
      <c r="DL295" s="585"/>
      <c r="DM295" s="585"/>
      <c r="DN295" s="585"/>
      <c r="DO295" s="585"/>
      <c r="DP295" s="585"/>
      <c r="DQ295" s="585"/>
      <c r="DR295" s="585"/>
      <c r="DS295" s="585"/>
      <c r="DT295" s="585"/>
      <c r="DU295" s="585"/>
      <c r="DV295" s="585"/>
      <c r="DW295" s="585"/>
      <c r="DX295" s="585"/>
      <c r="DY295" s="585"/>
      <c r="DZ295" s="585"/>
      <c r="EA295" s="585"/>
      <c r="EB295" s="585"/>
      <c r="EC295" s="585"/>
      <c r="ED295" s="585"/>
      <c r="EE295" s="585"/>
      <c r="EF295" s="585"/>
      <c r="EG295" s="585"/>
      <c r="EH295" s="585"/>
      <c r="EI295" s="585"/>
      <c r="EJ295" s="585"/>
      <c r="EK295" s="585"/>
      <c r="EL295" s="585"/>
      <c r="EM295" s="585"/>
      <c r="EN295" s="585"/>
      <c r="EO295" s="585"/>
      <c r="EP295" s="585"/>
      <c r="EQ295" s="585"/>
      <c r="ER295" s="585"/>
      <c r="ES295" s="585"/>
      <c r="ET295" s="585"/>
      <c r="EU295" s="585"/>
      <c r="EV295" s="585"/>
      <c r="EW295" s="585"/>
      <c r="EX295" s="585"/>
      <c r="EY295" s="585"/>
      <c r="EZ295" s="585"/>
      <c r="FA295" s="585"/>
      <c r="FB295" s="585"/>
      <c r="FC295" s="585"/>
      <c r="FD295" s="585"/>
      <c r="FE295" s="585"/>
      <c r="FF295" s="585"/>
      <c r="FG295" s="585"/>
      <c r="FH295" s="585"/>
      <c r="FI295" s="585"/>
      <c r="FJ295" s="585"/>
      <c r="FK295" s="585"/>
      <c r="FL295" s="585"/>
      <c r="FM295" s="585"/>
      <c r="FN295" s="585"/>
      <c r="FO295" s="585"/>
      <c r="FP295" s="585"/>
      <c r="FQ295" s="585"/>
      <c r="FR295" s="585"/>
      <c r="FS295" s="585"/>
      <c r="FT295" s="585"/>
      <c r="FU295" s="585"/>
      <c r="FV295" s="585"/>
      <c r="FW295" s="585"/>
      <c r="FX295" s="585"/>
      <c r="FY295" s="585"/>
      <c r="FZ295" s="585"/>
      <c r="GA295" s="585"/>
      <c r="GB295" s="585"/>
      <c r="GC295" s="585"/>
      <c r="GD295" s="585"/>
      <c r="GE295" s="585"/>
      <c r="GF295" s="585"/>
      <c r="GG295" s="585"/>
      <c r="GH295" s="585"/>
      <c r="GI295" s="585"/>
      <c r="GJ295" s="585"/>
      <c r="GK295" s="585"/>
      <c r="GL295" s="585"/>
      <c r="GM295" s="585"/>
      <c r="GN295" s="585"/>
      <c r="GO295" s="585"/>
      <c r="GP295" s="585"/>
      <c r="GQ295" s="585"/>
      <c r="GR295" s="585"/>
      <c r="GS295" s="585"/>
      <c r="GT295" s="585"/>
      <c r="GU295" s="585"/>
      <c r="GV295" s="585"/>
      <c r="GW295" s="585"/>
      <c r="GX295" s="585"/>
      <c r="GY295" s="585"/>
      <c r="GZ295" s="585"/>
      <c r="HA295" s="585"/>
      <c r="HB295" s="585"/>
      <c r="HC295" s="585"/>
      <c r="HD295" s="585"/>
      <c r="HE295" s="585"/>
      <c r="HF295" s="585"/>
      <c r="HG295" s="585"/>
      <c r="HH295" s="585"/>
      <c r="HI295" s="585"/>
      <c r="HJ295" s="585"/>
      <c r="HK295" s="585"/>
      <c r="HL295" s="585"/>
      <c r="HM295" s="585"/>
      <c r="HN295" s="585"/>
      <c r="HO295" s="585"/>
      <c r="HP295" s="585"/>
      <c r="HQ295" s="585"/>
      <c r="HR295" s="585"/>
      <c r="HS295" s="585"/>
      <c r="HT295" s="585"/>
      <c r="HU295" s="585"/>
      <c r="HV295" s="585"/>
      <c r="HW295" s="585"/>
      <c r="HX295" s="585"/>
      <c r="HY295" s="585"/>
      <c r="HZ295" s="585"/>
      <c r="IA295" s="585"/>
      <c r="IB295" s="585"/>
      <c r="IC295" s="585"/>
      <c r="ID295" s="585"/>
      <c r="IE295" s="585"/>
      <c r="IF295" s="585"/>
      <c r="IG295" s="585"/>
      <c r="IH295" s="585"/>
      <c r="II295" s="585"/>
      <c r="IJ295" s="585"/>
      <c r="IK295" s="585"/>
      <c r="IL295" s="585"/>
      <c r="IM295" s="585"/>
      <c r="IN295" s="585"/>
      <c r="IO295" s="585"/>
      <c r="IP295" s="585"/>
      <c r="IQ295" s="585"/>
      <c r="IR295" s="585"/>
      <c r="IS295" s="585"/>
      <c r="IT295" s="585"/>
      <c r="IU295" s="585"/>
      <c r="IV295" s="585"/>
    </row>
    <row r="296" spans="1:256" s="589" customFormat="1" ht="19.5" customHeight="1" x14ac:dyDescent="0.2">
      <c r="A296" s="586"/>
      <c r="B296" s="882" t="str">
        <f>'[8]Anexo 2 elétrica'!H21</f>
        <v>ELE-009</v>
      </c>
      <c r="C296" s="897"/>
      <c r="D296" s="897"/>
      <c r="E296" s="897"/>
      <c r="F296" s="897"/>
      <c r="G296" s="897"/>
      <c r="H296" s="897"/>
      <c r="I296" s="898"/>
      <c r="J296" s="587"/>
      <c r="K296" s="587"/>
      <c r="L296" s="587"/>
      <c r="M296" s="588"/>
      <c r="N296" s="588"/>
      <c r="O296" s="588"/>
      <c r="P296" s="588"/>
      <c r="Q296" s="588"/>
      <c r="R296" s="588"/>
      <c r="S296" s="588"/>
      <c r="T296" s="588"/>
      <c r="U296" s="588"/>
      <c r="V296" s="588"/>
      <c r="W296" s="588"/>
      <c r="X296" s="588"/>
      <c r="Y296" s="588"/>
      <c r="Z296" s="588"/>
      <c r="AA296" s="588"/>
      <c r="AB296" s="588"/>
      <c r="AC296" s="588"/>
      <c r="AD296" s="588"/>
      <c r="AE296" s="588"/>
      <c r="AF296" s="588"/>
      <c r="AG296" s="588"/>
      <c r="AH296" s="588"/>
      <c r="AI296" s="588"/>
      <c r="AJ296" s="588"/>
      <c r="AK296" s="588"/>
      <c r="AL296" s="588"/>
      <c r="AM296" s="588"/>
      <c r="AN296" s="588"/>
      <c r="AO296" s="588"/>
      <c r="AP296" s="588"/>
      <c r="AQ296" s="588"/>
      <c r="AR296" s="588"/>
      <c r="AS296" s="588"/>
      <c r="AT296" s="588"/>
      <c r="AU296" s="588"/>
      <c r="AV296" s="588"/>
      <c r="AW296" s="588"/>
      <c r="AX296" s="588"/>
      <c r="AY296" s="588"/>
      <c r="AZ296" s="588"/>
      <c r="BA296" s="588"/>
      <c r="BB296" s="588"/>
      <c r="BC296" s="588"/>
      <c r="BD296" s="588"/>
      <c r="BE296" s="588"/>
      <c r="BF296" s="588"/>
      <c r="BG296" s="588"/>
      <c r="BH296" s="588"/>
      <c r="BI296" s="588"/>
      <c r="BJ296" s="588"/>
      <c r="BK296" s="588"/>
      <c r="BL296" s="588"/>
      <c r="BM296" s="588"/>
      <c r="BN296" s="588"/>
      <c r="BO296" s="588"/>
      <c r="BP296" s="588"/>
      <c r="BQ296" s="588"/>
      <c r="BR296" s="588"/>
      <c r="BS296" s="588"/>
      <c r="BT296" s="588"/>
      <c r="BU296" s="588"/>
      <c r="BV296" s="588"/>
      <c r="BW296" s="588"/>
      <c r="BX296" s="588"/>
      <c r="BY296" s="588"/>
      <c r="BZ296" s="588"/>
      <c r="CA296" s="588"/>
      <c r="CB296" s="588"/>
      <c r="CC296" s="588"/>
      <c r="CD296" s="588"/>
      <c r="CE296" s="588"/>
      <c r="CF296" s="588"/>
      <c r="CG296" s="588"/>
      <c r="CH296" s="588"/>
      <c r="CI296" s="588"/>
      <c r="CJ296" s="588"/>
      <c r="CK296" s="588"/>
      <c r="CL296" s="588"/>
      <c r="CM296" s="588"/>
      <c r="CN296" s="588"/>
      <c r="CO296" s="588"/>
      <c r="CP296" s="588"/>
      <c r="CQ296" s="588"/>
      <c r="CR296" s="588"/>
      <c r="CS296" s="588"/>
      <c r="CT296" s="588"/>
      <c r="CU296" s="588"/>
      <c r="CV296" s="588"/>
      <c r="CW296" s="588"/>
      <c r="CX296" s="588"/>
      <c r="CY296" s="588"/>
      <c r="CZ296" s="588"/>
      <c r="DA296" s="588"/>
      <c r="DB296" s="588"/>
      <c r="DC296" s="588"/>
      <c r="DD296" s="588"/>
      <c r="DE296" s="588"/>
      <c r="DF296" s="588"/>
      <c r="DG296" s="588"/>
      <c r="DH296" s="588"/>
      <c r="DI296" s="588"/>
      <c r="DJ296" s="588"/>
      <c r="DK296" s="588"/>
      <c r="DL296" s="588"/>
      <c r="DM296" s="588"/>
      <c r="DN296" s="588"/>
      <c r="DO296" s="588"/>
      <c r="DP296" s="588"/>
      <c r="DQ296" s="588"/>
      <c r="DR296" s="588"/>
      <c r="DS296" s="588"/>
      <c r="DT296" s="588"/>
      <c r="DU296" s="588"/>
      <c r="DV296" s="588"/>
      <c r="DW296" s="588"/>
      <c r="DX296" s="588"/>
      <c r="DY296" s="588"/>
      <c r="DZ296" s="588"/>
      <c r="EA296" s="588"/>
      <c r="EB296" s="588"/>
      <c r="EC296" s="588"/>
      <c r="ED296" s="588"/>
      <c r="EE296" s="588"/>
      <c r="EF296" s="588"/>
      <c r="EG296" s="588"/>
      <c r="EH296" s="588"/>
      <c r="EI296" s="588"/>
      <c r="EJ296" s="588"/>
      <c r="EK296" s="588"/>
      <c r="EL296" s="588"/>
      <c r="EM296" s="588"/>
      <c r="EN296" s="588"/>
      <c r="EO296" s="588"/>
      <c r="EP296" s="588"/>
      <c r="EQ296" s="588"/>
      <c r="ER296" s="588"/>
      <c r="ES296" s="588"/>
      <c r="ET296" s="588"/>
      <c r="EU296" s="588"/>
      <c r="EV296" s="588"/>
      <c r="EW296" s="588"/>
      <c r="EX296" s="588"/>
      <c r="EY296" s="588"/>
      <c r="EZ296" s="588"/>
      <c r="FA296" s="588"/>
      <c r="FB296" s="588"/>
      <c r="FC296" s="588"/>
      <c r="FD296" s="588"/>
      <c r="FE296" s="588"/>
      <c r="FF296" s="588"/>
      <c r="FG296" s="588"/>
      <c r="FH296" s="588"/>
      <c r="FI296" s="588"/>
      <c r="FJ296" s="588"/>
      <c r="FK296" s="588"/>
      <c r="FL296" s="588"/>
      <c r="FM296" s="588"/>
      <c r="FN296" s="588"/>
      <c r="FO296" s="588"/>
      <c r="FP296" s="588"/>
      <c r="FQ296" s="588"/>
      <c r="FR296" s="588"/>
      <c r="FS296" s="588"/>
      <c r="FT296" s="588"/>
      <c r="FU296" s="588"/>
      <c r="FV296" s="588"/>
      <c r="FW296" s="588"/>
      <c r="FX296" s="588"/>
      <c r="FY296" s="588"/>
      <c r="FZ296" s="588"/>
      <c r="GA296" s="588"/>
      <c r="GB296" s="588"/>
      <c r="GC296" s="588"/>
      <c r="GD296" s="588"/>
      <c r="GE296" s="588"/>
      <c r="GF296" s="588"/>
      <c r="GG296" s="588"/>
      <c r="GH296" s="588"/>
      <c r="GI296" s="588"/>
      <c r="GJ296" s="588"/>
      <c r="GK296" s="588"/>
      <c r="GL296" s="588"/>
      <c r="GM296" s="588"/>
      <c r="GN296" s="588"/>
      <c r="GO296" s="588"/>
      <c r="GP296" s="588"/>
      <c r="GQ296" s="588"/>
      <c r="GR296" s="588"/>
      <c r="GS296" s="588"/>
      <c r="GT296" s="588"/>
      <c r="GU296" s="588"/>
      <c r="GV296" s="588"/>
      <c r="GW296" s="588"/>
      <c r="GX296" s="588"/>
      <c r="GY296" s="588"/>
      <c r="GZ296" s="588"/>
      <c r="HA296" s="588"/>
      <c r="HB296" s="588"/>
      <c r="HC296" s="588"/>
      <c r="HD296" s="588"/>
      <c r="HE296" s="588"/>
      <c r="HF296" s="588"/>
      <c r="HG296" s="588"/>
      <c r="HH296" s="588"/>
      <c r="HI296" s="588"/>
      <c r="HJ296" s="588"/>
      <c r="HK296" s="588"/>
      <c r="HL296" s="588"/>
      <c r="HM296" s="588"/>
      <c r="HN296" s="588"/>
      <c r="HO296" s="588"/>
      <c r="HP296" s="588"/>
      <c r="HQ296" s="588"/>
      <c r="HR296" s="588"/>
      <c r="HS296" s="588"/>
      <c r="HT296" s="588"/>
      <c r="HU296" s="588"/>
      <c r="HV296" s="588"/>
      <c r="HW296" s="588"/>
      <c r="HX296" s="588"/>
      <c r="HY296" s="588"/>
      <c r="HZ296" s="588"/>
      <c r="IA296" s="588"/>
      <c r="IB296" s="588"/>
      <c r="IC296" s="588"/>
      <c r="ID296" s="588"/>
      <c r="IE296" s="588"/>
      <c r="IF296" s="588"/>
      <c r="IG296" s="588"/>
      <c r="IH296" s="588"/>
      <c r="II296" s="588"/>
      <c r="IJ296" s="588"/>
      <c r="IK296" s="588"/>
      <c r="IL296" s="588"/>
      <c r="IM296" s="588"/>
      <c r="IN296" s="588"/>
      <c r="IO296" s="588"/>
      <c r="IP296" s="588"/>
      <c r="IQ296" s="588"/>
      <c r="IR296" s="588"/>
      <c r="IS296" s="588"/>
      <c r="IT296" s="588"/>
      <c r="IU296" s="588"/>
      <c r="IV296" s="588"/>
    </row>
    <row r="297" spans="1:256" s="589" customFormat="1" ht="19.5" customHeight="1" x14ac:dyDescent="0.2">
      <c r="A297" s="586"/>
      <c r="B297" s="885" t="s">
        <v>215</v>
      </c>
      <c r="C297" s="897"/>
      <c r="D297" s="590" t="s">
        <v>22</v>
      </c>
      <c r="E297" s="590" t="s">
        <v>216</v>
      </c>
      <c r="F297" s="899" t="s">
        <v>217</v>
      </c>
      <c r="G297" s="899"/>
      <c r="H297" s="899" t="s">
        <v>218</v>
      </c>
      <c r="I297" s="900"/>
      <c r="J297" s="587"/>
      <c r="K297" s="587"/>
      <c r="L297" s="587"/>
      <c r="M297" s="588"/>
      <c r="N297" s="588"/>
      <c r="O297" s="588"/>
      <c r="P297" s="588"/>
      <c r="Q297" s="588"/>
      <c r="R297" s="588"/>
      <c r="S297" s="588"/>
      <c r="T297" s="588"/>
      <c r="U297" s="588"/>
      <c r="V297" s="588"/>
      <c r="W297" s="588"/>
      <c r="X297" s="588"/>
      <c r="Y297" s="588"/>
      <c r="Z297" s="588"/>
      <c r="AA297" s="588"/>
      <c r="AB297" s="588"/>
      <c r="AC297" s="588"/>
      <c r="AD297" s="588"/>
      <c r="AE297" s="588"/>
      <c r="AF297" s="588"/>
      <c r="AG297" s="588"/>
      <c r="AH297" s="588"/>
      <c r="AI297" s="588"/>
      <c r="AJ297" s="588"/>
      <c r="AK297" s="588"/>
      <c r="AL297" s="588"/>
      <c r="AM297" s="588"/>
      <c r="AN297" s="588"/>
      <c r="AO297" s="588"/>
      <c r="AP297" s="588"/>
      <c r="AQ297" s="588"/>
      <c r="AR297" s="588"/>
      <c r="AS297" s="588"/>
      <c r="AT297" s="588"/>
      <c r="AU297" s="588"/>
      <c r="AV297" s="588"/>
      <c r="AW297" s="588"/>
      <c r="AX297" s="588"/>
      <c r="AY297" s="588"/>
      <c r="AZ297" s="588"/>
      <c r="BA297" s="588"/>
      <c r="BB297" s="588"/>
      <c r="BC297" s="588"/>
      <c r="BD297" s="588"/>
      <c r="BE297" s="588"/>
      <c r="BF297" s="588"/>
      <c r="BG297" s="588"/>
      <c r="BH297" s="588"/>
      <c r="BI297" s="588"/>
      <c r="BJ297" s="588"/>
      <c r="BK297" s="588"/>
      <c r="BL297" s="588"/>
      <c r="BM297" s="588"/>
      <c r="BN297" s="588"/>
      <c r="BO297" s="588"/>
      <c r="BP297" s="588"/>
      <c r="BQ297" s="588"/>
      <c r="BR297" s="588"/>
      <c r="BS297" s="588"/>
      <c r="BT297" s="588"/>
      <c r="BU297" s="588"/>
      <c r="BV297" s="588"/>
      <c r="BW297" s="588"/>
      <c r="BX297" s="588"/>
      <c r="BY297" s="588"/>
      <c r="BZ297" s="588"/>
      <c r="CA297" s="588"/>
      <c r="CB297" s="588"/>
      <c r="CC297" s="588"/>
      <c r="CD297" s="588"/>
      <c r="CE297" s="588"/>
      <c r="CF297" s="588"/>
      <c r="CG297" s="588"/>
      <c r="CH297" s="588"/>
      <c r="CI297" s="588"/>
      <c r="CJ297" s="588"/>
      <c r="CK297" s="588"/>
      <c r="CL297" s="588"/>
      <c r="CM297" s="588"/>
      <c r="CN297" s="588"/>
      <c r="CO297" s="588"/>
      <c r="CP297" s="588"/>
      <c r="CQ297" s="588"/>
      <c r="CR297" s="588"/>
      <c r="CS297" s="588"/>
      <c r="CT297" s="588"/>
      <c r="CU297" s="588"/>
      <c r="CV297" s="588"/>
      <c r="CW297" s="588"/>
      <c r="CX297" s="588"/>
      <c r="CY297" s="588"/>
      <c r="CZ297" s="588"/>
      <c r="DA297" s="588"/>
      <c r="DB297" s="588"/>
      <c r="DC297" s="588"/>
      <c r="DD297" s="588"/>
      <c r="DE297" s="588"/>
      <c r="DF297" s="588"/>
      <c r="DG297" s="588"/>
      <c r="DH297" s="588"/>
      <c r="DI297" s="588"/>
      <c r="DJ297" s="588"/>
      <c r="DK297" s="588"/>
      <c r="DL297" s="588"/>
      <c r="DM297" s="588"/>
      <c r="DN297" s="588"/>
      <c r="DO297" s="588"/>
      <c r="DP297" s="588"/>
      <c r="DQ297" s="588"/>
      <c r="DR297" s="588"/>
      <c r="DS297" s="588"/>
      <c r="DT297" s="588"/>
      <c r="DU297" s="588"/>
      <c r="DV297" s="588"/>
      <c r="DW297" s="588"/>
      <c r="DX297" s="588"/>
      <c r="DY297" s="588"/>
      <c r="DZ297" s="588"/>
      <c r="EA297" s="588"/>
      <c r="EB297" s="588"/>
      <c r="EC297" s="588"/>
      <c r="ED297" s="588"/>
      <c r="EE297" s="588"/>
      <c r="EF297" s="588"/>
      <c r="EG297" s="588"/>
      <c r="EH297" s="588"/>
      <c r="EI297" s="588"/>
      <c r="EJ297" s="588"/>
      <c r="EK297" s="588"/>
      <c r="EL297" s="588"/>
      <c r="EM297" s="588"/>
      <c r="EN297" s="588"/>
      <c r="EO297" s="588"/>
      <c r="EP297" s="588"/>
      <c r="EQ297" s="588"/>
      <c r="ER297" s="588"/>
      <c r="ES297" s="588"/>
      <c r="ET297" s="588"/>
      <c r="EU297" s="588"/>
      <c r="EV297" s="588"/>
      <c r="EW297" s="588"/>
      <c r="EX297" s="588"/>
      <c r="EY297" s="588"/>
      <c r="EZ297" s="588"/>
      <c r="FA297" s="588"/>
      <c r="FB297" s="588"/>
      <c r="FC297" s="588"/>
      <c r="FD297" s="588"/>
      <c r="FE297" s="588"/>
      <c r="FF297" s="588"/>
      <c r="FG297" s="588"/>
      <c r="FH297" s="588"/>
      <c r="FI297" s="588"/>
      <c r="FJ297" s="588"/>
      <c r="FK297" s="588"/>
      <c r="FL297" s="588"/>
      <c r="FM297" s="588"/>
      <c r="FN297" s="588"/>
      <c r="FO297" s="588"/>
      <c r="FP297" s="588"/>
      <c r="FQ297" s="588"/>
      <c r="FR297" s="588"/>
      <c r="FS297" s="588"/>
      <c r="FT297" s="588"/>
      <c r="FU297" s="588"/>
      <c r="FV297" s="588"/>
      <c r="FW297" s="588"/>
      <c r="FX297" s="588"/>
      <c r="FY297" s="588"/>
      <c r="FZ297" s="588"/>
      <c r="GA297" s="588"/>
      <c r="GB297" s="588"/>
      <c r="GC297" s="588"/>
      <c r="GD297" s="588"/>
      <c r="GE297" s="588"/>
      <c r="GF297" s="588"/>
      <c r="GG297" s="588"/>
      <c r="GH297" s="588"/>
      <c r="GI297" s="588"/>
      <c r="GJ297" s="588"/>
      <c r="GK297" s="588"/>
      <c r="GL297" s="588"/>
      <c r="GM297" s="588"/>
      <c r="GN297" s="588"/>
      <c r="GO297" s="588"/>
      <c r="GP297" s="588"/>
      <c r="GQ297" s="588"/>
      <c r="GR297" s="588"/>
      <c r="GS297" s="588"/>
      <c r="GT297" s="588"/>
      <c r="GU297" s="588"/>
      <c r="GV297" s="588"/>
      <c r="GW297" s="588"/>
      <c r="GX297" s="588"/>
      <c r="GY297" s="588"/>
      <c r="GZ297" s="588"/>
      <c r="HA297" s="588"/>
      <c r="HB297" s="588"/>
      <c r="HC297" s="588"/>
      <c r="HD297" s="588"/>
      <c r="HE297" s="588"/>
      <c r="HF297" s="588"/>
      <c r="HG297" s="588"/>
      <c r="HH297" s="588"/>
      <c r="HI297" s="588"/>
      <c r="HJ297" s="588"/>
      <c r="HK297" s="588"/>
      <c r="HL297" s="588"/>
      <c r="HM297" s="588"/>
      <c r="HN297" s="588"/>
      <c r="HO297" s="588"/>
      <c r="HP297" s="588"/>
      <c r="HQ297" s="588"/>
      <c r="HR297" s="588"/>
      <c r="HS297" s="588"/>
      <c r="HT297" s="588"/>
      <c r="HU297" s="588"/>
      <c r="HV297" s="588"/>
      <c r="HW297" s="588"/>
      <c r="HX297" s="588"/>
      <c r="HY297" s="588"/>
      <c r="HZ297" s="588"/>
      <c r="IA297" s="588"/>
      <c r="IB297" s="588"/>
      <c r="IC297" s="588"/>
      <c r="ID297" s="588"/>
      <c r="IE297" s="588"/>
      <c r="IF297" s="588"/>
      <c r="IG297" s="588"/>
      <c r="IH297" s="588"/>
      <c r="II297" s="588"/>
      <c r="IJ297" s="588"/>
      <c r="IK297" s="588"/>
      <c r="IL297" s="588"/>
      <c r="IM297" s="588"/>
      <c r="IN297" s="588"/>
      <c r="IO297" s="588"/>
      <c r="IP297" s="588"/>
      <c r="IQ297" s="588"/>
      <c r="IR297" s="588"/>
      <c r="IS297" s="588"/>
      <c r="IT297" s="588"/>
      <c r="IU297" s="588"/>
      <c r="IV297" s="588"/>
    </row>
    <row r="298" spans="1:256" s="177" customFormat="1" ht="54.75" customHeight="1" x14ac:dyDescent="0.2">
      <c r="A298" s="591" t="str">
        <f>B296</f>
        <v>ELE-009</v>
      </c>
      <c r="B298" s="913" t="str">
        <f>'[8]Anexo 2 elétrica'!B21</f>
        <v>Fornecimento e instalação de Cabo  de cobre tempera mole, flexível, 6,0mm², encordoamento  classe  4, com  isolamento do tipo HPER 90°C, 1.000V,  antichama, do tipo que não emite gases halogenados. Marca de Referência Prysmian - AFUMEX.</v>
      </c>
      <c r="C298" s="914"/>
      <c r="D298" s="560" t="s">
        <v>11</v>
      </c>
      <c r="E298" s="101">
        <v>63214</v>
      </c>
      <c r="F298" s="836" t="s">
        <v>209</v>
      </c>
      <c r="G298" s="837"/>
      <c r="H298" s="907" t="s">
        <v>221</v>
      </c>
      <c r="I298" s="908"/>
      <c r="J298" s="178" t="e">
        <f>#REF!</f>
        <v>#REF!</v>
      </c>
      <c r="K298" s="175"/>
      <c r="L298" s="175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76"/>
      <c r="DX298" s="176"/>
      <c r="DY298" s="176"/>
      <c r="DZ298" s="176"/>
      <c r="EA298" s="176"/>
      <c r="EB298" s="176"/>
      <c r="EC298" s="176"/>
      <c r="ED298" s="176"/>
      <c r="EE298" s="176"/>
      <c r="EF298" s="176"/>
      <c r="EG298" s="176"/>
      <c r="EH298" s="176"/>
      <c r="EI298" s="176"/>
      <c r="EJ298" s="176"/>
      <c r="EK298" s="176"/>
      <c r="EL298" s="176"/>
      <c r="EM298" s="176"/>
      <c r="EN298" s="176"/>
      <c r="EO298" s="176"/>
      <c r="EP298" s="176"/>
      <c r="EQ298" s="176"/>
      <c r="ER298" s="176"/>
      <c r="ES298" s="176"/>
      <c r="ET298" s="176"/>
      <c r="EU298" s="176"/>
      <c r="EV298" s="176"/>
      <c r="EW298" s="176"/>
      <c r="EX298" s="176"/>
      <c r="EY298" s="176"/>
      <c r="EZ298" s="176"/>
      <c r="FA298" s="176"/>
      <c r="FB298" s="176"/>
      <c r="FC298" s="176"/>
      <c r="FD298" s="176"/>
      <c r="FE298" s="176"/>
      <c r="FF298" s="176"/>
      <c r="FG298" s="176"/>
      <c r="FH298" s="176"/>
      <c r="FI298" s="176"/>
      <c r="FJ298" s="176"/>
      <c r="FK298" s="176"/>
      <c r="FL298" s="176"/>
      <c r="FM298" s="176"/>
      <c r="FN298" s="176"/>
      <c r="FO298" s="176"/>
      <c r="FP298" s="176"/>
      <c r="FQ298" s="176"/>
      <c r="FR298" s="176"/>
      <c r="FS298" s="176"/>
      <c r="FT298" s="176"/>
      <c r="FU298" s="176"/>
      <c r="FV298" s="176"/>
      <c r="FW298" s="176"/>
      <c r="FX298" s="176"/>
      <c r="FY298" s="176"/>
      <c r="FZ298" s="176"/>
      <c r="GA298" s="176"/>
      <c r="GB298" s="176"/>
      <c r="GC298" s="176"/>
      <c r="GD298" s="176"/>
      <c r="GE298" s="176"/>
      <c r="GF298" s="176"/>
      <c r="GG298" s="176"/>
      <c r="GH298" s="176"/>
      <c r="GI298" s="176"/>
      <c r="GJ298" s="176"/>
      <c r="GK298" s="176"/>
      <c r="GL298" s="176"/>
      <c r="GM298" s="176"/>
      <c r="GN298" s="176"/>
      <c r="GO298" s="176"/>
      <c r="GP298" s="176"/>
      <c r="GQ298" s="176"/>
      <c r="GR298" s="176"/>
      <c r="GS298" s="176"/>
      <c r="GT298" s="176"/>
      <c r="GU298" s="176"/>
      <c r="GV298" s="176"/>
      <c r="GW298" s="176"/>
      <c r="GX298" s="176"/>
      <c r="GY298" s="176"/>
      <c r="GZ298" s="176"/>
      <c r="HA298" s="176"/>
      <c r="HB298" s="176"/>
      <c r="HC298" s="176"/>
      <c r="HD298" s="176"/>
      <c r="HE298" s="176"/>
      <c r="HF298" s="176"/>
      <c r="HG298" s="176"/>
      <c r="HH298" s="176"/>
      <c r="HI298" s="176"/>
      <c r="HJ298" s="176"/>
      <c r="HK298" s="176"/>
      <c r="HL298" s="176"/>
      <c r="HM298" s="176"/>
      <c r="HN298" s="176"/>
      <c r="HO298" s="176"/>
      <c r="HP298" s="176"/>
      <c r="HQ298" s="176"/>
      <c r="HR298" s="176"/>
      <c r="HS298" s="176"/>
      <c r="HT298" s="176"/>
      <c r="HU298" s="176"/>
      <c r="HV298" s="176"/>
      <c r="HW298" s="176"/>
      <c r="HX298" s="176"/>
      <c r="HY298" s="176"/>
      <c r="HZ298" s="176"/>
      <c r="IA298" s="176"/>
      <c r="IB298" s="176"/>
      <c r="IC298" s="176"/>
      <c r="ID298" s="176"/>
      <c r="IE298" s="176"/>
      <c r="IF298" s="176"/>
      <c r="IG298" s="176"/>
      <c r="IH298" s="176"/>
      <c r="II298" s="176"/>
      <c r="IJ298" s="176"/>
      <c r="IK298" s="176"/>
      <c r="IL298" s="176"/>
      <c r="IM298" s="176"/>
      <c r="IN298" s="176"/>
      <c r="IO298" s="176"/>
      <c r="IP298" s="176"/>
      <c r="IQ298" s="176"/>
      <c r="IR298" s="176"/>
      <c r="IS298" s="176"/>
      <c r="IT298" s="176"/>
      <c r="IU298" s="176"/>
      <c r="IV298" s="176"/>
    </row>
    <row r="299" spans="1:256" s="177" customFormat="1" x14ac:dyDescent="0.2">
      <c r="A299" s="591"/>
      <c r="B299" s="102"/>
      <c r="C299" s="672"/>
      <c r="D299" s="672"/>
      <c r="E299" s="672"/>
      <c r="F299" s="104"/>
      <c r="G299" s="105"/>
      <c r="H299" s="106"/>
      <c r="I299" s="107"/>
      <c r="J299" s="179"/>
      <c r="K299" s="175"/>
      <c r="L299" s="175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76"/>
      <c r="DX299" s="176"/>
      <c r="DY299" s="176"/>
      <c r="DZ299" s="176"/>
      <c r="EA299" s="176"/>
      <c r="EB299" s="176"/>
      <c r="EC299" s="176"/>
      <c r="ED299" s="176"/>
      <c r="EE299" s="176"/>
      <c r="EF299" s="176"/>
      <c r="EG299" s="176"/>
      <c r="EH299" s="176"/>
      <c r="EI299" s="176"/>
      <c r="EJ299" s="176"/>
      <c r="EK299" s="176"/>
      <c r="EL299" s="176"/>
      <c r="EM299" s="176"/>
      <c r="EN299" s="176"/>
      <c r="EO299" s="176"/>
      <c r="EP299" s="176"/>
      <c r="EQ299" s="176"/>
      <c r="ER299" s="176"/>
      <c r="ES299" s="176"/>
      <c r="ET299" s="176"/>
      <c r="EU299" s="176"/>
      <c r="EV299" s="176"/>
      <c r="EW299" s="176"/>
      <c r="EX299" s="176"/>
      <c r="EY299" s="176"/>
      <c r="EZ299" s="176"/>
      <c r="FA299" s="176"/>
      <c r="FB299" s="176"/>
      <c r="FC299" s="176"/>
      <c r="FD299" s="176"/>
      <c r="FE299" s="176"/>
      <c r="FF299" s="176"/>
      <c r="FG299" s="176"/>
      <c r="FH299" s="176"/>
      <c r="FI299" s="176"/>
      <c r="FJ299" s="176"/>
      <c r="FK299" s="176"/>
      <c r="FL299" s="176"/>
      <c r="FM299" s="176"/>
      <c r="FN299" s="176"/>
      <c r="FO299" s="176"/>
      <c r="FP299" s="176"/>
      <c r="FQ299" s="176"/>
      <c r="FR299" s="176"/>
      <c r="FS299" s="176"/>
      <c r="FT299" s="176"/>
      <c r="FU299" s="176"/>
      <c r="FV299" s="176"/>
      <c r="FW299" s="176"/>
      <c r="FX299" s="176"/>
      <c r="FY299" s="176"/>
      <c r="FZ299" s="176"/>
      <c r="GA299" s="176"/>
      <c r="GB299" s="176"/>
      <c r="GC299" s="176"/>
      <c r="GD299" s="176"/>
      <c r="GE299" s="176"/>
      <c r="GF299" s="176"/>
      <c r="GG299" s="176"/>
      <c r="GH299" s="176"/>
      <c r="GI299" s="176"/>
      <c r="GJ299" s="176"/>
      <c r="GK299" s="176"/>
      <c r="GL299" s="176"/>
      <c r="GM299" s="176"/>
      <c r="GN299" s="176"/>
      <c r="GO299" s="176"/>
      <c r="GP299" s="176"/>
      <c r="GQ299" s="176"/>
      <c r="GR299" s="176"/>
      <c r="GS299" s="176"/>
      <c r="GT299" s="176"/>
      <c r="GU299" s="176"/>
      <c r="GV299" s="176"/>
      <c r="GW299" s="176"/>
      <c r="GX299" s="176"/>
      <c r="GY299" s="176"/>
      <c r="GZ299" s="176"/>
      <c r="HA299" s="176"/>
      <c r="HB299" s="176"/>
      <c r="HC299" s="176"/>
      <c r="HD299" s="176"/>
      <c r="HE299" s="176"/>
      <c r="HF299" s="176"/>
      <c r="HG299" s="176"/>
      <c r="HH299" s="176"/>
      <c r="HI299" s="176"/>
      <c r="HJ299" s="176"/>
      <c r="HK299" s="176"/>
      <c r="HL299" s="176"/>
      <c r="HM299" s="176"/>
      <c r="HN299" s="176"/>
      <c r="HO299" s="176"/>
      <c r="HP299" s="176"/>
      <c r="HQ299" s="176"/>
      <c r="HR299" s="176"/>
      <c r="HS299" s="176"/>
      <c r="HT299" s="176"/>
      <c r="HU299" s="176"/>
      <c r="HV299" s="176"/>
      <c r="HW299" s="176"/>
      <c r="HX299" s="176"/>
      <c r="HY299" s="176"/>
      <c r="HZ299" s="176"/>
      <c r="IA299" s="176"/>
      <c r="IB299" s="176"/>
      <c r="IC299" s="176"/>
      <c r="ID299" s="176"/>
      <c r="IE299" s="176"/>
      <c r="IF299" s="176"/>
      <c r="IG299" s="176"/>
      <c r="IH299" s="176"/>
      <c r="II299" s="176"/>
      <c r="IJ299" s="176"/>
      <c r="IK299" s="176"/>
      <c r="IL299" s="176"/>
      <c r="IM299" s="176"/>
      <c r="IN299" s="176"/>
      <c r="IO299" s="176"/>
      <c r="IP299" s="176"/>
      <c r="IQ299" s="176"/>
      <c r="IR299" s="176"/>
      <c r="IS299" s="176"/>
      <c r="IT299" s="176"/>
      <c r="IU299" s="176"/>
      <c r="IV299" s="176"/>
    </row>
    <row r="300" spans="1:256" s="177" customFormat="1" x14ac:dyDescent="0.2">
      <c r="A300" s="591"/>
      <c r="B300" s="866" t="s">
        <v>222</v>
      </c>
      <c r="C300" s="813" t="s">
        <v>22</v>
      </c>
      <c r="D300" s="813" t="s">
        <v>223</v>
      </c>
      <c r="E300" s="813" t="s">
        <v>17</v>
      </c>
      <c r="F300" s="816" t="s">
        <v>224</v>
      </c>
      <c r="G300" s="818" t="s">
        <v>225</v>
      </c>
      <c r="H300" s="819"/>
      <c r="I300" s="820" t="s">
        <v>226</v>
      </c>
      <c r="J300" s="179"/>
      <c r="K300" s="175"/>
      <c r="L300" s="175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76"/>
      <c r="DX300" s="176"/>
      <c r="DY300" s="176"/>
      <c r="DZ300" s="176"/>
      <c r="EA300" s="176"/>
      <c r="EB300" s="176"/>
      <c r="EC300" s="176"/>
      <c r="ED300" s="176"/>
      <c r="EE300" s="176"/>
      <c r="EF300" s="176"/>
      <c r="EG300" s="176"/>
      <c r="EH300" s="176"/>
      <c r="EI300" s="176"/>
      <c r="EJ300" s="176"/>
      <c r="EK300" s="176"/>
      <c r="EL300" s="176"/>
      <c r="EM300" s="176"/>
      <c r="EN300" s="176"/>
      <c r="EO300" s="176"/>
      <c r="EP300" s="176"/>
      <c r="EQ300" s="176"/>
      <c r="ER300" s="176"/>
      <c r="ES300" s="176"/>
      <c r="ET300" s="176"/>
      <c r="EU300" s="176"/>
      <c r="EV300" s="176"/>
      <c r="EW300" s="176"/>
      <c r="EX300" s="176"/>
      <c r="EY300" s="176"/>
      <c r="EZ300" s="176"/>
      <c r="FA300" s="176"/>
      <c r="FB300" s="176"/>
      <c r="FC300" s="176"/>
      <c r="FD300" s="176"/>
      <c r="FE300" s="176"/>
      <c r="FF300" s="176"/>
      <c r="FG300" s="176"/>
      <c r="FH300" s="176"/>
      <c r="FI300" s="176"/>
      <c r="FJ300" s="176"/>
      <c r="FK300" s="176"/>
      <c r="FL300" s="176"/>
      <c r="FM300" s="176"/>
      <c r="FN300" s="176"/>
      <c r="FO300" s="176"/>
      <c r="FP300" s="176"/>
      <c r="FQ300" s="176"/>
      <c r="FR300" s="176"/>
      <c r="FS300" s="176"/>
      <c r="FT300" s="176"/>
      <c r="FU300" s="176"/>
      <c r="FV300" s="176"/>
      <c r="FW300" s="176"/>
      <c r="FX300" s="176"/>
      <c r="FY300" s="176"/>
      <c r="FZ300" s="176"/>
      <c r="GA300" s="176"/>
      <c r="GB300" s="176"/>
      <c r="GC300" s="176"/>
      <c r="GD300" s="176"/>
      <c r="GE300" s="176"/>
      <c r="GF300" s="176"/>
      <c r="GG300" s="176"/>
      <c r="GH300" s="176"/>
      <c r="GI300" s="176"/>
      <c r="GJ300" s="176"/>
      <c r="GK300" s="176"/>
      <c r="GL300" s="176"/>
      <c r="GM300" s="176"/>
      <c r="GN300" s="176"/>
      <c r="GO300" s="176"/>
      <c r="GP300" s="176"/>
      <c r="GQ300" s="176"/>
      <c r="GR300" s="176"/>
      <c r="GS300" s="176"/>
      <c r="GT300" s="176"/>
      <c r="GU300" s="176"/>
      <c r="GV300" s="176"/>
      <c r="GW300" s="176"/>
      <c r="GX300" s="176"/>
      <c r="GY300" s="176"/>
      <c r="GZ300" s="176"/>
      <c r="HA300" s="176"/>
      <c r="HB300" s="176"/>
      <c r="HC300" s="176"/>
      <c r="HD300" s="176"/>
      <c r="HE300" s="176"/>
      <c r="HF300" s="176"/>
      <c r="HG300" s="176"/>
      <c r="HH300" s="176"/>
      <c r="HI300" s="176"/>
      <c r="HJ300" s="176"/>
      <c r="HK300" s="176"/>
      <c r="HL300" s="176"/>
      <c r="HM300" s="176"/>
      <c r="HN300" s="176"/>
      <c r="HO300" s="176"/>
      <c r="HP300" s="176"/>
      <c r="HQ300" s="176"/>
      <c r="HR300" s="176"/>
      <c r="HS300" s="176"/>
      <c r="HT300" s="176"/>
      <c r="HU300" s="176"/>
      <c r="HV300" s="176"/>
      <c r="HW300" s="176"/>
      <c r="HX300" s="176"/>
      <c r="HY300" s="176"/>
      <c r="HZ300" s="176"/>
      <c r="IA300" s="176"/>
      <c r="IB300" s="176"/>
      <c r="IC300" s="176"/>
      <c r="ID300" s="176"/>
      <c r="IE300" s="176"/>
      <c r="IF300" s="176"/>
      <c r="IG300" s="176"/>
      <c r="IH300" s="176"/>
      <c r="II300" s="176"/>
      <c r="IJ300" s="176"/>
      <c r="IK300" s="176"/>
      <c r="IL300" s="176"/>
      <c r="IM300" s="176"/>
      <c r="IN300" s="176"/>
      <c r="IO300" s="176"/>
      <c r="IP300" s="176"/>
      <c r="IQ300" s="176"/>
      <c r="IR300" s="176"/>
      <c r="IS300" s="176"/>
      <c r="IT300" s="176"/>
      <c r="IU300" s="176"/>
      <c r="IV300" s="176"/>
    </row>
    <row r="301" spans="1:256" s="177" customFormat="1" x14ac:dyDescent="0.2">
      <c r="A301" s="591"/>
      <c r="B301" s="867"/>
      <c r="C301" s="814"/>
      <c r="D301" s="814"/>
      <c r="E301" s="815"/>
      <c r="F301" s="817"/>
      <c r="G301" s="165" t="s">
        <v>227</v>
      </c>
      <c r="H301" s="166" t="s">
        <v>228</v>
      </c>
      <c r="I301" s="821"/>
      <c r="J301" s="179"/>
      <c r="K301" s="175"/>
      <c r="L301" s="175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76"/>
      <c r="DX301" s="176"/>
      <c r="DY301" s="176"/>
      <c r="DZ301" s="176"/>
      <c r="EA301" s="176"/>
      <c r="EB301" s="176"/>
      <c r="EC301" s="176"/>
      <c r="ED301" s="176"/>
      <c r="EE301" s="176"/>
      <c r="EF301" s="176"/>
      <c r="EG301" s="176"/>
      <c r="EH301" s="176"/>
      <c r="EI301" s="176"/>
      <c r="EJ301" s="176"/>
      <c r="EK301" s="176"/>
      <c r="EL301" s="176"/>
      <c r="EM301" s="176"/>
      <c r="EN301" s="176"/>
      <c r="EO301" s="176"/>
      <c r="EP301" s="176"/>
      <c r="EQ301" s="176"/>
      <c r="ER301" s="176"/>
      <c r="ES301" s="176"/>
      <c r="ET301" s="176"/>
      <c r="EU301" s="176"/>
      <c r="EV301" s="176"/>
      <c r="EW301" s="176"/>
      <c r="EX301" s="176"/>
      <c r="EY301" s="176"/>
      <c r="EZ301" s="176"/>
      <c r="FA301" s="176"/>
      <c r="FB301" s="176"/>
      <c r="FC301" s="176"/>
      <c r="FD301" s="176"/>
      <c r="FE301" s="176"/>
      <c r="FF301" s="176"/>
      <c r="FG301" s="176"/>
      <c r="FH301" s="176"/>
      <c r="FI301" s="176"/>
      <c r="FJ301" s="176"/>
      <c r="FK301" s="176"/>
      <c r="FL301" s="176"/>
      <c r="FM301" s="176"/>
      <c r="FN301" s="176"/>
      <c r="FO301" s="176"/>
      <c r="FP301" s="176"/>
      <c r="FQ301" s="176"/>
      <c r="FR301" s="176"/>
      <c r="FS301" s="176"/>
      <c r="FT301" s="176"/>
      <c r="FU301" s="176"/>
      <c r="FV301" s="176"/>
      <c r="FW301" s="176"/>
      <c r="FX301" s="176"/>
      <c r="FY301" s="176"/>
      <c r="FZ301" s="176"/>
      <c r="GA301" s="176"/>
      <c r="GB301" s="176"/>
      <c r="GC301" s="176"/>
      <c r="GD301" s="176"/>
      <c r="GE301" s="176"/>
      <c r="GF301" s="176"/>
      <c r="GG301" s="176"/>
      <c r="GH301" s="176"/>
      <c r="GI301" s="176"/>
      <c r="GJ301" s="176"/>
      <c r="GK301" s="176"/>
      <c r="GL301" s="176"/>
      <c r="GM301" s="176"/>
      <c r="GN301" s="176"/>
      <c r="GO301" s="176"/>
      <c r="GP301" s="176"/>
      <c r="GQ301" s="176"/>
      <c r="GR301" s="176"/>
      <c r="GS301" s="176"/>
      <c r="GT301" s="176"/>
      <c r="GU301" s="176"/>
      <c r="GV301" s="176"/>
      <c r="GW301" s="176"/>
      <c r="GX301" s="176"/>
      <c r="GY301" s="176"/>
      <c r="GZ301" s="176"/>
      <c r="HA301" s="176"/>
      <c r="HB301" s="176"/>
      <c r="HC301" s="176"/>
      <c r="HD301" s="176"/>
      <c r="HE301" s="176"/>
      <c r="HF301" s="176"/>
      <c r="HG301" s="176"/>
      <c r="HH301" s="176"/>
      <c r="HI301" s="176"/>
      <c r="HJ301" s="176"/>
      <c r="HK301" s="176"/>
      <c r="HL301" s="176"/>
      <c r="HM301" s="176"/>
      <c r="HN301" s="176"/>
      <c r="HO301" s="176"/>
      <c r="HP301" s="176"/>
      <c r="HQ301" s="176"/>
      <c r="HR301" s="176"/>
      <c r="HS301" s="176"/>
      <c r="HT301" s="176"/>
      <c r="HU301" s="176"/>
      <c r="HV301" s="176"/>
      <c r="HW301" s="176"/>
      <c r="HX301" s="176"/>
      <c r="HY301" s="176"/>
      <c r="HZ301" s="176"/>
      <c r="IA301" s="176"/>
      <c r="IB301" s="176"/>
      <c r="IC301" s="176"/>
      <c r="ID301" s="176"/>
      <c r="IE301" s="176"/>
      <c r="IF301" s="176"/>
      <c r="IG301" s="176"/>
      <c r="IH301" s="176"/>
      <c r="II301" s="176"/>
      <c r="IJ301" s="176"/>
      <c r="IK301" s="176"/>
      <c r="IL301" s="176"/>
      <c r="IM301" s="176"/>
      <c r="IN301" s="176"/>
      <c r="IO301" s="176"/>
      <c r="IP301" s="176"/>
      <c r="IQ301" s="176"/>
      <c r="IR301" s="176"/>
      <c r="IS301" s="176"/>
      <c r="IT301" s="176"/>
      <c r="IU301" s="176"/>
      <c r="IV301" s="176"/>
    </row>
    <row r="302" spans="1:256" s="177" customFormat="1" ht="27" customHeight="1" x14ac:dyDescent="0.2">
      <c r="A302" s="591"/>
      <c r="B302" s="81" t="s">
        <v>324</v>
      </c>
      <c r="C302" s="77" t="s">
        <v>8</v>
      </c>
      <c r="D302" s="78" t="s">
        <v>1014</v>
      </c>
      <c r="E302" s="79" t="s">
        <v>249</v>
      </c>
      <c r="F302" s="80">
        <v>1.9E-2</v>
      </c>
      <c r="G302" s="592">
        <f>$G$12</f>
        <v>25.99</v>
      </c>
      <c r="H302" s="114">
        <f>TRUNC(F302*G302,2)</f>
        <v>0.49</v>
      </c>
      <c r="I302" s="169"/>
      <c r="J302" s="179"/>
      <c r="K302" s="175"/>
      <c r="L302" s="175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76"/>
      <c r="DX302" s="176"/>
      <c r="DY302" s="176"/>
      <c r="DZ302" s="176"/>
      <c r="EA302" s="176"/>
      <c r="EB302" s="176"/>
      <c r="EC302" s="176"/>
      <c r="ED302" s="176"/>
      <c r="EE302" s="176"/>
      <c r="EF302" s="176"/>
      <c r="EG302" s="176"/>
      <c r="EH302" s="176"/>
      <c r="EI302" s="176"/>
      <c r="EJ302" s="176"/>
      <c r="EK302" s="176"/>
      <c r="EL302" s="176"/>
      <c r="EM302" s="176"/>
      <c r="EN302" s="176"/>
      <c r="EO302" s="176"/>
      <c r="EP302" s="176"/>
      <c r="EQ302" s="176"/>
      <c r="ER302" s="176"/>
      <c r="ES302" s="176"/>
      <c r="ET302" s="176"/>
      <c r="EU302" s="176"/>
      <c r="EV302" s="176"/>
      <c r="EW302" s="176"/>
      <c r="EX302" s="176"/>
      <c r="EY302" s="176"/>
      <c r="EZ302" s="176"/>
      <c r="FA302" s="176"/>
      <c r="FB302" s="176"/>
      <c r="FC302" s="176"/>
      <c r="FD302" s="176"/>
      <c r="FE302" s="176"/>
      <c r="FF302" s="176"/>
      <c r="FG302" s="176"/>
      <c r="FH302" s="176"/>
      <c r="FI302" s="176"/>
      <c r="FJ302" s="176"/>
      <c r="FK302" s="176"/>
      <c r="FL302" s="176"/>
      <c r="FM302" s="176"/>
      <c r="FN302" s="176"/>
      <c r="FO302" s="176"/>
      <c r="FP302" s="176"/>
      <c r="FQ302" s="176"/>
      <c r="FR302" s="176"/>
      <c r="FS302" s="176"/>
      <c r="FT302" s="176"/>
      <c r="FU302" s="176"/>
      <c r="FV302" s="176"/>
      <c r="FW302" s="176"/>
      <c r="FX302" s="176"/>
      <c r="FY302" s="176"/>
      <c r="FZ302" s="176"/>
      <c r="GA302" s="176"/>
      <c r="GB302" s="176"/>
      <c r="GC302" s="176"/>
      <c r="GD302" s="176"/>
      <c r="GE302" s="176"/>
      <c r="GF302" s="176"/>
      <c r="GG302" s="176"/>
      <c r="GH302" s="176"/>
      <c r="GI302" s="176"/>
      <c r="GJ302" s="176"/>
      <c r="GK302" s="176"/>
      <c r="GL302" s="176"/>
      <c r="GM302" s="176"/>
      <c r="GN302" s="176"/>
      <c r="GO302" s="176"/>
      <c r="GP302" s="176"/>
      <c r="GQ302" s="176"/>
      <c r="GR302" s="176"/>
      <c r="GS302" s="176"/>
      <c r="GT302" s="176"/>
      <c r="GU302" s="176"/>
      <c r="GV302" s="176"/>
      <c r="GW302" s="176"/>
      <c r="GX302" s="176"/>
      <c r="GY302" s="176"/>
      <c r="GZ302" s="176"/>
      <c r="HA302" s="176"/>
      <c r="HB302" s="176"/>
      <c r="HC302" s="176"/>
      <c r="HD302" s="176"/>
      <c r="HE302" s="176"/>
      <c r="HF302" s="176"/>
      <c r="HG302" s="176"/>
      <c r="HH302" s="176"/>
      <c r="HI302" s="176"/>
      <c r="HJ302" s="176"/>
      <c r="HK302" s="176"/>
      <c r="HL302" s="176"/>
      <c r="HM302" s="176"/>
      <c r="HN302" s="176"/>
      <c r="HO302" s="176"/>
      <c r="HP302" s="176"/>
      <c r="HQ302" s="176"/>
      <c r="HR302" s="176"/>
      <c r="HS302" s="176"/>
      <c r="HT302" s="176"/>
      <c r="HU302" s="176"/>
      <c r="HV302" s="176"/>
      <c r="HW302" s="176"/>
      <c r="HX302" s="176"/>
      <c r="HY302" s="176"/>
      <c r="HZ302" s="176"/>
      <c r="IA302" s="176"/>
      <c r="IB302" s="176"/>
      <c r="IC302" s="176"/>
      <c r="ID302" s="176"/>
      <c r="IE302" s="176"/>
      <c r="IF302" s="176"/>
      <c r="IG302" s="176"/>
      <c r="IH302" s="176"/>
      <c r="II302" s="176"/>
      <c r="IJ302" s="176"/>
      <c r="IK302" s="176"/>
      <c r="IL302" s="176"/>
      <c r="IM302" s="176"/>
      <c r="IN302" s="176"/>
      <c r="IO302" s="176"/>
      <c r="IP302" s="176"/>
      <c r="IQ302" s="176"/>
      <c r="IR302" s="176"/>
      <c r="IS302" s="176"/>
      <c r="IT302" s="176"/>
      <c r="IU302" s="176"/>
      <c r="IV302" s="176"/>
    </row>
    <row r="303" spans="1:256" s="177" customFormat="1" ht="24.75" customHeight="1" x14ac:dyDescent="0.2">
      <c r="A303" s="591"/>
      <c r="B303" s="81" t="s">
        <v>323</v>
      </c>
      <c r="C303" s="77" t="s">
        <v>8</v>
      </c>
      <c r="D303" s="78" t="s">
        <v>1015</v>
      </c>
      <c r="E303" s="79" t="s">
        <v>249</v>
      </c>
      <c r="F303" s="80">
        <v>1.9E-2</v>
      </c>
      <c r="G303" s="592">
        <f>$G$13</f>
        <v>29.55</v>
      </c>
      <c r="H303" s="114">
        <f>TRUNC(F303*G303,2)</f>
        <v>0.56000000000000005</v>
      </c>
      <c r="I303" s="169"/>
      <c r="J303" s="179"/>
      <c r="K303" s="175"/>
      <c r="L303" s="175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/>
      <c r="EC303" s="176"/>
      <c r="ED303" s="176"/>
      <c r="EE303" s="176"/>
      <c r="EF303" s="176"/>
      <c r="EG303" s="176"/>
      <c r="EH303" s="176"/>
      <c r="EI303" s="176"/>
      <c r="EJ303" s="176"/>
      <c r="EK303" s="176"/>
      <c r="EL303" s="176"/>
      <c r="EM303" s="176"/>
      <c r="EN303" s="176"/>
      <c r="EO303" s="176"/>
      <c r="EP303" s="176"/>
      <c r="EQ303" s="176"/>
      <c r="ER303" s="176"/>
      <c r="ES303" s="176"/>
      <c r="ET303" s="176"/>
      <c r="EU303" s="176"/>
      <c r="EV303" s="176"/>
      <c r="EW303" s="176"/>
      <c r="EX303" s="176"/>
      <c r="EY303" s="176"/>
      <c r="EZ303" s="176"/>
      <c r="FA303" s="176"/>
      <c r="FB303" s="176"/>
      <c r="FC303" s="176"/>
      <c r="FD303" s="176"/>
      <c r="FE303" s="176"/>
      <c r="FF303" s="176"/>
      <c r="FG303" s="176"/>
      <c r="FH303" s="176"/>
      <c r="FI303" s="176"/>
      <c r="FJ303" s="176"/>
      <c r="FK303" s="176"/>
      <c r="FL303" s="176"/>
      <c r="FM303" s="176"/>
      <c r="FN303" s="176"/>
      <c r="FO303" s="176"/>
      <c r="FP303" s="176"/>
      <c r="FQ303" s="176"/>
      <c r="FR303" s="176"/>
      <c r="FS303" s="176"/>
      <c r="FT303" s="176"/>
      <c r="FU303" s="176"/>
      <c r="FV303" s="176"/>
      <c r="FW303" s="176"/>
      <c r="FX303" s="176"/>
      <c r="FY303" s="176"/>
      <c r="FZ303" s="176"/>
      <c r="GA303" s="176"/>
      <c r="GB303" s="176"/>
      <c r="GC303" s="176"/>
      <c r="GD303" s="176"/>
      <c r="GE303" s="176"/>
      <c r="GF303" s="176"/>
      <c r="GG303" s="176"/>
      <c r="GH303" s="176"/>
      <c r="GI303" s="176"/>
      <c r="GJ303" s="176"/>
      <c r="GK303" s="176"/>
      <c r="GL303" s="176"/>
      <c r="GM303" s="176"/>
      <c r="GN303" s="176"/>
      <c r="GO303" s="176"/>
      <c r="GP303" s="176"/>
      <c r="GQ303" s="176"/>
      <c r="GR303" s="176"/>
      <c r="GS303" s="176"/>
      <c r="GT303" s="176"/>
      <c r="GU303" s="176"/>
      <c r="GV303" s="176"/>
      <c r="GW303" s="176"/>
      <c r="GX303" s="176"/>
      <c r="GY303" s="176"/>
      <c r="GZ303" s="176"/>
      <c r="HA303" s="176"/>
      <c r="HB303" s="176"/>
      <c r="HC303" s="176"/>
      <c r="HD303" s="176"/>
      <c r="HE303" s="176"/>
      <c r="HF303" s="176"/>
      <c r="HG303" s="176"/>
      <c r="HH303" s="176"/>
      <c r="HI303" s="176"/>
      <c r="HJ303" s="176"/>
      <c r="HK303" s="176"/>
      <c r="HL303" s="176"/>
      <c r="HM303" s="176"/>
      <c r="HN303" s="176"/>
      <c r="HO303" s="176"/>
      <c r="HP303" s="176"/>
      <c r="HQ303" s="176"/>
      <c r="HR303" s="176"/>
      <c r="HS303" s="176"/>
      <c r="HT303" s="176"/>
      <c r="HU303" s="176"/>
      <c r="HV303" s="176"/>
      <c r="HW303" s="176"/>
      <c r="HX303" s="176"/>
      <c r="HY303" s="176"/>
      <c r="HZ303" s="176"/>
      <c r="IA303" s="176"/>
      <c r="IB303" s="176"/>
      <c r="IC303" s="176"/>
      <c r="ID303" s="176"/>
      <c r="IE303" s="176"/>
      <c r="IF303" s="176"/>
      <c r="IG303" s="176"/>
      <c r="IH303" s="176"/>
      <c r="II303" s="176"/>
      <c r="IJ303" s="176"/>
      <c r="IK303" s="176"/>
      <c r="IL303" s="176"/>
      <c r="IM303" s="176"/>
      <c r="IN303" s="176"/>
      <c r="IO303" s="176"/>
      <c r="IP303" s="176"/>
      <c r="IQ303" s="176"/>
      <c r="IR303" s="176"/>
      <c r="IS303" s="176"/>
      <c r="IT303" s="176"/>
      <c r="IU303" s="176"/>
      <c r="IV303" s="176"/>
    </row>
    <row r="304" spans="1:256" s="177" customFormat="1" x14ac:dyDescent="0.2">
      <c r="A304" s="591"/>
      <c r="B304" s="170" t="s">
        <v>226</v>
      </c>
      <c r="C304" s="808"/>
      <c r="D304" s="809"/>
      <c r="E304" s="809"/>
      <c r="F304" s="809"/>
      <c r="G304" s="809"/>
      <c r="H304" s="810"/>
      <c r="I304" s="171">
        <f>SUM(H302:H303)</f>
        <v>1.05</v>
      </c>
      <c r="J304" s="179"/>
      <c r="K304" s="175"/>
      <c r="L304" s="175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76"/>
      <c r="DX304" s="176"/>
      <c r="DY304" s="176"/>
      <c r="DZ304" s="176"/>
      <c r="EA304" s="176"/>
      <c r="EB304" s="176"/>
      <c r="EC304" s="176"/>
      <c r="ED304" s="176"/>
      <c r="EE304" s="176"/>
      <c r="EF304" s="176"/>
      <c r="EG304" s="176"/>
      <c r="EH304" s="176"/>
      <c r="EI304" s="176"/>
      <c r="EJ304" s="176"/>
      <c r="EK304" s="176"/>
      <c r="EL304" s="176"/>
      <c r="EM304" s="176"/>
      <c r="EN304" s="176"/>
      <c r="EO304" s="176"/>
      <c r="EP304" s="176"/>
      <c r="EQ304" s="176"/>
      <c r="ER304" s="176"/>
      <c r="ES304" s="176"/>
      <c r="ET304" s="176"/>
      <c r="EU304" s="176"/>
      <c r="EV304" s="176"/>
      <c r="EW304" s="176"/>
      <c r="EX304" s="176"/>
      <c r="EY304" s="176"/>
      <c r="EZ304" s="176"/>
      <c r="FA304" s="176"/>
      <c r="FB304" s="176"/>
      <c r="FC304" s="176"/>
      <c r="FD304" s="176"/>
      <c r="FE304" s="176"/>
      <c r="FF304" s="176"/>
      <c r="FG304" s="176"/>
      <c r="FH304" s="176"/>
      <c r="FI304" s="176"/>
      <c r="FJ304" s="176"/>
      <c r="FK304" s="176"/>
      <c r="FL304" s="176"/>
      <c r="FM304" s="176"/>
      <c r="FN304" s="176"/>
      <c r="FO304" s="176"/>
      <c r="FP304" s="176"/>
      <c r="FQ304" s="176"/>
      <c r="FR304" s="176"/>
      <c r="FS304" s="176"/>
      <c r="FT304" s="176"/>
      <c r="FU304" s="176"/>
      <c r="FV304" s="176"/>
      <c r="FW304" s="176"/>
      <c r="FX304" s="176"/>
      <c r="FY304" s="176"/>
      <c r="FZ304" s="176"/>
      <c r="GA304" s="176"/>
      <c r="GB304" s="176"/>
      <c r="GC304" s="176"/>
      <c r="GD304" s="176"/>
      <c r="GE304" s="176"/>
      <c r="GF304" s="176"/>
      <c r="GG304" s="176"/>
      <c r="GH304" s="176"/>
      <c r="GI304" s="176"/>
      <c r="GJ304" s="176"/>
      <c r="GK304" s="176"/>
      <c r="GL304" s="176"/>
      <c r="GM304" s="176"/>
      <c r="GN304" s="176"/>
      <c r="GO304" s="176"/>
      <c r="GP304" s="176"/>
      <c r="GQ304" s="176"/>
      <c r="GR304" s="176"/>
      <c r="GS304" s="176"/>
      <c r="GT304" s="176"/>
      <c r="GU304" s="176"/>
      <c r="GV304" s="176"/>
      <c r="GW304" s="176"/>
      <c r="GX304" s="176"/>
      <c r="GY304" s="176"/>
      <c r="GZ304" s="176"/>
      <c r="HA304" s="176"/>
      <c r="HB304" s="176"/>
      <c r="HC304" s="176"/>
      <c r="HD304" s="176"/>
      <c r="HE304" s="176"/>
      <c r="HF304" s="176"/>
      <c r="HG304" s="176"/>
      <c r="HH304" s="176"/>
      <c r="HI304" s="176"/>
      <c r="HJ304" s="176"/>
      <c r="HK304" s="176"/>
      <c r="HL304" s="176"/>
      <c r="HM304" s="176"/>
      <c r="HN304" s="176"/>
      <c r="HO304" s="176"/>
      <c r="HP304" s="176"/>
      <c r="HQ304" s="176"/>
      <c r="HR304" s="176"/>
      <c r="HS304" s="176"/>
      <c r="HT304" s="176"/>
      <c r="HU304" s="176"/>
      <c r="HV304" s="176"/>
      <c r="HW304" s="176"/>
      <c r="HX304" s="176"/>
      <c r="HY304" s="176"/>
      <c r="HZ304" s="176"/>
      <c r="IA304" s="176"/>
      <c r="IB304" s="176"/>
      <c r="IC304" s="176"/>
      <c r="ID304" s="176"/>
      <c r="IE304" s="176"/>
      <c r="IF304" s="176"/>
      <c r="IG304" s="176"/>
      <c r="IH304" s="176"/>
      <c r="II304" s="176"/>
      <c r="IJ304" s="176"/>
      <c r="IK304" s="176"/>
      <c r="IL304" s="176"/>
      <c r="IM304" s="176"/>
      <c r="IN304" s="176"/>
      <c r="IO304" s="176"/>
      <c r="IP304" s="176"/>
      <c r="IQ304" s="176"/>
      <c r="IR304" s="176"/>
      <c r="IS304" s="176"/>
      <c r="IT304" s="176"/>
      <c r="IU304" s="176"/>
      <c r="IV304" s="176"/>
    </row>
    <row r="305" spans="1:256" s="177" customFormat="1" x14ac:dyDescent="0.2">
      <c r="A305" s="591"/>
      <c r="B305" s="102"/>
      <c r="C305" s="672"/>
      <c r="D305" s="672"/>
      <c r="E305" s="672"/>
      <c r="F305" s="104"/>
      <c r="G305" s="105"/>
      <c r="H305" s="106"/>
      <c r="I305" s="107"/>
      <c r="J305" s="179"/>
      <c r="K305" s="175"/>
      <c r="L305" s="175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76"/>
      <c r="DX305" s="176"/>
      <c r="DY305" s="176"/>
      <c r="DZ305" s="176"/>
      <c r="EA305" s="176"/>
      <c r="EB305" s="176"/>
      <c r="EC305" s="176"/>
      <c r="ED305" s="176"/>
      <c r="EE305" s="176"/>
      <c r="EF305" s="176"/>
      <c r="EG305" s="176"/>
      <c r="EH305" s="176"/>
      <c r="EI305" s="176"/>
      <c r="EJ305" s="176"/>
      <c r="EK305" s="176"/>
      <c r="EL305" s="176"/>
      <c r="EM305" s="176"/>
      <c r="EN305" s="176"/>
      <c r="EO305" s="176"/>
      <c r="EP305" s="176"/>
      <c r="EQ305" s="176"/>
      <c r="ER305" s="176"/>
      <c r="ES305" s="176"/>
      <c r="ET305" s="176"/>
      <c r="EU305" s="176"/>
      <c r="EV305" s="176"/>
      <c r="EW305" s="176"/>
      <c r="EX305" s="176"/>
      <c r="EY305" s="176"/>
      <c r="EZ305" s="176"/>
      <c r="FA305" s="176"/>
      <c r="FB305" s="176"/>
      <c r="FC305" s="176"/>
      <c r="FD305" s="176"/>
      <c r="FE305" s="176"/>
      <c r="FF305" s="176"/>
      <c r="FG305" s="176"/>
      <c r="FH305" s="176"/>
      <c r="FI305" s="176"/>
      <c r="FJ305" s="176"/>
      <c r="FK305" s="176"/>
      <c r="FL305" s="176"/>
      <c r="FM305" s="176"/>
      <c r="FN305" s="176"/>
      <c r="FO305" s="176"/>
      <c r="FP305" s="176"/>
      <c r="FQ305" s="176"/>
      <c r="FR305" s="176"/>
      <c r="FS305" s="176"/>
      <c r="FT305" s="176"/>
      <c r="FU305" s="176"/>
      <c r="FV305" s="176"/>
      <c r="FW305" s="176"/>
      <c r="FX305" s="176"/>
      <c r="FY305" s="176"/>
      <c r="FZ305" s="176"/>
      <c r="GA305" s="176"/>
      <c r="GB305" s="176"/>
      <c r="GC305" s="176"/>
      <c r="GD305" s="176"/>
      <c r="GE305" s="176"/>
      <c r="GF305" s="176"/>
      <c r="GG305" s="176"/>
      <c r="GH305" s="176"/>
      <c r="GI305" s="176"/>
      <c r="GJ305" s="176"/>
      <c r="GK305" s="176"/>
      <c r="GL305" s="176"/>
      <c r="GM305" s="176"/>
      <c r="GN305" s="176"/>
      <c r="GO305" s="176"/>
      <c r="GP305" s="176"/>
      <c r="GQ305" s="176"/>
      <c r="GR305" s="176"/>
      <c r="GS305" s="176"/>
      <c r="GT305" s="176"/>
      <c r="GU305" s="176"/>
      <c r="GV305" s="176"/>
      <c r="GW305" s="176"/>
      <c r="GX305" s="176"/>
      <c r="GY305" s="176"/>
      <c r="GZ305" s="176"/>
      <c r="HA305" s="176"/>
      <c r="HB305" s="176"/>
      <c r="HC305" s="176"/>
      <c r="HD305" s="176"/>
      <c r="HE305" s="176"/>
      <c r="HF305" s="176"/>
      <c r="HG305" s="176"/>
      <c r="HH305" s="176"/>
      <c r="HI305" s="176"/>
      <c r="HJ305" s="176"/>
      <c r="HK305" s="176"/>
      <c r="HL305" s="176"/>
      <c r="HM305" s="176"/>
      <c r="HN305" s="176"/>
      <c r="HO305" s="176"/>
      <c r="HP305" s="176"/>
      <c r="HQ305" s="176"/>
      <c r="HR305" s="176"/>
      <c r="HS305" s="176"/>
      <c r="HT305" s="176"/>
      <c r="HU305" s="176"/>
      <c r="HV305" s="176"/>
      <c r="HW305" s="176"/>
      <c r="HX305" s="176"/>
      <c r="HY305" s="176"/>
      <c r="HZ305" s="176"/>
      <c r="IA305" s="176"/>
      <c r="IB305" s="176"/>
      <c r="IC305" s="176"/>
      <c r="ID305" s="176"/>
      <c r="IE305" s="176"/>
      <c r="IF305" s="176"/>
      <c r="IG305" s="176"/>
      <c r="IH305" s="176"/>
      <c r="II305" s="176"/>
      <c r="IJ305" s="176"/>
      <c r="IK305" s="176"/>
      <c r="IL305" s="176"/>
      <c r="IM305" s="176"/>
      <c r="IN305" s="176"/>
      <c r="IO305" s="176"/>
      <c r="IP305" s="176"/>
      <c r="IQ305" s="176"/>
      <c r="IR305" s="176"/>
      <c r="IS305" s="176"/>
      <c r="IT305" s="176"/>
      <c r="IU305" s="176"/>
      <c r="IV305" s="176"/>
    </row>
    <row r="306" spans="1:256" s="177" customFormat="1" x14ac:dyDescent="0.2">
      <c r="A306" s="591"/>
      <c r="B306" s="866" t="s">
        <v>229</v>
      </c>
      <c r="C306" s="813" t="s">
        <v>22</v>
      </c>
      <c r="D306" s="813" t="s">
        <v>223</v>
      </c>
      <c r="E306" s="813" t="s">
        <v>17</v>
      </c>
      <c r="F306" s="816" t="s">
        <v>224</v>
      </c>
      <c r="G306" s="818" t="s">
        <v>225</v>
      </c>
      <c r="H306" s="819"/>
      <c r="I306" s="820" t="s">
        <v>230</v>
      </c>
      <c r="J306" s="179"/>
      <c r="K306" s="175"/>
      <c r="L306" s="181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76"/>
      <c r="DX306" s="176"/>
      <c r="DY306" s="176"/>
      <c r="DZ306" s="176"/>
      <c r="EA306" s="176"/>
      <c r="EB306" s="176"/>
      <c r="EC306" s="176"/>
      <c r="ED306" s="176"/>
      <c r="EE306" s="176"/>
      <c r="EF306" s="176"/>
      <c r="EG306" s="176"/>
      <c r="EH306" s="176"/>
      <c r="EI306" s="176"/>
      <c r="EJ306" s="176"/>
      <c r="EK306" s="176"/>
      <c r="EL306" s="176"/>
      <c r="EM306" s="176"/>
      <c r="EN306" s="176"/>
      <c r="EO306" s="176"/>
      <c r="EP306" s="176"/>
      <c r="EQ306" s="176"/>
      <c r="ER306" s="176"/>
      <c r="ES306" s="176"/>
      <c r="ET306" s="176"/>
      <c r="EU306" s="176"/>
      <c r="EV306" s="176"/>
      <c r="EW306" s="176"/>
      <c r="EX306" s="176"/>
      <c r="EY306" s="176"/>
      <c r="EZ306" s="176"/>
      <c r="FA306" s="176"/>
      <c r="FB306" s="176"/>
      <c r="FC306" s="176"/>
      <c r="FD306" s="176"/>
      <c r="FE306" s="176"/>
      <c r="FF306" s="176"/>
      <c r="FG306" s="176"/>
      <c r="FH306" s="176"/>
      <c r="FI306" s="176"/>
      <c r="FJ306" s="176"/>
      <c r="FK306" s="176"/>
      <c r="FL306" s="176"/>
      <c r="FM306" s="176"/>
      <c r="FN306" s="176"/>
      <c r="FO306" s="176"/>
      <c r="FP306" s="176"/>
      <c r="FQ306" s="176"/>
      <c r="FR306" s="176"/>
      <c r="FS306" s="176"/>
      <c r="FT306" s="176"/>
      <c r="FU306" s="176"/>
      <c r="FV306" s="176"/>
      <c r="FW306" s="176"/>
      <c r="FX306" s="176"/>
      <c r="FY306" s="176"/>
      <c r="FZ306" s="176"/>
      <c r="GA306" s="176"/>
      <c r="GB306" s="176"/>
      <c r="GC306" s="176"/>
      <c r="GD306" s="176"/>
      <c r="GE306" s="176"/>
      <c r="GF306" s="176"/>
      <c r="GG306" s="176"/>
      <c r="GH306" s="176"/>
      <c r="GI306" s="176"/>
      <c r="GJ306" s="176"/>
      <c r="GK306" s="176"/>
      <c r="GL306" s="176"/>
      <c r="GM306" s="176"/>
      <c r="GN306" s="176"/>
      <c r="GO306" s="176"/>
      <c r="GP306" s="176"/>
      <c r="GQ306" s="176"/>
      <c r="GR306" s="176"/>
      <c r="GS306" s="176"/>
      <c r="GT306" s="176"/>
      <c r="GU306" s="176"/>
      <c r="GV306" s="176"/>
      <c r="GW306" s="176"/>
      <c r="GX306" s="176"/>
      <c r="GY306" s="176"/>
      <c r="GZ306" s="176"/>
      <c r="HA306" s="176"/>
      <c r="HB306" s="176"/>
      <c r="HC306" s="176"/>
      <c r="HD306" s="176"/>
      <c r="HE306" s="176"/>
      <c r="HF306" s="176"/>
      <c r="HG306" s="176"/>
      <c r="HH306" s="176"/>
      <c r="HI306" s="176"/>
      <c r="HJ306" s="176"/>
      <c r="HK306" s="176"/>
      <c r="HL306" s="176"/>
      <c r="HM306" s="176"/>
      <c r="HN306" s="176"/>
      <c r="HO306" s="176"/>
      <c r="HP306" s="176"/>
      <c r="HQ306" s="176"/>
      <c r="HR306" s="176"/>
      <c r="HS306" s="176"/>
      <c r="HT306" s="176"/>
      <c r="HU306" s="176"/>
      <c r="HV306" s="176"/>
      <c r="HW306" s="176"/>
      <c r="HX306" s="176"/>
      <c r="HY306" s="176"/>
      <c r="HZ306" s="176"/>
      <c r="IA306" s="176"/>
      <c r="IB306" s="176"/>
      <c r="IC306" s="176"/>
      <c r="ID306" s="176"/>
      <c r="IE306" s="176"/>
      <c r="IF306" s="176"/>
      <c r="IG306" s="176"/>
      <c r="IH306" s="176"/>
      <c r="II306" s="176"/>
      <c r="IJ306" s="176"/>
      <c r="IK306" s="176"/>
      <c r="IL306" s="176"/>
      <c r="IM306" s="176"/>
      <c r="IN306" s="176"/>
      <c r="IO306" s="176"/>
      <c r="IP306" s="176"/>
      <c r="IQ306" s="176"/>
      <c r="IR306" s="176"/>
      <c r="IS306" s="176"/>
      <c r="IT306" s="176"/>
      <c r="IU306" s="176"/>
      <c r="IV306" s="176"/>
    </row>
    <row r="307" spans="1:256" s="177" customFormat="1" x14ac:dyDescent="0.2">
      <c r="A307" s="591"/>
      <c r="B307" s="868"/>
      <c r="C307" s="814"/>
      <c r="D307" s="814"/>
      <c r="E307" s="814"/>
      <c r="F307" s="869"/>
      <c r="G307" s="165" t="s">
        <v>227</v>
      </c>
      <c r="H307" s="166" t="s">
        <v>228</v>
      </c>
      <c r="I307" s="821"/>
      <c r="J307" s="182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/>
      <c r="EC307" s="176"/>
      <c r="ED307" s="176"/>
      <c r="EE307" s="176"/>
      <c r="EF307" s="176"/>
      <c r="EG307" s="176"/>
      <c r="EH307" s="176"/>
      <c r="EI307" s="176"/>
      <c r="EJ307" s="176"/>
      <c r="EK307" s="176"/>
      <c r="EL307" s="176"/>
      <c r="EM307" s="176"/>
      <c r="EN307" s="176"/>
      <c r="EO307" s="176"/>
      <c r="EP307" s="176"/>
      <c r="EQ307" s="176"/>
      <c r="ER307" s="176"/>
      <c r="ES307" s="176"/>
      <c r="ET307" s="176"/>
      <c r="EU307" s="176"/>
      <c r="EV307" s="176"/>
      <c r="EW307" s="176"/>
      <c r="EX307" s="176"/>
      <c r="EY307" s="176"/>
      <c r="EZ307" s="176"/>
      <c r="FA307" s="176"/>
      <c r="FB307" s="176"/>
      <c r="FC307" s="176"/>
      <c r="FD307" s="176"/>
      <c r="FE307" s="176"/>
      <c r="FF307" s="176"/>
      <c r="FG307" s="176"/>
      <c r="FH307" s="176"/>
      <c r="FI307" s="176"/>
      <c r="FJ307" s="176"/>
      <c r="FK307" s="176"/>
      <c r="FL307" s="176"/>
      <c r="FM307" s="176"/>
      <c r="FN307" s="176"/>
      <c r="FO307" s="176"/>
      <c r="FP307" s="176"/>
      <c r="FQ307" s="176"/>
      <c r="FR307" s="176"/>
      <c r="FS307" s="176"/>
      <c r="FT307" s="176"/>
      <c r="FU307" s="176"/>
      <c r="FV307" s="176"/>
      <c r="FW307" s="176"/>
      <c r="FX307" s="176"/>
      <c r="FY307" s="176"/>
      <c r="FZ307" s="176"/>
      <c r="GA307" s="176"/>
      <c r="GB307" s="176"/>
      <c r="GC307" s="176"/>
      <c r="GD307" s="176"/>
      <c r="GE307" s="176"/>
      <c r="GF307" s="176"/>
      <c r="GG307" s="176"/>
      <c r="GH307" s="176"/>
      <c r="GI307" s="176"/>
      <c r="GJ307" s="176"/>
      <c r="GK307" s="176"/>
      <c r="GL307" s="176"/>
      <c r="GM307" s="176"/>
      <c r="GN307" s="176"/>
      <c r="GO307" s="176"/>
      <c r="GP307" s="176"/>
      <c r="GQ307" s="176"/>
      <c r="GR307" s="176"/>
      <c r="GS307" s="176"/>
      <c r="GT307" s="176"/>
      <c r="GU307" s="176"/>
      <c r="GV307" s="176"/>
      <c r="GW307" s="176"/>
      <c r="GX307" s="176"/>
      <c r="GY307" s="176"/>
      <c r="GZ307" s="176"/>
      <c r="HA307" s="176"/>
      <c r="HB307" s="176"/>
      <c r="HC307" s="176"/>
      <c r="HD307" s="176"/>
      <c r="HE307" s="176"/>
      <c r="HF307" s="176"/>
      <c r="HG307" s="176"/>
      <c r="HH307" s="176"/>
      <c r="HI307" s="176"/>
      <c r="HJ307" s="176"/>
      <c r="HK307" s="176"/>
      <c r="HL307" s="176"/>
      <c r="HM307" s="176"/>
      <c r="HN307" s="176"/>
      <c r="HO307" s="176"/>
      <c r="HP307" s="176"/>
      <c r="HQ307" s="176"/>
      <c r="HR307" s="176"/>
      <c r="HS307" s="176"/>
      <c r="HT307" s="176"/>
      <c r="HU307" s="176"/>
      <c r="HV307" s="176"/>
      <c r="HW307" s="176"/>
      <c r="HX307" s="176"/>
      <c r="HY307" s="176"/>
      <c r="HZ307" s="176"/>
      <c r="IA307" s="176"/>
      <c r="IB307" s="176"/>
      <c r="IC307" s="176"/>
      <c r="ID307" s="176"/>
      <c r="IE307" s="176"/>
      <c r="IF307" s="176"/>
      <c r="IG307" s="176"/>
      <c r="IH307" s="176"/>
      <c r="II307" s="176"/>
      <c r="IJ307" s="176"/>
      <c r="IK307" s="176"/>
      <c r="IL307" s="176"/>
      <c r="IM307" s="176"/>
      <c r="IN307" s="176"/>
      <c r="IO307" s="176"/>
      <c r="IP307" s="176"/>
      <c r="IQ307" s="176"/>
      <c r="IR307" s="176"/>
      <c r="IS307" s="176"/>
      <c r="IT307" s="176"/>
      <c r="IU307" s="176"/>
      <c r="IV307" s="176"/>
    </row>
    <row r="308" spans="1:256" s="177" customFormat="1" ht="21" customHeight="1" x14ac:dyDescent="0.2">
      <c r="A308" s="591"/>
      <c r="B308" s="132" t="s">
        <v>1035</v>
      </c>
      <c r="C308" s="77" t="s">
        <v>11</v>
      </c>
      <c r="D308" s="593">
        <v>43054</v>
      </c>
      <c r="E308" s="111" t="s">
        <v>209</v>
      </c>
      <c r="F308" s="172">
        <v>1</v>
      </c>
      <c r="G308" s="594">
        <v>8.0500000000000007</v>
      </c>
      <c r="H308" s="114">
        <f>TRUNC(F308*G308,2)</f>
        <v>8.0500000000000007</v>
      </c>
      <c r="I308" s="569"/>
      <c r="J308" s="182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76"/>
      <c r="DX308" s="176"/>
      <c r="DY308" s="176"/>
      <c r="DZ308" s="176"/>
      <c r="EA308" s="176"/>
      <c r="EB308" s="176"/>
      <c r="EC308" s="176"/>
      <c r="ED308" s="176"/>
      <c r="EE308" s="176"/>
      <c r="EF308" s="176"/>
      <c r="EG308" s="176"/>
      <c r="EH308" s="176"/>
      <c r="EI308" s="176"/>
      <c r="EJ308" s="176"/>
      <c r="EK308" s="176"/>
      <c r="EL308" s="176"/>
      <c r="EM308" s="176"/>
      <c r="EN308" s="176"/>
      <c r="EO308" s="176"/>
      <c r="EP308" s="176"/>
      <c r="EQ308" s="176"/>
      <c r="ER308" s="176"/>
      <c r="ES308" s="176"/>
      <c r="ET308" s="176"/>
      <c r="EU308" s="176"/>
      <c r="EV308" s="176"/>
      <c r="EW308" s="176"/>
      <c r="EX308" s="176"/>
      <c r="EY308" s="176"/>
      <c r="EZ308" s="176"/>
      <c r="FA308" s="176"/>
      <c r="FB308" s="176"/>
      <c r="FC308" s="176"/>
      <c r="FD308" s="176"/>
      <c r="FE308" s="176"/>
      <c r="FF308" s="176"/>
      <c r="FG308" s="176"/>
      <c r="FH308" s="176"/>
      <c r="FI308" s="176"/>
      <c r="FJ308" s="176"/>
      <c r="FK308" s="176"/>
      <c r="FL308" s="176"/>
      <c r="FM308" s="176"/>
      <c r="FN308" s="176"/>
      <c r="FO308" s="176"/>
      <c r="FP308" s="176"/>
      <c r="FQ308" s="176"/>
      <c r="FR308" s="176"/>
      <c r="FS308" s="176"/>
      <c r="FT308" s="176"/>
      <c r="FU308" s="176"/>
      <c r="FV308" s="176"/>
      <c r="FW308" s="176"/>
      <c r="FX308" s="176"/>
      <c r="FY308" s="176"/>
      <c r="FZ308" s="176"/>
      <c r="GA308" s="176"/>
      <c r="GB308" s="176"/>
      <c r="GC308" s="176"/>
      <c r="GD308" s="176"/>
      <c r="GE308" s="176"/>
      <c r="GF308" s="176"/>
      <c r="GG308" s="176"/>
      <c r="GH308" s="176"/>
      <c r="GI308" s="176"/>
      <c r="GJ308" s="176"/>
      <c r="GK308" s="176"/>
      <c r="GL308" s="176"/>
      <c r="GM308" s="176"/>
      <c r="GN308" s="176"/>
      <c r="GO308" s="176"/>
      <c r="GP308" s="176"/>
      <c r="GQ308" s="176"/>
      <c r="GR308" s="176"/>
      <c r="GS308" s="176"/>
      <c r="GT308" s="176"/>
      <c r="GU308" s="176"/>
      <c r="GV308" s="176"/>
      <c r="GW308" s="176"/>
      <c r="GX308" s="176"/>
      <c r="GY308" s="176"/>
      <c r="GZ308" s="176"/>
      <c r="HA308" s="176"/>
      <c r="HB308" s="176"/>
      <c r="HC308" s="176"/>
      <c r="HD308" s="176"/>
      <c r="HE308" s="176"/>
      <c r="HF308" s="176"/>
      <c r="HG308" s="176"/>
      <c r="HH308" s="176"/>
      <c r="HI308" s="176"/>
      <c r="HJ308" s="176"/>
      <c r="HK308" s="176"/>
      <c r="HL308" s="176"/>
      <c r="HM308" s="176"/>
      <c r="HN308" s="176"/>
      <c r="HO308" s="176"/>
      <c r="HP308" s="176"/>
      <c r="HQ308" s="176"/>
      <c r="HR308" s="176"/>
      <c r="HS308" s="176"/>
      <c r="HT308" s="176"/>
      <c r="HU308" s="176"/>
      <c r="HV308" s="176"/>
      <c r="HW308" s="176"/>
      <c r="HX308" s="176"/>
      <c r="HY308" s="176"/>
      <c r="HZ308" s="176"/>
      <c r="IA308" s="176"/>
      <c r="IB308" s="176"/>
      <c r="IC308" s="176"/>
      <c r="ID308" s="176"/>
      <c r="IE308" s="176"/>
      <c r="IF308" s="176"/>
      <c r="IG308" s="176"/>
      <c r="IH308" s="176"/>
      <c r="II308" s="176"/>
      <c r="IJ308" s="176"/>
      <c r="IK308" s="176"/>
      <c r="IL308" s="176"/>
      <c r="IM308" s="176"/>
      <c r="IN308" s="176"/>
      <c r="IO308" s="176"/>
      <c r="IP308" s="176"/>
      <c r="IQ308" s="176"/>
      <c r="IR308" s="176"/>
      <c r="IS308" s="176"/>
      <c r="IT308" s="176"/>
      <c r="IU308" s="176"/>
      <c r="IV308" s="176"/>
    </row>
    <row r="309" spans="1:256" s="177" customFormat="1" x14ac:dyDescent="0.2">
      <c r="A309" s="591"/>
      <c r="B309" s="170" t="s">
        <v>230</v>
      </c>
      <c r="C309" s="808"/>
      <c r="D309" s="809"/>
      <c r="E309" s="809"/>
      <c r="F309" s="809"/>
      <c r="G309" s="809"/>
      <c r="H309" s="810"/>
      <c r="I309" s="171">
        <f>SUM(H308:H308)</f>
        <v>8.0500000000000007</v>
      </c>
      <c r="J309" s="182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  <c r="AZ309" s="176"/>
      <c r="BA309" s="176"/>
      <c r="BB309" s="176"/>
      <c r="BC309" s="176"/>
      <c r="BD309" s="176"/>
      <c r="BE309" s="176"/>
      <c r="BF309" s="176"/>
      <c r="BG309" s="176"/>
      <c r="BH309" s="176"/>
      <c r="BI309" s="176"/>
      <c r="BJ309" s="176"/>
      <c r="BK309" s="176"/>
      <c r="BL309" s="176"/>
      <c r="BM309" s="176"/>
      <c r="BN309" s="176"/>
      <c r="BO309" s="176"/>
      <c r="BP309" s="176"/>
      <c r="BQ309" s="176"/>
      <c r="BR309" s="176"/>
      <c r="BS309" s="176"/>
      <c r="BT309" s="176"/>
      <c r="BU309" s="176"/>
      <c r="BV309" s="176"/>
      <c r="BW309" s="176"/>
      <c r="BX309" s="176"/>
      <c r="BY309" s="176"/>
      <c r="BZ309" s="176"/>
      <c r="CA309" s="176"/>
      <c r="CB309" s="176"/>
      <c r="CC309" s="176"/>
      <c r="CD309" s="176"/>
      <c r="CE309" s="176"/>
      <c r="CF309" s="176"/>
      <c r="CG309" s="176"/>
      <c r="CH309" s="176"/>
      <c r="CI309" s="176"/>
      <c r="CJ309" s="176"/>
      <c r="CK309" s="176"/>
      <c r="CL309" s="176"/>
      <c r="CM309" s="176"/>
      <c r="CN309" s="176"/>
      <c r="CO309" s="176"/>
      <c r="CP309" s="176"/>
      <c r="CQ309" s="176"/>
      <c r="CR309" s="176"/>
      <c r="CS309" s="176"/>
      <c r="CT309" s="176"/>
      <c r="CU309" s="176"/>
      <c r="CV309" s="176"/>
      <c r="CW309" s="176"/>
      <c r="CX309" s="176"/>
      <c r="CY309" s="176"/>
      <c r="CZ309" s="176"/>
      <c r="DA309" s="176"/>
      <c r="DB309" s="176"/>
      <c r="DC309" s="176"/>
      <c r="DD309" s="176"/>
      <c r="DE309" s="176"/>
      <c r="DF309" s="176"/>
      <c r="DG309" s="176"/>
      <c r="DH309" s="176"/>
      <c r="DI309" s="176"/>
      <c r="DJ309" s="176"/>
      <c r="DK309" s="176"/>
      <c r="DL309" s="176"/>
      <c r="DM309" s="176"/>
      <c r="DN309" s="176"/>
      <c r="DO309" s="176"/>
      <c r="DP309" s="176"/>
      <c r="DQ309" s="176"/>
      <c r="DR309" s="176"/>
      <c r="DS309" s="176"/>
      <c r="DT309" s="176"/>
      <c r="DU309" s="176"/>
      <c r="DV309" s="176"/>
      <c r="DW309" s="176"/>
      <c r="DX309" s="176"/>
      <c r="DY309" s="176"/>
      <c r="DZ309" s="176"/>
      <c r="EA309" s="176"/>
      <c r="EB309" s="176"/>
      <c r="EC309" s="176"/>
      <c r="ED309" s="176"/>
      <c r="EE309" s="176"/>
      <c r="EF309" s="176"/>
      <c r="EG309" s="176"/>
      <c r="EH309" s="176"/>
      <c r="EI309" s="176"/>
      <c r="EJ309" s="176"/>
      <c r="EK309" s="176"/>
      <c r="EL309" s="176"/>
      <c r="EM309" s="176"/>
      <c r="EN309" s="176"/>
      <c r="EO309" s="176"/>
      <c r="EP309" s="176"/>
      <c r="EQ309" s="176"/>
      <c r="ER309" s="176"/>
      <c r="ES309" s="176"/>
      <c r="ET309" s="176"/>
      <c r="EU309" s="176"/>
      <c r="EV309" s="176"/>
      <c r="EW309" s="176"/>
      <c r="EX309" s="176"/>
      <c r="EY309" s="176"/>
      <c r="EZ309" s="176"/>
      <c r="FA309" s="176"/>
      <c r="FB309" s="176"/>
      <c r="FC309" s="176"/>
      <c r="FD309" s="176"/>
      <c r="FE309" s="176"/>
      <c r="FF309" s="176"/>
      <c r="FG309" s="176"/>
      <c r="FH309" s="176"/>
      <c r="FI309" s="176"/>
      <c r="FJ309" s="176"/>
      <c r="FK309" s="176"/>
      <c r="FL309" s="176"/>
      <c r="FM309" s="176"/>
      <c r="FN309" s="176"/>
      <c r="FO309" s="176"/>
      <c r="FP309" s="176"/>
      <c r="FQ309" s="176"/>
      <c r="FR309" s="176"/>
      <c r="FS309" s="176"/>
      <c r="FT309" s="176"/>
      <c r="FU309" s="176"/>
      <c r="FV309" s="176"/>
      <c r="FW309" s="176"/>
      <c r="FX309" s="176"/>
      <c r="FY309" s="176"/>
      <c r="FZ309" s="176"/>
      <c r="GA309" s="176"/>
      <c r="GB309" s="176"/>
      <c r="GC309" s="176"/>
      <c r="GD309" s="176"/>
      <c r="GE309" s="176"/>
      <c r="GF309" s="176"/>
      <c r="GG309" s="176"/>
      <c r="GH309" s="176"/>
      <c r="GI309" s="176"/>
      <c r="GJ309" s="176"/>
      <c r="GK309" s="176"/>
      <c r="GL309" s="176"/>
      <c r="GM309" s="176"/>
      <c r="GN309" s="176"/>
      <c r="GO309" s="176"/>
      <c r="GP309" s="176"/>
      <c r="GQ309" s="176"/>
      <c r="GR309" s="176"/>
      <c r="GS309" s="176"/>
      <c r="GT309" s="176"/>
      <c r="GU309" s="176"/>
      <c r="GV309" s="176"/>
      <c r="GW309" s="176"/>
      <c r="GX309" s="176"/>
      <c r="GY309" s="176"/>
      <c r="GZ309" s="176"/>
      <c r="HA309" s="176"/>
      <c r="HB309" s="176"/>
      <c r="HC309" s="176"/>
      <c r="HD309" s="176"/>
      <c r="HE309" s="176"/>
      <c r="HF309" s="176"/>
      <c r="HG309" s="176"/>
      <c r="HH309" s="176"/>
      <c r="HI309" s="176"/>
      <c r="HJ309" s="176"/>
      <c r="HK309" s="176"/>
      <c r="HL309" s="176"/>
      <c r="HM309" s="176"/>
      <c r="HN309" s="176"/>
      <c r="HO309" s="176"/>
      <c r="HP309" s="176"/>
      <c r="HQ309" s="176"/>
      <c r="HR309" s="176"/>
      <c r="HS309" s="176"/>
      <c r="HT309" s="176"/>
      <c r="HU309" s="176"/>
      <c r="HV309" s="176"/>
      <c r="HW309" s="176"/>
      <c r="HX309" s="176"/>
      <c r="HY309" s="176"/>
      <c r="HZ309" s="176"/>
      <c r="IA309" s="176"/>
      <c r="IB309" s="176"/>
      <c r="IC309" s="176"/>
      <c r="ID309" s="176"/>
      <c r="IE309" s="176"/>
      <c r="IF309" s="176"/>
      <c r="IG309" s="176"/>
      <c r="IH309" s="176"/>
      <c r="II309" s="176"/>
      <c r="IJ309" s="176"/>
      <c r="IK309" s="176"/>
      <c r="IL309" s="176"/>
      <c r="IM309" s="176"/>
      <c r="IN309" s="176"/>
      <c r="IO309" s="176"/>
      <c r="IP309" s="176"/>
      <c r="IQ309" s="176"/>
      <c r="IR309" s="176"/>
      <c r="IS309" s="176"/>
      <c r="IT309" s="176"/>
      <c r="IU309" s="176"/>
      <c r="IV309" s="176"/>
    </row>
    <row r="310" spans="1:256" s="177" customFormat="1" x14ac:dyDescent="0.2">
      <c r="A310" s="591"/>
      <c r="B310" s="126"/>
      <c r="C310" s="127"/>
      <c r="D310" s="127"/>
      <c r="E310" s="128"/>
      <c r="F310" s="88"/>
      <c r="G310" s="129"/>
      <c r="H310" s="130"/>
      <c r="I310" s="131"/>
      <c r="J310" s="182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76"/>
      <c r="DX310" s="176"/>
      <c r="DY310" s="176"/>
      <c r="DZ310" s="176"/>
      <c r="EA310" s="176"/>
      <c r="EB310" s="176"/>
      <c r="EC310" s="176"/>
      <c r="ED310" s="176"/>
      <c r="EE310" s="176"/>
      <c r="EF310" s="176"/>
      <c r="EG310" s="176"/>
      <c r="EH310" s="176"/>
      <c r="EI310" s="176"/>
      <c r="EJ310" s="176"/>
      <c r="EK310" s="176"/>
      <c r="EL310" s="176"/>
      <c r="EM310" s="176"/>
      <c r="EN310" s="176"/>
      <c r="EO310" s="176"/>
      <c r="EP310" s="176"/>
      <c r="EQ310" s="176"/>
      <c r="ER310" s="176"/>
      <c r="ES310" s="176"/>
      <c r="ET310" s="176"/>
      <c r="EU310" s="176"/>
      <c r="EV310" s="176"/>
      <c r="EW310" s="176"/>
      <c r="EX310" s="176"/>
      <c r="EY310" s="176"/>
      <c r="EZ310" s="176"/>
      <c r="FA310" s="176"/>
      <c r="FB310" s="176"/>
      <c r="FC310" s="176"/>
      <c r="FD310" s="176"/>
      <c r="FE310" s="176"/>
      <c r="FF310" s="176"/>
      <c r="FG310" s="176"/>
      <c r="FH310" s="176"/>
      <c r="FI310" s="176"/>
      <c r="FJ310" s="176"/>
      <c r="FK310" s="176"/>
      <c r="FL310" s="176"/>
      <c r="FM310" s="176"/>
      <c r="FN310" s="176"/>
      <c r="FO310" s="176"/>
      <c r="FP310" s="176"/>
      <c r="FQ310" s="176"/>
      <c r="FR310" s="176"/>
      <c r="FS310" s="176"/>
      <c r="FT310" s="176"/>
      <c r="FU310" s="176"/>
      <c r="FV310" s="176"/>
      <c r="FW310" s="176"/>
      <c r="FX310" s="176"/>
      <c r="FY310" s="176"/>
      <c r="FZ310" s="176"/>
      <c r="GA310" s="176"/>
      <c r="GB310" s="176"/>
      <c r="GC310" s="176"/>
      <c r="GD310" s="176"/>
      <c r="GE310" s="176"/>
      <c r="GF310" s="176"/>
      <c r="GG310" s="176"/>
      <c r="GH310" s="176"/>
      <c r="GI310" s="176"/>
      <c r="GJ310" s="176"/>
      <c r="GK310" s="176"/>
      <c r="GL310" s="176"/>
      <c r="GM310" s="176"/>
      <c r="GN310" s="176"/>
      <c r="GO310" s="176"/>
      <c r="GP310" s="176"/>
      <c r="GQ310" s="176"/>
      <c r="GR310" s="176"/>
      <c r="GS310" s="176"/>
      <c r="GT310" s="176"/>
      <c r="GU310" s="176"/>
      <c r="GV310" s="176"/>
      <c r="GW310" s="176"/>
      <c r="GX310" s="176"/>
      <c r="GY310" s="176"/>
      <c r="GZ310" s="176"/>
      <c r="HA310" s="176"/>
      <c r="HB310" s="176"/>
      <c r="HC310" s="176"/>
      <c r="HD310" s="176"/>
      <c r="HE310" s="176"/>
      <c r="HF310" s="176"/>
      <c r="HG310" s="176"/>
      <c r="HH310" s="176"/>
      <c r="HI310" s="176"/>
      <c r="HJ310" s="176"/>
      <c r="HK310" s="176"/>
      <c r="HL310" s="176"/>
      <c r="HM310" s="176"/>
      <c r="HN310" s="176"/>
      <c r="HO310" s="176"/>
      <c r="HP310" s="176"/>
      <c r="HQ310" s="176"/>
      <c r="HR310" s="176"/>
      <c r="HS310" s="176"/>
      <c r="HT310" s="176"/>
      <c r="HU310" s="176"/>
      <c r="HV310" s="176"/>
      <c r="HW310" s="176"/>
      <c r="HX310" s="176"/>
      <c r="HY310" s="176"/>
      <c r="HZ310" s="176"/>
      <c r="IA310" s="176"/>
      <c r="IB310" s="176"/>
      <c r="IC310" s="176"/>
      <c r="ID310" s="176"/>
      <c r="IE310" s="176"/>
      <c r="IF310" s="176"/>
      <c r="IG310" s="176"/>
      <c r="IH310" s="176"/>
      <c r="II310" s="176"/>
      <c r="IJ310" s="176"/>
      <c r="IK310" s="176"/>
      <c r="IL310" s="176"/>
      <c r="IM310" s="176"/>
      <c r="IN310" s="176"/>
      <c r="IO310" s="176"/>
      <c r="IP310" s="176"/>
      <c r="IQ310" s="176"/>
      <c r="IR310" s="176"/>
      <c r="IS310" s="176"/>
      <c r="IT310" s="176"/>
      <c r="IU310" s="176"/>
      <c r="IV310" s="176"/>
    </row>
    <row r="311" spans="1:256" s="177" customFormat="1" x14ac:dyDescent="0.2">
      <c r="A311" s="591"/>
      <c r="B311" s="811" t="s">
        <v>231</v>
      </c>
      <c r="C311" s="813" t="s">
        <v>22</v>
      </c>
      <c r="D311" s="813" t="s">
        <v>223</v>
      </c>
      <c r="E311" s="813" t="s">
        <v>17</v>
      </c>
      <c r="F311" s="816" t="s">
        <v>224</v>
      </c>
      <c r="G311" s="818" t="s">
        <v>225</v>
      </c>
      <c r="H311" s="819"/>
      <c r="I311" s="820" t="s">
        <v>232</v>
      </c>
      <c r="J311" s="182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76"/>
      <c r="DX311" s="176"/>
      <c r="DY311" s="176"/>
      <c r="DZ311" s="176"/>
      <c r="EA311" s="176"/>
      <c r="EB311" s="176"/>
      <c r="EC311" s="176"/>
      <c r="ED311" s="176"/>
      <c r="EE311" s="176"/>
      <c r="EF311" s="176"/>
      <c r="EG311" s="176"/>
      <c r="EH311" s="176"/>
      <c r="EI311" s="176"/>
      <c r="EJ311" s="176"/>
      <c r="EK311" s="176"/>
      <c r="EL311" s="176"/>
      <c r="EM311" s="176"/>
      <c r="EN311" s="176"/>
      <c r="EO311" s="176"/>
      <c r="EP311" s="176"/>
      <c r="EQ311" s="176"/>
      <c r="ER311" s="176"/>
      <c r="ES311" s="176"/>
      <c r="ET311" s="176"/>
      <c r="EU311" s="176"/>
      <c r="EV311" s="176"/>
      <c r="EW311" s="176"/>
      <c r="EX311" s="176"/>
      <c r="EY311" s="176"/>
      <c r="EZ311" s="176"/>
      <c r="FA311" s="176"/>
      <c r="FB311" s="176"/>
      <c r="FC311" s="176"/>
      <c r="FD311" s="176"/>
      <c r="FE311" s="176"/>
      <c r="FF311" s="176"/>
      <c r="FG311" s="176"/>
      <c r="FH311" s="176"/>
      <c r="FI311" s="176"/>
      <c r="FJ311" s="176"/>
      <c r="FK311" s="176"/>
      <c r="FL311" s="176"/>
      <c r="FM311" s="176"/>
      <c r="FN311" s="176"/>
      <c r="FO311" s="176"/>
      <c r="FP311" s="176"/>
      <c r="FQ311" s="176"/>
      <c r="FR311" s="176"/>
      <c r="FS311" s="176"/>
      <c r="FT311" s="176"/>
      <c r="FU311" s="176"/>
      <c r="FV311" s="176"/>
      <c r="FW311" s="176"/>
      <c r="FX311" s="176"/>
      <c r="FY311" s="176"/>
      <c r="FZ311" s="176"/>
      <c r="GA311" s="176"/>
      <c r="GB311" s="176"/>
      <c r="GC311" s="176"/>
      <c r="GD311" s="176"/>
      <c r="GE311" s="176"/>
      <c r="GF311" s="176"/>
      <c r="GG311" s="176"/>
      <c r="GH311" s="176"/>
      <c r="GI311" s="176"/>
      <c r="GJ311" s="176"/>
      <c r="GK311" s="176"/>
      <c r="GL311" s="176"/>
      <c r="GM311" s="176"/>
      <c r="GN311" s="176"/>
      <c r="GO311" s="176"/>
      <c r="GP311" s="176"/>
      <c r="GQ311" s="176"/>
      <c r="GR311" s="176"/>
      <c r="GS311" s="176"/>
      <c r="GT311" s="176"/>
      <c r="GU311" s="176"/>
      <c r="GV311" s="176"/>
      <c r="GW311" s="176"/>
      <c r="GX311" s="176"/>
      <c r="GY311" s="176"/>
      <c r="GZ311" s="176"/>
      <c r="HA311" s="176"/>
      <c r="HB311" s="176"/>
      <c r="HC311" s="176"/>
      <c r="HD311" s="176"/>
      <c r="HE311" s="176"/>
      <c r="HF311" s="176"/>
      <c r="HG311" s="176"/>
      <c r="HH311" s="176"/>
      <c r="HI311" s="176"/>
      <c r="HJ311" s="176"/>
      <c r="HK311" s="176"/>
      <c r="HL311" s="176"/>
      <c r="HM311" s="176"/>
      <c r="HN311" s="176"/>
      <c r="HO311" s="176"/>
      <c r="HP311" s="176"/>
      <c r="HQ311" s="176"/>
      <c r="HR311" s="176"/>
      <c r="HS311" s="176"/>
      <c r="HT311" s="176"/>
      <c r="HU311" s="176"/>
      <c r="HV311" s="176"/>
      <c r="HW311" s="176"/>
      <c r="HX311" s="176"/>
      <c r="HY311" s="176"/>
      <c r="HZ311" s="176"/>
      <c r="IA311" s="176"/>
      <c r="IB311" s="176"/>
      <c r="IC311" s="176"/>
      <c r="ID311" s="176"/>
      <c r="IE311" s="176"/>
      <c r="IF311" s="176"/>
      <c r="IG311" s="176"/>
      <c r="IH311" s="176"/>
      <c r="II311" s="176"/>
      <c r="IJ311" s="176"/>
      <c r="IK311" s="176"/>
      <c r="IL311" s="176"/>
      <c r="IM311" s="176"/>
      <c r="IN311" s="176"/>
      <c r="IO311" s="176"/>
      <c r="IP311" s="176"/>
      <c r="IQ311" s="176"/>
      <c r="IR311" s="176"/>
      <c r="IS311" s="176"/>
      <c r="IT311" s="176"/>
      <c r="IU311" s="176"/>
      <c r="IV311" s="176"/>
    </row>
    <row r="312" spans="1:256" s="177" customFormat="1" x14ac:dyDescent="0.2">
      <c r="A312" s="591"/>
      <c r="B312" s="812"/>
      <c r="C312" s="814"/>
      <c r="D312" s="814"/>
      <c r="E312" s="815"/>
      <c r="F312" s="817"/>
      <c r="G312" s="165" t="s">
        <v>227</v>
      </c>
      <c r="H312" s="166" t="s">
        <v>228</v>
      </c>
      <c r="I312" s="821"/>
      <c r="J312" s="182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76"/>
      <c r="EO312" s="176"/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176"/>
      <c r="FX312" s="176"/>
      <c r="FY312" s="176"/>
      <c r="FZ312" s="176"/>
      <c r="GA312" s="176"/>
      <c r="GB312" s="176"/>
      <c r="GC312" s="176"/>
      <c r="GD312" s="176"/>
      <c r="GE312" s="176"/>
      <c r="GF312" s="176"/>
      <c r="GG312" s="176"/>
      <c r="GH312" s="176"/>
      <c r="GI312" s="176"/>
      <c r="GJ312" s="176"/>
      <c r="GK312" s="176"/>
      <c r="GL312" s="176"/>
      <c r="GM312" s="176"/>
      <c r="GN312" s="176"/>
      <c r="GO312" s="176"/>
      <c r="GP312" s="176"/>
      <c r="GQ312" s="176"/>
      <c r="GR312" s="176"/>
      <c r="GS312" s="176"/>
      <c r="GT312" s="176"/>
      <c r="GU312" s="176"/>
      <c r="GV312" s="176"/>
      <c r="GW312" s="176"/>
      <c r="GX312" s="176"/>
      <c r="GY312" s="176"/>
      <c r="GZ312" s="176"/>
      <c r="HA312" s="176"/>
      <c r="HB312" s="176"/>
      <c r="HC312" s="176"/>
      <c r="HD312" s="176"/>
      <c r="HE312" s="176"/>
      <c r="HF312" s="176"/>
      <c r="HG312" s="176"/>
      <c r="HH312" s="176"/>
      <c r="HI312" s="176"/>
      <c r="HJ312" s="176"/>
      <c r="HK312" s="176"/>
      <c r="HL312" s="176"/>
      <c r="HM312" s="176"/>
      <c r="HN312" s="176"/>
      <c r="HO312" s="176"/>
      <c r="HP312" s="176"/>
      <c r="HQ312" s="176"/>
      <c r="HR312" s="176"/>
      <c r="HS312" s="176"/>
      <c r="HT312" s="176"/>
      <c r="HU312" s="176"/>
      <c r="HV312" s="176"/>
      <c r="HW312" s="176"/>
      <c r="HX312" s="176"/>
      <c r="HY312" s="176"/>
      <c r="HZ312" s="176"/>
      <c r="IA312" s="176"/>
      <c r="IB312" s="176"/>
      <c r="IC312" s="176"/>
      <c r="ID312" s="176"/>
      <c r="IE312" s="176"/>
      <c r="IF312" s="176"/>
      <c r="IG312" s="176"/>
      <c r="IH312" s="176"/>
      <c r="II312" s="176"/>
      <c r="IJ312" s="176"/>
      <c r="IK312" s="176"/>
      <c r="IL312" s="176"/>
      <c r="IM312" s="176"/>
      <c r="IN312" s="176"/>
      <c r="IO312" s="176"/>
      <c r="IP312" s="176"/>
      <c r="IQ312" s="176"/>
      <c r="IR312" s="176"/>
      <c r="IS312" s="176"/>
      <c r="IT312" s="176"/>
      <c r="IU312" s="176"/>
      <c r="IV312" s="176"/>
    </row>
    <row r="313" spans="1:256" s="177" customFormat="1" x14ac:dyDescent="0.2">
      <c r="A313" s="591"/>
      <c r="B313" s="132"/>
      <c r="C313" s="110"/>
      <c r="D313" s="78"/>
      <c r="E313" s="111"/>
      <c r="F313" s="112"/>
      <c r="G313" s="113"/>
      <c r="H313" s="114"/>
      <c r="I313" s="159"/>
      <c r="J313" s="182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/>
      <c r="EK313" s="176"/>
      <c r="EL313" s="176"/>
      <c r="EM313" s="176"/>
      <c r="EN313" s="176"/>
      <c r="EO313" s="176"/>
      <c r="EP313" s="176"/>
      <c r="EQ313" s="176"/>
      <c r="ER313" s="176"/>
      <c r="ES313" s="176"/>
      <c r="ET313" s="176"/>
      <c r="EU313" s="176"/>
      <c r="EV313" s="176"/>
      <c r="EW313" s="176"/>
      <c r="EX313" s="176"/>
      <c r="EY313" s="176"/>
      <c r="EZ313" s="176"/>
      <c r="FA313" s="176"/>
      <c r="FB313" s="176"/>
      <c r="FC313" s="176"/>
      <c r="FD313" s="176"/>
      <c r="FE313" s="176"/>
      <c r="FF313" s="176"/>
      <c r="FG313" s="176"/>
      <c r="FH313" s="176"/>
      <c r="FI313" s="176"/>
      <c r="FJ313" s="176"/>
      <c r="FK313" s="176"/>
      <c r="FL313" s="176"/>
      <c r="FM313" s="176"/>
      <c r="FN313" s="176"/>
      <c r="FO313" s="176"/>
      <c r="FP313" s="176"/>
      <c r="FQ313" s="176"/>
      <c r="FR313" s="176"/>
      <c r="FS313" s="176"/>
      <c r="FT313" s="176"/>
      <c r="FU313" s="176"/>
      <c r="FV313" s="176"/>
      <c r="FW313" s="176"/>
      <c r="FX313" s="176"/>
      <c r="FY313" s="176"/>
      <c r="FZ313" s="176"/>
      <c r="GA313" s="176"/>
      <c r="GB313" s="176"/>
      <c r="GC313" s="176"/>
      <c r="GD313" s="176"/>
      <c r="GE313" s="176"/>
      <c r="GF313" s="176"/>
      <c r="GG313" s="176"/>
      <c r="GH313" s="176"/>
      <c r="GI313" s="176"/>
      <c r="GJ313" s="176"/>
      <c r="GK313" s="176"/>
      <c r="GL313" s="176"/>
      <c r="GM313" s="176"/>
      <c r="GN313" s="176"/>
      <c r="GO313" s="176"/>
      <c r="GP313" s="176"/>
      <c r="GQ313" s="176"/>
      <c r="GR313" s="176"/>
      <c r="GS313" s="176"/>
      <c r="GT313" s="176"/>
      <c r="GU313" s="176"/>
      <c r="GV313" s="176"/>
      <c r="GW313" s="176"/>
      <c r="GX313" s="176"/>
      <c r="GY313" s="176"/>
      <c r="GZ313" s="176"/>
      <c r="HA313" s="176"/>
      <c r="HB313" s="176"/>
      <c r="HC313" s="176"/>
      <c r="HD313" s="176"/>
      <c r="HE313" s="176"/>
      <c r="HF313" s="176"/>
      <c r="HG313" s="176"/>
      <c r="HH313" s="176"/>
      <c r="HI313" s="176"/>
      <c r="HJ313" s="176"/>
      <c r="HK313" s="176"/>
      <c r="HL313" s="176"/>
      <c r="HM313" s="176"/>
      <c r="HN313" s="176"/>
      <c r="HO313" s="176"/>
      <c r="HP313" s="176"/>
      <c r="HQ313" s="176"/>
      <c r="HR313" s="176"/>
      <c r="HS313" s="176"/>
      <c r="HT313" s="176"/>
      <c r="HU313" s="176"/>
      <c r="HV313" s="176"/>
      <c r="HW313" s="176"/>
      <c r="HX313" s="176"/>
      <c r="HY313" s="176"/>
      <c r="HZ313" s="176"/>
      <c r="IA313" s="176"/>
      <c r="IB313" s="176"/>
      <c r="IC313" s="176"/>
      <c r="ID313" s="176"/>
      <c r="IE313" s="176"/>
      <c r="IF313" s="176"/>
      <c r="IG313" s="176"/>
      <c r="IH313" s="176"/>
      <c r="II313" s="176"/>
      <c r="IJ313" s="176"/>
      <c r="IK313" s="176"/>
      <c r="IL313" s="176"/>
      <c r="IM313" s="176"/>
      <c r="IN313" s="176"/>
      <c r="IO313" s="176"/>
      <c r="IP313" s="176"/>
      <c r="IQ313" s="176"/>
      <c r="IR313" s="176"/>
      <c r="IS313" s="176"/>
      <c r="IT313" s="176"/>
      <c r="IU313" s="176"/>
      <c r="IV313" s="176"/>
    </row>
    <row r="314" spans="1:256" s="177" customFormat="1" x14ac:dyDescent="0.2">
      <c r="A314" s="591"/>
      <c r="B314" s="170" t="s">
        <v>232</v>
      </c>
      <c r="C314" s="808"/>
      <c r="D314" s="809"/>
      <c r="E314" s="809"/>
      <c r="F314" s="809"/>
      <c r="G314" s="809"/>
      <c r="H314" s="810"/>
      <c r="I314" s="171">
        <f>SUM(H313)</f>
        <v>0</v>
      </c>
      <c r="J314" s="182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/>
      <c r="CR314" s="176"/>
      <c r="CS314" s="176"/>
      <c r="CT314" s="176"/>
      <c r="CU314" s="176"/>
      <c r="CV314" s="176"/>
      <c r="CW314" s="176"/>
      <c r="CX314" s="176"/>
      <c r="CY314" s="176"/>
      <c r="CZ314" s="176"/>
      <c r="DA314" s="176"/>
      <c r="DB314" s="176"/>
      <c r="DC314" s="176"/>
      <c r="DD314" s="176"/>
      <c r="DE314" s="176"/>
      <c r="DF314" s="176"/>
      <c r="DG314" s="176"/>
      <c r="DH314" s="176"/>
      <c r="DI314" s="176"/>
      <c r="DJ314" s="176"/>
      <c r="DK314" s="176"/>
      <c r="DL314" s="176"/>
      <c r="DM314" s="176"/>
      <c r="DN314" s="176"/>
      <c r="DO314" s="176"/>
      <c r="DP314" s="176"/>
      <c r="DQ314" s="176"/>
      <c r="DR314" s="176"/>
      <c r="DS314" s="176"/>
      <c r="DT314" s="176"/>
      <c r="DU314" s="176"/>
      <c r="DV314" s="176"/>
      <c r="DW314" s="176"/>
      <c r="DX314" s="176"/>
      <c r="DY314" s="176"/>
      <c r="DZ314" s="176"/>
      <c r="EA314" s="176"/>
      <c r="EB314" s="176"/>
      <c r="EC314" s="176"/>
      <c r="ED314" s="176"/>
      <c r="EE314" s="176"/>
      <c r="EF314" s="176"/>
      <c r="EG314" s="176"/>
      <c r="EH314" s="176"/>
      <c r="EI314" s="176"/>
      <c r="EJ314" s="176"/>
      <c r="EK314" s="176"/>
      <c r="EL314" s="176"/>
      <c r="EM314" s="176"/>
      <c r="EN314" s="176"/>
      <c r="EO314" s="176"/>
      <c r="EP314" s="176"/>
      <c r="EQ314" s="176"/>
      <c r="ER314" s="176"/>
      <c r="ES314" s="176"/>
      <c r="ET314" s="176"/>
      <c r="EU314" s="176"/>
      <c r="EV314" s="176"/>
      <c r="EW314" s="176"/>
      <c r="EX314" s="176"/>
      <c r="EY314" s="176"/>
      <c r="EZ314" s="176"/>
      <c r="FA314" s="176"/>
      <c r="FB314" s="176"/>
      <c r="FC314" s="176"/>
      <c r="FD314" s="176"/>
      <c r="FE314" s="176"/>
      <c r="FF314" s="176"/>
      <c r="FG314" s="176"/>
      <c r="FH314" s="176"/>
      <c r="FI314" s="176"/>
      <c r="FJ314" s="176"/>
      <c r="FK314" s="176"/>
      <c r="FL314" s="176"/>
      <c r="FM314" s="176"/>
      <c r="FN314" s="176"/>
      <c r="FO314" s="176"/>
      <c r="FP314" s="176"/>
      <c r="FQ314" s="176"/>
      <c r="FR314" s="176"/>
      <c r="FS314" s="176"/>
      <c r="FT314" s="176"/>
      <c r="FU314" s="176"/>
      <c r="FV314" s="176"/>
      <c r="FW314" s="176"/>
      <c r="FX314" s="176"/>
      <c r="FY314" s="176"/>
      <c r="FZ314" s="176"/>
      <c r="GA314" s="176"/>
      <c r="GB314" s="176"/>
      <c r="GC314" s="176"/>
      <c r="GD314" s="176"/>
      <c r="GE314" s="176"/>
      <c r="GF314" s="176"/>
      <c r="GG314" s="176"/>
      <c r="GH314" s="176"/>
      <c r="GI314" s="176"/>
      <c r="GJ314" s="176"/>
      <c r="GK314" s="176"/>
      <c r="GL314" s="176"/>
      <c r="GM314" s="176"/>
      <c r="GN314" s="176"/>
      <c r="GO314" s="176"/>
      <c r="GP314" s="176"/>
      <c r="GQ314" s="176"/>
      <c r="GR314" s="176"/>
      <c r="GS314" s="176"/>
      <c r="GT314" s="176"/>
      <c r="GU314" s="176"/>
      <c r="GV314" s="176"/>
      <c r="GW314" s="176"/>
      <c r="GX314" s="176"/>
      <c r="GY314" s="176"/>
      <c r="GZ314" s="176"/>
      <c r="HA314" s="176"/>
      <c r="HB314" s="176"/>
      <c r="HC314" s="176"/>
      <c r="HD314" s="176"/>
      <c r="HE314" s="176"/>
      <c r="HF314" s="176"/>
      <c r="HG314" s="176"/>
      <c r="HH314" s="176"/>
      <c r="HI314" s="176"/>
      <c r="HJ314" s="176"/>
      <c r="HK314" s="176"/>
      <c r="HL314" s="176"/>
      <c r="HM314" s="176"/>
      <c r="HN314" s="176"/>
      <c r="HO314" s="176"/>
      <c r="HP314" s="176"/>
      <c r="HQ314" s="176"/>
      <c r="HR314" s="176"/>
      <c r="HS314" s="176"/>
      <c r="HT314" s="176"/>
      <c r="HU314" s="176"/>
      <c r="HV314" s="176"/>
      <c r="HW314" s="176"/>
      <c r="HX314" s="176"/>
      <c r="HY314" s="176"/>
      <c r="HZ314" s="176"/>
      <c r="IA314" s="176"/>
      <c r="IB314" s="176"/>
      <c r="IC314" s="176"/>
      <c r="ID314" s="176"/>
      <c r="IE314" s="176"/>
      <c r="IF314" s="176"/>
      <c r="IG314" s="176"/>
      <c r="IH314" s="176"/>
      <c r="II314" s="176"/>
      <c r="IJ314" s="176"/>
      <c r="IK314" s="176"/>
      <c r="IL314" s="176"/>
      <c r="IM314" s="176"/>
      <c r="IN314" s="176"/>
      <c r="IO314" s="176"/>
      <c r="IP314" s="176"/>
      <c r="IQ314" s="176"/>
      <c r="IR314" s="176"/>
      <c r="IS314" s="176"/>
      <c r="IT314" s="176"/>
      <c r="IU314" s="176"/>
      <c r="IV314" s="176"/>
    </row>
    <row r="315" spans="1:256" s="177" customFormat="1" x14ac:dyDescent="0.2">
      <c r="A315" s="591"/>
      <c r="B315" s="76"/>
      <c r="C315" s="77"/>
      <c r="D315" s="174"/>
      <c r="E315" s="79"/>
      <c r="F315" s="80"/>
      <c r="G315" s="167"/>
      <c r="H315" s="168"/>
      <c r="I315" s="131"/>
      <c r="J315" s="182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  <c r="AZ315" s="176"/>
      <c r="BA315" s="176"/>
      <c r="BB315" s="176"/>
      <c r="BC315" s="176"/>
      <c r="BD315" s="176"/>
      <c r="BE315" s="176"/>
      <c r="BF315" s="176"/>
      <c r="BG315" s="176"/>
      <c r="BH315" s="176"/>
      <c r="BI315" s="176"/>
      <c r="BJ315" s="176"/>
      <c r="BK315" s="176"/>
      <c r="BL315" s="176"/>
      <c r="BM315" s="176"/>
      <c r="BN315" s="176"/>
      <c r="BO315" s="176"/>
      <c r="BP315" s="176"/>
      <c r="BQ315" s="176"/>
      <c r="BR315" s="176"/>
      <c r="BS315" s="176"/>
      <c r="BT315" s="176"/>
      <c r="BU315" s="176"/>
      <c r="BV315" s="176"/>
      <c r="BW315" s="176"/>
      <c r="BX315" s="176"/>
      <c r="BY315" s="176"/>
      <c r="BZ315" s="176"/>
      <c r="CA315" s="176"/>
      <c r="CB315" s="176"/>
      <c r="CC315" s="176"/>
      <c r="CD315" s="176"/>
      <c r="CE315" s="176"/>
      <c r="CF315" s="176"/>
      <c r="CG315" s="176"/>
      <c r="CH315" s="176"/>
      <c r="CI315" s="176"/>
      <c r="CJ315" s="176"/>
      <c r="CK315" s="176"/>
      <c r="CL315" s="176"/>
      <c r="CM315" s="176"/>
      <c r="CN315" s="176"/>
      <c r="CO315" s="176"/>
      <c r="CP315" s="176"/>
      <c r="CQ315" s="176"/>
      <c r="CR315" s="176"/>
      <c r="CS315" s="176"/>
      <c r="CT315" s="176"/>
      <c r="CU315" s="176"/>
      <c r="CV315" s="176"/>
      <c r="CW315" s="176"/>
      <c r="CX315" s="176"/>
      <c r="CY315" s="176"/>
      <c r="CZ315" s="176"/>
      <c r="DA315" s="176"/>
      <c r="DB315" s="176"/>
      <c r="DC315" s="176"/>
      <c r="DD315" s="176"/>
      <c r="DE315" s="176"/>
      <c r="DF315" s="176"/>
      <c r="DG315" s="176"/>
      <c r="DH315" s="176"/>
      <c r="DI315" s="176"/>
      <c r="DJ315" s="176"/>
      <c r="DK315" s="176"/>
      <c r="DL315" s="176"/>
      <c r="DM315" s="176"/>
      <c r="DN315" s="176"/>
      <c r="DO315" s="176"/>
      <c r="DP315" s="176"/>
      <c r="DQ315" s="176"/>
      <c r="DR315" s="176"/>
      <c r="DS315" s="176"/>
      <c r="DT315" s="176"/>
      <c r="DU315" s="176"/>
      <c r="DV315" s="176"/>
      <c r="DW315" s="176"/>
      <c r="DX315" s="176"/>
      <c r="DY315" s="176"/>
      <c r="DZ315" s="176"/>
      <c r="EA315" s="176"/>
      <c r="EB315" s="176"/>
      <c r="EC315" s="176"/>
      <c r="ED315" s="176"/>
      <c r="EE315" s="176"/>
      <c r="EF315" s="176"/>
      <c r="EG315" s="176"/>
      <c r="EH315" s="176"/>
      <c r="EI315" s="176"/>
      <c r="EJ315" s="176"/>
      <c r="EK315" s="176"/>
      <c r="EL315" s="176"/>
      <c r="EM315" s="176"/>
      <c r="EN315" s="176"/>
      <c r="EO315" s="176"/>
      <c r="EP315" s="176"/>
      <c r="EQ315" s="176"/>
      <c r="ER315" s="176"/>
      <c r="ES315" s="176"/>
      <c r="ET315" s="176"/>
      <c r="EU315" s="176"/>
      <c r="EV315" s="176"/>
      <c r="EW315" s="176"/>
      <c r="EX315" s="176"/>
      <c r="EY315" s="176"/>
      <c r="EZ315" s="176"/>
      <c r="FA315" s="176"/>
      <c r="FB315" s="176"/>
      <c r="FC315" s="176"/>
      <c r="FD315" s="176"/>
      <c r="FE315" s="176"/>
      <c r="FF315" s="176"/>
      <c r="FG315" s="176"/>
      <c r="FH315" s="176"/>
      <c r="FI315" s="176"/>
      <c r="FJ315" s="176"/>
      <c r="FK315" s="176"/>
      <c r="FL315" s="176"/>
      <c r="FM315" s="176"/>
      <c r="FN315" s="176"/>
      <c r="FO315" s="176"/>
      <c r="FP315" s="176"/>
      <c r="FQ315" s="176"/>
      <c r="FR315" s="176"/>
      <c r="FS315" s="176"/>
      <c r="FT315" s="176"/>
      <c r="FU315" s="176"/>
      <c r="FV315" s="176"/>
      <c r="FW315" s="176"/>
      <c r="FX315" s="176"/>
      <c r="FY315" s="176"/>
      <c r="FZ315" s="176"/>
      <c r="GA315" s="176"/>
      <c r="GB315" s="176"/>
      <c r="GC315" s="176"/>
      <c r="GD315" s="176"/>
      <c r="GE315" s="176"/>
      <c r="GF315" s="176"/>
      <c r="GG315" s="176"/>
      <c r="GH315" s="176"/>
      <c r="GI315" s="176"/>
      <c r="GJ315" s="176"/>
      <c r="GK315" s="176"/>
      <c r="GL315" s="176"/>
      <c r="GM315" s="176"/>
      <c r="GN315" s="176"/>
      <c r="GO315" s="176"/>
      <c r="GP315" s="176"/>
      <c r="GQ315" s="176"/>
      <c r="GR315" s="176"/>
      <c r="GS315" s="176"/>
      <c r="GT315" s="176"/>
      <c r="GU315" s="176"/>
      <c r="GV315" s="176"/>
      <c r="GW315" s="176"/>
      <c r="GX315" s="176"/>
      <c r="GY315" s="176"/>
      <c r="GZ315" s="176"/>
      <c r="HA315" s="176"/>
      <c r="HB315" s="176"/>
      <c r="HC315" s="176"/>
      <c r="HD315" s="176"/>
      <c r="HE315" s="176"/>
      <c r="HF315" s="176"/>
      <c r="HG315" s="176"/>
      <c r="HH315" s="176"/>
      <c r="HI315" s="176"/>
      <c r="HJ315" s="176"/>
      <c r="HK315" s="176"/>
      <c r="HL315" s="176"/>
      <c r="HM315" s="176"/>
      <c r="HN315" s="176"/>
      <c r="HO315" s="176"/>
      <c r="HP315" s="176"/>
      <c r="HQ315" s="176"/>
      <c r="HR315" s="176"/>
      <c r="HS315" s="176"/>
      <c r="HT315" s="176"/>
      <c r="HU315" s="176"/>
      <c r="HV315" s="176"/>
      <c r="HW315" s="176"/>
      <c r="HX315" s="176"/>
      <c r="HY315" s="176"/>
      <c r="HZ315" s="176"/>
      <c r="IA315" s="176"/>
      <c r="IB315" s="176"/>
      <c r="IC315" s="176"/>
      <c r="ID315" s="176"/>
      <c r="IE315" s="176"/>
      <c r="IF315" s="176"/>
      <c r="IG315" s="176"/>
      <c r="IH315" s="176"/>
      <c r="II315" s="176"/>
      <c r="IJ315" s="176"/>
      <c r="IK315" s="176"/>
      <c r="IL315" s="176"/>
      <c r="IM315" s="176"/>
      <c r="IN315" s="176"/>
      <c r="IO315" s="176"/>
      <c r="IP315" s="176"/>
      <c r="IQ315" s="176"/>
      <c r="IR315" s="176"/>
      <c r="IS315" s="176"/>
      <c r="IT315" s="176"/>
      <c r="IU315" s="176"/>
      <c r="IV315" s="176"/>
    </row>
    <row r="316" spans="1:256" s="177" customFormat="1" x14ac:dyDescent="0.2">
      <c r="A316" s="591"/>
      <c r="B316" s="102"/>
      <c r="C316" s="672"/>
      <c r="D316" s="672"/>
      <c r="E316" s="672"/>
      <c r="F316" s="104"/>
      <c r="G316" s="105"/>
      <c r="H316" s="106"/>
      <c r="I316" s="107"/>
      <c r="J316" s="182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/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/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76"/>
      <c r="DX316" s="176"/>
      <c r="DY316" s="176"/>
      <c r="DZ316" s="176"/>
      <c r="EA316" s="176"/>
      <c r="EB316" s="176"/>
      <c r="EC316" s="176"/>
      <c r="ED316" s="176"/>
      <c r="EE316" s="176"/>
      <c r="EF316" s="176"/>
      <c r="EG316" s="176"/>
      <c r="EH316" s="176"/>
      <c r="EI316" s="176"/>
      <c r="EJ316" s="176"/>
      <c r="EK316" s="176"/>
      <c r="EL316" s="176"/>
      <c r="EM316" s="176"/>
      <c r="EN316" s="176"/>
      <c r="EO316" s="176"/>
      <c r="EP316" s="176"/>
      <c r="EQ316" s="176"/>
      <c r="ER316" s="176"/>
      <c r="ES316" s="176"/>
      <c r="ET316" s="176"/>
      <c r="EU316" s="176"/>
      <c r="EV316" s="176"/>
      <c r="EW316" s="176"/>
      <c r="EX316" s="176"/>
      <c r="EY316" s="176"/>
      <c r="EZ316" s="176"/>
      <c r="FA316" s="176"/>
      <c r="FB316" s="176"/>
      <c r="FC316" s="176"/>
      <c r="FD316" s="176"/>
      <c r="FE316" s="176"/>
      <c r="FF316" s="176"/>
      <c r="FG316" s="176"/>
      <c r="FH316" s="176"/>
      <c r="FI316" s="176"/>
      <c r="FJ316" s="176"/>
      <c r="FK316" s="176"/>
      <c r="FL316" s="176"/>
      <c r="FM316" s="176"/>
      <c r="FN316" s="176"/>
      <c r="FO316" s="176"/>
      <c r="FP316" s="176"/>
      <c r="FQ316" s="176"/>
      <c r="FR316" s="176"/>
      <c r="FS316" s="176"/>
      <c r="FT316" s="176"/>
      <c r="FU316" s="176"/>
      <c r="FV316" s="176"/>
      <c r="FW316" s="176"/>
      <c r="FX316" s="176"/>
      <c r="FY316" s="176"/>
      <c r="FZ316" s="176"/>
      <c r="GA316" s="176"/>
      <c r="GB316" s="176"/>
      <c r="GC316" s="176"/>
      <c r="GD316" s="176"/>
      <c r="GE316" s="176"/>
      <c r="GF316" s="176"/>
      <c r="GG316" s="176"/>
      <c r="GH316" s="176"/>
      <c r="GI316" s="176"/>
      <c r="GJ316" s="176"/>
      <c r="GK316" s="176"/>
      <c r="GL316" s="176"/>
      <c r="GM316" s="176"/>
      <c r="GN316" s="176"/>
      <c r="GO316" s="176"/>
      <c r="GP316" s="176"/>
      <c r="GQ316" s="176"/>
      <c r="GR316" s="176"/>
      <c r="GS316" s="176"/>
      <c r="GT316" s="176"/>
      <c r="GU316" s="176"/>
      <c r="GV316" s="176"/>
      <c r="GW316" s="176"/>
      <c r="GX316" s="176"/>
      <c r="GY316" s="176"/>
      <c r="GZ316" s="176"/>
      <c r="HA316" s="176"/>
      <c r="HB316" s="176"/>
      <c r="HC316" s="176"/>
      <c r="HD316" s="176"/>
      <c r="HE316" s="176"/>
      <c r="HF316" s="176"/>
      <c r="HG316" s="176"/>
      <c r="HH316" s="176"/>
      <c r="HI316" s="176"/>
      <c r="HJ316" s="176"/>
      <c r="HK316" s="176"/>
      <c r="HL316" s="176"/>
      <c r="HM316" s="176"/>
      <c r="HN316" s="176"/>
      <c r="HO316" s="176"/>
      <c r="HP316" s="176"/>
      <c r="HQ316" s="176"/>
      <c r="HR316" s="176"/>
      <c r="HS316" s="176"/>
      <c r="HT316" s="176"/>
      <c r="HU316" s="176"/>
      <c r="HV316" s="176"/>
      <c r="HW316" s="176"/>
      <c r="HX316" s="176"/>
      <c r="HY316" s="176"/>
      <c r="HZ316" s="176"/>
      <c r="IA316" s="176"/>
      <c r="IB316" s="176"/>
      <c r="IC316" s="176"/>
      <c r="ID316" s="176"/>
      <c r="IE316" s="176"/>
      <c r="IF316" s="176"/>
      <c r="IG316" s="176"/>
      <c r="IH316" s="176"/>
      <c r="II316" s="176"/>
      <c r="IJ316" s="176"/>
      <c r="IK316" s="176"/>
      <c r="IL316" s="176"/>
      <c r="IM316" s="176"/>
      <c r="IN316" s="176"/>
      <c r="IO316" s="176"/>
      <c r="IP316" s="176"/>
      <c r="IQ316" s="176"/>
      <c r="IR316" s="176"/>
      <c r="IS316" s="176"/>
      <c r="IT316" s="176"/>
      <c r="IU316" s="176"/>
      <c r="IV316" s="176"/>
    </row>
    <row r="317" spans="1:256" s="177" customFormat="1" ht="17.25" customHeight="1" x14ac:dyDescent="0.2">
      <c r="A317" s="591"/>
      <c r="B317" s="139" t="s">
        <v>237</v>
      </c>
      <c r="C317" s="562"/>
      <c r="D317" s="562"/>
      <c r="E317" s="141"/>
      <c r="F317" s="142"/>
      <c r="G317" s="108"/>
      <c r="H317" s="109"/>
      <c r="I317" s="298" t="s">
        <v>210</v>
      </c>
      <c r="J317" s="182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/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/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76"/>
      <c r="DX317" s="176"/>
      <c r="DY317" s="176"/>
      <c r="DZ317" s="176"/>
      <c r="EA317" s="176"/>
      <c r="EB317" s="176"/>
      <c r="EC317" s="176"/>
      <c r="ED317" s="176"/>
      <c r="EE317" s="176"/>
      <c r="EF317" s="176"/>
      <c r="EG317" s="176"/>
      <c r="EH317" s="176"/>
      <c r="EI317" s="176"/>
      <c r="EJ317" s="176"/>
      <c r="EK317" s="176"/>
      <c r="EL317" s="176"/>
      <c r="EM317" s="176"/>
      <c r="EN317" s="176"/>
      <c r="EO317" s="176"/>
      <c r="EP317" s="176"/>
      <c r="EQ317" s="176"/>
      <c r="ER317" s="176"/>
      <c r="ES317" s="176"/>
      <c r="ET317" s="176"/>
      <c r="EU317" s="176"/>
      <c r="EV317" s="176"/>
      <c r="EW317" s="176"/>
      <c r="EX317" s="176"/>
      <c r="EY317" s="176"/>
      <c r="EZ317" s="176"/>
      <c r="FA317" s="176"/>
      <c r="FB317" s="176"/>
      <c r="FC317" s="176"/>
      <c r="FD317" s="176"/>
      <c r="FE317" s="176"/>
      <c r="FF317" s="176"/>
      <c r="FG317" s="176"/>
      <c r="FH317" s="176"/>
      <c r="FI317" s="176"/>
      <c r="FJ317" s="176"/>
      <c r="FK317" s="176"/>
      <c r="FL317" s="176"/>
      <c r="FM317" s="176"/>
      <c r="FN317" s="176"/>
      <c r="FO317" s="176"/>
      <c r="FP317" s="176"/>
      <c r="FQ317" s="176"/>
      <c r="FR317" s="176"/>
      <c r="FS317" s="176"/>
      <c r="FT317" s="176"/>
      <c r="FU317" s="176"/>
      <c r="FV317" s="176"/>
      <c r="FW317" s="176"/>
      <c r="FX317" s="176"/>
      <c r="FY317" s="176"/>
      <c r="FZ317" s="176"/>
      <c r="GA317" s="176"/>
      <c r="GB317" s="176"/>
      <c r="GC317" s="176"/>
      <c r="GD317" s="176"/>
      <c r="GE317" s="176"/>
      <c r="GF317" s="176"/>
      <c r="GG317" s="176"/>
      <c r="GH317" s="176"/>
      <c r="GI317" s="176"/>
      <c r="GJ317" s="176"/>
      <c r="GK317" s="176"/>
      <c r="GL317" s="176"/>
      <c r="GM317" s="176"/>
      <c r="GN317" s="176"/>
      <c r="GO317" s="176"/>
      <c r="GP317" s="176"/>
      <c r="GQ317" s="176"/>
      <c r="GR317" s="176"/>
      <c r="GS317" s="176"/>
      <c r="GT317" s="176"/>
      <c r="GU317" s="176"/>
      <c r="GV317" s="176"/>
      <c r="GW317" s="176"/>
      <c r="GX317" s="176"/>
      <c r="GY317" s="176"/>
      <c r="GZ317" s="176"/>
      <c r="HA317" s="176"/>
      <c r="HB317" s="176"/>
      <c r="HC317" s="176"/>
      <c r="HD317" s="176"/>
      <c r="HE317" s="176"/>
      <c r="HF317" s="176"/>
      <c r="HG317" s="176"/>
      <c r="HH317" s="176"/>
      <c r="HI317" s="176"/>
      <c r="HJ317" s="176"/>
      <c r="HK317" s="176"/>
      <c r="HL317" s="176"/>
      <c r="HM317" s="176"/>
      <c r="HN317" s="176"/>
      <c r="HO317" s="176"/>
      <c r="HP317" s="176"/>
      <c r="HQ317" s="176"/>
      <c r="HR317" s="176"/>
      <c r="HS317" s="176"/>
      <c r="HT317" s="176"/>
      <c r="HU317" s="176"/>
      <c r="HV317" s="176"/>
      <c r="HW317" s="176"/>
      <c r="HX317" s="176"/>
      <c r="HY317" s="176"/>
      <c r="HZ317" s="176"/>
      <c r="IA317" s="176"/>
      <c r="IB317" s="176"/>
      <c r="IC317" s="176"/>
      <c r="ID317" s="176"/>
      <c r="IE317" s="176"/>
      <c r="IF317" s="176"/>
      <c r="IG317" s="176"/>
      <c r="IH317" s="176"/>
      <c r="II317" s="176"/>
      <c r="IJ317" s="176"/>
      <c r="IK317" s="176"/>
      <c r="IL317" s="176"/>
      <c r="IM317" s="176"/>
      <c r="IN317" s="176"/>
      <c r="IO317" s="176"/>
      <c r="IP317" s="176"/>
      <c r="IQ317" s="176"/>
      <c r="IR317" s="176"/>
      <c r="IS317" s="176"/>
      <c r="IT317" s="176"/>
      <c r="IU317" s="176"/>
      <c r="IV317" s="176"/>
    </row>
    <row r="318" spans="1:256" s="177" customFormat="1" ht="22.5" customHeight="1" x14ac:dyDescent="0.2">
      <c r="A318" s="591"/>
      <c r="B318" s="143" t="s">
        <v>238</v>
      </c>
      <c r="C318" s="144"/>
      <c r="D318" s="144"/>
      <c r="E318" s="145"/>
      <c r="F318" s="146"/>
      <c r="G318" s="595">
        <f>I304</f>
        <v>1.05</v>
      </c>
      <c r="H318" s="148"/>
      <c r="I318" s="149"/>
      <c r="J318" s="182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/>
      <c r="ED318" s="176"/>
      <c r="EE318" s="176"/>
      <c r="EF318" s="176"/>
      <c r="EG318" s="176"/>
      <c r="EH318" s="176"/>
      <c r="EI318" s="176"/>
      <c r="EJ318" s="176"/>
      <c r="EK318" s="176"/>
      <c r="EL318" s="176"/>
      <c r="EM318" s="176"/>
      <c r="EN318" s="176"/>
      <c r="EO318" s="176"/>
      <c r="EP318" s="176"/>
      <c r="EQ318" s="176"/>
      <c r="ER318" s="176"/>
      <c r="ES318" s="176"/>
      <c r="ET318" s="176"/>
      <c r="EU318" s="176"/>
      <c r="EV318" s="176"/>
      <c r="EW318" s="176"/>
      <c r="EX318" s="176"/>
      <c r="EY318" s="176"/>
      <c r="EZ318" s="176"/>
      <c r="FA318" s="176"/>
      <c r="FB318" s="176"/>
      <c r="FC318" s="176"/>
      <c r="FD318" s="176"/>
      <c r="FE318" s="176"/>
      <c r="FF318" s="176"/>
      <c r="FG318" s="176"/>
      <c r="FH318" s="176"/>
      <c r="FI318" s="176"/>
      <c r="FJ318" s="176"/>
      <c r="FK318" s="176"/>
      <c r="FL318" s="176"/>
      <c r="FM318" s="176"/>
      <c r="FN318" s="176"/>
      <c r="FO318" s="176"/>
      <c r="FP318" s="176"/>
      <c r="FQ318" s="176"/>
      <c r="FR318" s="176"/>
      <c r="FS318" s="176"/>
      <c r="FT318" s="176"/>
      <c r="FU318" s="176"/>
      <c r="FV318" s="176"/>
      <c r="FW318" s="176"/>
      <c r="FX318" s="176"/>
      <c r="FY318" s="176"/>
      <c r="FZ318" s="176"/>
      <c r="GA318" s="176"/>
      <c r="GB318" s="176"/>
      <c r="GC318" s="176"/>
      <c r="GD318" s="176"/>
      <c r="GE318" s="176"/>
      <c r="GF318" s="176"/>
      <c r="GG318" s="176"/>
      <c r="GH318" s="176"/>
      <c r="GI318" s="176"/>
      <c r="GJ318" s="176"/>
      <c r="GK318" s="176"/>
      <c r="GL318" s="176"/>
      <c r="GM318" s="176"/>
      <c r="GN318" s="176"/>
      <c r="GO318" s="176"/>
      <c r="GP318" s="176"/>
      <c r="GQ318" s="176"/>
      <c r="GR318" s="176"/>
      <c r="GS318" s="176"/>
      <c r="GT318" s="176"/>
      <c r="GU318" s="176"/>
      <c r="GV318" s="176"/>
      <c r="GW318" s="176"/>
      <c r="GX318" s="176"/>
      <c r="GY318" s="176"/>
      <c r="GZ318" s="176"/>
      <c r="HA318" s="176"/>
      <c r="HB318" s="176"/>
      <c r="HC318" s="176"/>
      <c r="HD318" s="176"/>
      <c r="HE318" s="176"/>
      <c r="HF318" s="176"/>
      <c r="HG318" s="176"/>
      <c r="HH318" s="176"/>
      <c r="HI318" s="176"/>
      <c r="HJ318" s="176"/>
      <c r="HK318" s="176"/>
      <c r="HL318" s="176"/>
      <c r="HM318" s="176"/>
      <c r="HN318" s="176"/>
      <c r="HO318" s="176"/>
      <c r="HP318" s="176"/>
      <c r="HQ318" s="176"/>
      <c r="HR318" s="176"/>
      <c r="HS318" s="176"/>
      <c r="HT318" s="176"/>
      <c r="HU318" s="176"/>
      <c r="HV318" s="176"/>
      <c r="HW318" s="176"/>
      <c r="HX318" s="176"/>
      <c r="HY318" s="176"/>
      <c r="HZ318" s="176"/>
      <c r="IA318" s="176"/>
      <c r="IB318" s="176"/>
      <c r="IC318" s="176"/>
      <c r="ID318" s="176"/>
      <c r="IE318" s="176"/>
      <c r="IF318" s="176"/>
      <c r="IG318" s="176"/>
      <c r="IH318" s="176"/>
      <c r="II318" s="176"/>
      <c r="IJ318" s="176"/>
      <c r="IK318" s="176"/>
      <c r="IL318" s="176"/>
      <c r="IM318" s="176"/>
      <c r="IN318" s="176"/>
      <c r="IO318" s="176"/>
      <c r="IP318" s="176"/>
      <c r="IQ318" s="176"/>
      <c r="IR318" s="176"/>
      <c r="IS318" s="176"/>
      <c r="IT318" s="176"/>
      <c r="IU318" s="176"/>
      <c r="IV318" s="176"/>
    </row>
    <row r="319" spans="1:256" s="177" customFormat="1" ht="22.5" customHeight="1" x14ac:dyDescent="0.2">
      <c r="A319" s="591"/>
      <c r="B319" s="296" t="s">
        <v>239</v>
      </c>
      <c r="C319" s="673"/>
      <c r="D319" s="673"/>
      <c r="E319" s="150"/>
      <c r="F319" s="151"/>
      <c r="G319" s="596">
        <v>0</v>
      </c>
      <c r="H319" s="161"/>
      <c r="I319" s="153"/>
      <c r="J319" s="182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/>
      <c r="ED319" s="176"/>
      <c r="EE319" s="176"/>
      <c r="EF319" s="176"/>
      <c r="EG319" s="176"/>
      <c r="EH319" s="176"/>
      <c r="EI319" s="176"/>
      <c r="EJ319" s="176"/>
      <c r="EK319" s="176"/>
      <c r="EL319" s="176"/>
      <c r="EM319" s="176"/>
      <c r="EN319" s="176"/>
      <c r="EO319" s="176"/>
      <c r="EP319" s="176"/>
      <c r="EQ319" s="176"/>
      <c r="ER319" s="176"/>
      <c r="ES319" s="176"/>
      <c r="ET319" s="176"/>
      <c r="EU319" s="176"/>
      <c r="EV319" s="176"/>
      <c r="EW319" s="176"/>
      <c r="EX319" s="176"/>
      <c r="EY319" s="176"/>
      <c r="EZ319" s="176"/>
      <c r="FA319" s="176"/>
      <c r="FB319" s="176"/>
      <c r="FC319" s="176"/>
      <c r="FD319" s="176"/>
      <c r="FE319" s="176"/>
      <c r="FF319" s="176"/>
      <c r="FG319" s="176"/>
      <c r="FH319" s="176"/>
      <c r="FI319" s="176"/>
      <c r="FJ319" s="176"/>
      <c r="FK319" s="176"/>
      <c r="FL319" s="176"/>
      <c r="FM319" s="176"/>
      <c r="FN319" s="176"/>
      <c r="FO319" s="176"/>
      <c r="FP319" s="176"/>
      <c r="FQ319" s="176"/>
      <c r="FR319" s="176"/>
      <c r="FS319" s="176"/>
      <c r="FT319" s="176"/>
      <c r="FU319" s="176"/>
      <c r="FV319" s="176"/>
      <c r="FW319" s="176"/>
      <c r="FX319" s="176"/>
      <c r="FY319" s="176"/>
      <c r="FZ319" s="176"/>
      <c r="GA319" s="176"/>
      <c r="GB319" s="176"/>
      <c r="GC319" s="176"/>
      <c r="GD319" s="176"/>
      <c r="GE319" s="176"/>
      <c r="GF319" s="176"/>
      <c r="GG319" s="176"/>
      <c r="GH319" s="176"/>
      <c r="GI319" s="176"/>
      <c r="GJ319" s="176"/>
      <c r="GK319" s="176"/>
      <c r="GL319" s="176"/>
      <c r="GM319" s="176"/>
      <c r="GN319" s="176"/>
      <c r="GO319" s="176"/>
      <c r="GP319" s="176"/>
      <c r="GQ319" s="176"/>
      <c r="GR319" s="176"/>
      <c r="GS319" s="176"/>
      <c r="GT319" s="176"/>
      <c r="GU319" s="176"/>
      <c r="GV319" s="176"/>
      <c r="GW319" s="176"/>
      <c r="GX319" s="176"/>
      <c r="GY319" s="176"/>
      <c r="GZ319" s="176"/>
      <c r="HA319" s="176"/>
      <c r="HB319" s="176"/>
      <c r="HC319" s="176"/>
      <c r="HD319" s="176"/>
      <c r="HE319" s="176"/>
      <c r="HF319" s="176"/>
      <c r="HG319" s="176"/>
      <c r="HH319" s="176"/>
      <c r="HI319" s="176"/>
      <c r="HJ319" s="176"/>
      <c r="HK319" s="176"/>
      <c r="HL319" s="176"/>
      <c r="HM319" s="176"/>
      <c r="HN319" s="176"/>
      <c r="HO319" s="176"/>
      <c r="HP319" s="176"/>
      <c r="HQ319" s="176"/>
      <c r="HR319" s="176"/>
      <c r="HS319" s="176"/>
      <c r="HT319" s="176"/>
      <c r="HU319" s="176"/>
      <c r="HV319" s="176"/>
      <c r="HW319" s="176"/>
      <c r="HX319" s="176"/>
      <c r="HY319" s="176"/>
      <c r="HZ319" s="176"/>
      <c r="IA319" s="176"/>
      <c r="IB319" s="176"/>
      <c r="IC319" s="176"/>
      <c r="ID319" s="176"/>
      <c r="IE319" s="176"/>
      <c r="IF319" s="176"/>
      <c r="IG319" s="176"/>
      <c r="IH319" s="176"/>
      <c r="II319" s="176"/>
      <c r="IJ319" s="176"/>
      <c r="IK319" s="176"/>
      <c r="IL319" s="176"/>
      <c r="IM319" s="176"/>
      <c r="IN319" s="176"/>
      <c r="IO319" s="176"/>
      <c r="IP319" s="176"/>
      <c r="IQ319" s="176"/>
      <c r="IR319" s="176"/>
      <c r="IS319" s="176"/>
      <c r="IT319" s="176"/>
      <c r="IU319" s="176"/>
      <c r="IV319" s="176"/>
    </row>
    <row r="320" spans="1:256" s="177" customFormat="1" ht="22.5" customHeight="1" x14ac:dyDescent="0.2">
      <c r="A320" s="591"/>
      <c r="B320" s="154" t="s">
        <v>240</v>
      </c>
      <c r="C320" s="155"/>
      <c r="D320" s="155"/>
      <c r="E320" s="156"/>
      <c r="F320" s="597"/>
      <c r="G320" s="598"/>
      <c r="H320" s="297"/>
      <c r="I320" s="159">
        <f>G318+G319</f>
        <v>1.05</v>
      </c>
      <c r="J320" s="182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/>
      <c r="EK320" s="176"/>
      <c r="EL320" s="176"/>
      <c r="EM320" s="176"/>
      <c r="EN320" s="176"/>
      <c r="EO320" s="176"/>
      <c r="EP320" s="176"/>
      <c r="EQ320" s="176"/>
      <c r="ER320" s="176"/>
      <c r="ES320" s="176"/>
      <c r="ET320" s="176"/>
      <c r="EU320" s="176"/>
      <c r="EV320" s="176"/>
      <c r="EW320" s="176"/>
      <c r="EX320" s="176"/>
      <c r="EY320" s="176"/>
      <c r="EZ320" s="176"/>
      <c r="FA320" s="176"/>
      <c r="FB320" s="176"/>
      <c r="FC320" s="176"/>
      <c r="FD320" s="176"/>
      <c r="FE320" s="176"/>
      <c r="FF320" s="176"/>
      <c r="FG320" s="176"/>
      <c r="FH320" s="176"/>
      <c r="FI320" s="176"/>
      <c r="FJ320" s="176"/>
      <c r="FK320" s="176"/>
      <c r="FL320" s="176"/>
      <c r="FM320" s="176"/>
      <c r="FN320" s="176"/>
      <c r="FO320" s="176"/>
      <c r="FP320" s="176"/>
      <c r="FQ320" s="176"/>
      <c r="FR320" s="176"/>
      <c r="FS320" s="176"/>
      <c r="FT320" s="176"/>
      <c r="FU320" s="176"/>
      <c r="FV320" s="176"/>
      <c r="FW320" s="176"/>
      <c r="FX320" s="176"/>
      <c r="FY320" s="176"/>
      <c r="FZ320" s="176"/>
      <c r="GA320" s="176"/>
      <c r="GB320" s="176"/>
      <c r="GC320" s="176"/>
      <c r="GD320" s="176"/>
      <c r="GE320" s="176"/>
      <c r="GF320" s="176"/>
      <c r="GG320" s="176"/>
      <c r="GH320" s="176"/>
      <c r="GI320" s="176"/>
      <c r="GJ320" s="176"/>
      <c r="GK320" s="176"/>
      <c r="GL320" s="176"/>
      <c r="GM320" s="176"/>
      <c r="GN320" s="176"/>
      <c r="GO320" s="176"/>
      <c r="GP320" s="176"/>
      <c r="GQ320" s="176"/>
      <c r="GR320" s="176"/>
      <c r="GS320" s="176"/>
      <c r="GT320" s="176"/>
      <c r="GU320" s="176"/>
      <c r="GV320" s="176"/>
      <c r="GW320" s="176"/>
      <c r="GX320" s="176"/>
      <c r="GY320" s="176"/>
      <c r="GZ320" s="176"/>
      <c r="HA320" s="176"/>
      <c r="HB320" s="176"/>
      <c r="HC320" s="176"/>
      <c r="HD320" s="176"/>
      <c r="HE320" s="176"/>
      <c r="HF320" s="176"/>
      <c r="HG320" s="176"/>
      <c r="HH320" s="176"/>
      <c r="HI320" s="176"/>
      <c r="HJ320" s="176"/>
      <c r="HK320" s="176"/>
      <c r="HL320" s="176"/>
      <c r="HM320" s="176"/>
      <c r="HN320" s="176"/>
      <c r="HO320" s="176"/>
      <c r="HP320" s="176"/>
      <c r="HQ320" s="176"/>
      <c r="HR320" s="176"/>
      <c r="HS320" s="176"/>
      <c r="HT320" s="176"/>
      <c r="HU320" s="176"/>
      <c r="HV320" s="176"/>
      <c r="HW320" s="176"/>
      <c r="HX320" s="176"/>
      <c r="HY320" s="176"/>
      <c r="HZ320" s="176"/>
      <c r="IA320" s="176"/>
      <c r="IB320" s="176"/>
      <c r="IC320" s="176"/>
      <c r="ID320" s="176"/>
      <c r="IE320" s="176"/>
      <c r="IF320" s="176"/>
      <c r="IG320" s="176"/>
      <c r="IH320" s="176"/>
      <c r="II320" s="176"/>
      <c r="IJ320" s="176"/>
      <c r="IK320" s="176"/>
      <c r="IL320" s="176"/>
      <c r="IM320" s="176"/>
      <c r="IN320" s="176"/>
      <c r="IO320" s="176"/>
      <c r="IP320" s="176"/>
      <c r="IQ320" s="176"/>
      <c r="IR320" s="176"/>
      <c r="IS320" s="176"/>
      <c r="IT320" s="176"/>
      <c r="IU320" s="176"/>
      <c r="IV320" s="176"/>
    </row>
    <row r="321" spans="1:256" s="177" customFormat="1" ht="22.5" customHeight="1" x14ac:dyDescent="0.2">
      <c r="A321" s="591"/>
      <c r="B321" s="143" t="s">
        <v>241</v>
      </c>
      <c r="C321" s="144"/>
      <c r="D321" s="144"/>
      <c r="E321" s="145"/>
      <c r="F321" s="151"/>
      <c r="G321" s="595">
        <f>I309</f>
        <v>8.0500000000000007</v>
      </c>
      <c r="H321" s="161"/>
      <c r="I321" s="162"/>
      <c r="J321" s="182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176"/>
      <c r="GF321" s="176"/>
      <c r="GG321" s="176"/>
      <c r="GH321" s="176"/>
      <c r="GI321" s="176"/>
      <c r="GJ321" s="176"/>
      <c r="GK321" s="176"/>
      <c r="GL321" s="176"/>
      <c r="GM321" s="176"/>
      <c r="GN321" s="176"/>
      <c r="GO321" s="176"/>
      <c r="GP321" s="176"/>
      <c r="GQ321" s="176"/>
      <c r="GR321" s="176"/>
      <c r="GS321" s="176"/>
      <c r="GT321" s="176"/>
      <c r="GU321" s="176"/>
      <c r="GV321" s="176"/>
      <c r="GW321" s="176"/>
      <c r="GX321" s="176"/>
      <c r="GY321" s="176"/>
      <c r="GZ321" s="176"/>
      <c r="HA321" s="176"/>
      <c r="HB321" s="176"/>
      <c r="HC321" s="176"/>
      <c r="HD321" s="176"/>
      <c r="HE321" s="176"/>
      <c r="HF321" s="176"/>
      <c r="HG321" s="176"/>
      <c r="HH321" s="176"/>
      <c r="HI321" s="176"/>
      <c r="HJ321" s="176"/>
      <c r="HK321" s="176"/>
      <c r="HL321" s="176"/>
      <c r="HM321" s="176"/>
      <c r="HN321" s="176"/>
      <c r="HO321" s="176"/>
      <c r="HP321" s="176"/>
      <c r="HQ321" s="176"/>
      <c r="HR321" s="176"/>
      <c r="HS321" s="176"/>
      <c r="HT321" s="176"/>
      <c r="HU321" s="176"/>
      <c r="HV321" s="176"/>
      <c r="HW321" s="176"/>
      <c r="HX321" s="176"/>
      <c r="HY321" s="176"/>
      <c r="HZ321" s="176"/>
      <c r="IA321" s="176"/>
      <c r="IB321" s="176"/>
      <c r="IC321" s="176"/>
      <c r="ID321" s="176"/>
      <c r="IE321" s="176"/>
      <c r="IF321" s="176"/>
      <c r="IG321" s="176"/>
      <c r="IH321" s="176"/>
      <c r="II321" s="176"/>
      <c r="IJ321" s="176"/>
      <c r="IK321" s="176"/>
      <c r="IL321" s="176"/>
      <c r="IM321" s="176"/>
      <c r="IN321" s="176"/>
      <c r="IO321" s="176"/>
      <c r="IP321" s="176"/>
      <c r="IQ321" s="176"/>
      <c r="IR321" s="176"/>
      <c r="IS321" s="176"/>
      <c r="IT321" s="176"/>
      <c r="IU321" s="176"/>
      <c r="IV321" s="176"/>
    </row>
    <row r="322" spans="1:256" s="177" customFormat="1" ht="22.5" customHeight="1" x14ac:dyDescent="0.2">
      <c r="A322" s="591"/>
      <c r="B322" s="118" t="s">
        <v>242</v>
      </c>
      <c r="C322" s="673"/>
      <c r="D322" s="673"/>
      <c r="E322" s="150"/>
      <c r="F322" s="151"/>
      <c r="G322" s="596">
        <f>I314</f>
        <v>0</v>
      </c>
      <c r="H322" s="161"/>
      <c r="I322" s="153"/>
      <c r="J322" s="182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76"/>
      <c r="DX322" s="176"/>
      <c r="DY322" s="176"/>
      <c r="DZ322" s="176"/>
      <c r="EA322" s="176"/>
      <c r="EB322" s="176"/>
      <c r="EC322" s="176"/>
      <c r="ED322" s="176"/>
      <c r="EE322" s="176"/>
      <c r="EF322" s="176"/>
      <c r="EG322" s="176"/>
      <c r="EH322" s="176"/>
      <c r="EI322" s="176"/>
      <c r="EJ322" s="176"/>
      <c r="EK322" s="176"/>
      <c r="EL322" s="176"/>
      <c r="EM322" s="176"/>
      <c r="EN322" s="176"/>
      <c r="EO322" s="176"/>
      <c r="EP322" s="176"/>
      <c r="EQ322" s="176"/>
      <c r="ER322" s="176"/>
      <c r="ES322" s="176"/>
      <c r="ET322" s="176"/>
      <c r="EU322" s="176"/>
      <c r="EV322" s="176"/>
      <c r="EW322" s="176"/>
      <c r="EX322" s="176"/>
      <c r="EY322" s="176"/>
      <c r="EZ322" s="176"/>
      <c r="FA322" s="176"/>
      <c r="FB322" s="176"/>
      <c r="FC322" s="176"/>
      <c r="FD322" s="176"/>
      <c r="FE322" s="176"/>
      <c r="FF322" s="176"/>
      <c r="FG322" s="176"/>
      <c r="FH322" s="176"/>
      <c r="FI322" s="176"/>
      <c r="FJ322" s="176"/>
      <c r="FK322" s="176"/>
      <c r="FL322" s="176"/>
      <c r="FM322" s="176"/>
      <c r="FN322" s="176"/>
      <c r="FO322" s="176"/>
      <c r="FP322" s="176"/>
      <c r="FQ322" s="176"/>
      <c r="FR322" s="176"/>
      <c r="FS322" s="176"/>
      <c r="FT322" s="176"/>
      <c r="FU322" s="176"/>
      <c r="FV322" s="176"/>
      <c r="FW322" s="176"/>
      <c r="FX322" s="176"/>
      <c r="FY322" s="176"/>
      <c r="FZ322" s="176"/>
      <c r="GA322" s="176"/>
      <c r="GB322" s="176"/>
      <c r="GC322" s="176"/>
      <c r="GD322" s="176"/>
      <c r="GE322" s="176"/>
      <c r="GF322" s="176"/>
      <c r="GG322" s="176"/>
      <c r="GH322" s="176"/>
      <c r="GI322" s="176"/>
      <c r="GJ322" s="176"/>
      <c r="GK322" s="176"/>
      <c r="GL322" s="176"/>
      <c r="GM322" s="176"/>
      <c r="GN322" s="176"/>
      <c r="GO322" s="176"/>
      <c r="GP322" s="176"/>
      <c r="GQ322" s="176"/>
      <c r="GR322" s="176"/>
      <c r="GS322" s="176"/>
      <c r="GT322" s="176"/>
      <c r="GU322" s="176"/>
      <c r="GV322" s="176"/>
      <c r="GW322" s="176"/>
      <c r="GX322" s="176"/>
      <c r="GY322" s="176"/>
      <c r="GZ322" s="176"/>
      <c r="HA322" s="176"/>
      <c r="HB322" s="176"/>
      <c r="HC322" s="176"/>
      <c r="HD322" s="176"/>
      <c r="HE322" s="176"/>
      <c r="HF322" s="176"/>
      <c r="HG322" s="176"/>
      <c r="HH322" s="176"/>
      <c r="HI322" s="176"/>
      <c r="HJ322" s="176"/>
      <c r="HK322" s="176"/>
      <c r="HL322" s="176"/>
      <c r="HM322" s="176"/>
      <c r="HN322" s="176"/>
      <c r="HO322" s="176"/>
      <c r="HP322" s="176"/>
      <c r="HQ322" s="176"/>
      <c r="HR322" s="176"/>
      <c r="HS322" s="176"/>
      <c r="HT322" s="176"/>
      <c r="HU322" s="176"/>
      <c r="HV322" s="176"/>
      <c r="HW322" s="176"/>
      <c r="HX322" s="176"/>
      <c r="HY322" s="176"/>
      <c r="HZ322" s="176"/>
      <c r="IA322" s="176"/>
      <c r="IB322" s="176"/>
      <c r="IC322" s="176"/>
      <c r="ID322" s="176"/>
      <c r="IE322" s="176"/>
      <c r="IF322" s="176"/>
      <c r="IG322" s="176"/>
      <c r="IH322" s="176"/>
      <c r="II322" s="176"/>
      <c r="IJ322" s="176"/>
      <c r="IK322" s="176"/>
      <c r="IL322" s="176"/>
      <c r="IM322" s="176"/>
      <c r="IN322" s="176"/>
      <c r="IO322" s="176"/>
      <c r="IP322" s="176"/>
      <c r="IQ322" s="176"/>
      <c r="IR322" s="176"/>
      <c r="IS322" s="176"/>
      <c r="IT322" s="176"/>
      <c r="IU322" s="176"/>
      <c r="IV322" s="176"/>
    </row>
    <row r="323" spans="1:256" s="177" customFormat="1" ht="22.5" customHeight="1" x14ac:dyDescent="0.2">
      <c r="A323" s="591"/>
      <c r="B323" s="154" t="s">
        <v>243</v>
      </c>
      <c r="C323" s="155"/>
      <c r="D323" s="155"/>
      <c r="E323" s="156"/>
      <c r="F323" s="151"/>
      <c r="G323" s="598"/>
      <c r="H323" s="297"/>
      <c r="I323" s="159">
        <f>G321+G322</f>
        <v>8.0500000000000007</v>
      </c>
      <c r="J323" s="179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76"/>
      <c r="BN323" s="176"/>
      <c r="BO323" s="176"/>
      <c r="BP323" s="176"/>
      <c r="BQ323" s="176"/>
      <c r="BR323" s="176"/>
      <c r="BS323" s="176"/>
      <c r="BT323" s="176"/>
      <c r="BU323" s="176"/>
      <c r="BV323" s="176"/>
      <c r="BW323" s="176"/>
      <c r="BX323" s="176"/>
      <c r="BY323" s="176"/>
      <c r="BZ323" s="176"/>
      <c r="CA323" s="176"/>
      <c r="CB323" s="176"/>
      <c r="CC323" s="176"/>
      <c r="CD323" s="176"/>
      <c r="CE323" s="176"/>
      <c r="CF323" s="176"/>
      <c r="CG323" s="176"/>
      <c r="CH323" s="176"/>
      <c r="CI323" s="176"/>
      <c r="CJ323" s="176"/>
      <c r="CK323" s="176"/>
      <c r="CL323" s="176"/>
      <c r="CM323" s="176"/>
      <c r="CN323" s="176"/>
      <c r="CO323" s="176"/>
      <c r="CP323" s="176"/>
      <c r="CQ323" s="176"/>
      <c r="CR323" s="176"/>
      <c r="CS323" s="176"/>
      <c r="CT323" s="176"/>
      <c r="CU323" s="176"/>
      <c r="CV323" s="176"/>
      <c r="CW323" s="176"/>
      <c r="CX323" s="176"/>
      <c r="CY323" s="176"/>
      <c r="CZ323" s="176"/>
      <c r="DA323" s="176"/>
      <c r="DB323" s="176"/>
      <c r="DC323" s="176"/>
      <c r="DD323" s="176"/>
      <c r="DE323" s="176"/>
      <c r="DF323" s="176"/>
      <c r="DG323" s="176"/>
      <c r="DH323" s="176"/>
      <c r="DI323" s="176"/>
      <c r="DJ323" s="176"/>
      <c r="DK323" s="176"/>
      <c r="DL323" s="176"/>
      <c r="DM323" s="176"/>
      <c r="DN323" s="176"/>
      <c r="DO323" s="176"/>
      <c r="DP323" s="176"/>
      <c r="DQ323" s="176"/>
      <c r="DR323" s="176"/>
      <c r="DS323" s="176"/>
      <c r="DT323" s="176"/>
      <c r="DU323" s="176"/>
      <c r="DV323" s="176"/>
      <c r="DW323" s="176"/>
      <c r="DX323" s="176"/>
      <c r="DY323" s="176"/>
      <c r="DZ323" s="176"/>
      <c r="EA323" s="176"/>
      <c r="EB323" s="176"/>
      <c r="EC323" s="176"/>
      <c r="ED323" s="176"/>
      <c r="EE323" s="176"/>
      <c r="EF323" s="176"/>
      <c r="EG323" s="176"/>
      <c r="EH323" s="176"/>
      <c r="EI323" s="176"/>
      <c r="EJ323" s="176"/>
      <c r="EK323" s="176"/>
      <c r="EL323" s="176"/>
      <c r="EM323" s="176"/>
      <c r="EN323" s="176"/>
      <c r="EO323" s="176"/>
      <c r="EP323" s="176"/>
      <c r="EQ323" s="176"/>
      <c r="ER323" s="176"/>
      <c r="ES323" s="176"/>
      <c r="ET323" s="176"/>
      <c r="EU323" s="176"/>
      <c r="EV323" s="176"/>
      <c r="EW323" s="176"/>
      <c r="EX323" s="176"/>
      <c r="EY323" s="176"/>
      <c r="EZ323" s="176"/>
      <c r="FA323" s="176"/>
      <c r="FB323" s="176"/>
      <c r="FC323" s="176"/>
      <c r="FD323" s="176"/>
      <c r="FE323" s="176"/>
      <c r="FF323" s="176"/>
      <c r="FG323" s="176"/>
      <c r="FH323" s="176"/>
      <c r="FI323" s="176"/>
      <c r="FJ323" s="176"/>
      <c r="FK323" s="176"/>
      <c r="FL323" s="176"/>
      <c r="FM323" s="176"/>
      <c r="FN323" s="176"/>
      <c r="FO323" s="176"/>
      <c r="FP323" s="176"/>
      <c r="FQ323" s="176"/>
      <c r="FR323" s="176"/>
      <c r="FS323" s="176"/>
      <c r="FT323" s="176"/>
      <c r="FU323" s="176"/>
      <c r="FV323" s="176"/>
      <c r="FW323" s="176"/>
      <c r="FX323" s="176"/>
      <c r="FY323" s="176"/>
      <c r="FZ323" s="176"/>
      <c r="GA323" s="176"/>
      <c r="GB323" s="176"/>
      <c r="GC323" s="176"/>
      <c r="GD323" s="176"/>
      <c r="GE323" s="176"/>
      <c r="GF323" s="176"/>
      <c r="GG323" s="176"/>
      <c r="GH323" s="176"/>
      <c r="GI323" s="176"/>
      <c r="GJ323" s="176"/>
      <c r="GK323" s="176"/>
      <c r="GL323" s="176"/>
      <c r="GM323" s="176"/>
      <c r="GN323" s="176"/>
      <c r="GO323" s="176"/>
      <c r="GP323" s="176"/>
      <c r="GQ323" s="176"/>
      <c r="GR323" s="176"/>
      <c r="GS323" s="176"/>
      <c r="GT323" s="176"/>
      <c r="GU323" s="176"/>
      <c r="GV323" s="176"/>
      <c r="GW323" s="176"/>
      <c r="GX323" s="176"/>
      <c r="GY323" s="176"/>
      <c r="GZ323" s="176"/>
      <c r="HA323" s="176"/>
      <c r="HB323" s="176"/>
      <c r="HC323" s="176"/>
      <c r="HD323" s="176"/>
      <c r="HE323" s="176"/>
      <c r="HF323" s="176"/>
      <c r="HG323" s="176"/>
      <c r="HH323" s="176"/>
      <c r="HI323" s="176"/>
      <c r="HJ323" s="176"/>
      <c r="HK323" s="176"/>
      <c r="HL323" s="176"/>
      <c r="HM323" s="176"/>
      <c r="HN323" s="176"/>
      <c r="HO323" s="176"/>
      <c r="HP323" s="176"/>
      <c r="HQ323" s="176"/>
      <c r="HR323" s="176"/>
      <c r="HS323" s="176"/>
      <c r="HT323" s="176"/>
      <c r="HU323" s="176"/>
      <c r="HV323" s="176"/>
      <c r="HW323" s="176"/>
      <c r="HX323" s="176"/>
      <c r="HY323" s="176"/>
      <c r="HZ323" s="176"/>
      <c r="IA323" s="176"/>
      <c r="IB323" s="176"/>
      <c r="IC323" s="176"/>
      <c r="ID323" s="176"/>
      <c r="IE323" s="176"/>
      <c r="IF323" s="176"/>
      <c r="IG323" s="176"/>
      <c r="IH323" s="176"/>
      <c r="II323" s="176"/>
      <c r="IJ323" s="176"/>
      <c r="IK323" s="176"/>
      <c r="IL323" s="176"/>
      <c r="IM323" s="176"/>
      <c r="IN323" s="176"/>
      <c r="IO323" s="176"/>
      <c r="IP323" s="176"/>
      <c r="IQ323" s="176"/>
      <c r="IR323" s="176"/>
      <c r="IS323" s="176"/>
      <c r="IT323" s="176"/>
      <c r="IU323" s="176"/>
      <c r="IV323" s="176"/>
    </row>
    <row r="324" spans="1:256" s="177" customFormat="1" ht="22.5" customHeight="1" thickBot="1" x14ac:dyDescent="0.25">
      <c r="A324" s="591"/>
      <c r="B324" s="318" t="s">
        <v>244</v>
      </c>
      <c r="C324" s="319"/>
      <c r="D324" s="319"/>
      <c r="E324" s="319"/>
      <c r="F324" s="599"/>
      <c r="G324" s="693"/>
      <c r="H324" s="600"/>
      <c r="I324" s="694">
        <f>I320+I323</f>
        <v>9.1000000000000014</v>
      </c>
      <c r="J324" s="179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76"/>
      <c r="DX324" s="176"/>
      <c r="DY324" s="176"/>
      <c r="DZ324" s="176"/>
      <c r="EA324" s="176"/>
      <c r="EB324" s="176"/>
      <c r="EC324" s="176"/>
      <c r="ED324" s="176"/>
      <c r="EE324" s="176"/>
      <c r="EF324" s="176"/>
      <c r="EG324" s="176"/>
      <c r="EH324" s="176"/>
      <c r="EI324" s="176"/>
      <c r="EJ324" s="176"/>
      <c r="EK324" s="176"/>
      <c r="EL324" s="176"/>
      <c r="EM324" s="176"/>
      <c r="EN324" s="176"/>
      <c r="EO324" s="176"/>
      <c r="EP324" s="176"/>
      <c r="EQ324" s="176"/>
      <c r="ER324" s="176"/>
      <c r="ES324" s="176"/>
      <c r="ET324" s="176"/>
      <c r="EU324" s="176"/>
      <c r="EV324" s="176"/>
      <c r="EW324" s="176"/>
      <c r="EX324" s="176"/>
      <c r="EY324" s="176"/>
      <c r="EZ324" s="176"/>
      <c r="FA324" s="176"/>
      <c r="FB324" s="176"/>
      <c r="FC324" s="176"/>
      <c r="FD324" s="176"/>
      <c r="FE324" s="176"/>
      <c r="FF324" s="176"/>
      <c r="FG324" s="176"/>
      <c r="FH324" s="176"/>
      <c r="FI324" s="176"/>
      <c r="FJ324" s="176"/>
      <c r="FK324" s="176"/>
      <c r="FL324" s="176"/>
      <c r="FM324" s="176"/>
      <c r="FN324" s="176"/>
      <c r="FO324" s="176"/>
      <c r="FP324" s="176"/>
      <c r="FQ324" s="176"/>
      <c r="FR324" s="176"/>
      <c r="FS324" s="176"/>
      <c r="FT324" s="176"/>
      <c r="FU324" s="176"/>
      <c r="FV324" s="176"/>
      <c r="FW324" s="176"/>
      <c r="FX324" s="176"/>
      <c r="FY324" s="176"/>
      <c r="FZ324" s="176"/>
      <c r="GA324" s="176"/>
      <c r="GB324" s="176"/>
      <c r="GC324" s="176"/>
      <c r="GD324" s="176"/>
      <c r="GE324" s="176"/>
      <c r="GF324" s="176"/>
      <c r="GG324" s="176"/>
      <c r="GH324" s="176"/>
      <c r="GI324" s="176"/>
      <c r="GJ324" s="176"/>
      <c r="GK324" s="176"/>
      <c r="GL324" s="176"/>
      <c r="GM324" s="176"/>
      <c r="GN324" s="176"/>
      <c r="GO324" s="176"/>
      <c r="GP324" s="176"/>
      <c r="GQ324" s="176"/>
      <c r="GR324" s="176"/>
      <c r="GS324" s="176"/>
      <c r="GT324" s="176"/>
      <c r="GU324" s="176"/>
      <c r="GV324" s="176"/>
      <c r="GW324" s="176"/>
      <c r="GX324" s="176"/>
      <c r="GY324" s="176"/>
      <c r="GZ324" s="176"/>
      <c r="HA324" s="176"/>
      <c r="HB324" s="176"/>
      <c r="HC324" s="176"/>
      <c r="HD324" s="176"/>
      <c r="HE324" s="176"/>
      <c r="HF324" s="176"/>
      <c r="HG324" s="176"/>
      <c r="HH324" s="176"/>
      <c r="HI324" s="176"/>
      <c r="HJ324" s="176"/>
      <c r="HK324" s="176"/>
      <c r="HL324" s="176"/>
      <c r="HM324" s="176"/>
      <c r="HN324" s="176"/>
      <c r="HO324" s="176"/>
      <c r="HP324" s="176"/>
      <c r="HQ324" s="176"/>
      <c r="HR324" s="176"/>
      <c r="HS324" s="176"/>
      <c r="HT324" s="176"/>
      <c r="HU324" s="176"/>
      <c r="HV324" s="176"/>
      <c r="HW324" s="176"/>
      <c r="HX324" s="176"/>
      <c r="HY324" s="176"/>
      <c r="HZ324" s="176"/>
      <c r="IA324" s="176"/>
      <c r="IB324" s="176"/>
      <c r="IC324" s="176"/>
      <c r="ID324" s="176"/>
      <c r="IE324" s="176"/>
      <c r="IF324" s="176"/>
      <c r="IG324" s="176"/>
      <c r="IH324" s="176"/>
      <c r="II324" s="176"/>
      <c r="IJ324" s="176"/>
      <c r="IK324" s="176"/>
      <c r="IL324" s="176"/>
      <c r="IM324" s="176"/>
      <c r="IN324" s="176"/>
      <c r="IO324" s="176"/>
      <c r="IP324" s="176"/>
      <c r="IQ324" s="176"/>
      <c r="IR324" s="176"/>
      <c r="IS324" s="176"/>
      <c r="IT324" s="176"/>
      <c r="IU324" s="176"/>
      <c r="IV324" s="176"/>
    </row>
    <row r="325" spans="1:256" x14ac:dyDescent="0.2">
      <c r="A325" s="582"/>
      <c r="B325" s="93"/>
      <c r="C325" s="94"/>
      <c r="D325" s="94"/>
      <c r="E325" s="94"/>
      <c r="F325" s="95"/>
      <c r="G325" s="96"/>
      <c r="H325" s="97"/>
      <c r="I325" s="164"/>
      <c r="J325" s="583"/>
      <c r="K325" s="584"/>
      <c r="L325" s="584"/>
      <c r="M325" s="585"/>
      <c r="N325" s="585"/>
      <c r="O325" s="585"/>
      <c r="P325" s="585"/>
      <c r="Q325" s="585"/>
      <c r="R325" s="585"/>
      <c r="S325" s="585"/>
      <c r="T325" s="585"/>
      <c r="U325" s="585"/>
      <c r="V325" s="585"/>
      <c r="W325" s="585"/>
      <c r="X325" s="585"/>
      <c r="Y325" s="585"/>
      <c r="Z325" s="585"/>
      <c r="AA325" s="585"/>
      <c r="AB325" s="585"/>
      <c r="AC325" s="585"/>
      <c r="AD325" s="585"/>
      <c r="AE325" s="585"/>
      <c r="AF325" s="585"/>
      <c r="AG325" s="585"/>
      <c r="AH325" s="585"/>
      <c r="AI325" s="585"/>
      <c r="AJ325" s="585"/>
      <c r="AK325" s="585"/>
      <c r="AL325" s="585"/>
      <c r="AM325" s="585"/>
      <c r="AN325" s="585"/>
      <c r="AO325" s="585"/>
      <c r="AP325" s="585"/>
      <c r="AQ325" s="585"/>
      <c r="AR325" s="585"/>
      <c r="AS325" s="585"/>
      <c r="AT325" s="585"/>
      <c r="AU325" s="585"/>
      <c r="AV325" s="585"/>
      <c r="AW325" s="585"/>
      <c r="AX325" s="585"/>
      <c r="AY325" s="585"/>
      <c r="AZ325" s="585"/>
      <c r="BA325" s="585"/>
      <c r="BB325" s="585"/>
      <c r="BC325" s="585"/>
      <c r="BD325" s="585"/>
      <c r="BE325" s="585"/>
      <c r="BF325" s="585"/>
      <c r="BG325" s="585"/>
      <c r="BH325" s="585"/>
      <c r="BI325" s="585"/>
      <c r="BJ325" s="585"/>
      <c r="BK325" s="585"/>
      <c r="BL325" s="585"/>
      <c r="BM325" s="585"/>
      <c r="BN325" s="585"/>
      <c r="BO325" s="585"/>
      <c r="BP325" s="585"/>
      <c r="BQ325" s="585"/>
      <c r="BR325" s="585"/>
      <c r="BS325" s="585"/>
      <c r="BT325" s="585"/>
      <c r="BU325" s="585"/>
      <c r="BV325" s="585"/>
      <c r="BW325" s="585"/>
      <c r="BX325" s="585"/>
      <c r="BY325" s="585"/>
      <c r="BZ325" s="585"/>
      <c r="CA325" s="585"/>
      <c r="CB325" s="585"/>
      <c r="CC325" s="585"/>
      <c r="CD325" s="585"/>
      <c r="CE325" s="585"/>
      <c r="CF325" s="585"/>
      <c r="CG325" s="585"/>
      <c r="CH325" s="585"/>
      <c r="CI325" s="585"/>
      <c r="CJ325" s="585"/>
      <c r="CK325" s="585"/>
      <c r="CL325" s="585"/>
      <c r="CM325" s="585"/>
      <c r="CN325" s="585"/>
      <c r="CO325" s="585"/>
      <c r="CP325" s="585"/>
      <c r="CQ325" s="585"/>
      <c r="CR325" s="585"/>
      <c r="CS325" s="585"/>
      <c r="CT325" s="585"/>
      <c r="CU325" s="585"/>
      <c r="CV325" s="585"/>
      <c r="CW325" s="585"/>
      <c r="CX325" s="585"/>
      <c r="CY325" s="585"/>
      <c r="CZ325" s="585"/>
      <c r="DA325" s="585"/>
      <c r="DB325" s="585"/>
      <c r="DC325" s="585"/>
      <c r="DD325" s="585"/>
      <c r="DE325" s="585"/>
      <c r="DF325" s="585"/>
      <c r="DG325" s="585"/>
      <c r="DH325" s="585"/>
      <c r="DI325" s="585"/>
      <c r="DJ325" s="585"/>
      <c r="DK325" s="585"/>
      <c r="DL325" s="585"/>
      <c r="DM325" s="585"/>
      <c r="DN325" s="585"/>
      <c r="DO325" s="585"/>
      <c r="DP325" s="585"/>
      <c r="DQ325" s="585"/>
      <c r="DR325" s="585"/>
      <c r="DS325" s="585"/>
      <c r="DT325" s="585"/>
      <c r="DU325" s="585"/>
      <c r="DV325" s="585"/>
      <c r="DW325" s="585"/>
      <c r="DX325" s="585"/>
      <c r="DY325" s="585"/>
      <c r="DZ325" s="585"/>
      <c r="EA325" s="585"/>
      <c r="EB325" s="585"/>
      <c r="EC325" s="585"/>
      <c r="ED325" s="585"/>
      <c r="EE325" s="585"/>
      <c r="EF325" s="585"/>
      <c r="EG325" s="585"/>
      <c r="EH325" s="585"/>
      <c r="EI325" s="585"/>
      <c r="EJ325" s="585"/>
      <c r="EK325" s="585"/>
      <c r="EL325" s="585"/>
      <c r="EM325" s="585"/>
      <c r="EN325" s="585"/>
      <c r="EO325" s="585"/>
      <c r="EP325" s="585"/>
      <c r="EQ325" s="585"/>
      <c r="ER325" s="585"/>
      <c r="ES325" s="585"/>
      <c r="ET325" s="585"/>
      <c r="EU325" s="585"/>
      <c r="EV325" s="585"/>
      <c r="EW325" s="585"/>
      <c r="EX325" s="585"/>
      <c r="EY325" s="585"/>
      <c r="EZ325" s="585"/>
      <c r="FA325" s="585"/>
      <c r="FB325" s="585"/>
      <c r="FC325" s="585"/>
      <c r="FD325" s="585"/>
      <c r="FE325" s="585"/>
      <c r="FF325" s="585"/>
      <c r="FG325" s="585"/>
      <c r="FH325" s="585"/>
      <c r="FI325" s="585"/>
      <c r="FJ325" s="585"/>
      <c r="FK325" s="585"/>
      <c r="FL325" s="585"/>
      <c r="FM325" s="585"/>
      <c r="FN325" s="585"/>
      <c r="FO325" s="585"/>
      <c r="FP325" s="585"/>
      <c r="FQ325" s="585"/>
      <c r="FR325" s="585"/>
      <c r="FS325" s="585"/>
      <c r="FT325" s="585"/>
      <c r="FU325" s="585"/>
      <c r="FV325" s="585"/>
      <c r="FW325" s="585"/>
      <c r="FX325" s="585"/>
      <c r="FY325" s="585"/>
      <c r="FZ325" s="585"/>
      <c r="GA325" s="585"/>
      <c r="GB325" s="585"/>
      <c r="GC325" s="585"/>
      <c r="GD325" s="585"/>
      <c r="GE325" s="585"/>
      <c r="GF325" s="585"/>
      <c r="GG325" s="585"/>
      <c r="GH325" s="585"/>
      <c r="GI325" s="585"/>
      <c r="GJ325" s="585"/>
      <c r="GK325" s="585"/>
      <c r="GL325" s="585"/>
      <c r="GM325" s="585"/>
      <c r="GN325" s="585"/>
      <c r="GO325" s="585"/>
      <c r="GP325" s="585"/>
      <c r="GQ325" s="585"/>
      <c r="GR325" s="585"/>
      <c r="GS325" s="585"/>
      <c r="GT325" s="585"/>
      <c r="GU325" s="585"/>
      <c r="GV325" s="585"/>
      <c r="GW325" s="585"/>
      <c r="GX325" s="585"/>
      <c r="GY325" s="585"/>
      <c r="GZ325" s="585"/>
      <c r="HA325" s="585"/>
      <c r="HB325" s="585"/>
      <c r="HC325" s="585"/>
      <c r="HD325" s="585"/>
      <c r="HE325" s="585"/>
      <c r="HF325" s="585"/>
      <c r="HG325" s="585"/>
      <c r="HH325" s="585"/>
      <c r="HI325" s="585"/>
      <c r="HJ325" s="585"/>
      <c r="HK325" s="585"/>
      <c r="HL325" s="585"/>
      <c r="HM325" s="585"/>
      <c r="HN325" s="585"/>
      <c r="HO325" s="585"/>
      <c r="HP325" s="585"/>
      <c r="HQ325" s="585"/>
      <c r="HR325" s="585"/>
      <c r="HS325" s="585"/>
      <c r="HT325" s="585"/>
      <c r="HU325" s="585"/>
      <c r="HV325" s="585"/>
      <c r="HW325" s="585"/>
      <c r="HX325" s="585"/>
      <c r="HY325" s="585"/>
      <c r="HZ325" s="585"/>
      <c r="IA325" s="585"/>
      <c r="IB325" s="585"/>
      <c r="IC325" s="585"/>
      <c r="ID325" s="585"/>
      <c r="IE325" s="585"/>
      <c r="IF325" s="585"/>
      <c r="IG325" s="585"/>
      <c r="IH325" s="585"/>
      <c r="II325" s="585"/>
      <c r="IJ325" s="585"/>
      <c r="IK325" s="585"/>
      <c r="IL325" s="585"/>
      <c r="IM325" s="585"/>
      <c r="IN325" s="585"/>
      <c r="IO325" s="585"/>
      <c r="IP325" s="585"/>
      <c r="IQ325" s="585"/>
      <c r="IR325" s="585"/>
      <c r="IS325" s="585"/>
      <c r="IT325" s="585"/>
      <c r="IU325" s="585"/>
      <c r="IV325" s="585"/>
    </row>
    <row r="326" spans="1:256" x14ac:dyDescent="0.2">
      <c r="A326" s="582"/>
      <c r="B326" s="822" t="s">
        <v>211</v>
      </c>
      <c r="C326" s="823"/>
      <c r="D326" s="823"/>
      <c r="E326" s="823"/>
      <c r="F326" s="823"/>
      <c r="G326" s="823"/>
      <c r="H326" s="823"/>
      <c r="I326" s="824"/>
      <c r="J326" s="583"/>
      <c r="K326" s="584"/>
      <c r="L326" s="584"/>
      <c r="M326" s="585"/>
      <c r="N326" s="585"/>
      <c r="O326" s="585"/>
      <c r="P326" s="585"/>
      <c r="Q326" s="585"/>
      <c r="R326" s="585"/>
      <c r="S326" s="585"/>
      <c r="T326" s="585"/>
      <c r="U326" s="585"/>
      <c r="V326" s="585"/>
      <c r="W326" s="585"/>
      <c r="X326" s="585"/>
      <c r="Y326" s="585"/>
      <c r="Z326" s="585"/>
      <c r="AA326" s="585"/>
      <c r="AB326" s="585"/>
      <c r="AC326" s="585"/>
      <c r="AD326" s="585"/>
      <c r="AE326" s="585"/>
      <c r="AF326" s="585"/>
      <c r="AG326" s="585"/>
      <c r="AH326" s="585"/>
      <c r="AI326" s="585"/>
      <c r="AJ326" s="585"/>
      <c r="AK326" s="585"/>
      <c r="AL326" s="585"/>
      <c r="AM326" s="585"/>
      <c r="AN326" s="585"/>
      <c r="AO326" s="585"/>
      <c r="AP326" s="585"/>
      <c r="AQ326" s="585"/>
      <c r="AR326" s="585"/>
      <c r="AS326" s="585"/>
      <c r="AT326" s="585"/>
      <c r="AU326" s="585"/>
      <c r="AV326" s="585"/>
      <c r="AW326" s="585"/>
      <c r="AX326" s="585"/>
      <c r="AY326" s="585"/>
      <c r="AZ326" s="585"/>
      <c r="BA326" s="585"/>
      <c r="BB326" s="585"/>
      <c r="BC326" s="585"/>
      <c r="BD326" s="585"/>
      <c r="BE326" s="585"/>
      <c r="BF326" s="585"/>
      <c r="BG326" s="585"/>
      <c r="BH326" s="585"/>
      <c r="BI326" s="585"/>
      <c r="BJ326" s="585"/>
      <c r="BK326" s="585"/>
      <c r="BL326" s="585"/>
      <c r="BM326" s="585"/>
      <c r="BN326" s="585"/>
      <c r="BO326" s="585"/>
      <c r="BP326" s="585"/>
      <c r="BQ326" s="585"/>
      <c r="BR326" s="585"/>
      <c r="BS326" s="585"/>
      <c r="BT326" s="585"/>
      <c r="BU326" s="585"/>
      <c r="BV326" s="585"/>
      <c r="BW326" s="585"/>
      <c r="BX326" s="585"/>
      <c r="BY326" s="585"/>
      <c r="BZ326" s="585"/>
      <c r="CA326" s="585"/>
      <c r="CB326" s="585"/>
      <c r="CC326" s="585"/>
      <c r="CD326" s="585"/>
      <c r="CE326" s="585"/>
      <c r="CF326" s="585"/>
      <c r="CG326" s="585"/>
      <c r="CH326" s="585"/>
      <c r="CI326" s="585"/>
      <c r="CJ326" s="585"/>
      <c r="CK326" s="585"/>
      <c r="CL326" s="585"/>
      <c r="CM326" s="585"/>
      <c r="CN326" s="585"/>
      <c r="CO326" s="585"/>
      <c r="CP326" s="585"/>
      <c r="CQ326" s="585"/>
      <c r="CR326" s="585"/>
      <c r="CS326" s="585"/>
      <c r="CT326" s="585"/>
      <c r="CU326" s="585"/>
      <c r="CV326" s="585"/>
      <c r="CW326" s="585"/>
      <c r="CX326" s="585"/>
      <c r="CY326" s="585"/>
      <c r="CZ326" s="585"/>
      <c r="DA326" s="585"/>
      <c r="DB326" s="585"/>
      <c r="DC326" s="585"/>
      <c r="DD326" s="585"/>
      <c r="DE326" s="585"/>
      <c r="DF326" s="585"/>
      <c r="DG326" s="585"/>
      <c r="DH326" s="585"/>
      <c r="DI326" s="585"/>
      <c r="DJ326" s="585"/>
      <c r="DK326" s="585"/>
      <c r="DL326" s="585"/>
      <c r="DM326" s="585"/>
      <c r="DN326" s="585"/>
      <c r="DO326" s="585"/>
      <c r="DP326" s="585"/>
      <c r="DQ326" s="585"/>
      <c r="DR326" s="585"/>
      <c r="DS326" s="585"/>
      <c r="DT326" s="585"/>
      <c r="DU326" s="585"/>
      <c r="DV326" s="585"/>
      <c r="DW326" s="585"/>
      <c r="DX326" s="585"/>
      <c r="DY326" s="585"/>
      <c r="DZ326" s="585"/>
      <c r="EA326" s="585"/>
      <c r="EB326" s="585"/>
      <c r="EC326" s="585"/>
      <c r="ED326" s="585"/>
      <c r="EE326" s="585"/>
      <c r="EF326" s="585"/>
      <c r="EG326" s="585"/>
      <c r="EH326" s="585"/>
      <c r="EI326" s="585"/>
      <c r="EJ326" s="585"/>
      <c r="EK326" s="585"/>
      <c r="EL326" s="585"/>
      <c r="EM326" s="585"/>
      <c r="EN326" s="585"/>
      <c r="EO326" s="585"/>
      <c r="EP326" s="585"/>
      <c r="EQ326" s="585"/>
      <c r="ER326" s="585"/>
      <c r="ES326" s="585"/>
      <c r="ET326" s="585"/>
      <c r="EU326" s="585"/>
      <c r="EV326" s="585"/>
      <c r="EW326" s="585"/>
      <c r="EX326" s="585"/>
      <c r="EY326" s="585"/>
      <c r="EZ326" s="585"/>
      <c r="FA326" s="585"/>
      <c r="FB326" s="585"/>
      <c r="FC326" s="585"/>
      <c r="FD326" s="585"/>
      <c r="FE326" s="585"/>
      <c r="FF326" s="585"/>
      <c r="FG326" s="585"/>
      <c r="FH326" s="585"/>
      <c r="FI326" s="585"/>
      <c r="FJ326" s="585"/>
      <c r="FK326" s="585"/>
      <c r="FL326" s="585"/>
      <c r="FM326" s="585"/>
      <c r="FN326" s="585"/>
      <c r="FO326" s="585"/>
      <c r="FP326" s="585"/>
      <c r="FQ326" s="585"/>
      <c r="FR326" s="585"/>
      <c r="FS326" s="585"/>
      <c r="FT326" s="585"/>
      <c r="FU326" s="585"/>
      <c r="FV326" s="585"/>
      <c r="FW326" s="585"/>
      <c r="FX326" s="585"/>
      <c r="FY326" s="585"/>
      <c r="FZ326" s="585"/>
      <c r="GA326" s="585"/>
      <c r="GB326" s="585"/>
      <c r="GC326" s="585"/>
      <c r="GD326" s="585"/>
      <c r="GE326" s="585"/>
      <c r="GF326" s="585"/>
      <c r="GG326" s="585"/>
      <c r="GH326" s="585"/>
      <c r="GI326" s="585"/>
      <c r="GJ326" s="585"/>
      <c r="GK326" s="585"/>
      <c r="GL326" s="585"/>
      <c r="GM326" s="585"/>
      <c r="GN326" s="585"/>
      <c r="GO326" s="585"/>
      <c r="GP326" s="585"/>
      <c r="GQ326" s="585"/>
      <c r="GR326" s="585"/>
      <c r="GS326" s="585"/>
      <c r="GT326" s="585"/>
      <c r="GU326" s="585"/>
      <c r="GV326" s="585"/>
      <c r="GW326" s="585"/>
      <c r="GX326" s="585"/>
      <c r="GY326" s="585"/>
      <c r="GZ326" s="585"/>
      <c r="HA326" s="585"/>
      <c r="HB326" s="585"/>
      <c r="HC326" s="585"/>
      <c r="HD326" s="585"/>
      <c r="HE326" s="585"/>
      <c r="HF326" s="585"/>
      <c r="HG326" s="585"/>
      <c r="HH326" s="585"/>
      <c r="HI326" s="585"/>
      <c r="HJ326" s="585"/>
      <c r="HK326" s="585"/>
      <c r="HL326" s="585"/>
      <c r="HM326" s="585"/>
      <c r="HN326" s="585"/>
      <c r="HO326" s="585"/>
      <c r="HP326" s="585"/>
      <c r="HQ326" s="585"/>
      <c r="HR326" s="585"/>
      <c r="HS326" s="585"/>
      <c r="HT326" s="585"/>
      <c r="HU326" s="585"/>
      <c r="HV326" s="585"/>
      <c r="HW326" s="585"/>
      <c r="HX326" s="585"/>
      <c r="HY326" s="585"/>
      <c r="HZ326" s="585"/>
      <c r="IA326" s="585"/>
      <c r="IB326" s="585"/>
      <c r="IC326" s="585"/>
      <c r="ID326" s="585"/>
      <c r="IE326" s="585"/>
      <c r="IF326" s="585"/>
      <c r="IG326" s="585"/>
      <c r="IH326" s="585"/>
      <c r="II326" s="585"/>
      <c r="IJ326" s="585"/>
      <c r="IK326" s="585"/>
      <c r="IL326" s="585"/>
      <c r="IM326" s="585"/>
      <c r="IN326" s="585"/>
      <c r="IO326" s="585"/>
      <c r="IP326" s="585"/>
      <c r="IQ326" s="585"/>
      <c r="IR326" s="585"/>
      <c r="IS326" s="585"/>
      <c r="IT326" s="585"/>
      <c r="IU326" s="585"/>
      <c r="IV326" s="585"/>
    </row>
    <row r="327" spans="1:256" x14ac:dyDescent="0.2">
      <c r="A327" s="582"/>
      <c r="B327" s="822" t="s">
        <v>212</v>
      </c>
      <c r="C327" s="823"/>
      <c r="D327" s="823"/>
      <c r="E327" s="823"/>
      <c r="F327" s="823"/>
      <c r="G327" s="823"/>
      <c r="H327" s="823"/>
      <c r="I327" s="824"/>
      <c r="J327" s="583"/>
      <c r="K327" s="584"/>
      <c r="L327" s="584"/>
      <c r="M327" s="585"/>
      <c r="N327" s="585"/>
      <c r="O327" s="585"/>
      <c r="P327" s="585"/>
      <c r="Q327" s="585"/>
      <c r="R327" s="585"/>
      <c r="S327" s="585"/>
      <c r="T327" s="585"/>
      <c r="U327" s="585"/>
      <c r="V327" s="585"/>
      <c r="W327" s="585"/>
      <c r="X327" s="585"/>
      <c r="Y327" s="585"/>
      <c r="Z327" s="585"/>
      <c r="AA327" s="585"/>
      <c r="AB327" s="585"/>
      <c r="AC327" s="585"/>
      <c r="AD327" s="585"/>
      <c r="AE327" s="585"/>
      <c r="AF327" s="585"/>
      <c r="AG327" s="585"/>
      <c r="AH327" s="585"/>
      <c r="AI327" s="585"/>
      <c r="AJ327" s="585"/>
      <c r="AK327" s="585"/>
      <c r="AL327" s="585"/>
      <c r="AM327" s="585"/>
      <c r="AN327" s="585"/>
      <c r="AO327" s="585"/>
      <c r="AP327" s="585"/>
      <c r="AQ327" s="585"/>
      <c r="AR327" s="585"/>
      <c r="AS327" s="585"/>
      <c r="AT327" s="585"/>
      <c r="AU327" s="585"/>
      <c r="AV327" s="585"/>
      <c r="AW327" s="585"/>
      <c r="AX327" s="585"/>
      <c r="AY327" s="585"/>
      <c r="AZ327" s="585"/>
      <c r="BA327" s="585"/>
      <c r="BB327" s="585"/>
      <c r="BC327" s="585"/>
      <c r="BD327" s="585"/>
      <c r="BE327" s="585"/>
      <c r="BF327" s="585"/>
      <c r="BG327" s="585"/>
      <c r="BH327" s="585"/>
      <c r="BI327" s="585"/>
      <c r="BJ327" s="585"/>
      <c r="BK327" s="585"/>
      <c r="BL327" s="585"/>
      <c r="BM327" s="585"/>
      <c r="BN327" s="585"/>
      <c r="BO327" s="585"/>
      <c r="BP327" s="585"/>
      <c r="BQ327" s="585"/>
      <c r="BR327" s="585"/>
      <c r="BS327" s="585"/>
      <c r="BT327" s="585"/>
      <c r="BU327" s="585"/>
      <c r="BV327" s="585"/>
      <c r="BW327" s="585"/>
      <c r="BX327" s="585"/>
      <c r="BY327" s="585"/>
      <c r="BZ327" s="585"/>
      <c r="CA327" s="585"/>
      <c r="CB327" s="585"/>
      <c r="CC327" s="585"/>
      <c r="CD327" s="585"/>
      <c r="CE327" s="585"/>
      <c r="CF327" s="585"/>
      <c r="CG327" s="585"/>
      <c r="CH327" s="585"/>
      <c r="CI327" s="585"/>
      <c r="CJ327" s="585"/>
      <c r="CK327" s="585"/>
      <c r="CL327" s="585"/>
      <c r="CM327" s="585"/>
      <c r="CN327" s="585"/>
      <c r="CO327" s="585"/>
      <c r="CP327" s="585"/>
      <c r="CQ327" s="585"/>
      <c r="CR327" s="585"/>
      <c r="CS327" s="585"/>
      <c r="CT327" s="585"/>
      <c r="CU327" s="585"/>
      <c r="CV327" s="585"/>
      <c r="CW327" s="585"/>
      <c r="CX327" s="585"/>
      <c r="CY327" s="585"/>
      <c r="CZ327" s="585"/>
      <c r="DA327" s="585"/>
      <c r="DB327" s="585"/>
      <c r="DC327" s="585"/>
      <c r="DD327" s="585"/>
      <c r="DE327" s="585"/>
      <c r="DF327" s="585"/>
      <c r="DG327" s="585"/>
      <c r="DH327" s="585"/>
      <c r="DI327" s="585"/>
      <c r="DJ327" s="585"/>
      <c r="DK327" s="585"/>
      <c r="DL327" s="585"/>
      <c r="DM327" s="585"/>
      <c r="DN327" s="585"/>
      <c r="DO327" s="585"/>
      <c r="DP327" s="585"/>
      <c r="DQ327" s="585"/>
      <c r="DR327" s="585"/>
      <c r="DS327" s="585"/>
      <c r="DT327" s="585"/>
      <c r="DU327" s="585"/>
      <c r="DV327" s="585"/>
      <c r="DW327" s="585"/>
      <c r="DX327" s="585"/>
      <c r="DY327" s="585"/>
      <c r="DZ327" s="585"/>
      <c r="EA327" s="585"/>
      <c r="EB327" s="585"/>
      <c r="EC327" s="585"/>
      <c r="ED327" s="585"/>
      <c r="EE327" s="585"/>
      <c r="EF327" s="585"/>
      <c r="EG327" s="585"/>
      <c r="EH327" s="585"/>
      <c r="EI327" s="585"/>
      <c r="EJ327" s="585"/>
      <c r="EK327" s="585"/>
      <c r="EL327" s="585"/>
      <c r="EM327" s="585"/>
      <c r="EN327" s="585"/>
      <c r="EO327" s="585"/>
      <c r="EP327" s="585"/>
      <c r="EQ327" s="585"/>
      <c r="ER327" s="585"/>
      <c r="ES327" s="585"/>
      <c r="ET327" s="585"/>
      <c r="EU327" s="585"/>
      <c r="EV327" s="585"/>
      <c r="EW327" s="585"/>
      <c r="EX327" s="585"/>
      <c r="EY327" s="585"/>
      <c r="EZ327" s="585"/>
      <c r="FA327" s="585"/>
      <c r="FB327" s="585"/>
      <c r="FC327" s="585"/>
      <c r="FD327" s="585"/>
      <c r="FE327" s="585"/>
      <c r="FF327" s="585"/>
      <c r="FG327" s="585"/>
      <c r="FH327" s="585"/>
      <c r="FI327" s="585"/>
      <c r="FJ327" s="585"/>
      <c r="FK327" s="585"/>
      <c r="FL327" s="585"/>
      <c r="FM327" s="585"/>
      <c r="FN327" s="585"/>
      <c r="FO327" s="585"/>
      <c r="FP327" s="585"/>
      <c r="FQ327" s="585"/>
      <c r="FR327" s="585"/>
      <c r="FS327" s="585"/>
      <c r="FT327" s="585"/>
      <c r="FU327" s="585"/>
      <c r="FV327" s="585"/>
      <c r="FW327" s="585"/>
      <c r="FX327" s="585"/>
      <c r="FY327" s="585"/>
      <c r="FZ327" s="585"/>
      <c r="GA327" s="585"/>
      <c r="GB327" s="585"/>
      <c r="GC327" s="585"/>
      <c r="GD327" s="585"/>
      <c r="GE327" s="585"/>
      <c r="GF327" s="585"/>
      <c r="GG327" s="585"/>
      <c r="GH327" s="585"/>
      <c r="GI327" s="585"/>
      <c r="GJ327" s="585"/>
      <c r="GK327" s="585"/>
      <c r="GL327" s="585"/>
      <c r="GM327" s="585"/>
      <c r="GN327" s="585"/>
      <c r="GO327" s="585"/>
      <c r="GP327" s="585"/>
      <c r="GQ327" s="585"/>
      <c r="GR327" s="585"/>
      <c r="GS327" s="585"/>
      <c r="GT327" s="585"/>
      <c r="GU327" s="585"/>
      <c r="GV327" s="585"/>
      <c r="GW327" s="585"/>
      <c r="GX327" s="585"/>
      <c r="GY327" s="585"/>
      <c r="GZ327" s="585"/>
      <c r="HA327" s="585"/>
      <c r="HB327" s="585"/>
      <c r="HC327" s="585"/>
      <c r="HD327" s="585"/>
      <c r="HE327" s="585"/>
      <c r="HF327" s="585"/>
      <c r="HG327" s="585"/>
      <c r="HH327" s="585"/>
      <c r="HI327" s="585"/>
      <c r="HJ327" s="585"/>
      <c r="HK327" s="585"/>
      <c r="HL327" s="585"/>
      <c r="HM327" s="585"/>
      <c r="HN327" s="585"/>
      <c r="HO327" s="585"/>
      <c r="HP327" s="585"/>
      <c r="HQ327" s="585"/>
      <c r="HR327" s="585"/>
      <c r="HS327" s="585"/>
      <c r="HT327" s="585"/>
      <c r="HU327" s="585"/>
      <c r="HV327" s="585"/>
      <c r="HW327" s="585"/>
      <c r="HX327" s="585"/>
      <c r="HY327" s="585"/>
      <c r="HZ327" s="585"/>
      <c r="IA327" s="585"/>
      <c r="IB327" s="585"/>
      <c r="IC327" s="585"/>
      <c r="ID327" s="585"/>
      <c r="IE327" s="585"/>
      <c r="IF327" s="585"/>
      <c r="IG327" s="585"/>
      <c r="IH327" s="585"/>
      <c r="II327" s="585"/>
      <c r="IJ327" s="585"/>
      <c r="IK327" s="585"/>
      <c r="IL327" s="585"/>
      <c r="IM327" s="585"/>
      <c r="IN327" s="585"/>
      <c r="IO327" s="585"/>
      <c r="IP327" s="585"/>
      <c r="IQ327" s="585"/>
      <c r="IR327" s="585"/>
      <c r="IS327" s="585"/>
      <c r="IT327" s="585"/>
      <c r="IU327" s="585"/>
      <c r="IV327" s="585"/>
    </row>
    <row r="328" spans="1:256" ht="12.75" customHeight="1" x14ac:dyDescent="0.2">
      <c r="A328" s="582"/>
      <c r="B328" s="894" t="str">
        <f>B4</f>
        <v>Substituição dos sistemas de climatização dos cartórios do Edifício Sede por VRF</v>
      </c>
      <c r="C328" s="895"/>
      <c r="D328" s="895"/>
      <c r="E328" s="895"/>
      <c r="F328" s="895"/>
      <c r="G328" s="895"/>
      <c r="H328" s="895"/>
      <c r="I328" s="896"/>
      <c r="J328" s="583"/>
      <c r="K328" s="584"/>
      <c r="L328" s="584"/>
      <c r="M328" s="585"/>
      <c r="N328" s="585"/>
      <c r="O328" s="585"/>
      <c r="P328" s="585"/>
      <c r="Q328" s="585"/>
      <c r="R328" s="585"/>
      <c r="S328" s="585"/>
      <c r="T328" s="585"/>
      <c r="U328" s="585"/>
      <c r="V328" s="585"/>
      <c r="W328" s="585"/>
      <c r="X328" s="585"/>
      <c r="Y328" s="585"/>
      <c r="Z328" s="585"/>
      <c r="AA328" s="585"/>
      <c r="AB328" s="585"/>
      <c r="AC328" s="585"/>
      <c r="AD328" s="585"/>
      <c r="AE328" s="585"/>
      <c r="AF328" s="585"/>
      <c r="AG328" s="585"/>
      <c r="AH328" s="585"/>
      <c r="AI328" s="585"/>
      <c r="AJ328" s="585"/>
      <c r="AK328" s="585"/>
      <c r="AL328" s="585"/>
      <c r="AM328" s="585"/>
      <c r="AN328" s="585"/>
      <c r="AO328" s="585"/>
      <c r="AP328" s="585"/>
      <c r="AQ328" s="585"/>
      <c r="AR328" s="585"/>
      <c r="AS328" s="585"/>
      <c r="AT328" s="585"/>
      <c r="AU328" s="585"/>
      <c r="AV328" s="585"/>
      <c r="AW328" s="585"/>
      <c r="AX328" s="585"/>
      <c r="AY328" s="585"/>
      <c r="AZ328" s="585"/>
      <c r="BA328" s="585"/>
      <c r="BB328" s="585"/>
      <c r="BC328" s="585"/>
      <c r="BD328" s="585"/>
      <c r="BE328" s="585"/>
      <c r="BF328" s="585"/>
      <c r="BG328" s="585"/>
      <c r="BH328" s="585"/>
      <c r="BI328" s="585"/>
      <c r="BJ328" s="585"/>
      <c r="BK328" s="585"/>
      <c r="BL328" s="585"/>
      <c r="BM328" s="585"/>
      <c r="BN328" s="585"/>
      <c r="BO328" s="585"/>
      <c r="BP328" s="585"/>
      <c r="BQ328" s="585"/>
      <c r="BR328" s="585"/>
      <c r="BS328" s="585"/>
      <c r="BT328" s="585"/>
      <c r="BU328" s="585"/>
      <c r="BV328" s="585"/>
      <c r="BW328" s="585"/>
      <c r="BX328" s="585"/>
      <c r="BY328" s="585"/>
      <c r="BZ328" s="585"/>
      <c r="CA328" s="585"/>
      <c r="CB328" s="585"/>
      <c r="CC328" s="585"/>
      <c r="CD328" s="585"/>
      <c r="CE328" s="585"/>
      <c r="CF328" s="585"/>
      <c r="CG328" s="585"/>
      <c r="CH328" s="585"/>
      <c r="CI328" s="585"/>
      <c r="CJ328" s="585"/>
      <c r="CK328" s="585"/>
      <c r="CL328" s="585"/>
      <c r="CM328" s="585"/>
      <c r="CN328" s="585"/>
      <c r="CO328" s="585"/>
      <c r="CP328" s="585"/>
      <c r="CQ328" s="585"/>
      <c r="CR328" s="585"/>
      <c r="CS328" s="585"/>
      <c r="CT328" s="585"/>
      <c r="CU328" s="585"/>
      <c r="CV328" s="585"/>
      <c r="CW328" s="585"/>
      <c r="CX328" s="585"/>
      <c r="CY328" s="585"/>
      <c r="CZ328" s="585"/>
      <c r="DA328" s="585"/>
      <c r="DB328" s="585"/>
      <c r="DC328" s="585"/>
      <c r="DD328" s="585"/>
      <c r="DE328" s="585"/>
      <c r="DF328" s="585"/>
      <c r="DG328" s="585"/>
      <c r="DH328" s="585"/>
      <c r="DI328" s="585"/>
      <c r="DJ328" s="585"/>
      <c r="DK328" s="585"/>
      <c r="DL328" s="585"/>
      <c r="DM328" s="585"/>
      <c r="DN328" s="585"/>
      <c r="DO328" s="585"/>
      <c r="DP328" s="585"/>
      <c r="DQ328" s="585"/>
      <c r="DR328" s="585"/>
      <c r="DS328" s="585"/>
      <c r="DT328" s="585"/>
      <c r="DU328" s="585"/>
      <c r="DV328" s="585"/>
      <c r="DW328" s="585"/>
      <c r="DX328" s="585"/>
      <c r="DY328" s="585"/>
      <c r="DZ328" s="585"/>
      <c r="EA328" s="585"/>
      <c r="EB328" s="585"/>
      <c r="EC328" s="585"/>
      <c r="ED328" s="585"/>
      <c r="EE328" s="585"/>
      <c r="EF328" s="585"/>
      <c r="EG328" s="585"/>
      <c r="EH328" s="585"/>
      <c r="EI328" s="585"/>
      <c r="EJ328" s="585"/>
      <c r="EK328" s="585"/>
      <c r="EL328" s="585"/>
      <c r="EM328" s="585"/>
      <c r="EN328" s="585"/>
      <c r="EO328" s="585"/>
      <c r="EP328" s="585"/>
      <c r="EQ328" s="585"/>
      <c r="ER328" s="585"/>
      <c r="ES328" s="585"/>
      <c r="ET328" s="585"/>
      <c r="EU328" s="585"/>
      <c r="EV328" s="585"/>
      <c r="EW328" s="585"/>
      <c r="EX328" s="585"/>
      <c r="EY328" s="585"/>
      <c r="EZ328" s="585"/>
      <c r="FA328" s="585"/>
      <c r="FB328" s="585"/>
      <c r="FC328" s="585"/>
      <c r="FD328" s="585"/>
      <c r="FE328" s="585"/>
      <c r="FF328" s="585"/>
      <c r="FG328" s="585"/>
      <c r="FH328" s="585"/>
      <c r="FI328" s="585"/>
      <c r="FJ328" s="585"/>
      <c r="FK328" s="585"/>
      <c r="FL328" s="585"/>
      <c r="FM328" s="585"/>
      <c r="FN328" s="585"/>
      <c r="FO328" s="585"/>
      <c r="FP328" s="585"/>
      <c r="FQ328" s="585"/>
      <c r="FR328" s="585"/>
      <c r="FS328" s="585"/>
      <c r="FT328" s="585"/>
      <c r="FU328" s="585"/>
      <c r="FV328" s="585"/>
      <c r="FW328" s="585"/>
      <c r="FX328" s="585"/>
      <c r="FY328" s="585"/>
      <c r="FZ328" s="585"/>
      <c r="GA328" s="585"/>
      <c r="GB328" s="585"/>
      <c r="GC328" s="585"/>
      <c r="GD328" s="585"/>
      <c r="GE328" s="585"/>
      <c r="GF328" s="585"/>
      <c r="GG328" s="585"/>
      <c r="GH328" s="585"/>
      <c r="GI328" s="585"/>
      <c r="GJ328" s="585"/>
      <c r="GK328" s="585"/>
      <c r="GL328" s="585"/>
      <c r="GM328" s="585"/>
      <c r="GN328" s="585"/>
      <c r="GO328" s="585"/>
      <c r="GP328" s="585"/>
      <c r="GQ328" s="585"/>
      <c r="GR328" s="585"/>
      <c r="GS328" s="585"/>
      <c r="GT328" s="585"/>
      <c r="GU328" s="585"/>
      <c r="GV328" s="585"/>
      <c r="GW328" s="585"/>
      <c r="GX328" s="585"/>
      <c r="GY328" s="585"/>
      <c r="GZ328" s="585"/>
      <c r="HA328" s="585"/>
      <c r="HB328" s="585"/>
      <c r="HC328" s="585"/>
      <c r="HD328" s="585"/>
      <c r="HE328" s="585"/>
      <c r="HF328" s="585"/>
      <c r="HG328" s="585"/>
      <c r="HH328" s="585"/>
      <c r="HI328" s="585"/>
      <c r="HJ328" s="585"/>
      <c r="HK328" s="585"/>
      <c r="HL328" s="585"/>
      <c r="HM328" s="585"/>
      <c r="HN328" s="585"/>
      <c r="HO328" s="585"/>
      <c r="HP328" s="585"/>
      <c r="HQ328" s="585"/>
      <c r="HR328" s="585"/>
      <c r="HS328" s="585"/>
      <c r="HT328" s="585"/>
      <c r="HU328" s="585"/>
      <c r="HV328" s="585"/>
      <c r="HW328" s="585"/>
      <c r="HX328" s="585"/>
      <c r="HY328" s="585"/>
      <c r="HZ328" s="585"/>
      <c r="IA328" s="585"/>
      <c r="IB328" s="585"/>
      <c r="IC328" s="585"/>
      <c r="ID328" s="585"/>
      <c r="IE328" s="585"/>
      <c r="IF328" s="585"/>
      <c r="IG328" s="585"/>
      <c r="IH328" s="585"/>
      <c r="II328" s="585"/>
      <c r="IJ328" s="585"/>
      <c r="IK328" s="585"/>
      <c r="IL328" s="585"/>
      <c r="IM328" s="585"/>
      <c r="IN328" s="585"/>
      <c r="IO328" s="585"/>
      <c r="IP328" s="585"/>
      <c r="IQ328" s="585"/>
      <c r="IR328" s="585"/>
      <c r="IS328" s="585"/>
      <c r="IT328" s="585"/>
      <c r="IU328" s="585"/>
      <c r="IV328" s="585"/>
    </row>
    <row r="329" spans="1:256" ht="12.75" customHeight="1" x14ac:dyDescent="0.2">
      <c r="A329" s="582"/>
      <c r="B329" s="847"/>
      <c r="C329" s="848"/>
      <c r="D329" s="848"/>
      <c r="E329" s="848"/>
      <c r="F329" s="848"/>
      <c r="G329" s="848"/>
      <c r="H329" s="848"/>
      <c r="I329" s="849"/>
      <c r="J329" s="583"/>
      <c r="K329" s="584"/>
      <c r="L329" s="584"/>
      <c r="M329" s="585"/>
      <c r="N329" s="585"/>
      <c r="O329" s="585"/>
      <c r="P329" s="585"/>
      <c r="Q329" s="585"/>
      <c r="R329" s="585"/>
      <c r="S329" s="585"/>
      <c r="T329" s="585"/>
      <c r="U329" s="585"/>
      <c r="V329" s="585"/>
      <c r="W329" s="585"/>
      <c r="X329" s="585"/>
      <c r="Y329" s="585"/>
      <c r="Z329" s="585"/>
      <c r="AA329" s="585"/>
      <c r="AB329" s="585"/>
      <c r="AC329" s="585"/>
      <c r="AD329" s="585"/>
      <c r="AE329" s="585"/>
      <c r="AF329" s="585"/>
      <c r="AG329" s="585"/>
      <c r="AH329" s="585"/>
      <c r="AI329" s="585"/>
      <c r="AJ329" s="585"/>
      <c r="AK329" s="585"/>
      <c r="AL329" s="585"/>
      <c r="AM329" s="585"/>
      <c r="AN329" s="585"/>
      <c r="AO329" s="585"/>
      <c r="AP329" s="585"/>
      <c r="AQ329" s="585"/>
      <c r="AR329" s="585"/>
      <c r="AS329" s="585"/>
      <c r="AT329" s="585"/>
      <c r="AU329" s="585"/>
      <c r="AV329" s="585"/>
      <c r="AW329" s="585"/>
      <c r="AX329" s="585"/>
      <c r="AY329" s="585"/>
      <c r="AZ329" s="585"/>
      <c r="BA329" s="585"/>
      <c r="BB329" s="585"/>
      <c r="BC329" s="585"/>
      <c r="BD329" s="585"/>
      <c r="BE329" s="585"/>
      <c r="BF329" s="585"/>
      <c r="BG329" s="585"/>
      <c r="BH329" s="585"/>
      <c r="BI329" s="585"/>
      <c r="BJ329" s="585"/>
      <c r="BK329" s="585"/>
      <c r="BL329" s="585"/>
      <c r="BM329" s="585"/>
      <c r="BN329" s="585"/>
      <c r="BO329" s="585"/>
      <c r="BP329" s="585"/>
      <c r="BQ329" s="585"/>
      <c r="BR329" s="585"/>
      <c r="BS329" s="585"/>
      <c r="BT329" s="585"/>
      <c r="BU329" s="585"/>
      <c r="BV329" s="585"/>
      <c r="BW329" s="585"/>
      <c r="BX329" s="585"/>
      <c r="BY329" s="585"/>
      <c r="BZ329" s="585"/>
      <c r="CA329" s="585"/>
      <c r="CB329" s="585"/>
      <c r="CC329" s="585"/>
      <c r="CD329" s="585"/>
      <c r="CE329" s="585"/>
      <c r="CF329" s="585"/>
      <c r="CG329" s="585"/>
      <c r="CH329" s="585"/>
      <c r="CI329" s="585"/>
      <c r="CJ329" s="585"/>
      <c r="CK329" s="585"/>
      <c r="CL329" s="585"/>
      <c r="CM329" s="585"/>
      <c r="CN329" s="585"/>
      <c r="CO329" s="585"/>
      <c r="CP329" s="585"/>
      <c r="CQ329" s="585"/>
      <c r="CR329" s="585"/>
      <c r="CS329" s="585"/>
      <c r="CT329" s="585"/>
      <c r="CU329" s="585"/>
      <c r="CV329" s="585"/>
      <c r="CW329" s="585"/>
      <c r="CX329" s="585"/>
      <c r="CY329" s="585"/>
      <c r="CZ329" s="585"/>
      <c r="DA329" s="585"/>
      <c r="DB329" s="585"/>
      <c r="DC329" s="585"/>
      <c r="DD329" s="585"/>
      <c r="DE329" s="585"/>
      <c r="DF329" s="585"/>
      <c r="DG329" s="585"/>
      <c r="DH329" s="585"/>
      <c r="DI329" s="585"/>
      <c r="DJ329" s="585"/>
      <c r="DK329" s="585"/>
      <c r="DL329" s="585"/>
      <c r="DM329" s="585"/>
      <c r="DN329" s="585"/>
      <c r="DO329" s="585"/>
      <c r="DP329" s="585"/>
      <c r="DQ329" s="585"/>
      <c r="DR329" s="585"/>
      <c r="DS329" s="585"/>
      <c r="DT329" s="585"/>
      <c r="DU329" s="585"/>
      <c r="DV329" s="585"/>
      <c r="DW329" s="585"/>
      <c r="DX329" s="585"/>
      <c r="DY329" s="585"/>
      <c r="DZ329" s="585"/>
      <c r="EA329" s="585"/>
      <c r="EB329" s="585"/>
      <c r="EC329" s="585"/>
      <c r="ED329" s="585"/>
      <c r="EE329" s="585"/>
      <c r="EF329" s="585"/>
      <c r="EG329" s="585"/>
      <c r="EH329" s="585"/>
      <c r="EI329" s="585"/>
      <c r="EJ329" s="585"/>
      <c r="EK329" s="585"/>
      <c r="EL329" s="585"/>
      <c r="EM329" s="585"/>
      <c r="EN329" s="585"/>
      <c r="EO329" s="585"/>
      <c r="EP329" s="585"/>
      <c r="EQ329" s="585"/>
      <c r="ER329" s="585"/>
      <c r="ES329" s="585"/>
      <c r="ET329" s="585"/>
      <c r="EU329" s="585"/>
      <c r="EV329" s="585"/>
      <c r="EW329" s="585"/>
      <c r="EX329" s="585"/>
      <c r="EY329" s="585"/>
      <c r="EZ329" s="585"/>
      <c r="FA329" s="585"/>
      <c r="FB329" s="585"/>
      <c r="FC329" s="585"/>
      <c r="FD329" s="585"/>
      <c r="FE329" s="585"/>
      <c r="FF329" s="585"/>
      <c r="FG329" s="585"/>
      <c r="FH329" s="585"/>
      <c r="FI329" s="585"/>
      <c r="FJ329" s="585"/>
      <c r="FK329" s="585"/>
      <c r="FL329" s="585"/>
      <c r="FM329" s="585"/>
      <c r="FN329" s="585"/>
      <c r="FO329" s="585"/>
      <c r="FP329" s="585"/>
      <c r="FQ329" s="585"/>
      <c r="FR329" s="585"/>
      <c r="FS329" s="585"/>
      <c r="FT329" s="585"/>
      <c r="FU329" s="585"/>
      <c r="FV329" s="585"/>
      <c r="FW329" s="585"/>
      <c r="FX329" s="585"/>
      <c r="FY329" s="585"/>
      <c r="FZ329" s="585"/>
      <c r="GA329" s="585"/>
      <c r="GB329" s="585"/>
      <c r="GC329" s="585"/>
      <c r="GD329" s="585"/>
      <c r="GE329" s="585"/>
      <c r="GF329" s="585"/>
      <c r="GG329" s="585"/>
      <c r="GH329" s="585"/>
      <c r="GI329" s="585"/>
      <c r="GJ329" s="585"/>
      <c r="GK329" s="585"/>
      <c r="GL329" s="585"/>
      <c r="GM329" s="585"/>
      <c r="GN329" s="585"/>
      <c r="GO329" s="585"/>
      <c r="GP329" s="585"/>
      <c r="GQ329" s="585"/>
      <c r="GR329" s="585"/>
      <c r="GS329" s="585"/>
      <c r="GT329" s="585"/>
      <c r="GU329" s="585"/>
      <c r="GV329" s="585"/>
      <c r="GW329" s="585"/>
      <c r="GX329" s="585"/>
      <c r="GY329" s="585"/>
      <c r="GZ329" s="585"/>
      <c r="HA329" s="585"/>
      <c r="HB329" s="585"/>
      <c r="HC329" s="585"/>
      <c r="HD329" s="585"/>
      <c r="HE329" s="585"/>
      <c r="HF329" s="585"/>
      <c r="HG329" s="585"/>
      <c r="HH329" s="585"/>
      <c r="HI329" s="585"/>
      <c r="HJ329" s="585"/>
      <c r="HK329" s="585"/>
      <c r="HL329" s="585"/>
      <c r="HM329" s="585"/>
      <c r="HN329" s="585"/>
      <c r="HO329" s="585"/>
      <c r="HP329" s="585"/>
      <c r="HQ329" s="585"/>
      <c r="HR329" s="585"/>
      <c r="HS329" s="585"/>
      <c r="HT329" s="585"/>
      <c r="HU329" s="585"/>
      <c r="HV329" s="585"/>
      <c r="HW329" s="585"/>
      <c r="HX329" s="585"/>
      <c r="HY329" s="585"/>
      <c r="HZ329" s="585"/>
      <c r="IA329" s="585"/>
      <c r="IB329" s="585"/>
      <c r="IC329" s="585"/>
      <c r="ID329" s="585"/>
      <c r="IE329" s="585"/>
      <c r="IF329" s="585"/>
      <c r="IG329" s="585"/>
      <c r="IH329" s="585"/>
      <c r="II329" s="585"/>
      <c r="IJ329" s="585"/>
      <c r="IK329" s="585"/>
      <c r="IL329" s="585"/>
      <c r="IM329" s="585"/>
      <c r="IN329" s="585"/>
      <c r="IO329" s="585"/>
      <c r="IP329" s="585"/>
      <c r="IQ329" s="585"/>
      <c r="IR329" s="585"/>
      <c r="IS329" s="585"/>
      <c r="IT329" s="585"/>
      <c r="IU329" s="585"/>
      <c r="IV329" s="585"/>
    </row>
    <row r="330" spans="1:256" s="589" customFormat="1" ht="19.5" customHeight="1" x14ac:dyDescent="0.2">
      <c r="A330" s="586"/>
      <c r="B330" s="882" t="str">
        <f>'[8]Anexo 2 elétrica'!H22</f>
        <v>ELE-010</v>
      </c>
      <c r="C330" s="897"/>
      <c r="D330" s="897"/>
      <c r="E330" s="897"/>
      <c r="F330" s="897"/>
      <c r="G330" s="897"/>
      <c r="H330" s="897"/>
      <c r="I330" s="898"/>
      <c r="J330" s="587"/>
      <c r="K330" s="587"/>
      <c r="L330" s="587"/>
      <c r="M330" s="588"/>
      <c r="N330" s="588"/>
      <c r="O330" s="588"/>
      <c r="P330" s="588"/>
      <c r="Q330" s="588"/>
      <c r="R330" s="588"/>
      <c r="S330" s="588"/>
      <c r="T330" s="588"/>
      <c r="U330" s="588"/>
      <c r="V330" s="588"/>
      <c r="W330" s="588"/>
      <c r="X330" s="588"/>
      <c r="Y330" s="588"/>
      <c r="Z330" s="588"/>
      <c r="AA330" s="588"/>
      <c r="AB330" s="588"/>
      <c r="AC330" s="588"/>
      <c r="AD330" s="588"/>
      <c r="AE330" s="588"/>
      <c r="AF330" s="588"/>
      <c r="AG330" s="588"/>
      <c r="AH330" s="588"/>
      <c r="AI330" s="588"/>
      <c r="AJ330" s="588"/>
      <c r="AK330" s="588"/>
      <c r="AL330" s="588"/>
      <c r="AM330" s="588"/>
      <c r="AN330" s="588"/>
      <c r="AO330" s="588"/>
      <c r="AP330" s="588"/>
      <c r="AQ330" s="588"/>
      <c r="AR330" s="588"/>
      <c r="AS330" s="588"/>
      <c r="AT330" s="588"/>
      <c r="AU330" s="588"/>
      <c r="AV330" s="588"/>
      <c r="AW330" s="588"/>
      <c r="AX330" s="588"/>
      <c r="AY330" s="588"/>
      <c r="AZ330" s="588"/>
      <c r="BA330" s="588"/>
      <c r="BB330" s="588"/>
      <c r="BC330" s="588"/>
      <c r="BD330" s="588"/>
      <c r="BE330" s="588"/>
      <c r="BF330" s="588"/>
      <c r="BG330" s="588"/>
      <c r="BH330" s="588"/>
      <c r="BI330" s="588"/>
      <c r="BJ330" s="588"/>
      <c r="BK330" s="588"/>
      <c r="BL330" s="588"/>
      <c r="BM330" s="588"/>
      <c r="BN330" s="588"/>
      <c r="BO330" s="588"/>
      <c r="BP330" s="588"/>
      <c r="BQ330" s="588"/>
      <c r="BR330" s="588"/>
      <c r="BS330" s="588"/>
      <c r="BT330" s="588"/>
      <c r="BU330" s="588"/>
      <c r="BV330" s="588"/>
      <c r="BW330" s="588"/>
      <c r="BX330" s="588"/>
      <c r="BY330" s="588"/>
      <c r="BZ330" s="588"/>
      <c r="CA330" s="588"/>
      <c r="CB330" s="588"/>
      <c r="CC330" s="588"/>
      <c r="CD330" s="588"/>
      <c r="CE330" s="588"/>
      <c r="CF330" s="588"/>
      <c r="CG330" s="588"/>
      <c r="CH330" s="588"/>
      <c r="CI330" s="588"/>
      <c r="CJ330" s="588"/>
      <c r="CK330" s="588"/>
      <c r="CL330" s="588"/>
      <c r="CM330" s="588"/>
      <c r="CN330" s="588"/>
      <c r="CO330" s="588"/>
      <c r="CP330" s="588"/>
      <c r="CQ330" s="588"/>
      <c r="CR330" s="588"/>
      <c r="CS330" s="588"/>
      <c r="CT330" s="588"/>
      <c r="CU330" s="588"/>
      <c r="CV330" s="588"/>
      <c r="CW330" s="588"/>
      <c r="CX330" s="588"/>
      <c r="CY330" s="588"/>
      <c r="CZ330" s="588"/>
      <c r="DA330" s="588"/>
      <c r="DB330" s="588"/>
      <c r="DC330" s="588"/>
      <c r="DD330" s="588"/>
      <c r="DE330" s="588"/>
      <c r="DF330" s="588"/>
      <c r="DG330" s="588"/>
      <c r="DH330" s="588"/>
      <c r="DI330" s="588"/>
      <c r="DJ330" s="588"/>
      <c r="DK330" s="588"/>
      <c r="DL330" s="588"/>
      <c r="DM330" s="588"/>
      <c r="DN330" s="588"/>
      <c r="DO330" s="588"/>
      <c r="DP330" s="588"/>
      <c r="DQ330" s="588"/>
      <c r="DR330" s="588"/>
      <c r="DS330" s="588"/>
      <c r="DT330" s="588"/>
      <c r="DU330" s="588"/>
      <c r="DV330" s="588"/>
      <c r="DW330" s="588"/>
      <c r="DX330" s="588"/>
      <c r="DY330" s="588"/>
      <c r="DZ330" s="588"/>
      <c r="EA330" s="588"/>
      <c r="EB330" s="588"/>
      <c r="EC330" s="588"/>
      <c r="ED330" s="588"/>
      <c r="EE330" s="588"/>
      <c r="EF330" s="588"/>
      <c r="EG330" s="588"/>
      <c r="EH330" s="588"/>
      <c r="EI330" s="588"/>
      <c r="EJ330" s="588"/>
      <c r="EK330" s="588"/>
      <c r="EL330" s="588"/>
      <c r="EM330" s="588"/>
      <c r="EN330" s="588"/>
      <c r="EO330" s="588"/>
      <c r="EP330" s="588"/>
      <c r="EQ330" s="588"/>
      <c r="ER330" s="588"/>
      <c r="ES330" s="588"/>
      <c r="ET330" s="588"/>
      <c r="EU330" s="588"/>
      <c r="EV330" s="588"/>
      <c r="EW330" s="588"/>
      <c r="EX330" s="588"/>
      <c r="EY330" s="588"/>
      <c r="EZ330" s="588"/>
      <c r="FA330" s="588"/>
      <c r="FB330" s="588"/>
      <c r="FC330" s="588"/>
      <c r="FD330" s="588"/>
      <c r="FE330" s="588"/>
      <c r="FF330" s="588"/>
      <c r="FG330" s="588"/>
      <c r="FH330" s="588"/>
      <c r="FI330" s="588"/>
      <c r="FJ330" s="588"/>
      <c r="FK330" s="588"/>
      <c r="FL330" s="588"/>
      <c r="FM330" s="588"/>
      <c r="FN330" s="588"/>
      <c r="FO330" s="588"/>
      <c r="FP330" s="588"/>
      <c r="FQ330" s="588"/>
      <c r="FR330" s="588"/>
      <c r="FS330" s="588"/>
      <c r="FT330" s="588"/>
      <c r="FU330" s="588"/>
      <c r="FV330" s="588"/>
      <c r="FW330" s="588"/>
      <c r="FX330" s="588"/>
      <c r="FY330" s="588"/>
      <c r="FZ330" s="588"/>
      <c r="GA330" s="588"/>
      <c r="GB330" s="588"/>
      <c r="GC330" s="588"/>
      <c r="GD330" s="588"/>
      <c r="GE330" s="588"/>
      <c r="GF330" s="588"/>
      <c r="GG330" s="588"/>
      <c r="GH330" s="588"/>
      <c r="GI330" s="588"/>
      <c r="GJ330" s="588"/>
      <c r="GK330" s="588"/>
      <c r="GL330" s="588"/>
      <c r="GM330" s="588"/>
      <c r="GN330" s="588"/>
      <c r="GO330" s="588"/>
      <c r="GP330" s="588"/>
      <c r="GQ330" s="588"/>
      <c r="GR330" s="588"/>
      <c r="GS330" s="588"/>
      <c r="GT330" s="588"/>
      <c r="GU330" s="588"/>
      <c r="GV330" s="588"/>
      <c r="GW330" s="588"/>
      <c r="GX330" s="588"/>
      <c r="GY330" s="588"/>
      <c r="GZ330" s="588"/>
      <c r="HA330" s="588"/>
      <c r="HB330" s="588"/>
      <c r="HC330" s="588"/>
      <c r="HD330" s="588"/>
      <c r="HE330" s="588"/>
      <c r="HF330" s="588"/>
      <c r="HG330" s="588"/>
      <c r="HH330" s="588"/>
      <c r="HI330" s="588"/>
      <c r="HJ330" s="588"/>
      <c r="HK330" s="588"/>
      <c r="HL330" s="588"/>
      <c r="HM330" s="588"/>
      <c r="HN330" s="588"/>
      <c r="HO330" s="588"/>
      <c r="HP330" s="588"/>
      <c r="HQ330" s="588"/>
      <c r="HR330" s="588"/>
      <c r="HS330" s="588"/>
      <c r="HT330" s="588"/>
      <c r="HU330" s="588"/>
      <c r="HV330" s="588"/>
      <c r="HW330" s="588"/>
      <c r="HX330" s="588"/>
      <c r="HY330" s="588"/>
      <c r="HZ330" s="588"/>
      <c r="IA330" s="588"/>
      <c r="IB330" s="588"/>
      <c r="IC330" s="588"/>
      <c r="ID330" s="588"/>
      <c r="IE330" s="588"/>
      <c r="IF330" s="588"/>
      <c r="IG330" s="588"/>
      <c r="IH330" s="588"/>
      <c r="II330" s="588"/>
      <c r="IJ330" s="588"/>
      <c r="IK330" s="588"/>
      <c r="IL330" s="588"/>
      <c r="IM330" s="588"/>
      <c r="IN330" s="588"/>
      <c r="IO330" s="588"/>
      <c r="IP330" s="588"/>
      <c r="IQ330" s="588"/>
      <c r="IR330" s="588"/>
      <c r="IS330" s="588"/>
      <c r="IT330" s="588"/>
      <c r="IU330" s="588"/>
      <c r="IV330" s="588"/>
    </row>
    <row r="331" spans="1:256" s="589" customFormat="1" ht="19.5" customHeight="1" x14ac:dyDescent="0.2">
      <c r="A331" s="586"/>
      <c r="B331" s="885" t="s">
        <v>215</v>
      </c>
      <c r="C331" s="897"/>
      <c r="D331" s="590" t="s">
        <v>22</v>
      </c>
      <c r="E331" s="590" t="s">
        <v>216</v>
      </c>
      <c r="F331" s="899" t="s">
        <v>217</v>
      </c>
      <c r="G331" s="899"/>
      <c r="H331" s="899" t="s">
        <v>218</v>
      </c>
      <c r="I331" s="900"/>
      <c r="J331" s="587"/>
      <c r="K331" s="587"/>
      <c r="L331" s="587"/>
      <c r="M331" s="588"/>
      <c r="N331" s="588"/>
      <c r="O331" s="588"/>
      <c r="P331" s="588"/>
      <c r="Q331" s="588"/>
      <c r="R331" s="588"/>
      <c r="S331" s="588"/>
      <c r="T331" s="588"/>
      <c r="U331" s="588"/>
      <c r="V331" s="588"/>
      <c r="W331" s="588"/>
      <c r="X331" s="588"/>
      <c r="Y331" s="588"/>
      <c r="Z331" s="588"/>
      <c r="AA331" s="588"/>
      <c r="AB331" s="588"/>
      <c r="AC331" s="588"/>
      <c r="AD331" s="588"/>
      <c r="AE331" s="588"/>
      <c r="AF331" s="588"/>
      <c r="AG331" s="588"/>
      <c r="AH331" s="588"/>
      <c r="AI331" s="588"/>
      <c r="AJ331" s="588"/>
      <c r="AK331" s="588"/>
      <c r="AL331" s="588"/>
      <c r="AM331" s="588"/>
      <c r="AN331" s="588"/>
      <c r="AO331" s="588"/>
      <c r="AP331" s="588"/>
      <c r="AQ331" s="588"/>
      <c r="AR331" s="588"/>
      <c r="AS331" s="588"/>
      <c r="AT331" s="588"/>
      <c r="AU331" s="588"/>
      <c r="AV331" s="588"/>
      <c r="AW331" s="588"/>
      <c r="AX331" s="588"/>
      <c r="AY331" s="588"/>
      <c r="AZ331" s="588"/>
      <c r="BA331" s="588"/>
      <c r="BB331" s="588"/>
      <c r="BC331" s="588"/>
      <c r="BD331" s="588"/>
      <c r="BE331" s="588"/>
      <c r="BF331" s="588"/>
      <c r="BG331" s="588"/>
      <c r="BH331" s="588"/>
      <c r="BI331" s="588"/>
      <c r="BJ331" s="588"/>
      <c r="BK331" s="588"/>
      <c r="BL331" s="588"/>
      <c r="BM331" s="588"/>
      <c r="BN331" s="588"/>
      <c r="BO331" s="588"/>
      <c r="BP331" s="588"/>
      <c r="BQ331" s="588"/>
      <c r="BR331" s="588"/>
      <c r="BS331" s="588"/>
      <c r="BT331" s="588"/>
      <c r="BU331" s="588"/>
      <c r="BV331" s="588"/>
      <c r="BW331" s="588"/>
      <c r="BX331" s="588"/>
      <c r="BY331" s="588"/>
      <c r="BZ331" s="588"/>
      <c r="CA331" s="588"/>
      <c r="CB331" s="588"/>
      <c r="CC331" s="588"/>
      <c r="CD331" s="588"/>
      <c r="CE331" s="588"/>
      <c r="CF331" s="588"/>
      <c r="CG331" s="588"/>
      <c r="CH331" s="588"/>
      <c r="CI331" s="588"/>
      <c r="CJ331" s="588"/>
      <c r="CK331" s="588"/>
      <c r="CL331" s="588"/>
      <c r="CM331" s="588"/>
      <c r="CN331" s="588"/>
      <c r="CO331" s="588"/>
      <c r="CP331" s="588"/>
      <c r="CQ331" s="588"/>
      <c r="CR331" s="588"/>
      <c r="CS331" s="588"/>
      <c r="CT331" s="588"/>
      <c r="CU331" s="588"/>
      <c r="CV331" s="588"/>
      <c r="CW331" s="588"/>
      <c r="CX331" s="588"/>
      <c r="CY331" s="588"/>
      <c r="CZ331" s="588"/>
      <c r="DA331" s="588"/>
      <c r="DB331" s="588"/>
      <c r="DC331" s="588"/>
      <c r="DD331" s="588"/>
      <c r="DE331" s="588"/>
      <c r="DF331" s="588"/>
      <c r="DG331" s="588"/>
      <c r="DH331" s="588"/>
      <c r="DI331" s="588"/>
      <c r="DJ331" s="588"/>
      <c r="DK331" s="588"/>
      <c r="DL331" s="588"/>
      <c r="DM331" s="588"/>
      <c r="DN331" s="588"/>
      <c r="DO331" s="588"/>
      <c r="DP331" s="588"/>
      <c r="DQ331" s="588"/>
      <c r="DR331" s="588"/>
      <c r="DS331" s="588"/>
      <c r="DT331" s="588"/>
      <c r="DU331" s="588"/>
      <c r="DV331" s="588"/>
      <c r="DW331" s="588"/>
      <c r="DX331" s="588"/>
      <c r="DY331" s="588"/>
      <c r="DZ331" s="588"/>
      <c r="EA331" s="588"/>
      <c r="EB331" s="588"/>
      <c r="EC331" s="588"/>
      <c r="ED331" s="588"/>
      <c r="EE331" s="588"/>
      <c r="EF331" s="588"/>
      <c r="EG331" s="588"/>
      <c r="EH331" s="588"/>
      <c r="EI331" s="588"/>
      <c r="EJ331" s="588"/>
      <c r="EK331" s="588"/>
      <c r="EL331" s="588"/>
      <c r="EM331" s="588"/>
      <c r="EN331" s="588"/>
      <c r="EO331" s="588"/>
      <c r="EP331" s="588"/>
      <c r="EQ331" s="588"/>
      <c r="ER331" s="588"/>
      <c r="ES331" s="588"/>
      <c r="ET331" s="588"/>
      <c r="EU331" s="588"/>
      <c r="EV331" s="588"/>
      <c r="EW331" s="588"/>
      <c r="EX331" s="588"/>
      <c r="EY331" s="588"/>
      <c r="EZ331" s="588"/>
      <c r="FA331" s="588"/>
      <c r="FB331" s="588"/>
      <c r="FC331" s="588"/>
      <c r="FD331" s="588"/>
      <c r="FE331" s="588"/>
      <c r="FF331" s="588"/>
      <c r="FG331" s="588"/>
      <c r="FH331" s="588"/>
      <c r="FI331" s="588"/>
      <c r="FJ331" s="588"/>
      <c r="FK331" s="588"/>
      <c r="FL331" s="588"/>
      <c r="FM331" s="588"/>
      <c r="FN331" s="588"/>
      <c r="FO331" s="588"/>
      <c r="FP331" s="588"/>
      <c r="FQ331" s="588"/>
      <c r="FR331" s="588"/>
      <c r="FS331" s="588"/>
      <c r="FT331" s="588"/>
      <c r="FU331" s="588"/>
      <c r="FV331" s="588"/>
      <c r="FW331" s="588"/>
      <c r="FX331" s="588"/>
      <c r="FY331" s="588"/>
      <c r="FZ331" s="588"/>
      <c r="GA331" s="588"/>
      <c r="GB331" s="588"/>
      <c r="GC331" s="588"/>
      <c r="GD331" s="588"/>
      <c r="GE331" s="588"/>
      <c r="GF331" s="588"/>
      <c r="GG331" s="588"/>
      <c r="GH331" s="588"/>
      <c r="GI331" s="588"/>
      <c r="GJ331" s="588"/>
      <c r="GK331" s="588"/>
      <c r="GL331" s="588"/>
      <c r="GM331" s="588"/>
      <c r="GN331" s="588"/>
      <c r="GO331" s="588"/>
      <c r="GP331" s="588"/>
      <c r="GQ331" s="588"/>
      <c r="GR331" s="588"/>
      <c r="GS331" s="588"/>
      <c r="GT331" s="588"/>
      <c r="GU331" s="588"/>
      <c r="GV331" s="588"/>
      <c r="GW331" s="588"/>
      <c r="GX331" s="588"/>
      <c r="GY331" s="588"/>
      <c r="GZ331" s="588"/>
      <c r="HA331" s="588"/>
      <c r="HB331" s="588"/>
      <c r="HC331" s="588"/>
      <c r="HD331" s="588"/>
      <c r="HE331" s="588"/>
      <c r="HF331" s="588"/>
      <c r="HG331" s="588"/>
      <c r="HH331" s="588"/>
      <c r="HI331" s="588"/>
      <c r="HJ331" s="588"/>
      <c r="HK331" s="588"/>
      <c r="HL331" s="588"/>
      <c r="HM331" s="588"/>
      <c r="HN331" s="588"/>
      <c r="HO331" s="588"/>
      <c r="HP331" s="588"/>
      <c r="HQ331" s="588"/>
      <c r="HR331" s="588"/>
      <c r="HS331" s="588"/>
      <c r="HT331" s="588"/>
      <c r="HU331" s="588"/>
      <c r="HV331" s="588"/>
      <c r="HW331" s="588"/>
      <c r="HX331" s="588"/>
      <c r="HY331" s="588"/>
      <c r="HZ331" s="588"/>
      <c r="IA331" s="588"/>
      <c r="IB331" s="588"/>
      <c r="IC331" s="588"/>
      <c r="ID331" s="588"/>
      <c r="IE331" s="588"/>
      <c r="IF331" s="588"/>
      <c r="IG331" s="588"/>
      <c r="IH331" s="588"/>
      <c r="II331" s="588"/>
      <c r="IJ331" s="588"/>
      <c r="IK331" s="588"/>
      <c r="IL331" s="588"/>
      <c r="IM331" s="588"/>
      <c r="IN331" s="588"/>
      <c r="IO331" s="588"/>
      <c r="IP331" s="588"/>
      <c r="IQ331" s="588"/>
      <c r="IR331" s="588"/>
      <c r="IS331" s="588"/>
      <c r="IT331" s="588"/>
      <c r="IU331" s="588"/>
      <c r="IV331" s="588"/>
    </row>
    <row r="332" spans="1:256" s="177" customFormat="1" ht="62.25" customHeight="1" x14ac:dyDescent="0.2">
      <c r="A332" s="591" t="str">
        <f>B330</f>
        <v>ELE-010</v>
      </c>
      <c r="B332" s="913" t="str">
        <f>'[8]Anexo 2 elétrica'!B22</f>
        <v>Fornecimento e instalação de terminal tipo olhal para cabo 2,5mm2, pré-isolado. Marca de Referência Burndy</v>
      </c>
      <c r="C332" s="914"/>
      <c r="D332" s="560" t="s">
        <v>11</v>
      </c>
      <c r="E332" s="101" t="s">
        <v>1036</v>
      </c>
      <c r="F332" s="836" t="s">
        <v>217</v>
      </c>
      <c r="G332" s="837"/>
      <c r="H332" s="911" t="s">
        <v>221</v>
      </c>
      <c r="I332" s="912"/>
      <c r="J332" s="178" t="e">
        <f>#REF!</f>
        <v>#REF!</v>
      </c>
      <c r="K332" s="175"/>
      <c r="L332" s="175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  <c r="AZ332" s="176"/>
      <c r="BA332" s="176"/>
      <c r="BB332" s="176"/>
      <c r="BC332" s="176"/>
      <c r="BD332" s="176"/>
      <c r="BE332" s="176"/>
      <c r="BF332" s="176"/>
      <c r="BG332" s="176"/>
      <c r="BH332" s="176"/>
      <c r="BI332" s="176"/>
      <c r="BJ332" s="176"/>
      <c r="BK332" s="176"/>
      <c r="BL332" s="176"/>
      <c r="BM332" s="176"/>
      <c r="BN332" s="176"/>
      <c r="BO332" s="176"/>
      <c r="BP332" s="176"/>
      <c r="BQ332" s="176"/>
      <c r="BR332" s="176"/>
      <c r="BS332" s="176"/>
      <c r="BT332" s="176"/>
      <c r="BU332" s="176"/>
      <c r="BV332" s="176"/>
      <c r="BW332" s="176"/>
      <c r="BX332" s="176"/>
      <c r="BY332" s="176"/>
      <c r="BZ332" s="176"/>
      <c r="CA332" s="176"/>
      <c r="CB332" s="176"/>
      <c r="CC332" s="176"/>
      <c r="CD332" s="176"/>
      <c r="CE332" s="176"/>
      <c r="CF332" s="176"/>
      <c r="CG332" s="176"/>
      <c r="CH332" s="176"/>
      <c r="CI332" s="176"/>
      <c r="CJ332" s="176"/>
      <c r="CK332" s="176"/>
      <c r="CL332" s="176"/>
      <c r="CM332" s="176"/>
      <c r="CN332" s="176"/>
      <c r="CO332" s="176"/>
      <c r="CP332" s="176"/>
      <c r="CQ332" s="176"/>
      <c r="CR332" s="176"/>
      <c r="CS332" s="176"/>
      <c r="CT332" s="176"/>
      <c r="CU332" s="176"/>
      <c r="CV332" s="176"/>
      <c r="CW332" s="176"/>
      <c r="CX332" s="176"/>
      <c r="CY332" s="176"/>
      <c r="CZ332" s="176"/>
      <c r="DA332" s="176"/>
      <c r="DB332" s="176"/>
      <c r="DC332" s="176"/>
      <c r="DD332" s="176"/>
      <c r="DE332" s="176"/>
      <c r="DF332" s="176"/>
      <c r="DG332" s="176"/>
      <c r="DH332" s="176"/>
      <c r="DI332" s="176"/>
      <c r="DJ332" s="176"/>
      <c r="DK332" s="176"/>
      <c r="DL332" s="176"/>
      <c r="DM332" s="176"/>
      <c r="DN332" s="176"/>
      <c r="DO332" s="176"/>
      <c r="DP332" s="176"/>
      <c r="DQ332" s="176"/>
      <c r="DR332" s="176"/>
      <c r="DS332" s="176"/>
      <c r="DT332" s="176"/>
      <c r="DU332" s="176"/>
      <c r="DV332" s="176"/>
      <c r="DW332" s="176"/>
      <c r="DX332" s="176"/>
      <c r="DY332" s="176"/>
      <c r="DZ332" s="176"/>
      <c r="EA332" s="176"/>
      <c r="EB332" s="176"/>
      <c r="EC332" s="176"/>
      <c r="ED332" s="176"/>
      <c r="EE332" s="176"/>
      <c r="EF332" s="176"/>
      <c r="EG332" s="176"/>
      <c r="EH332" s="176"/>
      <c r="EI332" s="176"/>
      <c r="EJ332" s="176"/>
      <c r="EK332" s="176"/>
      <c r="EL332" s="176"/>
      <c r="EM332" s="176"/>
      <c r="EN332" s="176"/>
      <c r="EO332" s="176"/>
      <c r="EP332" s="176"/>
      <c r="EQ332" s="176"/>
      <c r="ER332" s="176"/>
      <c r="ES332" s="176"/>
      <c r="ET332" s="176"/>
      <c r="EU332" s="176"/>
      <c r="EV332" s="176"/>
      <c r="EW332" s="176"/>
      <c r="EX332" s="176"/>
      <c r="EY332" s="176"/>
      <c r="EZ332" s="176"/>
      <c r="FA332" s="176"/>
      <c r="FB332" s="176"/>
      <c r="FC332" s="176"/>
      <c r="FD332" s="176"/>
      <c r="FE332" s="176"/>
      <c r="FF332" s="176"/>
      <c r="FG332" s="176"/>
      <c r="FH332" s="176"/>
      <c r="FI332" s="176"/>
      <c r="FJ332" s="176"/>
      <c r="FK332" s="176"/>
      <c r="FL332" s="176"/>
      <c r="FM332" s="176"/>
      <c r="FN332" s="176"/>
      <c r="FO332" s="176"/>
      <c r="FP332" s="176"/>
      <c r="FQ332" s="176"/>
      <c r="FR332" s="176"/>
      <c r="FS332" s="176"/>
      <c r="FT332" s="176"/>
      <c r="FU332" s="176"/>
      <c r="FV332" s="176"/>
      <c r="FW332" s="176"/>
      <c r="FX332" s="176"/>
      <c r="FY332" s="176"/>
      <c r="FZ332" s="176"/>
      <c r="GA332" s="176"/>
      <c r="GB332" s="176"/>
      <c r="GC332" s="176"/>
      <c r="GD332" s="176"/>
      <c r="GE332" s="176"/>
      <c r="GF332" s="176"/>
      <c r="GG332" s="176"/>
      <c r="GH332" s="176"/>
      <c r="GI332" s="176"/>
      <c r="GJ332" s="176"/>
      <c r="GK332" s="176"/>
      <c r="GL332" s="176"/>
      <c r="GM332" s="176"/>
      <c r="GN332" s="176"/>
      <c r="GO332" s="176"/>
      <c r="GP332" s="176"/>
      <c r="GQ332" s="176"/>
      <c r="GR332" s="176"/>
      <c r="GS332" s="176"/>
      <c r="GT332" s="176"/>
      <c r="GU332" s="176"/>
      <c r="GV332" s="176"/>
      <c r="GW332" s="176"/>
      <c r="GX332" s="176"/>
      <c r="GY332" s="176"/>
      <c r="GZ332" s="176"/>
      <c r="HA332" s="176"/>
      <c r="HB332" s="176"/>
      <c r="HC332" s="176"/>
      <c r="HD332" s="176"/>
      <c r="HE332" s="176"/>
      <c r="HF332" s="176"/>
      <c r="HG332" s="176"/>
      <c r="HH332" s="176"/>
      <c r="HI332" s="176"/>
      <c r="HJ332" s="176"/>
      <c r="HK332" s="176"/>
      <c r="HL332" s="176"/>
      <c r="HM332" s="176"/>
      <c r="HN332" s="176"/>
      <c r="HO332" s="176"/>
      <c r="HP332" s="176"/>
      <c r="HQ332" s="176"/>
      <c r="HR332" s="176"/>
      <c r="HS332" s="176"/>
      <c r="HT332" s="176"/>
      <c r="HU332" s="176"/>
      <c r="HV332" s="176"/>
      <c r="HW332" s="176"/>
      <c r="HX332" s="176"/>
      <c r="HY332" s="176"/>
      <c r="HZ332" s="176"/>
      <c r="IA332" s="176"/>
      <c r="IB332" s="176"/>
      <c r="IC332" s="176"/>
      <c r="ID332" s="176"/>
      <c r="IE332" s="176"/>
      <c r="IF332" s="176"/>
      <c r="IG332" s="176"/>
      <c r="IH332" s="176"/>
      <c r="II332" s="176"/>
      <c r="IJ332" s="176"/>
      <c r="IK332" s="176"/>
      <c r="IL332" s="176"/>
      <c r="IM332" s="176"/>
      <c r="IN332" s="176"/>
      <c r="IO332" s="176"/>
      <c r="IP332" s="176"/>
      <c r="IQ332" s="176"/>
      <c r="IR332" s="176"/>
      <c r="IS332" s="176"/>
      <c r="IT332" s="176"/>
      <c r="IU332" s="176"/>
      <c r="IV332" s="176"/>
    </row>
    <row r="333" spans="1:256" s="177" customFormat="1" x14ac:dyDescent="0.2">
      <c r="A333" s="591"/>
      <c r="B333" s="102"/>
      <c r="C333" s="672"/>
      <c r="D333" s="672"/>
      <c r="E333" s="672"/>
      <c r="F333" s="104"/>
      <c r="G333" s="105"/>
      <c r="H333" s="106"/>
      <c r="I333" s="107"/>
      <c r="J333" s="179"/>
      <c r="K333" s="175"/>
      <c r="L333" s="175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76"/>
      <c r="DX333" s="176"/>
      <c r="DY333" s="176"/>
      <c r="DZ333" s="176"/>
      <c r="EA333" s="176"/>
      <c r="EB333" s="176"/>
      <c r="EC333" s="176"/>
      <c r="ED333" s="176"/>
      <c r="EE333" s="176"/>
      <c r="EF333" s="176"/>
      <c r="EG333" s="176"/>
      <c r="EH333" s="176"/>
      <c r="EI333" s="176"/>
      <c r="EJ333" s="176"/>
      <c r="EK333" s="176"/>
      <c r="EL333" s="176"/>
      <c r="EM333" s="176"/>
      <c r="EN333" s="176"/>
      <c r="EO333" s="176"/>
      <c r="EP333" s="176"/>
      <c r="EQ333" s="176"/>
      <c r="ER333" s="176"/>
      <c r="ES333" s="176"/>
      <c r="ET333" s="176"/>
      <c r="EU333" s="176"/>
      <c r="EV333" s="176"/>
      <c r="EW333" s="176"/>
      <c r="EX333" s="176"/>
      <c r="EY333" s="176"/>
      <c r="EZ333" s="176"/>
      <c r="FA333" s="176"/>
      <c r="FB333" s="176"/>
      <c r="FC333" s="176"/>
      <c r="FD333" s="176"/>
      <c r="FE333" s="176"/>
      <c r="FF333" s="176"/>
      <c r="FG333" s="176"/>
      <c r="FH333" s="176"/>
      <c r="FI333" s="176"/>
      <c r="FJ333" s="176"/>
      <c r="FK333" s="176"/>
      <c r="FL333" s="176"/>
      <c r="FM333" s="176"/>
      <c r="FN333" s="176"/>
      <c r="FO333" s="176"/>
      <c r="FP333" s="176"/>
      <c r="FQ333" s="176"/>
      <c r="FR333" s="176"/>
      <c r="FS333" s="176"/>
      <c r="FT333" s="176"/>
      <c r="FU333" s="176"/>
      <c r="FV333" s="176"/>
      <c r="FW333" s="176"/>
      <c r="FX333" s="176"/>
      <c r="FY333" s="176"/>
      <c r="FZ333" s="176"/>
      <c r="GA333" s="176"/>
      <c r="GB333" s="176"/>
      <c r="GC333" s="176"/>
      <c r="GD333" s="176"/>
      <c r="GE333" s="176"/>
      <c r="GF333" s="176"/>
      <c r="GG333" s="176"/>
      <c r="GH333" s="176"/>
      <c r="GI333" s="176"/>
      <c r="GJ333" s="176"/>
      <c r="GK333" s="176"/>
      <c r="GL333" s="176"/>
      <c r="GM333" s="176"/>
      <c r="GN333" s="176"/>
      <c r="GO333" s="176"/>
      <c r="GP333" s="176"/>
      <c r="GQ333" s="176"/>
      <c r="GR333" s="176"/>
      <c r="GS333" s="176"/>
      <c r="GT333" s="176"/>
      <c r="GU333" s="176"/>
      <c r="GV333" s="176"/>
      <c r="GW333" s="176"/>
      <c r="GX333" s="176"/>
      <c r="GY333" s="176"/>
      <c r="GZ333" s="176"/>
      <c r="HA333" s="176"/>
      <c r="HB333" s="176"/>
      <c r="HC333" s="176"/>
      <c r="HD333" s="176"/>
      <c r="HE333" s="176"/>
      <c r="HF333" s="176"/>
      <c r="HG333" s="176"/>
      <c r="HH333" s="176"/>
      <c r="HI333" s="176"/>
      <c r="HJ333" s="176"/>
      <c r="HK333" s="176"/>
      <c r="HL333" s="176"/>
      <c r="HM333" s="176"/>
      <c r="HN333" s="176"/>
      <c r="HO333" s="176"/>
      <c r="HP333" s="176"/>
      <c r="HQ333" s="176"/>
      <c r="HR333" s="176"/>
      <c r="HS333" s="176"/>
      <c r="HT333" s="176"/>
      <c r="HU333" s="176"/>
      <c r="HV333" s="176"/>
      <c r="HW333" s="176"/>
      <c r="HX333" s="176"/>
      <c r="HY333" s="176"/>
      <c r="HZ333" s="176"/>
      <c r="IA333" s="176"/>
      <c r="IB333" s="176"/>
      <c r="IC333" s="176"/>
      <c r="ID333" s="176"/>
      <c r="IE333" s="176"/>
      <c r="IF333" s="176"/>
      <c r="IG333" s="176"/>
      <c r="IH333" s="176"/>
      <c r="II333" s="176"/>
      <c r="IJ333" s="176"/>
      <c r="IK333" s="176"/>
      <c r="IL333" s="176"/>
      <c r="IM333" s="176"/>
      <c r="IN333" s="176"/>
      <c r="IO333" s="176"/>
      <c r="IP333" s="176"/>
      <c r="IQ333" s="176"/>
      <c r="IR333" s="176"/>
      <c r="IS333" s="176"/>
      <c r="IT333" s="176"/>
      <c r="IU333" s="176"/>
      <c r="IV333" s="176"/>
    </row>
    <row r="334" spans="1:256" s="177" customFormat="1" x14ac:dyDescent="0.2">
      <c r="A334" s="591"/>
      <c r="B334" s="866" t="s">
        <v>222</v>
      </c>
      <c r="C334" s="813" t="s">
        <v>22</v>
      </c>
      <c r="D334" s="813" t="s">
        <v>223</v>
      </c>
      <c r="E334" s="813" t="s">
        <v>17</v>
      </c>
      <c r="F334" s="816" t="s">
        <v>224</v>
      </c>
      <c r="G334" s="818" t="s">
        <v>225</v>
      </c>
      <c r="H334" s="819"/>
      <c r="I334" s="820" t="s">
        <v>226</v>
      </c>
      <c r="J334" s="179"/>
      <c r="K334" s="175"/>
      <c r="L334" s="175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76"/>
      <c r="DX334" s="176"/>
      <c r="DY334" s="176"/>
      <c r="DZ334" s="176"/>
      <c r="EA334" s="176"/>
      <c r="EB334" s="176"/>
      <c r="EC334" s="176"/>
      <c r="ED334" s="176"/>
      <c r="EE334" s="176"/>
      <c r="EF334" s="176"/>
      <c r="EG334" s="176"/>
      <c r="EH334" s="176"/>
      <c r="EI334" s="176"/>
      <c r="EJ334" s="176"/>
      <c r="EK334" s="176"/>
      <c r="EL334" s="176"/>
      <c r="EM334" s="176"/>
      <c r="EN334" s="176"/>
      <c r="EO334" s="176"/>
      <c r="EP334" s="176"/>
      <c r="EQ334" s="176"/>
      <c r="ER334" s="176"/>
      <c r="ES334" s="176"/>
      <c r="ET334" s="176"/>
      <c r="EU334" s="176"/>
      <c r="EV334" s="176"/>
      <c r="EW334" s="176"/>
      <c r="EX334" s="176"/>
      <c r="EY334" s="176"/>
      <c r="EZ334" s="176"/>
      <c r="FA334" s="176"/>
      <c r="FB334" s="176"/>
      <c r="FC334" s="176"/>
      <c r="FD334" s="176"/>
      <c r="FE334" s="176"/>
      <c r="FF334" s="176"/>
      <c r="FG334" s="176"/>
      <c r="FH334" s="176"/>
      <c r="FI334" s="176"/>
      <c r="FJ334" s="176"/>
      <c r="FK334" s="176"/>
      <c r="FL334" s="176"/>
      <c r="FM334" s="176"/>
      <c r="FN334" s="176"/>
      <c r="FO334" s="176"/>
      <c r="FP334" s="176"/>
      <c r="FQ334" s="176"/>
      <c r="FR334" s="176"/>
      <c r="FS334" s="176"/>
      <c r="FT334" s="176"/>
      <c r="FU334" s="176"/>
      <c r="FV334" s="176"/>
      <c r="FW334" s="176"/>
      <c r="FX334" s="176"/>
      <c r="FY334" s="176"/>
      <c r="FZ334" s="176"/>
      <c r="GA334" s="176"/>
      <c r="GB334" s="176"/>
      <c r="GC334" s="176"/>
      <c r="GD334" s="176"/>
      <c r="GE334" s="176"/>
      <c r="GF334" s="176"/>
      <c r="GG334" s="176"/>
      <c r="GH334" s="176"/>
      <c r="GI334" s="176"/>
      <c r="GJ334" s="176"/>
      <c r="GK334" s="176"/>
      <c r="GL334" s="176"/>
      <c r="GM334" s="176"/>
      <c r="GN334" s="176"/>
      <c r="GO334" s="176"/>
      <c r="GP334" s="176"/>
      <c r="GQ334" s="176"/>
      <c r="GR334" s="176"/>
      <c r="GS334" s="176"/>
      <c r="GT334" s="176"/>
      <c r="GU334" s="176"/>
      <c r="GV334" s="176"/>
      <c r="GW334" s="176"/>
      <c r="GX334" s="176"/>
      <c r="GY334" s="176"/>
      <c r="GZ334" s="176"/>
      <c r="HA334" s="176"/>
      <c r="HB334" s="176"/>
      <c r="HC334" s="176"/>
      <c r="HD334" s="176"/>
      <c r="HE334" s="176"/>
      <c r="HF334" s="176"/>
      <c r="HG334" s="176"/>
      <c r="HH334" s="176"/>
      <c r="HI334" s="176"/>
      <c r="HJ334" s="176"/>
      <c r="HK334" s="176"/>
      <c r="HL334" s="176"/>
      <c r="HM334" s="176"/>
      <c r="HN334" s="176"/>
      <c r="HO334" s="176"/>
      <c r="HP334" s="176"/>
      <c r="HQ334" s="176"/>
      <c r="HR334" s="176"/>
      <c r="HS334" s="176"/>
      <c r="HT334" s="176"/>
      <c r="HU334" s="176"/>
      <c r="HV334" s="176"/>
      <c r="HW334" s="176"/>
      <c r="HX334" s="176"/>
      <c r="HY334" s="176"/>
      <c r="HZ334" s="176"/>
      <c r="IA334" s="176"/>
      <c r="IB334" s="176"/>
      <c r="IC334" s="176"/>
      <c r="ID334" s="176"/>
      <c r="IE334" s="176"/>
      <c r="IF334" s="176"/>
      <c r="IG334" s="176"/>
      <c r="IH334" s="176"/>
      <c r="II334" s="176"/>
      <c r="IJ334" s="176"/>
      <c r="IK334" s="176"/>
      <c r="IL334" s="176"/>
      <c r="IM334" s="176"/>
      <c r="IN334" s="176"/>
      <c r="IO334" s="176"/>
      <c r="IP334" s="176"/>
      <c r="IQ334" s="176"/>
      <c r="IR334" s="176"/>
      <c r="IS334" s="176"/>
      <c r="IT334" s="176"/>
      <c r="IU334" s="176"/>
      <c r="IV334" s="176"/>
    </row>
    <row r="335" spans="1:256" s="177" customFormat="1" x14ac:dyDescent="0.2">
      <c r="A335" s="591"/>
      <c r="B335" s="867"/>
      <c r="C335" s="814"/>
      <c r="D335" s="814"/>
      <c r="E335" s="815"/>
      <c r="F335" s="817"/>
      <c r="G335" s="165" t="s">
        <v>227</v>
      </c>
      <c r="H335" s="166" t="s">
        <v>228</v>
      </c>
      <c r="I335" s="821"/>
      <c r="J335" s="179"/>
      <c r="K335" s="175"/>
      <c r="L335" s="175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76"/>
      <c r="DX335" s="176"/>
      <c r="DY335" s="176"/>
      <c r="DZ335" s="176"/>
      <c r="EA335" s="176"/>
      <c r="EB335" s="176"/>
      <c r="EC335" s="176"/>
      <c r="ED335" s="176"/>
      <c r="EE335" s="176"/>
      <c r="EF335" s="176"/>
      <c r="EG335" s="176"/>
      <c r="EH335" s="176"/>
      <c r="EI335" s="176"/>
      <c r="EJ335" s="176"/>
      <c r="EK335" s="176"/>
      <c r="EL335" s="176"/>
      <c r="EM335" s="176"/>
      <c r="EN335" s="176"/>
      <c r="EO335" s="176"/>
      <c r="EP335" s="176"/>
      <c r="EQ335" s="176"/>
      <c r="ER335" s="176"/>
      <c r="ES335" s="176"/>
      <c r="ET335" s="176"/>
      <c r="EU335" s="176"/>
      <c r="EV335" s="176"/>
      <c r="EW335" s="176"/>
      <c r="EX335" s="176"/>
      <c r="EY335" s="176"/>
      <c r="EZ335" s="176"/>
      <c r="FA335" s="176"/>
      <c r="FB335" s="176"/>
      <c r="FC335" s="176"/>
      <c r="FD335" s="176"/>
      <c r="FE335" s="176"/>
      <c r="FF335" s="176"/>
      <c r="FG335" s="176"/>
      <c r="FH335" s="176"/>
      <c r="FI335" s="176"/>
      <c r="FJ335" s="176"/>
      <c r="FK335" s="176"/>
      <c r="FL335" s="176"/>
      <c r="FM335" s="176"/>
      <c r="FN335" s="176"/>
      <c r="FO335" s="176"/>
      <c r="FP335" s="176"/>
      <c r="FQ335" s="176"/>
      <c r="FR335" s="176"/>
      <c r="FS335" s="176"/>
      <c r="FT335" s="176"/>
      <c r="FU335" s="176"/>
      <c r="FV335" s="176"/>
      <c r="FW335" s="176"/>
      <c r="FX335" s="176"/>
      <c r="FY335" s="176"/>
      <c r="FZ335" s="176"/>
      <c r="GA335" s="176"/>
      <c r="GB335" s="176"/>
      <c r="GC335" s="176"/>
      <c r="GD335" s="176"/>
      <c r="GE335" s="176"/>
      <c r="GF335" s="176"/>
      <c r="GG335" s="176"/>
      <c r="GH335" s="176"/>
      <c r="GI335" s="176"/>
      <c r="GJ335" s="176"/>
      <c r="GK335" s="176"/>
      <c r="GL335" s="176"/>
      <c r="GM335" s="176"/>
      <c r="GN335" s="176"/>
      <c r="GO335" s="176"/>
      <c r="GP335" s="176"/>
      <c r="GQ335" s="176"/>
      <c r="GR335" s="176"/>
      <c r="GS335" s="176"/>
      <c r="GT335" s="176"/>
      <c r="GU335" s="176"/>
      <c r="GV335" s="176"/>
      <c r="GW335" s="176"/>
      <c r="GX335" s="176"/>
      <c r="GY335" s="176"/>
      <c r="GZ335" s="176"/>
      <c r="HA335" s="176"/>
      <c r="HB335" s="176"/>
      <c r="HC335" s="176"/>
      <c r="HD335" s="176"/>
      <c r="HE335" s="176"/>
      <c r="HF335" s="176"/>
      <c r="HG335" s="176"/>
      <c r="HH335" s="176"/>
      <c r="HI335" s="176"/>
      <c r="HJ335" s="176"/>
      <c r="HK335" s="176"/>
      <c r="HL335" s="176"/>
      <c r="HM335" s="176"/>
      <c r="HN335" s="176"/>
      <c r="HO335" s="176"/>
      <c r="HP335" s="176"/>
      <c r="HQ335" s="176"/>
      <c r="HR335" s="176"/>
      <c r="HS335" s="176"/>
      <c r="HT335" s="176"/>
      <c r="HU335" s="176"/>
      <c r="HV335" s="176"/>
      <c r="HW335" s="176"/>
      <c r="HX335" s="176"/>
      <c r="HY335" s="176"/>
      <c r="HZ335" s="176"/>
      <c r="IA335" s="176"/>
      <c r="IB335" s="176"/>
      <c r="IC335" s="176"/>
      <c r="ID335" s="176"/>
      <c r="IE335" s="176"/>
      <c r="IF335" s="176"/>
      <c r="IG335" s="176"/>
      <c r="IH335" s="176"/>
      <c r="II335" s="176"/>
      <c r="IJ335" s="176"/>
      <c r="IK335" s="176"/>
      <c r="IL335" s="176"/>
      <c r="IM335" s="176"/>
      <c r="IN335" s="176"/>
      <c r="IO335" s="176"/>
      <c r="IP335" s="176"/>
      <c r="IQ335" s="176"/>
      <c r="IR335" s="176"/>
      <c r="IS335" s="176"/>
      <c r="IT335" s="176"/>
      <c r="IU335" s="176"/>
      <c r="IV335" s="176"/>
    </row>
    <row r="336" spans="1:256" s="177" customFormat="1" ht="27" customHeight="1" x14ac:dyDescent="0.2">
      <c r="A336" s="591"/>
      <c r="B336" s="81" t="s">
        <v>324</v>
      </c>
      <c r="C336" s="621" t="s">
        <v>11</v>
      </c>
      <c r="D336" s="622" t="s">
        <v>1014</v>
      </c>
      <c r="E336" s="623" t="s">
        <v>249</v>
      </c>
      <c r="F336" s="630">
        <v>0.02</v>
      </c>
      <c r="G336" s="592">
        <f>$G$12</f>
        <v>25.99</v>
      </c>
      <c r="H336" s="114">
        <f>TRUNC(F336*G336,2)</f>
        <v>0.51</v>
      </c>
      <c r="I336" s="169"/>
      <c r="J336" s="179"/>
      <c r="K336" s="175"/>
      <c r="L336" s="175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76"/>
      <c r="DX336" s="176"/>
      <c r="DY336" s="176"/>
      <c r="DZ336" s="176"/>
      <c r="EA336" s="176"/>
      <c r="EB336" s="176"/>
      <c r="EC336" s="176"/>
      <c r="ED336" s="176"/>
      <c r="EE336" s="176"/>
      <c r="EF336" s="176"/>
      <c r="EG336" s="176"/>
      <c r="EH336" s="176"/>
      <c r="EI336" s="176"/>
      <c r="EJ336" s="176"/>
      <c r="EK336" s="176"/>
      <c r="EL336" s="176"/>
      <c r="EM336" s="176"/>
      <c r="EN336" s="176"/>
      <c r="EO336" s="176"/>
      <c r="EP336" s="176"/>
      <c r="EQ336" s="176"/>
      <c r="ER336" s="176"/>
      <c r="ES336" s="176"/>
      <c r="ET336" s="176"/>
      <c r="EU336" s="176"/>
      <c r="EV336" s="176"/>
      <c r="EW336" s="176"/>
      <c r="EX336" s="176"/>
      <c r="EY336" s="176"/>
      <c r="EZ336" s="176"/>
      <c r="FA336" s="176"/>
      <c r="FB336" s="176"/>
      <c r="FC336" s="176"/>
      <c r="FD336" s="176"/>
      <c r="FE336" s="176"/>
      <c r="FF336" s="176"/>
      <c r="FG336" s="176"/>
      <c r="FH336" s="176"/>
      <c r="FI336" s="176"/>
      <c r="FJ336" s="176"/>
      <c r="FK336" s="176"/>
      <c r="FL336" s="176"/>
      <c r="FM336" s="176"/>
      <c r="FN336" s="176"/>
      <c r="FO336" s="176"/>
      <c r="FP336" s="176"/>
      <c r="FQ336" s="176"/>
      <c r="FR336" s="176"/>
      <c r="FS336" s="176"/>
      <c r="FT336" s="176"/>
      <c r="FU336" s="176"/>
      <c r="FV336" s="176"/>
      <c r="FW336" s="176"/>
      <c r="FX336" s="176"/>
      <c r="FY336" s="176"/>
      <c r="FZ336" s="176"/>
      <c r="GA336" s="176"/>
      <c r="GB336" s="176"/>
      <c r="GC336" s="176"/>
      <c r="GD336" s="176"/>
      <c r="GE336" s="176"/>
      <c r="GF336" s="176"/>
      <c r="GG336" s="176"/>
      <c r="GH336" s="176"/>
      <c r="GI336" s="176"/>
      <c r="GJ336" s="176"/>
      <c r="GK336" s="176"/>
      <c r="GL336" s="176"/>
      <c r="GM336" s="176"/>
      <c r="GN336" s="176"/>
      <c r="GO336" s="176"/>
      <c r="GP336" s="176"/>
      <c r="GQ336" s="176"/>
      <c r="GR336" s="176"/>
      <c r="GS336" s="176"/>
      <c r="GT336" s="176"/>
      <c r="GU336" s="176"/>
      <c r="GV336" s="176"/>
      <c r="GW336" s="176"/>
      <c r="GX336" s="176"/>
      <c r="GY336" s="176"/>
      <c r="GZ336" s="176"/>
      <c r="HA336" s="176"/>
      <c r="HB336" s="176"/>
      <c r="HC336" s="176"/>
      <c r="HD336" s="176"/>
      <c r="HE336" s="176"/>
      <c r="HF336" s="176"/>
      <c r="HG336" s="176"/>
      <c r="HH336" s="176"/>
      <c r="HI336" s="176"/>
      <c r="HJ336" s="176"/>
      <c r="HK336" s="176"/>
      <c r="HL336" s="176"/>
      <c r="HM336" s="176"/>
      <c r="HN336" s="176"/>
      <c r="HO336" s="176"/>
      <c r="HP336" s="176"/>
      <c r="HQ336" s="176"/>
      <c r="HR336" s="176"/>
      <c r="HS336" s="176"/>
      <c r="HT336" s="176"/>
      <c r="HU336" s="176"/>
      <c r="HV336" s="176"/>
      <c r="HW336" s="176"/>
      <c r="HX336" s="176"/>
      <c r="HY336" s="176"/>
      <c r="HZ336" s="176"/>
      <c r="IA336" s="176"/>
      <c r="IB336" s="176"/>
      <c r="IC336" s="176"/>
      <c r="ID336" s="176"/>
      <c r="IE336" s="176"/>
      <c r="IF336" s="176"/>
      <c r="IG336" s="176"/>
      <c r="IH336" s="176"/>
      <c r="II336" s="176"/>
      <c r="IJ336" s="176"/>
      <c r="IK336" s="176"/>
      <c r="IL336" s="176"/>
      <c r="IM336" s="176"/>
      <c r="IN336" s="176"/>
      <c r="IO336" s="176"/>
      <c r="IP336" s="176"/>
      <c r="IQ336" s="176"/>
      <c r="IR336" s="176"/>
      <c r="IS336" s="176"/>
      <c r="IT336" s="176"/>
      <c r="IU336" s="176"/>
      <c r="IV336" s="176"/>
    </row>
    <row r="337" spans="1:256" s="177" customFormat="1" ht="24.75" customHeight="1" x14ac:dyDescent="0.2">
      <c r="A337" s="591"/>
      <c r="B337" s="81" t="s">
        <v>323</v>
      </c>
      <c r="C337" s="621" t="s">
        <v>11</v>
      </c>
      <c r="D337" s="622" t="s">
        <v>1015</v>
      </c>
      <c r="E337" s="623" t="s">
        <v>249</v>
      </c>
      <c r="F337" s="630">
        <v>0.02</v>
      </c>
      <c r="G337" s="592">
        <f>$G$13</f>
        <v>29.55</v>
      </c>
      <c r="H337" s="114">
        <f>TRUNC(F337*G337,2)</f>
        <v>0.59</v>
      </c>
      <c r="I337" s="169"/>
      <c r="J337" s="179"/>
      <c r="K337" s="175"/>
      <c r="L337" s="175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76"/>
      <c r="DX337" s="176"/>
      <c r="DY337" s="176"/>
      <c r="DZ337" s="176"/>
      <c r="EA337" s="176"/>
      <c r="EB337" s="176"/>
      <c r="EC337" s="176"/>
      <c r="ED337" s="176"/>
      <c r="EE337" s="176"/>
      <c r="EF337" s="176"/>
      <c r="EG337" s="176"/>
      <c r="EH337" s="176"/>
      <c r="EI337" s="176"/>
      <c r="EJ337" s="176"/>
      <c r="EK337" s="176"/>
      <c r="EL337" s="176"/>
      <c r="EM337" s="176"/>
      <c r="EN337" s="176"/>
      <c r="EO337" s="176"/>
      <c r="EP337" s="176"/>
      <c r="EQ337" s="176"/>
      <c r="ER337" s="176"/>
      <c r="ES337" s="176"/>
      <c r="ET337" s="176"/>
      <c r="EU337" s="176"/>
      <c r="EV337" s="176"/>
      <c r="EW337" s="176"/>
      <c r="EX337" s="176"/>
      <c r="EY337" s="176"/>
      <c r="EZ337" s="176"/>
      <c r="FA337" s="176"/>
      <c r="FB337" s="176"/>
      <c r="FC337" s="176"/>
      <c r="FD337" s="176"/>
      <c r="FE337" s="176"/>
      <c r="FF337" s="176"/>
      <c r="FG337" s="176"/>
      <c r="FH337" s="176"/>
      <c r="FI337" s="176"/>
      <c r="FJ337" s="176"/>
      <c r="FK337" s="176"/>
      <c r="FL337" s="176"/>
      <c r="FM337" s="176"/>
      <c r="FN337" s="176"/>
      <c r="FO337" s="176"/>
      <c r="FP337" s="176"/>
      <c r="FQ337" s="176"/>
      <c r="FR337" s="176"/>
      <c r="FS337" s="176"/>
      <c r="FT337" s="176"/>
      <c r="FU337" s="176"/>
      <c r="FV337" s="176"/>
      <c r="FW337" s="176"/>
      <c r="FX337" s="176"/>
      <c r="FY337" s="176"/>
      <c r="FZ337" s="176"/>
      <c r="GA337" s="176"/>
      <c r="GB337" s="176"/>
      <c r="GC337" s="176"/>
      <c r="GD337" s="176"/>
      <c r="GE337" s="176"/>
      <c r="GF337" s="176"/>
      <c r="GG337" s="176"/>
      <c r="GH337" s="176"/>
      <c r="GI337" s="176"/>
      <c r="GJ337" s="176"/>
      <c r="GK337" s="176"/>
      <c r="GL337" s="176"/>
      <c r="GM337" s="176"/>
      <c r="GN337" s="176"/>
      <c r="GO337" s="176"/>
      <c r="GP337" s="176"/>
      <c r="GQ337" s="176"/>
      <c r="GR337" s="176"/>
      <c r="GS337" s="176"/>
      <c r="GT337" s="176"/>
      <c r="GU337" s="176"/>
      <c r="GV337" s="176"/>
      <c r="GW337" s="176"/>
      <c r="GX337" s="176"/>
      <c r="GY337" s="176"/>
      <c r="GZ337" s="176"/>
      <c r="HA337" s="176"/>
      <c r="HB337" s="176"/>
      <c r="HC337" s="176"/>
      <c r="HD337" s="176"/>
      <c r="HE337" s="176"/>
      <c r="HF337" s="176"/>
      <c r="HG337" s="176"/>
      <c r="HH337" s="176"/>
      <c r="HI337" s="176"/>
      <c r="HJ337" s="176"/>
      <c r="HK337" s="176"/>
      <c r="HL337" s="176"/>
      <c r="HM337" s="176"/>
      <c r="HN337" s="176"/>
      <c r="HO337" s="176"/>
      <c r="HP337" s="176"/>
      <c r="HQ337" s="176"/>
      <c r="HR337" s="176"/>
      <c r="HS337" s="176"/>
      <c r="HT337" s="176"/>
      <c r="HU337" s="176"/>
      <c r="HV337" s="176"/>
      <c r="HW337" s="176"/>
      <c r="HX337" s="176"/>
      <c r="HY337" s="176"/>
      <c r="HZ337" s="176"/>
      <c r="IA337" s="176"/>
      <c r="IB337" s="176"/>
      <c r="IC337" s="176"/>
      <c r="ID337" s="176"/>
      <c r="IE337" s="176"/>
      <c r="IF337" s="176"/>
      <c r="IG337" s="176"/>
      <c r="IH337" s="176"/>
      <c r="II337" s="176"/>
      <c r="IJ337" s="176"/>
      <c r="IK337" s="176"/>
      <c r="IL337" s="176"/>
      <c r="IM337" s="176"/>
      <c r="IN337" s="176"/>
      <c r="IO337" s="176"/>
      <c r="IP337" s="176"/>
      <c r="IQ337" s="176"/>
      <c r="IR337" s="176"/>
      <c r="IS337" s="176"/>
      <c r="IT337" s="176"/>
      <c r="IU337" s="176"/>
      <c r="IV337" s="176"/>
    </row>
    <row r="338" spans="1:256" s="177" customFormat="1" x14ac:dyDescent="0.2">
      <c r="A338" s="591"/>
      <c r="B338" s="170" t="s">
        <v>226</v>
      </c>
      <c r="C338" s="808"/>
      <c r="D338" s="809"/>
      <c r="E338" s="809"/>
      <c r="F338" s="809"/>
      <c r="G338" s="809"/>
      <c r="H338" s="810"/>
      <c r="I338" s="171">
        <f>SUM(H336:H337)</f>
        <v>1.1000000000000001</v>
      </c>
      <c r="J338" s="179"/>
      <c r="K338" s="175"/>
      <c r="L338" s="175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  <c r="BY338" s="176"/>
      <c r="BZ338" s="176"/>
      <c r="CA338" s="176"/>
      <c r="CB338" s="176"/>
      <c r="CC338" s="176"/>
      <c r="CD338" s="176"/>
      <c r="CE338" s="176"/>
      <c r="CF338" s="176"/>
      <c r="CG338" s="176"/>
      <c r="CH338" s="176"/>
      <c r="CI338" s="176"/>
      <c r="CJ338" s="176"/>
      <c r="CK338" s="176"/>
      <c r="CL338" s="176"/>
      <c r="CM338" s="176"/>
      <c r="CN338" s="176"/>
      <c r="CO338" s="176"/>
      <c r="CP338" s="176"/>
      <c r="CQ338" s="176"/>
      <c r="CR338" s="176"/>
      <c r="CS338" s="176"/>
      <c r="CT338" s="176"/>
      <c r="CU338" s="176"/>
      <c r="CV338" s="176"/>
      <c r="CW338" s="176"/>
      <c r="CX338" s="176"/>
      <c r="CY338" s="176"/>
      <c r="CZ338" s="176"/>
      <c r="DA338" s="176"/>
      <c r="DB338" s="176"/>
      <c r="DC338" s="176"/>
      <c r="DD338" s="176"/>
      <c r="DE338" s="176"/>
      <c r="DF338" s="176"/>
      <c r="DG338" s="176"/>
      <c r="DH338" s="176"/>
      <c r="DI338" s="176"/>
      <c r="DJ338" s="176"/>
      <c r="DK338" s="176"/>
      <c r="DL338" s="176"/>
      <c r="DM338" s="176"/>
      <c r="DN338" s="176"/>
      <c r="DO338" s="176"/>
      <c r="DP338" s="176"/>
      <c r="DQ338" s="176"/>
      <c r="DR338" s="176"/>
      <c r="DS338" s="176"/>
      <c r="DT338" s="176"/>
      <c r="DU338" s="176"/>
      <c r="DV338" s="176"/>
      <c r="DW338" s="176"/>
      <c r="DX338" s="176"/>
      <c r="DY338" s="176"/>
      <c r="DZ338" s="176"/>
      <c r="EA338" s="176"/>
      <c r="EB338" s="176"/>
      <c r="EC338" s="176"/>
      <c r="ED338" s="176"/>
      <c r="EE338" s="176"/>
      <c r="EF338" s="176"/>
      <c r="EG338" s="176"/>
      <c r="EH338" s="176"/>
      <c r="EI338" s="176"/>
      <c r="EJ338" s="176"/>
      <c r="EK338" s="176"/>
      <c r="EL338" s="176"/>
      <c r="EM338" s="176"/>
      <c r="EN338" s="176"/>
      <c r="EO338" s="176"/>
      <c r="EP338" s="176"/>
      <c r="EQ338" s="176"/>
      <c r="ER338" s="176"/>
      <c r="ES338" s="176"/>
      <c r="ET338" s="176"/>
      <c r="EU338" s="176"/>
      <c r="EV338" s="176"/>
      <c r="EW338" s="176"/>
      <c r="EX338" s="176"/>
      <c r="EY338" s="176"/>
      <c r="EZ338" s="176"/>
      <c r="FA338" s="176"/>
      <c r="FB338" s="176"/>
      <c r="FC338" s="176"/>
      <c r="FD338" s="176"/>
      <c r="FE338" s="176"/>
      <c r="FF338" s="176"/>
      <c r="FG338" s="176"/>
      <c r="FH338" s="176"/>
      <c r="FI338" s="176"/>
      <c r="FJ338" s="176"/>
      <c r="FK338" s="176"/>
      <c r="FL338" s="176"/>
      <c r="FM338" s="176"/>
      <c r="FN338" s="176"/>
      <c r="FO338" s="176"/>
      <c r="FP338" s="176"/>
      <c r="FQ338" s="176"/>
      <c r="FR338" s="176"/>
      <c r="FS338" s="176"/>
      <c r="FT338" s="176"/>
      <c r="FU338" s="176"/>
      <c r="FV338" s="176"/>
      <c r="FW338" s="176"/>
      <c r="FX338" s="176"/>
      <c r="FY338" s="176"/>
      <c r="FZ338" s="176"/>
      <c r="GA338" s="176"/>
      <c r="GB338" s="176"/>
      <c r="GC338" s="176"/>
      <c r="GD338" s="176"/>
      <c r="GE338" s="176"/>
      <c r="GF338" s="176"/>
      <c r="GG338" s="176"/>
      <c r="GH338" s="176"/>
      <c r="GI338" s="176"/>
      <c r="GJ338" s="176"/>
      <c r="GK338" s="176"/>
      <c r="GL338" s="176"/>
      <c r="GM338" s="176"/>
      <c r="GN338" s="176"/>
      <c r="GO338" s="176"/>
      <c r="GP338" s="176"/>
      <c r="GQ338" s="176"/>
      <c r="GR338" s="176"/>
      <c r="GS338" s="176"/>
      <c r="GT338" s="176"/>
      <c r="GU338" s="176"/>
      <c r="GV338" s="176"/>
      <c r="GW338" s="176"/>
      <c r="GX338" s="176"/>
      <c r="GY338" s="176"/>
      <c r="GZ338" s="176"/>
      <c r="HA338" s="176"/>
      <c r="HB338" s="176"/>
      <c r="HC338" s="176"/>
      <c r="HD338" s="176"/>
      <c r="HE338" s="176"/>
      <c r="HF338" s="176"/>
      <c r="HG338" s="176"/>
      <c r="HH338" s="176"/>
      <c r="HI338" s="176"/>
      <c r="HJ338" s="176"/>
      <c r="HK338" s="176"/>
      <c r="HL338" s="176"/>
      <c r="HM338" s="176"/>
      <c r="HN338" s="176"/>
      <c r="HO338" s="176"/>
      <c r="HP338" s="176"/>
      <c r="HQ338" s="176"/>
      <c r="HR338" s="176"/>
      <c r="HS338" s="176"/>
      <c r="HT338" s="176"/>
      <c r="HU338" s="176"/>
      <c r="HV338" s="176"/>
      <c r="HW338" s="176"/>
      <c r="HX338" s="176"/>
      <c r="HY338" s="176"/>
      <c r="HZ338" s="176"/>
      <c r="IA338" s="176"/>
      <c r="IB338" s="176"/>
      <c r="IC338" s="176"/>
      <c r="ID338" s="176"/>
      <c r="IE338" s="176"/>
      <c r="IF338" s="176"/>
      <c r="IG338" s="176"/>
      <c r="IH338" s="176"/>
      <c r="II338" s="176"/>
      <c r="IJ338" s="176"/>
      <c r="IK338" s="176"/>
      <c r="IL338" s="176"/>
      <c r="IM338" s="176"/>
      <c r="IN338" s="176"/>
      <c r="IO338" s="176"/>
      <c r="IP338" s="176"/>
      <c r="IQ338" s="176"/>
      <c r="IR338" s="176"/>
      <c r="IS338" s="176"/>
      <c r="IT338" s="176"/>
      <c r="IU338" s="176"/>
      <c r="IV338" s="176"/>
    </row>
    <row r="339" spans="1:256" s="177" customFormat="1" x14ac:dyDescent="0.2">
      <c r="A339" s="591"/>
      <c r="B339" s="102"/>
      <c r="C339" s="672"/>
      <c r="D339" s="672"/>
      <c r="E339" s="672"/>
      <c r="F339" s="104"/>
      <c r="G339" s="105"/>
      <c r="H339" s="106"/>
      <c r="I339" s="107"/>
      <c r="J339" s="179"/>
      <c r="K339" s="175"/>
      <c r="L339" s="175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76"/>
      <c r="DX339" s="176"/>
      <c r="DY339" s="176"/>
      <c r="DZ339" s="176"/>
      <c r="EA339" s="176"/>
      <c r="EB339" s="176"/>
      <c r="EC339" s="176"/>
      <c r="ED339" s="176"/>
      <c r="EE339" s="176"/>
      <c r="EF339" s="176"/>
      <c r="EG339" s="176"/>
      <c r="EH339" s="176"/>
      <c r="EI339" s="176"/>
      <c r="EJ339" s="176"/>
      <c r="EK339" s="176"/>
      <c r="EL339" s="176"/>
      <c r="EM339" s="176"/>
      <c r="EN339" s="176"/>
      <c r="EO339" s="176"/>
      <c r="EP339" s="176"/>
      <c r="EQ339" s="176"/>
      <c r="ER339" s="176"/>
      <c r="ES339" s="176"/>
      <c r="ET339" s="176"/>
      <c r="EU339" s="176"/>
      <c r="EV339" s="176"/>
      <c r="EW339" s="176"/>
      <c r="EX339" s="176"/>
      <c r="EY339" s="176"/>
      <c r="EZ339" s="176"/>
      <c r="FA339" s="176"/>
      <c r="FB339" s="176"/>
      <c r="FC339" s="176"/>
      <c r="FD339" s="176"/>
      <c r="FE339" s="176"/>
      <c r="FF339" s="176"/>
      <c r="FG339" s="176"/>
      <c r="FH339" s="176"/>
      <c r="FI339" s="176"/>
      <c r="FJ339" s="176"/>
      <c r="FK339" s="176"/>
      <c r="FL339" s="176"/>
      <c r="FM339" s="176"/>
      <c r="FN339" s="176"/>
      <c r="FO339" s="176"/>
      <c r="FP339" s="176"/>
      <c r="FQ339" s="176"/>
      <c r="FR339" s="176"/>
      <c r="FS339" s="176"/>
      <c r="FT339" s="176"/>
      <c r="FU339" s="176"/>
      <c r="FV339" s="176"/>
      <c r="FW339" s="176"/>
      <c r="FX339" s="176"/>
      <c r="FY339" s="176"/>
      <c r="FZ339" s="176"/>
      <c r="GA339" s="176"/>
      <c r="GB339" s="176"/>
      <c r="GC339" s="176"/>
      <c r="GD339" s="176"/>
      <c r="GE339" s="176"/>
      <c r="GF339" s="176"/>
      <c r="GG339" s="176"/>
      <c r="GH339" s="176"/>
      <c r="GI339" s="176"/>
      <c r="GJ339" s="176"/>
      <c r="GK339" s="176"/>
      <c r="GL339" s="176"/>
      <c r="GM339" s="176"/>
      <c r="GN339" s="176"/>
      <c r="GO339" s="176"/>
      <c r="GP339" s="176"/>
      <c r="GQ339" s="176"/>
      <c r="GR339" s="176"/>
      <c r="GS339" s="176"/>
      <c r="GT339" s="176"/>
      <c r="GU339" s="176"/>
      <c r="GV339" s="176"/>
      <c r="GW339" s="176"/>
      <c r="GX339" s="176"/>
      <c r="GY339" s="176"/>
      <c r="GZ339" s="176"/>
      <c r="HA339" s="176"/>
      <c r="HB339" s="176"/>
      <c r="HC339" s="176"/>
      <c r="HD339" s="176"/>
      <c r="HE339" s="176"/>
      <c r="HF339" s="176"/>
      <c r="HG339" s="176"/>
      <c r="HH339" s="176"/>
      <c r="HI339" s="176"/>
      <c r="HJ339" s="176"/>
      <c r="HK339" s="176"/>
      <c r="HL339" s="176"/>
      <c r="HM339" s="176"/>
      <c r="HN339" s="176"/>
      <c r="HO339" s="176"/>
      <c r="HP339" s="176"/>
      <c r="HQ339" s="176"/>
      <c r="HR339" s="176"/>
      <c r="HS339" s="176"/>
      <c r="HT339" s="176"/>
      <c r="HU339" s="176"/>
      <c r="HV339" s="176"/>
      <c r="HW339" s="176"/>
      <c r="HX339" s="176"/>
      <c r="HY339" s="176"/>
      <c r="HZ339" s="176"/>
      <c r="IA339" s="176"/>
      <c r="IB339" s="176"/>
      <c r="IC339" s="176"/>
      <c r="ID339" s="176"/>
      <c r="IE339" s="176"/>
      <c r="IF339" s="176"/>
      <c r="IG339" s="176"/>
      <c r="IH339" s="176"/>
      <c r="II339" s="176"/>
      <c r="IJ339" s="176"/>
      <c r="IK339" s="176"/>
      <c r="IL339" s="176"/>
      <c r="IM339" s="176"/>
      <c r="IN339" s="176"/>
      <c r="IO339" s="176"/>
      <c r="IP339" s="176"/>
      <c r="IQ339" s="176"/>
      <c r="IR339" s="176"/>
      <c r="IS339" s="176"/>
      <c r="IT339" s="176"/>
      <c r="IU339" s="176"/>
      <c r="IV339" s="176"/>
    </row>
    <row r="340" spans="1:256" s="177" customFormat="1" x14ac:dyDescent="0.2">
      <c r="A340" s="591"/>
      <c r="B340" s="866" t="s">
        <v>229</v>
      </c>
      <c r="C340" s="813" t="s">
        <v>22</v>
      </c>
      <c r="D340" s="813" t="s">
        <v>223</v>
      </c>
      <c r="E340" s="813" t="s">
        <v>17</v>
      </c>
      <c r="F340" s="816" t="s">
        <v>224</v>
      </c>
      <c r="G340" s="818" t="s">
        <v>225</v>
      </c>
      <c r="H340" s="819"/>
      <c r="I340" s="820" t="s">
        <v>230</v>
      </c>
      <c r="J340" s="179"/>
      <c r="K340" s="175"/>
      <c r="L340" s="181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76"/>
      <c r="DX340" s="176"/>
      <c r="DY340" s="176"/>
      <c r="DZ340" s="176"/>
      <c r="EA340" s="176"/>
      <c r="EB340" s="176"/>
      <c r="EC340" s="176"/>
      <c r="ED340" s="176"/>
      <c r="EE340" s="176"/>
      <c r="EF340" s="176"/>
      <c r="EG340" s="176"/>
      <c r="EH340" s="176"/>
      <c r="EI340" s="176"/>
      <c r="EJ340" s="176"/>
      <c r="EK340" s="176"/>
      <c r="EL340" s="176"/>
      <c r="EM340" s="176"/>
      <c r="EN340" s="176"/>
      <c r="EO340" s="176"/>
      <c r="EP340" s="176"/>
      <c r="EQ340" s="176"/>
      <c r="ER340" s="176"/>
      <c r="ES340" s="176"/>
      <c r="ET340" s="176"/>
      <c r="EU340" s="176"/>
      <c r="EV340" s="176"/>
      <c r="EW340" s="176"/>
      <c r="EX340" s="176"/>
      <c r="EY340" s="176"/>
      <c r="EZ340" s="176"/>
      <c r="FA340" s="176"/>
      <c r="FB340" s="176"/>
      <c r="FC340" s="176"/>
      <c r="FD340" s="176"/>
      <c r="FE340" s="176"/>
      <c r="FF340" s="176"/>
      <c r="FG340" s="176"/>
      <c r="FH340" s="176"/>
      <c r="FI340" s="176"/>
      <c r="FJ340" s="176"/>
      <c r="FK340" s="176"/>
      <c r="FL340" s="176"/>
      <c r="FM340" s="176"/>
      <c r="FN340" s="176"/>
      <c r="FO340" s="176"/>
      <c r="FP340" s="176"/>
      <c r="FQ340" s="176"/>
      <c r="FR340" s="176"/>
      <c r="FS340" s="176"/>
      <c r="FT340" s="176"/>
      <c r="FU340" s="176"/>
      <c r="FV340" s="176"/>
      <c r="FW340" s="176"/>
      <c r="FX340" s="176"/>
      <c r="FY340" s="176"/>
      <c r="FZ340" s="176"/>
      <c r="GA340" s="176"/>
      <c r="GB340" s="176"/>
      <c r="GC340" s="176"/>
      <c r="GD340" s="176"/>
      <c r="GE340" s="176"/>
      <c r="GF340" s="176"/>
      <c r="GG340" s="176"/>
      <c r="GH340" s="176"/>
      <c r="GI340" s="176"/>
      <c r="GJ340" s="176"/>
      <c r="GK340" s="176"/>
      <c r="GL340" s="176"/>
      <c r="GM340" s="176"/>
      <c r="GN340" s="176"/>
      <c r="GO340" s="176"/>
      <c r="GP340" s="176"/>
      <c r="GQ340" s="176"/>
      <c r="GR340" s="176"/>
      <c r="GS340" s="176"/>
      <c r="GT340" s="176"/>
      <c r="GU340" s="176"/>
      <c r="GV340" s="176"/>
      <c r="GW340" s="176"/>
      <c r="GX340" s="176"/>
      <c r="GY340" s="176"/>
      <c r="GZ340" s="176"/>
      <c r="HA340" s="176"/>
      <c r="HB340" s="176"/>
      <c r="HC340" s="176"/>
      <c r="HD340" s="176"/>
      <c r="HE340" s="176"/>
      <c r="HF340" s="176"/>
      <c r="HG340" s="176"/>
      <c r="HH340" s="176"/>
      <c r="HI340" s="176"/>
      <c r="HJ340" s="176"/>
      <c r="HK340" s="176"/>
      <c r="HL340" s="176"/>
      <c r="HM340" s="176"/>
      <c r="HN340" s="176"/>
      <c r="HO340" s="176"/>
      <c r="HP340" s="176"/>
      <c r="HQ340" s="176"/>
      <c r="HR340" s="176"/>
      <c r="HS340" s="176"/>
      <c r="HT340" s="176"/>
      <c r="HU340" s="176"/>
      <c r="HV340" s="176"/>
      <c r="HW340" s="176"/>
      <c r="HX340" s="176"/>
      <c r="HY340" s="176"/>
      <c r="HZ340" s="176"/>
      <c r="IA340" s="176"/>
      <c r="IB340" s="176"/>
      <c r="IC340" s="176"/>
      <c r="ID340" s="176"/>
      <c r="IE340" s="176"/>
      <c r="IF340" s="176"/>
      <c r="IG340" s="176"/>
      <c r="IH340" s="176"/>
      <c r="II340" s="176"/>
      <c r="IJ340" s="176"/>
      <c r="IK340" s="176"/>
      <c r="IL340" s="176"/>
      <c r="IM340" s="176"/>
      <c r="IN340" s="176"/>
      <c r="IO340" s="176"/>
      <c r="IP340" s="176"/>
      <c r="IQ340" s="176"/>
      <c r="IR340" s="176"/>
      <c r="IS340" s="176"/>
      <c r="IT340" s="176"/>
      <c r="IU340" s="176"/>
      <c r="IV340" s="176"/>
    </row>
    <row r="341" spans="1:256" s="177" customFormat="1" x14ac:dyDescent="0.2">
      <c r="A341" s="591"/>
      <c r="B341" s="868"/>
      <c r="C341" s="814"/>
      <c r="D341" s="814"/>
      <c r="E341" s="814"/>
      <c r="F341" s="869"/>
      <c r="G341" s="165" t="s">
        <v>227</v>
      </c>
      <c r="H341" s="166" t="s">
        <v>228</v>
      </c>
      <c r="I341" s="821"/>
      <c r="J341" s="182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76"/>
      <c r="DX341" s="176"/>
      <c r="DY341" s="176"/>
      <c r="DZ341" s="176"/>
      <c r="EA341" s="176"/>
      <c r="EB341" s="176"/>
      <c r="EC341" s="176"/>
      <c r="ED341" s="176"/>
      <c r="EE341" s="176"/>
      <c r="EF341" s="176"/>
      <c r="EG341" s="176"/>
      <c r="EH341" s="176"/>
      <c r="EI341" s="176"/>
      <c r="EJ341" s="176"/>
      <c r="EK341" s="176"/>
      <c r="EL341" s="176"/>
      <c r="EM341" s="176"/>
      <c r="EN341" s="176"/>
      <c r="EO341" s="176"/>
      <c r="EP341" s="176"/>
      <c r="EQ341" s="176"/>
      <c r="ER341" s="176"/>
      <c r="ES341" s="176"/>
      <c r="ET341" s="176"/>
      <c r="EU341" s="176"/>
      <c r="EV341" s="176"/>
      <c r="EW341" s="176"/>
      <c r="EX341" s="176"/>
      <c r="EY341" s="176"/>
      <c r="EZ341" s="176"/>
      <c r="FA341" s="176"/>
      <c r="FB341" s="176"/>
      <c r="FC341" s="176"/>
      <c r="FD341" s="176"/>
      <c r="FE341" s="176"/>
      <c r="FF341" s="176"/>
      <c r="FG341" s="176"/>
      <c r="FH341" s="176"/>
      <c r="FI341" s="176"/>
      <c r="FJ341" s="176"/>
      <c r="FK341" s="176"/>
      <c r="FL341" s="176"/>
      <c r="FM341" s="176"/>
      <c r="FN341" s="176"/>
      <c r="FO341" s="176"/>
      <c r="FP341" s="176"/>
      <c r="FQ341" s="176"/>
      <c r="FR341" s="176"/>
      <c r="FS341" s="176"/>
      <c r="FT341" s="176"/>
      <c r="FU341" s="176"/>
      <c r="FV341" s="176"/>
      <c r="FW341" s="176"/>
      <c r="FX341" s="176"/>
      <c r="FY341" s="176"/>
      <c r="FZ341" s="176"/>
      <c r="GA341" s="176"/>
      <c r="GB341" s="176"/>
      <c r="GC341" s="176"/>
      <c r="GD341" s="176"/>
      <c r="GE341" s="176"/>
      <c r="GF341" s="176"/>
      <c r="GG341" s="176"/>
      <c r="GH341" s="176"/>
      <c r="GI341" s="176"/>
      <c r="GJ341" s="176"/>
      <c r="GK341" s="176"/>
      <c r="GL341" s="176"/>
      <c r="GM341" s="176"/>
      <c r="GN341" s="176"/>
      <c r="GO341" s="176"/>
      <c r="GP341" s="176"/>
      <c r="GQ341" s="176"/>
      <c r="GR341" s="176"/>
      <c r="GS341" s="176"/>
      <c r="GT341" s="176"/>
      <c r="GU341" s="176"/>
      <c r="GV341" s="176"/>
      <c r="GW341" s="176"/>
      <c r="GX341" s="176"/>
      <c r="GY341" s="176"/>
      <c r="GZ341" s="176"/>
      <c r="HA341" s="176"/>
      <c r="HB341" s="176"/>
      <c r="HC341" s="176"/>
      <c r="HD341" s="176"/>
      <c r="HE341" s="176"/>
      <c r="HF341" s="176"/>
      <c r="HG341" s="176"/>
      <c r="HH341" s="176"/>
      <c r="HI341" s="176"/>
      <c r="HJ341" s="176"/>
      <c r="HK341" s="176"/>
      <c r="HL341" s="176"/>
      <c r="HM341" s="176"/>
      <c r="HN341" s="176"/>
      <c r="HO341" s="176"/>
      <c r="HP341" s="176"/>
      <c r="HQ341" s="176"/>
      <c r="HR341" s="176"/>
      <c r="HS341" s="176"/>
      <c r="HT341" s="176"/>
      <c r="HU341" s="176"/>
      <c r="HV341" s="176"/>
      <c r="HW341" s="176"/>
      <c r="HX341" s="176"/>
      <c r="HY341" s="176"/>
      <c r="HZ341" s="176"/>
      <c r="IA341" s="176"/>
      <c r="IB341" s="176"/>
      <c r="IC341" s="176"/>
      <c r="ID341" s="176"/>
      <c r="IE341" s="176"/>
      <c r="IF341" s="176"/>
      <c r="IG341" s="176"/>
      <c r="IH341" s="176"/>
      <c r="II341" s="176"/>
      <c r="IJ341" s="176"/>
      <c r="IK341" s="176"/>
      <c r="IL341" s="176"/>
      <c r="IM341" s="176"/>
      <c r="IN341" s="176"/>
      <c r="IO341" s="176"/>
      <c r="IP341" s="176"/>
      <c r="IQ341" s="176"/>
      <c r="IR341" s="176"/>
      <c r="IS341" s="176"/>
      <c r="IT341" s="176"/>
      <c r="IU341" s="176"/>
      <c r="IV341" s="176"/>
    </row>
    <row r="342" spans="1:256" s="177" customFormat="1" ht="22.5" x14ac:dyDescent="0.2">
      <c r="A342" s="591"/>
      <c r="B342" s="625" t="s">
        <v>1037</v>
      </c>
      <c r="C342" s="626" t="s">
        <v>8</v>
      </c>
      <c r="D342" s="626">
        <v>1570</v>
      </c>
      <c r="E342" s="626" t="s">
        <v>17</v>
      </c>
      <c r="F342" s="627">
        <v>1</v>
      </c>
      <c r="G342" s="628">
        <v>1.03</v>
      </c>
      <c r="H342" s="610">
        <f>TRUNC(F342*G342,2)</f>
        <v>1.03</v>
      </c>
      <c r="I342" s="611"/>
      <c r="J342" s="182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76"/>
      <c r="DX342" s="176"/>
      <c r="DY342" s="176"/>
      <c r="DZ342" s="176"/>
      <c r="EA342" s="176"/>
      <c r="EB342" s="176"/>
      <c r="EC342" s="176"/>
      <c r="ED342" s="176"/>
      <c r="EE342" s="176"/>
      <c r="EF342" s="176"/>
      <c r="EG342" s="176"/>
      <c r="EH342" s="176"/>
      <c r="EI342" s="176"/>
      <c r="EJ342" s="176"/>
      <c r="EK342" s="176"/>
      <c r="EL342" s="176"/>
      <c r="EM342" s="176"/>
      <c r="EN342" s="176"/>
      <c r="EO342" s="176"/>
      <c r="EP342" s="176"/>
      <c r="EQ342" s="176"/>
      <c r="ER342" s="176"/>
      <c r="ES342" s="176"/>
      <c r="ET342" s="176"/>
      <c r="EU342" s="176"/>
      <c r="EV342" s="176"/>
      <c r="EW342" s="176"/>
      <c r="EX342" s="176"/>
      <c r="EY342" s="176"/>
      <c r="EZ342" s="176"/>
      <c r="FA342" s="176"/>
      <c r="FB342" s="176"/>
      <c r="FC342" s="176"/>
      <c r="FD342" s="176"/>
      <c r="FE342" s="176"/>
      <c r="FF342" s="176"/>
      <c r="FG342" s="176"/>
      <c r="FH342" s="176"/>
      <c r="FI342" s="176"/>
      <c r="FJ342" s="176"/>
      <c r="FK342" s="176"/>
      <c r="FL342" s="176"/>
      <c r="FM342" s="176"/>
      <c r="FN342" s="176"/>
      <c r="FO342" s="176"/>
      <c r="FP342" s="176"/>
      <c r="FQ342" s="176"/>
      <c r="FR342" s="176"/>
      <c r="FS342" s="176"/>
      <c r="FT342" s="176"/>
      <c r="FU342" s="176"/>
      <c r="FV342" s="176"/>
      <c r="FW342" s="176"/>
      <c r="FX342" s="176"/>
      <c r="FY342" s="176"/>
      <c r="FZ342" s="176"/>
      <c r="GA342" s="176"/>
      <c r="GB342" s="176"/>
      <c r="GC342" s="176"/>
      <c r="GD342" s="176"/>
      <c r="GE342" s="176"/>
      <c r="GF342" s="176"/>
      <c r="GG342" s="176"/>
      <c r="GH342" s="176"/>
      <c r="GI342" s="176"/>
      <c r="GJ342" s="176"/>
      <c r="GK342" s="176"/>
      <c r="GL342" s="176"/>
      <c r="GM342" s="176"/>
      <c r="GN342" s="176"/>
      <c r="GO342" s="176"/>
      <c r="GP342" s="176"/>
      <c r="GQ342" s="176"/>
      <c r="GR342" s="176"/>
      <c r="GS342" s="176"/>
      <c r="GT342" s="176"/>
      <c r="GU342" s="176"/>
      <c r="GV342" s="176"/>
      <c r="GW342" s="176"/>
      <c r="GX342" s="176"/>
      <c r="GY342" s="176"/>
      <c r="GZ342" s="176"/>
      <c r="HA342" s="176"/>
      <c r="HB342" s="176"/>
      <c r="HC342" s="176"/>
      <c r="HD342" s="176"/>
      <c r="HE342" s="176"/>
      <c r="HF342" s="176"/>
      <c r="HG342" s="176"/>
      <c r="HH342" s="176"/>
      <c r="HI342" s="176"/>
      <c r="HJ342" s="176"/>
      <c r="HK342" s="176"/>
      <c r="HL342" s="176"/>
      <c r="HM342" s="176"/>
      <c r="HN342" s="176"/>
      <c r="HO342" s="176"/>
      <c r="HP342" s="176"/>
      <c r="HQ342" s="176"/>
      <c r="HR342" s="176"/>
      <c r="HS342" s="176"/>
      <c r="HT342" s="176"/>
      <c r="HU342" s="176"/>
      <c r="HV342" s="176"/>
      <c r="HW342" s="176"/>
      <c r="HX342" s="176"/>
      <c r="HY342" s="176"/>
      <c r="HZ342" s="176"/>
      <c r="IA342" s="176"/>
      <c r="IB342" s="176"/>
      <c r="IC342" s="176"/>
      <c r="ID342" s="176"/>
      <c r="IE342" s="176"/>
      <c r="IF342" s="176"/>
      <c r="IG342" s="176"/>
      <c r="IH342" s="176"/>
      <c r="II342" s="176"/>
      <c r="IJ342" s="176"/>
      <c r="IK342" s="176"/>
      <c r="IL342" s="176"/>
      <c r="IM342" s="176"/>
      <c r="IN342" s="176"/>
      <c r="IO342" s="176"/>
      <c r="IP342" s="176"/>
      <c r="IQ342" s="176"/>
      <c r="IR342" s="176"/>
      <c r="IS342" s="176"/>
      <c r="IT342" s="176"/>
      <c r="IU342" s="176"/>
      <c r="IV342" s="176"/>
    </row>
    <row r="343" spans="1:256" s="177" customFormat="1" ht="17.25" customHeight="1" x14ac:dyDescent="0.2">
      <c r="A343" s="591"/>
      <c r="B343" s="132"/>
      <c r="C343" s="77"/>
      <c r="D343" s="593"/>
      <c r="E343" s="111"/>
      <c r="F343" s="172"/>
      <c r="G343" s="594"/>
      <c r="H343" s="125"/>
      <c r="I343" s="569"/>
      <c r="J343" s="182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76"/>
      <c r="DX343" s="176"/>
      <c r="DY343" s="176"/>
      <c r="DZ343" s="176"/>
      <c r="EA343" s="176"/>
      <c r="EB343" s="176"/>
      <c r="EC343" s="176"/>
      <c r="ED343" s="176"/>
      <c r="EE343" s="176"/>
      <c r="EF343" s="176"/>
      <c r="EG343" s="176"/>
      <c r="EH343" s="176"/>
      <c r="EI343" s="176"/>
      <c r="EJ343" s="176"/>
      <c r="EK343" s="176"/>
      <c r="EL343" s="176"/>
      <c r="EM343" s="176"/>
      <c r="EN343" s="176"/>
      <c r="EO343" s="176"/>
      <c r="EP343" s="176"/>
      <c r="EQ343" s="176"/>
      <c r="ER343" s="176"/>
      <c r="ES343" s="176"/>
      <c r="ET343" s="176"/>
      <c r="EU343" s="176"/>
      <c r="EV343" s="176"/>
      <c r="EW343" s="176"/>
      <c r="EX343" s="176"/>
      <c r="EY343" s="176"/>
      <c r="EZ343" s="176"/>
      <c r="FA343" s="176"/>
      <c r="FB343" s="176"/>
      <c r="FC343" s="176"/>
      <c r="FD343" s="176"/>
      <c r="FE343" s="176"/>
      <c r="FF343" s="176"/>
      <c r="FG343" s="176"/>
      <c r="FH343" s="176"/>
      <c r="FI343" s="176"/>
      <c r="FJ343" s="176"/>
      <c r="FK343" s="176"/>
      <c r="FL343" s="176"/>
      <c r="FM343" s="176"/>
      <c r="FN343" s="176"/>
      <c r="FO343" s="176"/>
      <c r="FP343" s="176"/>
      <c r="FQ343" s="176"/>
      <c r="FR343" s="176"/>
      <c r="FS343" s="176"/>
      <c r="FT343" s="176"/>
      <c r="FU343" s="176"/>
      <c r="FV343" s="176"/>
      <c r="FW343" s="176"/>
      <c r="FX343" s="176"/>
      <c r="FY343" s="176"/>
      <c r="FZ343" s="176"/>
      <c r="GA343" s="176"/>
      <c r="GB343" s="176"/>
      <c r="GC343" s="176"/>
      <c r="GD343" s="176"/>
      <c r="GE343" s="176"/>
      <c r="GF343" s="176"/>
      <c r="GG343" s="176"/>
      <c r="GH343" s="176"/>
      <c r="GI343" s="176"/>
      <c r="GJ343" s="176"/>
      <c r="GK343" s="176"/>
      <c r="GL343" s="176"/>
      <c r="GM343" s="176"/>
      <c r="GN343" s="176"/>
      <c r="GO343" s="176"/>
      <c r="GP343" s="176"/>
      <c r="GQ343" s="176"/>
      <c r="GR343" s="176"/>
      <c r="GS343" s="176"/>
      <c r="GT343" s="176"/>
      <c r="GU343" s="176"/>
      <c r="GV343" s="176"/>
      <c r="GW343" s="176"/>
      <c r="GX343" s="176"/>
      <c r="GY343" s="176"/>
      <c r="GZ343" s="176"/>
      <c r="HA343" s="176"/>
      <c r="HB343" s="176"/>
      <c r="HC343" s="176"/>
      <c r="HD343" s="176"/>
      <c r="HE343" s="176"/>
      <c r="HF343" s="176"/>
      <c r="HG343" s="176"/>
      <c r="HH343" s="176"/>
      <c r="HI343" s="176"/>
      <c r="HJ343" s="176"/>
      <c r="HK343" s="176"/>
      <c r="HL343" s="176"/>
      <c r="HM343" s="176"/>
      <c r="HN343" s="176"/>
      <c r="HO343" s="176"/>
      <c r="HP343" s="176"/>
      <c r="HQ343" s="176"/>
      <c r="HR343" s="176"/>
      <c r="HS343" s="176"/>
      <c r="HT343" s="176"/>
      <c r="HU343" s="176"/>
      <c r="HV343" s="176"/>
      <c r="HW343" s="176"/>
      <c r="HX343" s="176"/>
      <c r="HY343" s="176"/>
      <c r="HZ343" s="176"/>
      <c r="IA343" s="176"/>
      <c r="IB343" s="176"/>
      <c r="IC343" s="176"/>
      <c r="ID343" s="176"/>
      <c r="IE343" s="176"/>
      <c r="IF343" s="176"/>
      <c r="IG343" s="176"/>
      <c r="IH343" s="176"/>
      <c r="II343" s="176"/>
      <c r="IJ343" s="176"/>
      <c r="IK343" s="176"/>
      <c r="IL343" s="176"/>
      <c r="IM343" s="176"/>
      <c r="IN343" s="176"/>
      <c r="IO343" s="176"/>
      <c r="IP343" s="176"/>
      <c r="IQ343" s="176"/>
      <c r="IR343" s="176"/>
      <c r="IS343" s="176"/>
      <c r="IT343" s="176"/>
      <c r="IU343" s="176"/>
      <c r="IV343" s="176"/>
    </row>
    <row r="344" spans="1:256" s="177" customFormat="1" x14ac:dyDescent="0.2">
      <c r="A344" s="591"/>
      <c r="B344" s="170" t="s">
        <v>230</v>
      </c>
      <c r="C344" s="808"/>
      <c r="D344" s="809"/>
      <c r="E344" s="809"/>
      <c r="F344" s="809"/>
      <c r="G344" s="809"/>
      <c r="H344" s="810"/>
      <c r="I344" s="171">
        <f>SUM(H342:H343)</f>
        <v>1.03</v>
      </c>
      <c r="J344" s="182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76"/>
      <c r="DX344" s="176"/>
      <c r="DY344" s="176"/>
      <c r="DZ344" s="176"/>
      <c r="EA344" s="176"/>
      <c r="EB344" s="176"/>
      <c r="EC344" s="176"/>
      <c r="ED344" s="176"/>
      <c r="EE344" s="176"/>
      <c r="EF344" s="176"/>
      <c r="EG344" s="176"/>
      <c r="EH344" s="176"/>
      <c r="EI344" s="176"/>
      <c r="EJ344" s="176"/>
      <c r="EK344" s="176"/>
      <c r="EL344" s="176"/>
      <c r="EM344" s="176"/>
      <c r="EN344" s="176"/>
      <c r="EO344" s="176"/>
      <c r="EP344" s="176"/>
      <c r="EQ344" s="176"/>
      <c r="ER344" s="176"/>
      <c r="ES344" s="176"/>
      <c r="ET344" s="176"/>
      <c r="EU344" s="176"/>
      <c r="EV344" s="176"/>
      <c r="EW344" s="176"/>
      <c r="EX344" s="176"/>
      <c r="EY344" s="176"/>
      <c r="EZ344" s="176"/>
      <c r="FA344" s="176"/>
      <c r="FB344" s="176"/>
      <c r="FC344" s="176"/>
      <c r="FD344" s="176"/>
      <c r="FE344" s="176"/>
      <c r="FF344" s="176"/>
      <c r="FG344" s="176"/>
      <c r="FH344" s="176"/>
      <c r="FI344" s="176"/>
      <c r="FJ344" s="176"/>
      <c r="FK344" s="176"/>
      <c r="FL344" s="176"/>
      <c r="FM344" s="176"/>
      <c r="FN344" s="176"/>
      <c r="FO344" s="176"/>
      <c r="FP344" s="176"/>
      <c r="FQ344" s="176"/>
      <c r="FR344" s="176"/>
      <c r="FS344" s="176"/>
      <c r="FT344" s="176"/>
      <c r="FU344" s="176"/>
      <c r="FV344" s="176"/>
      <c r="FW344" s="176"/>
      <c r="FX344" s="176"/>
      <c r="FY344" s="176"/>
      <c r="FZ344" s="176"/>
      <c r="GA344" s="176"/>
      <c r="GB344" s="176"/>
      <c r="GC344" s="176"/>
      <c r="GD344" s="176"/>
      <c r="GE344" s="176"/>
      <c r="GF344" s="176"/>
      <c r="GG344" s="176"/>
      <c r="GH344" s="176"/>
      <c r="GI344" s="176"/>
      <c r="GJ344" s="176"/>
      <c r="GK344" s="176"/>
      <c r="GL344" s="176"/>
      <c r="GM344" s="176"/>
      <c r="GN344" s="176"/>
      <c r="GO344" s="176"/>
      <c r="GP344" s="176"/>
      <c r="GQ344" s="176"/>
      <c r="GR344" s="176"/>
      <c r="GS344" s="176"/>
      <c r="GT344" s="176"/>
      <c r="GU344" s="176"/>
      <c r="GV344" s="176"/>
      <c r="GW344" s="176"/>
      <c r="GX344" s="176"/>
      <c r="GY344" s="176"/>
      <c r="GZ344" s="176"/>
      <c r="HA344" s="176"/>
      <c r="HB344" s="176"/>
      <c r="HC344" s="176"/>
      <c r="HD344" s="176"/>
      <c r="HE344" s="176"/>
      <c r="HF344" s="176"/>
      <c r="HG344" s="176"/>
      <c r="HH344" s="176"/>
      <c r="HI344" s="176"/>
      <c r="HJ344" s="176"/>
      <c r="HK344" s="176"/>
      <c r="HL344" s="176"/>
      <c r="HM344" s="176"/>
      <c r="HN344" s="176"/>
      <c r="HO344" s="176"/>
      <c r="HP344" s="176"/>
      <c r="HQ344" s="176"/>
      <c r="HR344" s="176"/>
      <c r="HS344" s="176"/>
      <c r="HT344" s="176"/>
      <c r="HU344" s="176"/>
      <c r="HV344" s="176"/>
      <c r="HW344" s="176"/>
      <c r="HX344" s="176"/>
      <c r="HY344" s="176"/>
      <c r="HZ344" s="176"/>
      <c r="IA344" s="176"/>
      <c r="IB344" s="176"/>
      <c r="IC344" s="176"/>
      <c r="ID344" s="176"/>
      <c r="IE344" s="176"/>
      <c r="IF344" s="176"/>
      <c r="IG344" s="176"/>
      <c r="IH344" s="176"/>
      <c r="II344" s="176"/>
      <c r="IJ344" s="176"/>
      <c r="IK344" s="176"/>
      <c r="IL344" s="176"/>
      <c r="IM344" s="176"/>
      <c r="IN344" s="176"/>
      <c r="IO344" s="176"/>
      <c r="IP344" s="176"/>
      <c r="IQ344" s="176"/>
      <c r="IR344" s="176"/>
      <c r="IS344" s="176"/>
      <c r="IT344" s="176"/>
      <c r="IU344" s="176"/>
      <c r="IV344" s="176"/>
    </row>
    <row r="345" spans="1:256" s="177" customFormat="1" x14ac:dyDescent="0.2">
      <c r="A345" s="591"/>
      <c r="B345" s="126"/>
      <c r="C345" s="127"/>
      <c r="D345" s="127"/>
      <c r="E345" s="128"/>
      <c r="F345" s="88"/>
      <c r="G345" s="129"/>
      <c r="H345" s="130"/>
      <c r="I345" s="131"/>
      <c r="J345" s="182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76"/>
      <c r="DX345" s="176"/>
      <c r="DY345" s="176"/>
      <c r="DZ345" s="176"/>
      <c r="EA345" s="176"/>
      <c r="EB345" s="176"/>
      <c r="EC345" s="176"/>
      <c r="ED345" s="176"/>
      <c r="EE345" s="176"/>
      <c r="EF345" s="176"/>
      <c r="EG345" s="176"/>
      <c r="EH345" s="176"/>
      <c r="EI345" s="176"/>
      <c r="EJ345" s="176"/>
      <c r="EK345" s="176"/>
      <c r="EL345" s="176"/>
      <c r="EM345" s="176"/>
      <c r="EN345" s="176"/>
      <c r="EO345" s="176"/>
      <c r="EP345" s="176"/>
      <c r="EQ345" s="176"/>
      <c r="ER345" s="176"/>
      <c r="ES345" s="176"/>
      <c r="ET345" s="176"/>
      <c r="EU345" s="176"/>
      <c r="EV345" s="176"/>
      <c r="EW345" s="176"/>
      <c r="EX345" s="176"/>
      <c r="EY345" s="176"/>
      <c r="EZ345" s="176"/>
      <c r="FA345" s="176"/>
      <c r="FB345" s="176"/>
      <c r="FC345" s="176"/>
      <c r="FD345" s="176"/>
      <c r="FE345" s="176"/>
      <c r="FF345" s="176"/>
      <c r="FG345" s="176"/>
      <c r="FH345" s="176"/>
      <c r="FI345" s="176"/>
      <c r="FJ345" s="176"/>
      <c r="FK345" s="176"/>
      <c r="FL345" s="176"/>
      <c r="FM345" s="176"/>
      <c r="FN345" s="176"/>
      <c r="FO345" s="176"/>
      <c r="FP345" s="176"/>
      <c r="FQ345" s="176"/>
      <c r="FR345" s="176"/>
      <c r="FS345" s="176"/>
      <c r="FT345" s="176"/>
      <c r="FU345" s="176"/>
      <c r="FV345" s="176"/>
      <c r="FW345" s="176"/>
      <c r="FX345" s="176"/>
      <c r="FY345" s="176"/>
      <c r="FZ345" s="176"/>
      <c r="GA345" s="176"/>
      <c r="GB345" s="176"/>
      <c r="GC345" s="176"/>
      <c r="GD345" s="176"/>
      <c r="GE345" s="176"/>
      <c r="GF345" s="176"/>
      <c r="GG345" s="176"/>
      <c r="GH345" s="176"/>
      <c r="GI345" s="176"/>
      <c r="GJ345" s="176"/>
      <c r="GK345" s="176"/>
      <c r="GL345" s="176"/>
      <c r="GM345" s="176"/>
      <c r="GN345" s="176"/>
      <c r="GO345" s="176"/>
      <c r="GP345" s="176"/>
      <c r="GQ345" s="176"/>
      <c r="GR345" s="176"/>
      <c r="GS345" s="176"/>
      <c r="GT345" s="176"/>
      <c r="GU345" s="176"/>
      <c r="GV345" s="176"/>
      <c r="GW345" s="176"/>
      <c r="GX345" s="176"/>
      <c r="GY345" s="176"/>
      <c r="GZ345" s="176"/>
      <c r="HA345" s="176"/>
      <c r="HB345" s="176"/>
      <c r="HC345" s="176"/>
      <c r="HD345" s="176"/>
      <c r="HE345" s="176"/>
      <c r="HF345" s="176"/>
      <c r="HG345" s="176"/>
      <c r="HH345" s="176"/>
      <c r="HI345" s="176"/>
      <c r="HJ345" s="176"/>
      <c r="HK345" s="176"/>
      <c r="HL345" s="176"/>
      <c r="HM345" s="176"/>
      <c r="HN345" s="176"/>
      <c r="HO345" s="176"/>
      <c r="HP345" s="176"/>
      <c r="HQ345" s="176"/>
      <c r="HR345" s="176"/>
      <c r="HS345" s="176"/>
      <c r="HT345" s="176"/>
      <c r="HU345" s="176"/>
      <c r="HV345" s="176"/>
      <c r="HW345" s="176"/>
      <c r="HX345" s="176"/>
      <c r="HY345" s="176"/>
      <c r="HZ345" s="176"/>
      <c r="IA345" s="176"/>
      <c r="IB345" s="176"/>
      <c r="IC345" s="176"/>
      <c r="ID345" s="176"/>
      <c r="IE345" s="176"/>
      <c r="IF345" s="176"/>
      <c r="IG345" s="176"/>
      <c r="IH345" s="176"/>
      <c r="II345" s="176"/>
      <c r="IJ345" s="176"/>
      <c r="IK345" s="176"/>
      <c r="IL345" s="176"/>
      <c r="IM345" s="176"/>
      <c r="IN345" s="176"/>
      <c r="IO345" s="176"/>
      <c r="IP345" s="176"/>
      <c r="IQ345" s="176"/>
      <c r="IR345" s="176"/>
      <c r="IS345" s="176"/>
      <c r="IT345" s="176"/>
      <c r="IU345" s="176"/>
      <c r="IV345" s="176"/>
    </row>
    <row r="346" spans="1:256" s="177" customFormat="1" x14ac:dyDescent="0.2">
      <c r="A346" s="591"/>
      <c r="B346" s="811" t="s">
        <v>231</v>
      </c>
      <c r="C346" s="813" t="s">
        <v>22</v>
      </c>
      <c r="D346" s="813" t="s">
        <v>223</v>
      </c>
      <c r="E346" s="813" t="s">
        <v>17</v>
      </c>
      <c r="F346" s="816" t="s">
        <v>224</v>
      </c>
      <c r="G346" s="818" t="s">
        <v>225</v>
      </c>
      <c r="H346" s="819"/>
      <c r="I346" s="820" t="s">
        <v>232</v>
      </c>
      <c r="J346" s="182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  <c r="BY346" s="176"/>
      <c r="BZ346" s="176"/>
      <c r="CA346" s="176"/>
      <c r="CB346" s="176"/>
      <c r="CC346" s="176"/>
      <c r="CD346" s="176"/>
      <c r="CE346" s="176"/>
      <c r="CF346" s="176"/>
      <c r="CG346" s="176"/>
      <c r="CH346" s="176"/>
      <c r="CI346" s="176"/>
      <c r="CJ346" s="176"/>
      <c r="CK346" s="176"/>
      <c r="CL346" s="176"/>
      <c r="CM346" s="176"/>
      <c r="CN346" s="176"/>
      <c r="CO346" s="176"/>
      <c r="CP346" s="176"/>
      <c r="CQ346" s="176"/>
      <c r="CR346" s="176"/>
      <c r="CS346" s="176"/>
      <c r="CT346" s="176"/>
      <c r="CU346" s="176"/>
      <c r="CV346" s="176"/>
      <c r="CW346" s="176"/>
      <c r="CX346" s="176"/>
      <c r="CY346" s="176"/>
      <c r="CZ346" s="176"/>
      <c r="DA346" s="176"/>
      <c r="DB346" s="176"/>
      <c r="DC346" s="176"/>
      <c r="DD346" s="176"/>
      <c r="DE346" s="176"/>
      <c r="DF346" s="176"/>
      <c r="DG346" s="176"/>
      <c r="DH346" s="176"/>
      <c r="DI346" s="176"/>
      <c r="DJ346" s="176"/>
      <c r="DK346" s="176"/>
      <c r="DL346" s="176"/>
      <c r="DM346" s="176"/>
      <c r="DN346" s="176"/>
      <c r="DO346" s="176"/>
      <c r="DP346" s="176"/>
      <c r="DQ346" s="176"/>
      <c r="DR346" s="176"/>
      <c r="DS346" s="176"/>
      <c r="DT346" s="176"/>
      <c r="DU346" s="176"/>
      <c r="DV346" s="176"/>
      <c r="DW346" s="176"/>
      <c r="DX346" s="176"/>
      <c r="DY346" s="176"/>
      <c r="DZ346" s="176"/>
      <c r="EA346" s="176"/>
      <c r="EB346" s="176"/>
      <c r="EC346" s="176"/>
      <c r="ED346" s="176"/>
      <c r="EE346" s="176"/>
      <c r="EF346" s="176"/>
      <c r="EG346" s="176"/>
      <c r="EH346" s="176"/>
      <c r="EI346" s="176"/>
      <c r="EJ346" s="176"/>
      <c r="EK346" s="176"/>
      <c r="EL346" s="176"/>
      <c r="EM346" s="176"/>
      <c r="EN346" s="176"/>
      <c r="EO346" s="176"/>
      <c r="EP346" s="176"/>
      <c r="EQ346" s="176"/>
      <c r="ER346" s="176"/>
      <c r="ES346" s="176"/>
      <c r="ET346" s="176"/>
      <c r="EU346" s="176"/>
      <c r="EV346" s="176"/>
      <c r="EW346" s="176"/>
      <c r="EX346" s="176"/>
      <c r="EY346" s="176"/>
      <c r="EZ346" s="176"/>
      <c r="FA346" s="176"/>
      <c r="FB346" s="176"/>
      <c r="FC346" s="176"/>
      <c r="FD346" s="176"/>
      <c r="FE346" s="176"/>
      <c r="FF346" s="176"/>
      <c r="FG346" s="176"/>
      <c r="FH346" s="176"/>
      <c r="FI346" s="176"/>
      <c r="FJ346" s="176"/>
      <c r="FK346" s="176"/>
      <c r="FL346" s="176"/>
      <c r="FM346" s="176"/>
      <c r="FN346" s="176"/>
      <c r="FO346" s="176"/>
      <c r="FP346" s="176"/>
      <c r="FQ346" s="176"/>
      <c r="FR346" s="176"/>
      <c r="FS346" s="176"/>
      <c r="FT346" s="176"/>
      <c r="FU346" s="176"/>
      <c r="FV346" s="176"/>
      <c r="FW346" s="176"/>
      <c r="FX346" s="176"/>
      <c r="FY346" s="176"/>
      <c r="FZ346" s="176"/>
      <c r="GA346" s="176"/>
      <c r="GB346" s="176"/>
      <c r="GC346" s="176"/>
      <c r="GD346" s="176"/>
      <c r="GE346" s="176"/>
      <c r="GF346" s="176"/>
      <c r="GG346" s="176"/>
      <c r="GH346" s="176"/>
      <c r="GI346" s="176"/>
      <c r="GJ346" s="176"/>
      <c r="GK346" s="176"/>
      <c r="GL346" s="176"/>
      <c r="GM346" s="176"/>
      <c r="GN346" s="176"/>
      <c r="GO346" s="176"/>
      <c r="GP346" s="176"/>
      <c r="GQ346" s="176"/>
      <c r="GR346" s="176"/>
      <c r="GS346" s="176"/>
      <c r="GT346" s="176"/>
      <c r="GU346" s="176"/>
      <c r="GV346" s="176"/>
      <c r="GW346" s="176"/>
      <c r="GX346" s="176"/>
      <c r="GY346" s="176"/>
      <c r="GZ346" s="176"/>
      <c r="HA346" s="176"/>
      <c r="HB346" s="176"/>
      <c r="HC346" s="176"/>
      <c r="HD346" s="176"/>
      <c r="HE346" s="176"/>
      <c r="HF346" s="176"/>
      <c r="HG346" s="176"/>
      <c r="HH346" s="176"/>
      <c r="HI346" s="176"/>
      <c r="HJ346" s="176"/>
      <c r="HK346" s="176"/>
      <c r="HL346" s="176"/>
      <c r="HM346" s="176"/>
      <c r="HN346" s="176"/>
      <c r="HO346" s="176"/>
      <c r="HP346" s="176"/>
      <c r="HQ346" s="176"/>
      <c r="HR346" s="176"/>
      <c r="HS346" s="176"/>
      <c r="HT346" s="176"/>
      <c r="HU346" s="176"/>
      <c r="HV346" s="176"/>
      <c r="HW346" s="176"/>
      <c r="HX346" s="176"/>
      <c r="HY346" s="176"/>
      <c r="HZ346" s="176"/>
      <c r="IA346" s="176"/>
      <c r="IB346" s="176"/>
      <c r="IC346" s="176"/>
      <c r="ID346" s="176"/>
      <c r="IE346" s="176"/>
      <c r="IF346" s="176"/>
      <c r="IG346" s="176"/>
      <c r="IH346" s="176"/>
      <c r="II346" s="176"/>
      <c r="IJ346" s="176"/>
      <c r="IK346" s="176"/>
      <c r="IL346" s="176"/>
      <c r="IM346" s="176"/>
      <c r="IN346" s="176"/>
      <c r="IO346" s="176"/>
      <c r="IP346" s="176"/>
      <c r="IQ346" s="176"/>
      <c r="IR346" s="176"/>
      <c r="IS346" s="176"/>
      <c r="IT346" s="176"/>
      <c r="IU346" s="176"/>
      <c r="IV346" s="176"/>
    </row>
    <row r="347" spans="1:256" s="177" customFormat="1" x14ac:dyDescent="0.2">
      <c r="A347" s="591"/>
      <c r="B347" s="812"/>
      <c r="C347" s="814"/>
      <c r="D347" s="814"/>
      <c r="E347" s="815"/>
      <c r="F347" s="817"/>
      <c r="G347" s="165" t="s">
        <v>227</v>
      </c>
      <c r="H347" s="166" t="s">
        <v>228</v>
      </c>
      <c r="I347" s="821"/>
      <c r="J347" s="182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76"/>
      <c r="DX347" s="176"/>
      <c r="DY347" s="176"/>
      <c r="DZ347" s="176"/>
      <c r="EA347" s="176"/>
      <c r="EB347" s="176"/>
      <c r="EC347" s="176"/>
      <c r="ED347" s="176"/>
      <c r="EE347" s="176"/>
      <c r="EF347" s="176"/>
      <c r="EG347" s="176"/>
      <c r="EH347" s="176"/>
      <c r="EI347" s="176"/>
      <c r="EJ347" s="176"/>
      <c r="EK347" s="176"/>
      <c r="EL347" s="176"/>
      <c r="EM347" s="176"/>
      <c r="EN347" s="176"/>
      <c r="EO347" s="176"/>
      <c r="EP347" s="176"/>
      <c r="EQ347" s="176"/>
      <c r="ER347" s="176"/>
      <c r="ES347" s="176"/>
      <c r="ET347" s="176"/>
      <c r="EU347" s="176"/>
      <c r="EV347" s="176"/>
      <c r="EW347" s="176"/>
      <c r="EX347" s="176"/>
      <c r="EY347" s="176"/>
      <c r="EZ347" s="176"/>
      <c r="FA347" s="176"/>
      <c r="FB347" s="176"/>
      <c r="FC347" s="176"/>
      <c r="FD347" s="176"/>
      <c r="FE347" s="176"/>
      <c r="FF347" s="176"/>
      <c r="FG347" s="176"/>
      <c r="FH347" s="176"/>
      <c r="FI347" s="176"/>
      <c r="FJ347" s="176"/>
      <c r="FK347" s="176"/>
      <c r="FL347" s="176"/>
      <c r="FM347" s="176"/>
      <c r="FN347" s="176"/>
      <c r="FO347" s="176"/>
      <c r="FP347" s="176"/>
      <c r="FQ347" s="176"/>
      <c r="FR347" s="176"/>
      <c r="FS347" s="176"/>
      <c r="FT347" s="176"/>
      <c r="FU347" s="176"/>
      <c r="FV347" s="176"/>
      <c r="FW347" s="176"/>
      <c r="FX347" s="176"/>
      <c r="FY347" s="176"/>
      <c r="FZ347" s="176"/>
      <c r="GA347" s="176"/>
      <c r="GB347" s="176"/>
      <c r="GC347" s="176"/>
      <c r="GD347" s="176"/>
      <c r="GE347" s="176"/>
      <c r="GF347" s="176"/>
      <c r="GG347" s="176"/>
      <c r="GH347" s="176"/>
      <c r="GI347" s="176"/>
      <c r="GJ347" s="176"/>
      <c r="GK347" s="176"/>
      <c r="GL347" s="176"/>
      <c r="GM347" s="176"/>
      <c r="GN347" s="176"/>
      <c r="GO347" s="176"/>
      <c r="GP347" s="176"/>
      <c r="GQ347" s="176"/>
      <c r="GR347" s="176"/>
      <c r="GS347" s="176"/>
      <c r="GT347" s="176"/>
      <c r="GU347" s="176"/>
      <c r="GV347" s="176"/>
      <c r="GW347" s="176"/>
      <c r="GX347" s="176"/>
      <c r="GY347" s="176"/>
      <c r="GZ347" s="176"/>
      <c r="HA347" s="176"/>
      <c r="HB347" s="176"/>
      <c r="HC347" s="176"/>
      <c r="HD347" s="176"/>
      <c r="HE347" s="176"/>
      <c r="HF347" s="176"/>
      <c r="HG347" s="176"/>
      <c r="HH347" s="176"/>
      <c r="HI347" s="176"/>
      <c r="HJ347" s="176"/>
      <c r="HK347" s="176"/>
      <c r="HL347" s="176"/>
      <c r="HM347" s="176"/>
      <c r="HN347" s="176"/>
      <c r="HO347" s="176"/>
      <c r="HP347" s="176"/>
      <c r="HQ347" s="176"/>
      <c r="HR347" s="176"/>
      <c r="HS347" s="176"/>
      <c r="HT347" s="176"/>
      <c r="HU347" s="176"/>
      <c r="HV347" s="176"/>
      <c r="HW347" s="176"/>
      <c r="HX347" s="176"/>
      <c r="HY347" s="176"/>
      <c r="HZ347" s="176"/>
      <c r="IA347" s="176"/>
      <c r="IB347" s="176"/>
      <c r="IC347" s="176"/>
      <c r="ID347" s="176"/>
      <c r="IE347" s="176"/>
      <c r="IF347" s="176"/>
      <c r="IG347" s="176"/>
      <c r="IH347" s="176"/>
      <c r="II347" s="176"/>
      <c r="IJ347" s="176"/>
      <c r="IK347" s="176"/>
      <c r="IL347" s="176"/>
      <c r="IM347" s="176"/>
      <c r="IN347" s="176"/>
      <c r="IO347" s="176"/>
      <c r="IP347" s="176"/>
      <c r="IQ347" s="176"/>
      <c r="IR347" s="176"/>
      <c r="IS347" s="176"/>
      <c r="IT347" s="176"/>
      <c r="IU347" s="176"/>
      <c r="IV347" s="176"/>
    </row>
    <row r="348" spans="1:256" s="177" customFormat="1" x14ac:dyDescent="0.2">
      <c r="A348" s="591"/>
      <c r="B348" s="132"/>
      <c r="C348" s="110"/>
      <c r="D348" s="78"/>
      <c r="E348" s="111"/>
      <c r="F348" s="112"/>
      <c r="G348" s="113"/>
      <c r="H348" s="114"/>
      <c r="I348" s="159"/>
      <c r="J348" s="182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76"/>
      <c r="DX348" s="176"/>
      <c r="DY348" s="176"/>
      <c r="DZ348" s="176"/>
      <c r="EA348" s="176"/>
      <c r="EB348" s="176"/>
      <c r="EC348" s="176"/>
      <c r="ED348" s="176"/>
      <c r="EE348" s="176"/>
      <c r="EF348" s="176"/>
      <c r="EG348" s="176"/>
      <c r="EH348" s="176"/>
      <c r="EI348" s="176"/>
      <c r="EJ348" s="176"/>
      <c r="EK348" s="176"/>
      <c r="EL348" s="176"/>
      <c r="EM348" s="176"/>
      <c r="EN348" s="176"/>
      <c r="EO348" s="176"/>
      <c r="EP348" s="176"/>
      <c r="EQ348" s="176"/>
      <c r="ER348" s="176"/>
      <c r="ES348" s="176"/>
      <c r="ET348" s="176"/>
      <c r="EU348" s="176"/>
      <c r="EV348" s="176"/>
      <c r="EW348" s="176"/>
      <c r="EX348" s="176"/>
      <c r="EY348" s="176"/>
      <c r="EZ348" s="176"/>
      <c r="FA348" s="176"/>
      <c r="FB348" s="176"/>
      <c r="FC348" s="176"/>
      <c r="FD348" s="176"/>
      <c r="FE348" s="176"/>
      <c r="FF348" s="176"/>
      <c r="FG348" s="176"/>
      <c r="FH348" s="176"/>
      <c r="FI348" s="176"/>
      <c r="FJ348" s="176"/>
      <c r="FK348" s="176"/>
      <c r="FL348" s="176"/>
      <c r="FM348" s="176"/>
      <c r="FN348" s="176"/>
      <c r="FO348" s="176"/>
      <c r="FP348" s="176"/>
      <c r="FQ348" s="176"/>
      <c r="FR348" s="176"/>
      <c r="FS348" s="176"/>
      <c r="FT348" s="176"/>
      <c r="FU348" s="176"/>
      <c r="FV348" s="176"/>
      <c r="FW348" s="176"/>
      <c r="FX348" s="176"/>
      <c r="FY348" s="176"/>
      <c r="FZ348" s="176"/>
      <c r="GA348" s="176"/>
      <c r="GB348" s="176"/>
      <c r="GC348" s="176"/>
      <c r="GD348" s="176"/>
      <c r="GE348" s="176"/>
      <c r="GF348" s="176"/>
      <c r="GG348" s="176"/>
      <c r="GH348" s="176"/>
      <c r="GI348" s="176"/>
      <c r="GJ348" s="176"/>
      <c r="GK348" s="176"/>
      <c r="GL348" s="176"/>
      <c r="GM348" s="176"/>
      <c r="GN348" s="176"/>
      <c r="GO348" s="176"/>
      <c r="GP348" s="176"/>
      <c r="GQ348" s="176"/>
      <c r="GR348" s="176"/>
      <c r="GS348" s="176"/>
      <c r="GT348" s="176"/>
      <c r="GU348" s="176"/>
      <c r="GV348" s="176"/>
      <c r="GW348" s="176"/>
      <c r="GX348" s="176"/>
      <c r="GY348" s="176"/>
      <c r="GZ348" s="176"/>
      <c r="HA348" s="176"/>
      <c r="HB348" s="176"/>
      <c r="HC348" s="176"/>
      <c r="HD348" s="176"/>
      <c r="HE348" s="176"/>
      <c r="HF348" s="176"/>
      <c r="HG348" s="176"/>
      <c r="HH348" s="176"/>
      <c r="HI348" s="176"/>
      <c r="HJ348" s="176"/>
      <c r="HK348" s="176"/>
      <c r="HL348" s="176"/>
      <c r="HM348" s="176"/>
      <c r="HN348" s="176"/>
      <c r="HO348" s="176"/>
      <c r="HP348" s="176"/>
      <c r="HQ348" s="176"/>
      <c r="HR348" s="176"/>
      <c r="HS348" s="176"/>
      <c r="HT348" s="176"/>
      <c r="HU348" s="176"/>
      <c r="HV348" s="176"/>
      <c r="HW348" s="176"/>
      <c r="HX348" s="176"/>
      <c r="HY348" s="176"/>
      <c r="HZ348" s="176"/>
      <c r="IA348" s="176"/>
      <c r="IB348" s="176"/>
      <c r="IC348" s="176"/>
      <c r="ID348" s="176"/>
      <c r="IE348" s="176"/>
      <c r="IF348" s="176"/>
      <c r="IG348" s="176"/>
      <c r="IH348" s="176"/>
      <c r="II348" s="176"/>
      <c r="IJ348" s="176"/>
      <c r="IK348" s="176"/>
      <c r="IL348" s="176"/>
      <c r="IM348" s="176"/>
      <c r="IN348" s="176"/>
      <c r="IO348" s="176"/>
      <c r="IP348" s="176"/>
      <c r="IQ348" s="176"/>
      <c r="IR348" s="176"/>
      <c r="IS348" s="176"/>
      <c r="IT348" s="176"/>
      <c r="IU348" s="176"/>
      <c r="IV348" s="176"/>
    </row>
    <row r="349" spans="1:256" s="177" customFormat="1" x14ac:dyDescent="0.2">
      <c r="A349" s="591"/>
      <c r="B349" s="170" t="s">
        <v>232</v>
      </c>
      <c r="C349" s="808"/>
      <c r="D349" s="809"/>
      <c r="E349" s="809"/>
      <c r="F349" s="809"/>
      <c r="G349" s="809"/>
      <c r="H349" s="810"/>
      <c r="I349" s="171">
        <f>SUM(H348)</f>
        <v>0</v>
      </c>
      <c r="J349" s="182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76"/>
      <c r="DX349" s="176"/>
      <c r="DY349" s="176"/>
      <c r="DZ349" s="176"/>
      <c r="EA349" s="176"/>
      <c r="EB349" s="176"/>
      <c r="EC349" s="176"/>
      <c r="ED349" s="176"/>
      <c r="EE349" s="176"/>
      <c r="EF349" s="176"/>
      <c r="EG349" s="176"/>
      <c r="EH349" s="176"/>
      <c r="EI349" s="176"/>
      <c r="EJ349" s="176"/>
      <c r="EK349" s="176"/>
      <c r="EL349" s="176"/>
      <c r="EM349" s="176"/>
      <c r="EN349" s="176"/>
      <c r="EO349" s="176"/>
      <c r="EP349" s="176"/>
      <c r="EQ349" s="176"/>
      <c r="ER349" s="176"/>
      <c r="ES349" s="176"/>
      <c r="ET349" s="176"/>
      <c r="EU349" s="176"/>
      <c r="EV349" s="176"/>
      <c r="EW349" s="176"/>
      <c r="EX349" s="176"/>
      <c r="EY349" s="176"/>
      <c r="EZ349" s="176"/>
      <c r="FA349" s="176"/>
      <c r="FB349" s="176"/>
      <c r="FC349" s="176"/>
      <c r="FD349" s="176"/>
      <c r="FE349" s="176"/>
      <c r="FF349" s="176"/>
      <c r="FG349" s="176"/>
      <c r="FH349" s="176"/>
      <c r="FI349" s="176"/>
      <c r="FJ349" s="176"/>
      <c r="FK349" s="176"/>
      <c r="FL349" s="176"/>
      <c r="FM349" s="176"/>
      <c r="FN349" s="176"/>
      <c r="FO349" s="176"/>
      <c r="FP349" s="176"/>
      <c r="FQ349" s="176"/>
      <c r="FR349" s="176"/>
      <c r="FS349" s="176"/>
      <c r="FT349" s="176"/>
      <c r="FU349" s="176"/>
      <c r="FV349" s="176"/>
      <c r="FW349" s="176"/>
      <c r="FX349" s="176"/>
      <c r="FY349" s="176"/>
      <c r="FZ349" s="176"/>
      <c r="GA349" s="176"/>
      <c r="GB349" s="176"/>
      <c r="GC349" s="176"/>
      <c r="GD349" s="176"/>
      <c r="GE349" s="176"/>
      <c r="GF349" s="176"/>
      <c r="GG349" s="176"/>
      <c r="GH349" s="176"/>
      <c r="GI349" s="176"/>
      <c r="GJ349" s="176"/>
      <c r="GK349" s="176"/>
      <c r="GL349" s="176"/>
      <c r="GM349" s="176"/>
      <c r="GN349" s="176"/>
      <c r="GO349" s="176"/>
      <c r="GP349" s="176"/>
      <c r="GQ349" s="176"/>
      <c r="GR349" s="176"/>
      <c r="GS349" s="176"/>
      <c r="GT349" s="176"/>
      <c r="GU349" s="176"/>
      <c r="GV349" s="176"/>
      <c r="GW349" s="176"/>
      <c r="GX349" s="176"/>
      <c r="GY349" s="176"/>
      <c r="GZ349" s="176"/>
      <c r="HA349" s="176"/>
      <c r="HB349" s="176"/>
      <c r="HC349" s="176"/>
      <c r="HD349" s="176"/>
      <c r="HE349" s="176"/>
      <c r="HF349" s="176"/>
      <c r="HG349" s="176"/>
      <c r="HH349" s="176"/>
      <c r="HI349" s="176"/>
      <c r="HJ349" s="176"/>
      <c r="HK349" s="176"/>
      <c r="HL349" s="176"/>
      <c r="HM349" s="176"/>
      <c r="HN349" s="176"/>
      <c r="HO349" s="176"/>
      <c r="HP349" s="176"/>
      <c r="HQ349" s="176"/>
      <c r="HR349" s="176"/>
      <c r="HS349" s="176"/>
      <c r="HT349" s="176"/>
      <c r="HU349" s="176"/>
      <c r="HV349" s="176"/>
      <c r="HW349" s="176"/>
      <c r="HX349" s="176"/>
      <c r="HY349" s="176"/>
      <c r="HZ349" s="176"/>
      <c r="IA349" s="176"/>
      <c r="IB349" s="176"/>
      <c r="IC349" s="176"/>
      <c r="ID349" s="176"/>
      <c r="IE349" s="176"/>
      <c r="IF349" s="176"/>
      <c r="IG349" s="176"/>
      <c r="IH349" s="176"/>
      <c r="II349" s="176"/>
      <c r="IJ349" s="176"/>
      <c r="IK349" s="176"/>
      <c r="IL349" s="176"/>
      <c r="IM349" s="176"/>
      <c r="IN349" s="176"/>
      <c r="IO349" s="176"/>
      <c r="IP349" s="176"/>
      <c r="IQ349" s="176"/>
      <c r="IR349" s="176"/>
      <c r="IS349" s="176"/>
      <c r="IT349" s="176"/>
      <c r="IU349" s="176"/>
      <c r="IV349" s="176"/>
    </row>
    <row r="350" spans="1:256" s="177" customFormat="1" x14ac:dyDescent="0.2">
      <c r="A350" s="591"/>
      <c r="B350" s="76"/>
      <c r="C350" s="77"/>
      <c r="D350" s="174"/>
      <c r="E350" s="79"/>
      <c r="F350" s="80"/>
      <c r="G350" s="167"/>
      <c r="H350" s="168"/>
      <c r="I350" s="131"/>
      <c r="J350" s="182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176"/>
      <c r="CE350" s="176"/>
      <c r="CF350" s="176"/>
      <c r="CG350" s="176"/>
      <c r="CH350" s="176"/>
      <c r="CI350" s="176"/>
      <c r="CJ350" s="176"/>
      <c r="CK350" s="176"/>
      <c r="CL350" s="176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76"/>
      <c r="DX350" s="176"/>
      <c r="DY350" s="176"/>
      <c r="DZ350" s="176"/>
      <c r="EA350" s="176"/>
      <c r="EB350" s="176"/>
      <c r="EC350" s="176"/>
      <c r="ED350" s="176"/>
      <c r="EE350" s="176"/>
      <c r="EF350" s="176"/>
      <c r="EG350" s="176"/>
      <c r="EH350" s="176"/>
      <c r="EI350" s="176"/>
      <c r="EJ350" s="176"/>
      <c r="EK350" s="176"/>
      <c r="EL350" s="176"/>
      <c r="EM350" s="176"/>
      <c r="EN350" s="176"/>
      <c r="EO350" s="176"/>
      <c r="EP350" s="176"/>
      <c r="EQ350" s="176"/>
      <c r="ER350" s="176"/>
      <c r="ES350" s="176"/>
      <c r="ET350" s="176"/>
      <c r="EU350" s="176"/>
      <c r="EV350" s="176"/>
      <c r="EW350" s="176"/>
      <c r="EX350" s="176"/>
      <c r="EY350" s="176"/>
      <c r="EZ350" s="176"/>
      <c r="FA350" s="176"/>
      <c r="FB350" s="176"/>
      <c r="FC350" s="176"/>
      <c r="FD350" s="176"/>
      <c r="FE350" s="176"/>
      <c r="FF350" s="176"/>
      <c r="FG350" s="176"/>
      <c r="FH350" s="176"/>
      <c r="FI350" s="176"/>
      <c r="FJ350" s="176"/>
      <c r="FK350" s="176"/>
      <c r="FL350" s="176"/>
      <c r="FM350" s="176"/>
      <c r="FN350" s="176"/>
      <c r="FO350" s="176"/>
      <c r="FP350" s="176"/>
      <c r="FQ350" s="176"/>
      <c r="FR350" s="176"/>
      <c r="FS350" s="176"/>
      <c r="FT350" s="176"/>
      <c r="FU350" s="176"/>
      <c r="FV350" s="176"/>
      <c r="FW350" s="176"/>
      <c r="FX350" s="176"/>
      <c r="FY350" s="176"/>
      <c r="FZ350" s="176"/>
      <c r="GA350" s="176"/>
      <c r="GB350" s="176"/>
      <c r="GC350" s="176"/>
      <c r="GD350" s="176"/>
      <c r="GE350" s="176"/>
      <c r="GF350" s="176"/>
      <c r="GG350" s="176"/>
      <c r="GH350" s="176"/>
      <c r="GI350" s="176"/>
      <c r="GJ350" s="176"/>
      <c r="GK350" s="176"/>
      <c r="GL350" s="176"/>
      <c r="GM350" s="176"/>
      <c r="GN350" s="176"/>
      <c r="GO350" s="176"/>
      <c r="GP350" s="176"/>
      <c r="GQ350" s="176"/>
      <c r="GR350" s="176"/>
      <c r="GS350" s="176"/>
      <c r="GT350" s="176"/>
      <c r="GU350" s="176"/>
      <c r="GV350" s="176"/>
      <c r="GW350" s="176"/>
      <c r="GX350" s="176"/>
      <c r="GY350" s="176"/>
      <c r="GZ350" s="176"/>
      <c r="HA350" s="176"/>
      <c r="HB350" s="176"/>
      <c r="HC350" s="176"/>
      <c r="HD350" s="176"/>
      <c r="HE350" s="176"/>
      <c r="HF350" s="176"/>
      <c r="HG350" s="176"/>
      <c r="HH350" s="176"/>
      <c r="HI350" s="176"/>
      <c r="HJ350" s="176"/>
      <c r="HK350" s="176"/>
      <c r="HL350" s="176"/>
      <c r="HM350" s="176"/>
      <c r="HN350" s="176"/>
      <c r="HO350" s="176"/>
      <c r="HP350" s="176"/>
      <c r="HQ350" s="176"/>
      <c r="HR350" s="176"/>
      <c r="HS350" s="176"/>
      <c r="HT350" s="176"/>
      <c r="HU350" s="176"/>
      <c r="HV350" s="176"/>
      <c r="HW350" s="176"/>
      <c r="HX350" s="176"/>
      <c r="HY350" s="176"/>
      <c r="HZ350" s="176"/>
      <c r="IA350" s="176"/>
      <c r="IB350" s="176"/>
      <c r="IC350" s="176"/>
      <c r="ID350" s="176"/>
      <c r="IE350" s="176"/>
      <c r="IF350" s="176"/>
      <c r="IG350" s="176"/>
      <c r="IH350" s="176"/>
      <c r="II350" s="176"/>
      <c r="IJ350" s="176"/>
      <c r="IK350" s="176"/>
      <c r="IL350" s="176"/>
      <c r="IM350" s="176"/>
      <c r="IN350" s="176"/>
      <c r="IO350" s="176"/>
      <c r="IP350" s="176"/>
      <c r="IQ350" s="176"/>
      <c r="IR350" s="176"/>
      <c r="IS350" s="176"/>
      <c r="IT350" s="176"/>
      <c r="IU350" s="176"/>
      <c r="IV350" s="176"/>
    </row>
    <row r="351" spans="1:256" s="177" customFormat="1" x14ac:dyDescent="0.2">
      <c r="A351" s="591"/>
      <c r="B351" s="102"/>
      <c r="C351" s="672"/>
      <c r="D351" s="672"/>
      <c r="E351" s="672"/>
      <c r="F351" s="104"/>
      <c r="G351" s="105"/>
      <c r="H351" s="106"/>
      <c r="I351" s="107"/>
      <c r="J351" s="182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  <c r="CD351" s="176"/>
      <c r="CE351" s="176"/>
      <c r="CF351" s="176"/>
      <c r="CG351" s="176"/>
      <c r="CH351" s="176"/>
      <c r="CI351" s="176"/>
      <c r="CJ351" s="176"/>
      <c r="CK351" s="176"/>
      <c r="CL351" s="176"/>
      <c r="CM351" s="176"/>
      <c r="CN351" s="176"/>
      <c r="CO351" s="176"/>
      <c r="CP351" s="176"/>
      <c r="CQ351" s="176"/>
      <c r="CR351" s="176"/>
      <c r="CS351" s="176"/>
      <c r="CT351" s="176"/>
      <c r="CU351" s="176"/>
      <c r="CV351" s="176"/>
      <c r="CW351" s="176"/>
      <c r="CX351" s="176"/>
      <c r="CY351" s="176"/>
      <c r="CZ351" s="176"/>
      <c r="DA351" s="176"/>
      <c r="DB351" s="176"/>
      <c r="DC351" s="176"/>
      <c r="DD351" s="176"/>
      <c r="DE351" s="176"/>
      <c r="DF351" s="176"/>
      <c r="DG351" s="176"/>
      <c r="DH351" s="176"/>
      <c r="DI351" s="176"/>
      <c r="DJ351" s="176"/>
      <c r="DK351" s="176"/>
      <c r="DL351" s="176"/>
      <c r="DM351" s="176"/>
      <c r="DN351" s="176"/>
      <c r="DO351" s="176"/>
      <c r="DP351" s="176"/>
      <c r="DQ351" s="176"/>
      <c r="DR351" s="176"/>
      <c r="DS351" s="176"/>
      <c r="DT351" s="176"/>
      <c r="DU351" s="176"/>
      <c r="DV351" s="176"/>
      <c r="DW351" s="176"/>
      <c r="DX351" s="176"/>
      <c r="DY351" s="176"/>
      <c r="DZ351" s="176"/>
      <c r="EA351" s="176"/>
      <c r="EB351" s="176"/>
      <c r="EC351" s="176"/>
      <c r="ED351" s="176"/>
      <c r="EE351" s="176"/>
      <c r="EF351" s="176"/>
      <c r="EG351" s="176"/>
      <c r="EH351" s="176"/>
      <c r="EI351" s="176"/>
      <c r="EJ351" s="176"/>
      <c r="EK351" s="176"/>
      <c r="EL351" s="176"/>
      <c r="EM351" s="176"/>
      <c r="EN351" s="176"/>
      <c r="EO351" s="176"/>
      <c r="EP351" s="176"/>
      <c r="EQ351" s="176"/>
      <c r="ER351" s="176"/>
      <c r="ES351" s="176"/>
      <c r="ET351" s="176"/>
      <c r="EU351" s="176"/>
      <c r="EV351" s="176"/>
      <c r="EW351" s="176"/>
      <c r="EX351" s="176"/>
      <c r="EY351" s="176"/>
      <c r="EZ351" s="176"/>
      <c r="FA351" s="176"/>
      <c r="FB351" s="176"/>
      <c r="FC351" s="176"/>
      <c r="FD351" s="176"/>
      <c r="FE351" s="176"/>
      <c r="FF351" s="176"/>
      <c r="FG351" s="176"/>
      <c r="FH351" s="176"/>
      <c r="FI351" s="176"/>
      <c r="FJ351" s="176"/>
      <c r="FK351" s="176"/>
      <c r="FL351" s="176"/>
      <c r="FM351" s="176"/>
      <c r="FN351" s="176"/>
      <c r="FO351" s="176"/>
      <c r="FP351" s="176"/>
      <c r="FQ351" s="176"/>
      <c r="FR351" s="176"/>
      <c r="FS351" s="176"/>
      <c r="FT351" s="176"/>
      <c r="FU351" s="176"/>
      <c r="FV351" s="176"/>
      <c r="FW351" s="176"/>
      <c r="FX351" s="176"/>
      <c r="FY351" s="176"/>
      <c r="FZ351" s="176"/>
      <c r="GA351" s="176"/>
      <c r="GB351" s="176"/>
      <c r="GC351" s="176"/>
      <c r="GD351" s="176"/>
      <c r="GE351" s="176"/>
      <c r="GF351" s="176"/>
      <c r="GG351" s="176"/>
      <c r="GH351" s="176"/>
      <c r="GI351" s="176"/>
      <c r="GJ351" s="176"/>
      <c r="GK351" s="176"/>
      <c r="GL351" s="176"/>
      <c r="GM351" s="176"/>
      <c r="GN351" s="176"/>
      <c r="GO351" s="176"/>
      <c r="GP351" s="176"/>
      <c r="GQ351" s="176"/>
      <c r="GR351" s="176"/>
      <c r="GS351" s="176"/>
      <c r="GT351" s="176"/>
      <c r="GU351" s="176"/>
      <c r="GV351" s="176"/>
      <c r="GW351" s="176"/>
      <c r="GX351" s="176"/>
      <c r="GY351" s="176"/>
      <c r="GZ351" s="176"/>
      <c r="HA351" s="176"/>
      <c r="HB351" s="176"/>
      <c r="HC351" s="176"/>
      <c r="HD351" s="176"/>
      <c r="HE351" s="176"/>
      <c r="HF351" s="176"/>
      <c r="HG351" s="176"/>
      <c r="HH351" s="176"/>
      <c r="HI351" s="176"/>
      <c r="HJ351" s="176"/>
      <c r="HK351" s="176"/>
      <c r="HL351" s="176"/>
      <c r="HM351" s="176"/>
      <c r="HN351" s="176"/>
      <c r="HO351" s="176"/>
      <c r="HP351" s="176"/>
      <c r="HQ351" s="176"/>
      <c r="HR351" s="176"/>
      <c r="HS351" s="176"/>
      <c r="HT351" s="176"/>
      <c r="HU351" s="176"/>
      <c r="HV351" s="176"/>
      <c r="HW351" s="176"/>
      <c r="HX351" s="176"/>
      <c r="HY351" s="176"/>
      <c r="HZ351" s="176"/>
      <c r="IA351" s="176"/>
      <c r="IB351" s="176"/>
      <c r="IC351" s="176"/>
      <c r="ID351" s="176"/>
      <c r="IE351" s="176"/>
      <c r="IF351" s="176"/>
      <c r="IG351" s="176"/>
      <c r="IH351" s="176"/>
      <c r="II351" s="176"/>
      <c r="IJ351" s="176"/>
      <c r="IK351" s="176"/>
      <c r="IL351" s="176"/>
      <c r="IM351" s="176"/>
      <c r="IN351" s="176"/>
      <c r="IO351" s="176"/>
      <c r="IP351" s="176"/>
      <c r="IQ351" s="176"/>
      <c r="IR351" s="176"/>
      <c r="IS351" s="176"/>
      <c r="IT351" s="176"/>
      <c r="IU351" s="176"/>
      <c r="IV351" s="176"/>
    </row>
    <row r="352" spans="1:256" s="177" customFormat="1" ht="17.25" customHeight="1" x14ac:dyDescent="0.2">
      <c r="A352" s="591"/>
      <c r="B352" s="139" t="s">
        <v>237</v>
      </c>
      <c r="C352" s="562"/>
      <c r="D352" s="562"/>
      <c r="E352" s="141"/>
      <c r="F352" s="142"/>
      <c r="G352" s="108"/>
      <c r="H352" s="109"/>
      <c r="I352" s="298" t="s">
        <v>210</v>
      </c>
      <c r="J352" s="182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  <c r="CD352" s="176"/>
      <c r="CE352" s="176"/>
      <c r="CF352" s="176"/>
      <c r="CG352" s="176"/>
      <c r="CH352" s="176"/>
      <c r="CI352" s="176"/>
      <c r="CJ352" s="176"/>
      <c r="CK352" s="176"/>
      <c r="CL352" s="176"/>
      <c r="CM352" s="176"/>
      <c r="CN352" s="176"/>
      <c r="CO352" s="176"/>
      <c r="CP352" s="176"/>
      <c r="CQ352" s="176"/>
      <c r="CR352" s="176"/>
      <c r="CS352" s="176"/>
      <c r="CT352" s="176"/>
      <c r="CU352" s="176"/>
      <c r="CV352" s="176"/>
      <c r="CW352" s="176"/>
      <c r="CX352" s="176"/>
      <c r="CY352" s="176"/>
      <c r="CZ352" s="176"/>
      <c r="DA352" s="176"/>
      <c r="DB352" s="176"/>
      <c r="DC352" s="176"/>
      <c r="DD352" s="176"/>
      <c r="DE352" s="176"/>
      <c r="DF352" s="176"/>
      <c r="DG352" s="176"/>
      <c r="DH352" s="176"/>
      <c r="DI352" s="176"/>
      <c r="DJ352" s="176"/>
      <c r="DK352" s="176"/>
      <c r="DL352" s="176"/>
      <c r="DM352" s="176"/>
      <c r="DN352" s="176"/>
      <c r="DO352" s="176"/>
      <c r="DP352" s="176"/>
      <c r="DQ352" s="176"/>
      <c r="DR352" s="176"/>
      <c r="DS352" s="176"/>
      <c r="DT352" s="176"/>
      <c r="DU352" s="176"/>
      <c r="DV352" s="176"/>
      <c r="DW352" s="176"/>
      <c r="DX352" s="176"/>
      <c r="DY352" s="176"/>
      <c r="DZ352" s="176"/>
      <c r="EA352" s="176"/>
      <c r="EB352" s="176"/>
      <c r="EC352" s="176"/>
      <c r="ED352" s="176"/>
      <c r="EE352" s="176"/>
      <c r="EF352" s="176"/>
      <c r="EG352" s="176"/>
      <c r="EH352" s="176"/>
      <c r="EI352" s="176"/>
      <c r="EJ352" s="176"/>
      <c r="EK352" s="176"/>
      <c r="EL352" s="176"/>
      <c r="EM352" s="176"/>
      <c r="EN352" s="176"/>
      <c r="EO352" s="176"/>
      <c r="EP352" s="176"/>
      <c r="EQ352" s="176"/>
      <c r="ER352" s="176"/>
      <c r="ES352" s="176"/>
      <c r="ET352" s="176"/>
      <c r="EU352" s="176"/>
      <c r="EV352" s="176"/>
      <c r="EW352" s="176"/>
      <c r="EX352" s="176"/>
      <c r="EY352" s="176"/>
      <c r="EZ352" s="176"/>
      <c r="FA352" s="176"/>
      <c r="FB352" s="176"/>
      <c r="FC352" s="176"/>
      <c r="FD352" s="176"/>
      <c r="FE352" s="176"/>
      <c r="FF352" s="176"/>
      <c r="FG352" s="176"/>
      <c r="FH352" s="176"/>
      <c r="FI352" s="176"/>
      <c r="FJ352" s="176"/>
      <c r="FK352" s="176"/>
      <c r="FL352" s="176"/>
      <c r="FM352" s="176"/>
      <c r="FN352" s="176"/>
      <c r="FO352" s="176"/>
      <c r="FP352" s="176"/>
      <c r="FQ352" s="176"/>
      <c r="FR352" s="176"/>
      <c r="FS352" s="176"/>
      <c r="FT352" s="176"/>
      <c r="FU352" s="176"/>
      <c r="FV352" s="176"/>
      <c r="FW352" s="176"/>
      <c r="FX352" s="176"/>
      <c r="FY352" s="176"/>
      <c r="FZ352" s="176"/>
      <c r="GA352" s="176"/>
      <c r="GB352" s="176"/>
      <c r="GC352" s="176"/>
      <c r="GD352" s="176"/>
      <c r="GE352" s="176"/>
      <c r="GF352" s="176"/>
      <c r="GG352" s="176"/>
      <c r="GH352" s="176"/>
      <c r="GI352" s="176"/>
      <c r="GJ352" s="176"/>
      <c r="GK352" s="176"/>
      <c r="GL352" s="176"/>
      <c r="GM352" s="176"/>
      <c r="GN352" s="176"/>
      <c r="GO352" s="176"/>
      <c r="GP352" s="176"/>
      <c r="GQ352" s="176"/>
      <c r="GR352" s="176"/>
      <c r="GS352" s="176"/>
      <c r="GT352" s="176"/>
      <c r="GU352" s="176"/>
      <c r="GV352" s="176"/>
      <c r="GW352" s="176"/>
      <c r="GX352" s="176"/>
      <c r="GY352" s="176"/>
      <c r="GZ352" s="176"/>
      <c r="HA352" s="176"/>
      <c r="HB352" s="176"/>
      <c r="HC352" s="176"/>
      <c r="HD352" s="176"/>
      <c r="HE352" s="176"/>
      <c r="HF352" s="176"/>
      <c r="HG352" s="176"/>
      <c r="HH352" s="176"/>
      <c r="HI352" s="176"/>
      <c r="HJ352" s="176"/>
      <c r="HK352" s="176"/>
      <c r="HL352" s="176"/>
      <c r="HM352" s="176"/>
      <c r="HN352" s="176"/>
      <c r="HO352" s="176"/>
      <c r="HP352" s="176"/>
      <c r="HQ352" s="176"/>
      <c r="HR352" s="176"/>
      <c r="HS352" s="176"/>
      <c r="HT352" s="176"/>
      <c r="HU352" s="176"/>
      <c r="HV352" s="176"/>
      <c r="HW352" s="176"/>
      <c r="HX352" s="176"/>
      <c r="HY352" s="176"/>
      <c r="HZ352" s="176"/>
      <c r="IA352" s="176"/>
      <c r="IB352" s="176"/>
      <c r="IC352" s="176"/>
      <c r="ID352" s="176"/>
      <c r="IE352" s="176"/>
      <c r="IF352" s="176"/>
      <c r="IG352" s="176"/>
      <c r="IH352" s="176"/>
      <c r="II352" s="176"/>
      <c r="IJ352" s="176"/>
      <c r="IK352" s="176"/>
      <c r="IL352" s="176"/>
      <c r="IM352" s="176"/>
      <c r="IN352" s="176"/>
      <c r="IO352" s="176"/>
      <c r="IP352" s="176"/>
      <c r="IQ352" s="176"/>
      <c r="IR352" s="176"/>
      <c r="IS352" s="176"/>
      <c r="IT352" s="176"/>
      <c r="IU352" s="176"/>
      <c r="IV352" s="176"/>
    </row>
    <row r="353" spans="1:256" s="177" customFormat="1" ht="20.25" customHeight="1" x14ac:dyDescent="0.2">
      <c r="A353" s="591"/>
      <c r="B353" s="143" t="s">
        <v>238</v>
      </c>
      <c r="C353" s="144"/>
      <c r="D353" s="144"/>
      <c r="E353" s="145"/>
      <c r="F353" s="146"/>
      <c r="G353" s="595">
        <f>I338</f>
        <v>1.1000000000000001</v>
      </c>
      <c r="H353" s="148"/>
      <c r="I353" s="149"/>
      <c r="J353" s="182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  <c r="CD353" s="176"/>
      <c r="CE353" s="176"/>
      <c r="CF353" s="176"/>
      <c r="CG353" s="176"/>
      <c r="CH353" s="176"/>
      <c r="CI353" s="176"/>
      <c r="CJ353" s="176"/>
      <c r="CK353" s="176"/>
      <c r="CL353" s="176"/>
      <c r="CM353" s="176"/>
      <c r="CN353" s="176"/>
      <c r="CO353" s="176"/>
      <c r="CP353" s="176"/>
      <c r="CQ353" s="176"/>
      <c r="CR353" s="176"/>
      <c r="CS353" s="176"/>
      <c r="CT353" s="176"/>
      <c r="CU353" s="176"/>
      <c r="CV353" s="176"/>
      <c r="CW353" s="176"/>
      <c r="CX353" s="176"/>
      <c r="CY353" s="176"/>
      <c r="CZ353" s="176"/>
      <c r="DA353" s="176"/>
      <c r="DB353" s="176"/>
      <c r="DC353" s="176"/>
      <c r="DD353" s="176"/>
      <c r="DE353" s="176"/>
      <c r="DF353" s="176"/>
      <c r="DG353" s="176"/>
      <c r="DH353" s="176"/>
      <c r="DI353" s="176"/>
      <c r="DJ353" s="176"/>
      <c r="DK353" s="176"/>
      <c r="DL353" s="176"/>
      <c r="DM353" s="176"/>
      <c r="DN353" s="176"/>
      <c r="DO353" s="176"/>
      <c r="DP353" s="176"/>
      <c r="DQ353" s="176"/>
      <c r="DR353" s="176"/>
      <c r="DS353" s="176"/>
      <c r="DT353" s="176"/>
      <c r="DU353" s="176"/>
      <c r="DV353" s="176"/>
      <c r="DW353" s="176"/>
      <c r="DX353" s="176"/>
      <c r="DY353" s="176"/>
      <c r="DZ353" s="176"/>
      <c r="EA353" s="176"/>
      <c r="EB353" s="176"/>
      <c r="EC353" s="176"/>
      <c r="ED353" s="176"/>
      <c r="EE353" s="176"/>
      <c r="EF353" s="176"/>
      <c r="EG353" s="176"/>
      <c r="EH353" s="176"/>
      <c r="EI353" s="176"/>
      <c r="EJ353" s="176"/>
      <c r="EK353" s="176"/>
      <c r="EL353" s="176"/>
      <c r="EM353" s="176"/>
      <c r="EN353" s="176"/>
      <c r="EO353" s="176"/>
      <c r="EP353" s="176"/>
      <c r="EQ353" s="176"/>
      <c r="ER353" s="176"/>
      <c r="ES353" s="176"/>
      <c r="ET353" s="176"/>
      <c r="EU353" s="176"/>
      <c r="EV353" s="176"/>
      <c r="EW353" s="176"/>
      <c r="EX353" s="176"/>
      <c r="EY353" s="176"/>
      <c r="EZ353" s="176"/>
      <c r="FA353" s="176"/>
      <c r="FB353" s="176"/>
      <c r="FC353" s="176"/>
      <c r="FD353" s="176"/>
      <c r="FE353" s="176"/>
      <c r="FF353" s="176"/>
      <c r="FG353" s="176"/>
      <c r="FH353" s="176"/>
      <c r="FI353" s="176"/>
      <c r="FJ353" s="176"/>
      <c r="FK353" s="176"/>
      <c r="FL353" s="176"/>
      <c r="FM353" s="176"/>
      <c r="FN353" s="176"/>
      <c r="FO353" s="176"/>
      <c r="FP353" s="176"/>
      <c r="FQ353" s="176"/>
      <c r="FR353" s="176"/>
      <c r="FS353" s="176"/>
      <c r="FT353" s="176"/>
      <c r="FU353" s="176"/>
      <c r="FV353" s="176"/>
      <c r="FW353" s="176"/>
      <c r="FX353" s="176"/>
      <c r="FY353" s="176"/>
      <c r="FZ353" s="176"/>
      <c r="GA353" s="176"/>
      <c r="GB353" s="176"/>
      <c r="GC353" s="176"/>
      <c r="GD353" s="176"/>
      <c r="GE353" s="176"/>
      <c r="GF353" s="176"/>
      <c r="GG353" s="176"/>
      <c r="GH353" s="176"/>
      <c r="GI353" s="176"/>
      <c r="GJ353" s="176"/>
      <c r="GK353" s="176"/>
      <c r="GL353" s="176"/>
      <c r="GM353" s="176"/>
      <c r="GN353" s="176"/>
      <c r="GO353" s="176"/>
      <c r="GP353" s="176"/>
      <c r="GQ353" s="176"/>
      <c r="GR353" s="176"/>
      <c r="GS353" s="176"/>
      <c r="GT353" s="176"/>
      <c r="GU353" s="176"/>
      <c r="GV353" s="176"/>
      <c r="GW353" s="176"/>
      <c r="GX353" s="176"/>
      <c r="GY353" s="176"/>
      <c r="GZ353" s="176"/>
      <c r="HA353" s="176"/>
      <c r="HB353" s="176"/>
      <c r="HC353" s="176"/>
      <c r="HD353" s="176"/>
      <c r="HE353" s="176"/>
      <c r="HF353" s="176"/>
      <c r="HG353" s="176"/>
      <c r="HH353" s="176"/>
      <c r="HI353" s="176"/>
      <c r="HJ353" s="176"/>
      <c r="HK353" s="176"/>
      <c r="HL353" s="176"/>
      <c r="HM353" s="176"/>
      <c r="HN353" s="176"/>
      <c r="HO353" s="176"/>
      <c r="HP353" s="176"/>
      <c r="HQ353" s="176"/>
      <c r="HR353" s="176"/>
      <c r="HS353" s="176"/>
      <c r="HT353" s="176"/>
      <c r="HU353" s="176"/>
      <c r="HV353" s="176"/>
      <c r="HW353" s="176"/>
      <c r="HX353" s="176"/>
      <c r="HY353" s="176"/>
      <c r="HZ353" s="176"/>
      <c r="IA353" s="176"/>
      <c r="IB353" s="176"/>
      <c r="IC353" s="176"/>
      <c r="ID353" s="176"/>
      <c r="IE353" s="176"/>
      <c r="IF353" s="176"/>
      <c r="IG353" s="176"/>
      <c r="IH353" s="176"/>
      <c r="II353" s="176"/>
      <c r="IJ353" s="176"/>
      <c r="IK353" s="176"/>
      <c r="IL353" s="176"/>
      <c r="IM353" s="176"/>
      <c r="IN353" s="176"/>
      <c r="IO353" s="176"/>
      <c r="IP353" s="176"/>
      <c r="IQ353" s="176"/>
      <c r="IR353" s="176"/>
      <c r="IS353" s="176"/>
      <c r="IT353" s="176"/>
      <c r="IU353" s="176"/>
      <c r="IV353" s="176"/>
    </row>
    <row r="354" spans="1:256" s="177" customFormat="1" ht="20.25" customHeight="1" x14ac:dyDescent="0.2">
      <c r="A354" s="591"/>
      <c r="B354" s="296" t="s">
        <v>239</v>
      </c>
      <c r="C354" s="673"/>
      <c r="D354" s="673"/>
      <c r="E354" s="150"/>
      <c r="F354" s="151"/>
      <c r="G354" s="596">
        <v>0</v>
      </c>
      <c r="H354" s="161"/>
      <c r="I354" s="153"/>
      <c r="J354" s="182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  <c r="CD354" s="176"/>
      <c r="CE354" s="176"/>
      <c r="CF354" s="176"/>
      <c r="CG354" s="176"/>
      <c r="CH354" s="176"/>
      <c r="CI354" s="176"/>
      <c r="CJ354" s="176"/>
      <c r="CK354" s="176"/>
      <c r="CL354" s="176"/>
      <c r="CM354" s="176"/>
      <c r="CN354" s="176"/>
      <c r="CO354" s="176"/>
      <c r="CP354" s="176"/>
      <c r="CQ354" s="176"/>
      <c r="CR354" s="176"/>
      <c r="CS354" s="176"/>
      <c r="CT354" s="176"/>
      <c r="CU354" s="176"/>
      <c r="CV354" s="176"/>
      <c r="CW354" s="176"/>
      <c r="CX354" s="176"/>
      <c r="CY354" s="176"/>
      <c r="CZ354" s="176"/>
      <c r="DA354" s="176"/>
      <c r="DB354" s="176"/>
      <c r="DC354" s="176"/>
      <c r="DD354" s="176"/>
      <c r="DE354" s="176"/>
      <c r="DF354" s="176"/>
      <c r="DG354" s="176"/>
      <c r="DH354" s="176"/>
      <c r="DI354" s="176"/>
      <c r="DJ354" s="176"/>
      <c r="DK354" s="176"/>
      <c r="DL354" s="176"/>
      <c r="DM354" s="176"/>
      <c r="DN354" s="176"/>
      <c r="DO354" s="176"/>
      <c r="DP354" s="176"/>
      <c r="DQ354" s="176"/>
      <c r="DR354" s="176"/>
      <c r="DS354" s="176"/>
      <c r="DT354" s="176"/>
      <c r="DU354" s="176"/>
      <c r="DV354" s="176"/>
      <c r="DW354" s="176"/>
      <c r="DX354" s="176"/>
      <c r="DY354" s="176"/>
      <c r="DZ354" s="176"/>
      <c r="EA354" s="176"/>
      <c r="EB354" s="176"/>
      <c r="EC354" s="176"/>
      <c r="ED354" s="176"/>
      <c r="EE354" s="176"/>
      <c r="EF354" s="176"/>
      <c r="EG354" s="176"/>
      <c r="EH354" s="176"/>
      <c r="EI354" s="176"/>
      <c r="EJ354" s="176"/>
      <c r="EK354" s="176"/>
      <c r="EL354" s="176"/>
      <c r="EM354" s="176"/>
      <c r="EN354" s="176"/>
      <c r="EO354" s="176"/>
      <c r="EP354" s="176"/>
      <c r="EQ354" s="176"/>
      <c r="ER354" s="176"/>
      <c r="ES354" s="176"/>
      <c r="ET354" s="176"/>
      <c r="EU354" s="176"/>
      <c r="EV354" s="176"/>
      <c r="EW354" s="176"/>
      <c r="EX354" s="176"/>
      <c r="EY354" s="176"/>
      <c r="EZ354" s="176"/>
      <c r="FA354" s="176"/>
      <c r="FB354" s="176"/>
      <c r="FC354" s="176"/>
      <c r="FD354" s="176"/>
      <c r="FE354" s="176"/>
      <c r="FF354" s="176"/>
      <c r="FG354" s="176"/>
      <c r="FH354" s="176"/>
      <c r="FI354" s="176"/>
      <c r="FJ354" s="176"/>
      <c r="FK354" s="176"/>
      <c r="FL354" s="176"/>
      <c r="FM354" s="176"/>
      <c r="FN354" s="176"/>
      <c r="FO354" s="176"/>
      <c r="FP354" s="176"/>
      <c r="FQ354" s="176"/>
      <c r="FR354" s="176"/>
      <c r="FS354" s="176"/>
      <c r="FT354" s="176"/>
      <c r="FU354" s="176"/>
      <c r="FV354" s="176"/>
      <c r="FW354" s="176"/>
      <c r="FX354" s="176"/>
      <c r="FY354" s="176"/>
      <c r="FZ354" s="176"/>
      <c r="GA354" s="176"/>
      <c r="GB354" s="176"/>
      <c r="GC354" s="176"/>
      <c r="GD354" s="176"/>
      <c r="GE354" s="176"/>
      <c r="GF354" s="176"/>
      <c r="GG354" s="176"/>
      <c r="GH354" s="176"/>
      <c r="GI354" s="176"/>
      <c r="GJ354" s="176"/>
      <c r="GK354" s="176"/>
      <c r="GL354" s="176"/>
      <c r="GM354" s="176"/>
      <c r="GN354" s="176"/>
      <c r="GO354" s="176"/>
      <c r="GP354" s="176"/>
      <c r="GQ354" s="176"/>
      <c r="GR354" s="176"/>
      <c r="GS354" s="176"/>
      <c r="GT354" s="176"/>
      <c r="GU354" s="176"/>
      <c r="GV354" s="176"/>
      <c r="GW354" s="176"/>
      <c r="GX354" s="176"/>
      <c r="GY354" s="176"/>
      <c r="GZ354" s="176"/>
      <c r="HA354" s="176"/>
      <c r="HB354" s="176"/>
      <c r="HC354" s="176"/>
      <c r="HD354" s="176"/>
      <c r="HE354" s="176"/>
      <c r="HF354" s="176"/>
      <c r="HG354" s="176"/>
      <c r="HH354" s="176"/>
      <c r="HI354" s="176"/>
      <c r="HJ354" s="176"/>
      <c r="HK354" s="176"/>
      <c r="HL354" s="176"/>
      <c r="HM354" s="176"/>
      <c r="HN354" s="176"/>
      <c r="HO354" s="176"/>
      <c r="HP354" s="176"/>
      <c r="HQ354" s="176"/>
      <c r="HR354" s="176"/>
      <c r="HS354" s="176"/>
      <c r="HT354" s="176"/>
      <c r="HU354" s="176"/>
      <c r="HV354" s="176"/>
      <c r="HW354" s="176"/>
      <c r="HX354" s="176"/>
      <c r="HY354" s="176"/>
      <c r="HZ354" s="176"/>
      <c r="IA354" s="176"/>
      <c r="IB354" s="176"/>
      <c r="IC354" s="176"/>
      <c r="ID354" s="176"/>
      <c r="IE354" s="176"/>
      <c r="IF354" s="176"/>
      <c r="IG354" s="176"/>
      <c r="IH354" s="176"/>
      <c r="II354" s="176"/>
      <c r="IJ354" s="176"/>
      <c r="IK354" s="176"/>
      <c r="IL354" s="176"/>
      <c r="IM354" s="176"/>
      <c r="IN354" s="176"/>
      <c r="IO354" s="176"/>
      <c r="IP354" s="176"/>
      <c r="IQ354" s="176"/>
      <c r="IR354" s="176"/>
      <c r="IS354" s="176"/>
      <c r="IT354" s="176"/>
      <c r="IU354" s="176"/>
      <c r="IV354" s="176"/>
    </row>
    <row r="355" spans="1:256" s="177" customFormat="1" ht="20.25" customHeight="1" x14ac:dyDescent="0.2">
      <c r="A355" s="591"/>
      <c r="B355" s="154" t="s">
        <v>240</v>
      </c>
      <c r="C355" s="155"/>
      <c r="D355" s="155"/>
      <c r="E355" s="156"/>
      <c r="F355" s="597"/>
      <c r="G355" s="598"/>
      <c r="H355" s="297"/>
      <c r="I355" s="159">
        <f>G353+G354</f>
        <v>1.1000000000000001</v>
      </c>
      <c r="J355" s="182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76"/>
      <c r="DX355" s="176"/>
      <c r="DY355" s="176"/>
      <c r="DZ355" s="176"/>
      <c r="EA355" s="176"/>
      <c r="EB355" s="176"/>
      <c r="EC355" s="176"/>
      <c r="ED355" s="176"/>
      <c r="EE355" s="176"/>
      <c r="EF355" s="176"/>
      <c r="EG355" s="176"/>
      <c r="EH355" s="176"/>
      <c r="EI355" s="176"/>
      <c r="EJ355" s="176"/>
      <c r="EK355" s="176"/>
      <c r="EL355" s="176"/>
      <c r="EM355" s="176"/>
      <c r="EN355" s="176"/>
      <c r="EO355" s="176"/>
      <c r="EP355" s="176"/>
      <c r="EQ355" s="176"/>
      <c r="ER355" s="176"/>
      <c r="ES355" s="176"/>
      <c r="ET355" s="176"/>
      <c r="EU355" s="176"/>
      <c r="EV355" s="176"/>
      <c r="EW355" s="176"/>
      <c r="EX355" s="176"/>
      <c r="EY355" s="176"/>
      <c r="EZ355" s="176"/>
      <c r="FA355" s="176"/>
      <c r="FB355" s="176"/>
      <c r="FC355" s="176"/>
      <c r="FD355" s="176"/>
      <c r="FE355" s="176"/>
      <c r="FF355" s="176"/>
      <c r="FG355" s="176"/>
      <c r="FH355" s="176"/>
      <c r="FI355" s="176"/>
      <c r="FJ355" s="176"/>
      <c r="FK355" s="176"/>
      <c r="FL355" s="176"/>
      <c r="FM355" s="176"/>
      <c r="FN355" s="176"/>
      <c r="FO355" s="176"/>
      <c r="FP355" s="176"/>
      <c r="FQ355" s="176"/>
      <c r="FR355" s="176"/>
      <c r="FS355" s="176"/>
      <c r="FT355" s="176"/>
      <c r="FU355" s="176"/>
      <c r="FV355" s="176"/>
      <c r="FW355" s="176"/>
      <c r="FX355" s="176"/>
      <c r="FY355" s="176"/>
      <c r="FZ355" s="176"/>
      <c r="GA355" s="176"/>
      <c r="GB355" s="176"/>
      <c r="GC355" s="176"/>
      <c r="GD355" s="176"/>
      <c r="GE355" s="176"/>
      <c r="GF355" s="176"/>
      <c r="GG355" s="176"/>
      <c r="GH355" s="176"/>
      <c r="GI355" s="176"/>
      <c r="GJ355" s="176"/>
      <c r="GK355" s="176"/>
      <c r="GL355" s="176"/>
      <c r="GM355" s="176"/>
      <c r="GN355" s="176"/>
      <c r="GO355" s="176"/>
      <c r="GP355" s="176"/>
      <c r="GQ355" s="176"/>
      <c r="GR355" s="176"/>
      <c r="GS355" s="176"/>
      <c r="GT355" s="176"/>
      <c r="GU355" s="176"/>
      <c r="GV355" s="176"/>
      <c r="GW355" s="176"/>
      <c r="GX355" s="176"/>
      <c r="GY355" s="176"/>
      <c r="GZ355" s="176"/>
      <c r="HA355" s="176"/>
      <c r="HB355" s="176"/>
      <c r="HC355" s="176"/>
      <c r="HD355" s="176"/>
      <c r="HE355" s="176"/>
      <c r="HF355" s="176"/>
      <c r="HG355" s="176"/>
      <c r="HH355" s="176"/>
      <c r="HI355" s="176"/>
      <c r="HJ355" s="176"/>
      <c r="HK355" s="176"/>
      <c r="HL355" s="176"/>
      <c r="HM355" s="176"/>
      <c r="HN355" s="176"/>
      <c r="HO355" s="176"/>
      <c r="HP355" s="176"/>
      <c r="HQ355" s="176"/>
      <c r="HR355" s="176"/>
      <c r="HS355" s="176"/>
      <c r="HT355" s="176"/>
      <c r="HU355" s="176"/>
      <c r="HV355" s="176"/>
      <c r="HW355" s="176"/>
      <c r="HX355" s="176"/>
      <c r="HY355" s="176"/>
      <c r="HZ355" s="176"/>
      <c r="IA355" s="176"/>
      <c r="IB355" s="176"/>
      <c r="IC355" s="176"/>
      <c r="ID355" s="176"/>
      <c r="IE355" s="176"/>
      <c r="IF355" s="176"/>
      <c r="IG355" s="176"/>
      <c r="IH355" s="176"/>
      <c r="II355" s="176"/>
      <c r="IJ355" s="176"/>
      <c r="IK355" s="176"/>
      <c r="IL355" s="176"/>
      <c r="IM355" s="176"/>
      <c r="IN355" s="176"/>
      <c r="IO355" s="176"/>
      <c r="IP355" s="176"/>
      <c r="IQ355" s="176"/>
      <c r="IR355" s="176"/>
      <c r="IS355" s="176"/>
      <c r="IT355" s="176"/>
      <c r="IU355" s="176"/>
      <c r="IV355" s="176"/>
    </row>
    <row r="356" spans="1:256" s="177" customFormat="1" ht="20.25" customHeight="1" x14ac:dyDescent="0.2">
      <c r="A356" s="591"/>
      <c r="B356" s="143" t="s">
        <v>241</v>
      </c>
      <c r="C356" s="144"/>
      <c r="D356" s="144"/>
      <c r="E356" s="145"/>
      <c r="F356" s="151"/>
      <c r="G356" s="595">
        <f>I344</f>
        <v>1.03</v>
      </c>
      <c r="H356" s="161"/>
      <c r="I356" s="162"/>
      <c r="J356" s="182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76"/>
      <c r="DX356" s="176"/>
      <c r="DY356" s="176"/>
      <c r="DZ356" s="176"/>
      <c r="EA356" s="176"/>
      <c r="EB356" s="176"/>
      <c r="EC356" s="176"/>
      <c r="ED356" s="176"/>
      <c r="EE356" s="176"/>
      <c r="EF356" s="176"/>
      <c r="EG356" s="176"/>
      <c r="EH356" s="176"/>
      <c r="EI356" s="176"/>
      <c r="EJ356" s="176"/>
      <c r="EK356" s="176"/>
      <c r="EL356" s="176"/>
      <c r="EM356" s="176"/>
      <c r="EN356" s="176"/>
      <c r="EO356" s="176"/>
      <c r="EP356" s="176"/>
      <c r="EQ356" s="176"/>
      <c r="ER356" s="176"/>
      <c r="ES356" s="176"/>
      <c r="ET356" s="176"/>
      <c r="EU356" s="176"/>
      <c r="EV356" s="176"/>
      <c r="EW356" s="176"/>
      <c r="EX356" s="176"/>
      <c r="EY356" s="176"/>
      <c r="EZ356" s="176"/>
      <c r="FA356" s="176"/>
      <c r="FB356" s="176"/>
      <c r="FC356" s="176"/>
      <c r="FD356" s="176"/>
      <c r="FE356" s="176"/>
      <c r="FF356" s="176"/>
      <c r="FG356" s="176"/>
      <c r="FH356" s="176"/>
      <c r="FI356" s="176"/>
      <c r="FJ356" s="176"/>
      <c r="FK356" s="176"/>
      <c r="FL356" s="176"/>
      <c r="FM356" s="176"/>
      <c r="FN356" s="176"/>
      <c r="FO356" s="176"/>
      <c r="FP356" s="176"/>
      <c r="FQ356" s="176"/>
      <c r="FR356" s="176"/>
      <c r="FS356" s="176"/>
      <c r="FT356" s="176"/>
      <c r="FU356" s="176"/>
      <c r="FV356" s="176"/>
      <c r="FW356" s="176"/>
      <c r="FX356" s="176"/>
      <c r="FY356" s="176"/>
      <c r="FZ356" s="176"/>
      <c r="GA356" s="176"/>
      <c r="GB356" s="176"/>
      <c r="GC356" s="176"/>
      <c r="GD356" s="176"/>
      <c r="GE356" s="176"/>
      <c r="GF356" s="176"/>
      <c r="GG356" s="176"/>
      <c r="GH356" s="176"/>
      <c r="GI356" s="176"/>
      <c r="GJ356" s="176"/>
      <c r="GK356" s="176"/>
      <c r="GL356" s="176"/>
      <c r="GM356" s="176"/>
      <c r="GN356" s="176"/>
      <c r="GO356" s="176"/>
      <c r="GP356" s="176"/>
      <c r="GQ356" s="176"/>
      <c r="GR356" s="176"/>
      <c r="GS356" s="176"/>
      <c r="GT356" s="176"/>
      <c r="GU356" s="176"/>
      <c r="GV356" s="176"/>
      <c r="GW356" s="176"/>
      <c r="GX356" s="176"/>
      <c r="GY356" s="176"/>
      <c r="GZ356" s="176"/>
      <c r="HA356" s="176"/>
      <c r="HB356" s="176"/>
      <c r="HC356" s="176"/>
      <c r="HD356" s="176"/>
      <c r="HE356" s="176"/>
      <c r="HF356" s="176"/>
      <c r="HG356" s="176"/>
      <c r="HH356" s="176"/>
      <c r="HI356" s="176"/>
      <c r="HJ356" s="176"/>
      <c r="HK356" s="176"/>
      <c r="HL356" s="176"/>
      <c r="HM356" s="176"/>
      <c r="HN356" s="176"/>
      <c r="HO356" s="176"/>
      <c r="HP356" s="176"/>
      <c r="HQ356" s="176"/>
      <c r="HR356" s="176"/>
      <c r="HS356" s="176"/>
      <c r="HT356" s="176"/>
      <c r="HU356" s="176"/>
      <c r="HV356" s="176"/>
      <c r="HW356" s="176"/>
      <c r="HX356" s="176"/>
      <c r="HY356" s="176"/>
      <c r="HZ356" s="176"/>
      <c r="IA356" s="176"/>
      <c r="IB356" s="176"/>
      <c r="IC356" s="176"/>
      <c r="ID356" s="176"/>
      <c r="IE356" s="176"/>
      <c r="IF356" s="176"/>
      <c r="IG356" s="176"/>
      <c r="IH356" s="176"/>
      <c r="II356" s="176"/>
      <c r="IJ356" s="176"/>
      <c r="IK356" s="176"/>
      <c r="IL356" s="176"/>
      <c r="IM356" s="176"/>
      <c r="IN356" s="176"/>
      <c r="IO356" s="176"/>
      <c r="IP356" s="176"/>
      <c r="IQ356" s="176"/>
      <c r="IR356" s="176"/>
      <c r="IS356" s="176"/>
      <c r="IT356" s="176"/>
      <c r="IU356" s="176"/>
      <c r="IV356" s="176"/>
    </row>
    <row r="357" spans="1:256" s="177" customFormat="1" ht="20.25" customHeight="1" x14ac:dyDescent="0.2">
      <c r="A357" s="591"/>
      <c r="B357" s="118" t="s">
        <v>242</v>
      </c>
      <c r="C357" s="673"/>
      <c r="D357" s="673"/>
      <c r="E357" s="150"/>
      <c r="F357" s="151"/>
      <c r="G357" s="596">
        <f>I349</f>
        <v>0</v>
      </c>
      <c r="H357" s="161"/>
      <c r="I357" s="153"/>
      <c r="J357" s="182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76"/>
      <c r="DX357" s="176"/>
      <c r="DY357" s="176"/>
      <c r="DZ357" s="176"/>
      <c r="EA357" s="176"/>
      <c r="EB357" s="176"/>
      <c r="EC357" s="176"/>
      <c r="ED357" s="176"/>
      <c r="EE357" s="176"/>
      <c r="EF357" s="176"/>
      <c r="EG357" s="176"/>
      <c r="EH357" s="176"/>
      <c r="EI357" s="176"/>
      <c r="EJ357" s="176"/>
      <c r="EK357" s="176"/>
      <c r="EL357" s="176"/>
      <c r="EM357" s="176"/>
      <c r="EN357" s="176"/>
      <c r="EO357" s="176"/>
      <c r="EP357" s="176"/>
      <c r="EQ357" s="176"/>
      <c r="ER357" s="176"/>
      <c r="ES357" s="176"/>
      <c r="ET357" s="176"/>
      <c r="EU357" s="176"/>
      <c r="EV357" s="176"/>
      <c r="EW357" s="176"/>
      <c r="EX357" s="176"/>
      <c r="EY357" s="176"/>
      <c r="EZ357" s="176"/>
      <c r="FA357" s="176"/>
      <c r="FB357" s="176"/>
      <c r="FC357" s="176"/>
      <c r="FD357" s="176"/>
      <c r="FE357" s="176"/>
      <c r="FF357" s="176"/>
      <c r="FG357" s="176"/>
      <c r="FH357" s="176"/>
      <c r="FI357" s="176"/>
      <c r="FJ357" s="176"/>
      <c r="FK357" s="176"/>
      <c r="FL357" s="176"/>
      <c r="FM357" s="176"/>
      <c r="FN357" s="176"/>
      <c r="FO357" s="176"/>
      <c r="FP357" s="176"/>
      <c r="FQ357" s="176"/>
      <c r="FR357" s="176"/>
      <c r="FS357" s="176"/>
      <c r="FT357" s="176"/>
      <c r="FU357" s="176"/>
      <c r="FV357" s="176"/>
      <c r="FW357" s="176"/>
      <c r="FX357" s="176"/>
      <c r="FY357" s="176"/>
      <c r="FZ357" s="176"/>
      <c r="GA357" s="176"/>
      <c r="GB357" s="176"/>
      <c r="GC357" s="176"/>
      <c r="GD357" s="176"/>
      <c r="GE357" s="176"/>
      <c r="GF357" s="176"/>
      <c r="GG357" s="176"/>
      <c r="GH357" s="176"/>
      <c r="GI357" s="176"/>
      <c r="GJ357" s="176"/>
      <c r="GK357" s="176"/>
      <c r="GL357" s="176"/>
      <c r="GM357" s="176"/>
      <c r="GN357" s="176"/>
      <c r="GO357" s="176"/>
      <c r="GP357" s="176"/>
      <c r="GQ357" s="176"/>
      <c r="GR357" s="176"/>
      <c r="GS357" s="176"/>
      <c r="GT357" s="176"/>
      <c r="GU357" s="176"/>
      <c r="GV357" s="176"/>
      <c r="GW357" s="176"/>
      <c r="GX357" s="176"/>
      <c r="GY357" s="176"/>
      <c r="GZ357" s="176"/>
      <c r="HA357" s="176"/>
      <c r="HB357" s="176"/>
      <c r="HC357" s="176"/>
      <c r="HD357" s="176"/>
      <c r="HE357" s="176"/>
      <c r="HF357" s="176"/>
      <c r="HG357" s="176"/>
      <c r="HH357" s="176"/>
      <c r="HI357" s="176"/>
      <c r="HJ357" s="176"/>
      <c r="HK357" s="176"/>
      <c r="HL357" s="176"/>
      <c r="HM357" s="176"/>
      <c r="HN357" s="176"/>
      <c r="HO357" s="176"/>
      <c r="HP357" s="176"/>
      <c r="HQ357" s="176"/>
      <c r="HR357" s="176"/>
      <c r="HS357" s="176"/>
      <c r="HT357" s="176"/>
      <c r="HU357" s="176"/>
      <c r="HV357" s="176"/>
      <c r="HW357" s="176"/>
      <c r="HX357" s="176"/>
      <c r="HY357" s="176"/>
      <c r="HZ357" s="176"/>
      <c r="IA357" s="176"/>
      <c r="IB357" s="176"/>
      <c r="IC357" s="176"/>
      <c r="ID357" s="176"/>
      <c r="IE357" s="176"/>
      <c r="IF357" s="176"/>
      <c r="IG357" s="176"/>
      <c r="IH357" s="176"/>
      <c r="II357" s="176"/>
      <c r="IJ357" s="176"/>
      <c r="IK357" s="176"/>
      <c r="IL357" s="176"/>
      <c r="IM357" s="176"/>
      <c r="IN357" s="176"/>
      <c r="IO357" s="176"/>
      <c r="IP357" s="176"/>
      <c r="IQ357" s="176"/>
      <c r="IR357" s="176"/>
      <c r="IS357" s="176"/>
      <c r="IT357" s="176"/>
      <c r="IU357" s="176"/>
      <c r="IV357" s="176"/>
    </row>
    <row r="358" spans="1:256" s="177" customFormat="1" ht="20.25" customHeight="1" x14ac:dyDescent="0.2">
      <c r="A358" s="591"/>
      <c r="B358" s="154" t="s">
        <v>243</v>
      </c>
      <c r="C358" s="155"/>
      <c r="D358" s="155"/>
      <c r="E358" s="156"/>
      <c r="F358" s="151"/>
      <c r="G358" s="598"/>
      <c r="H358" s="297"/>
      <c r="I358" s="159">
        <f>G356+G357</f>
        <v>1.03</v>
      </c>
      <c r="J358" s="179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  <c r="AZ358" s="176"/>
      <c r="BA358" s="176"/>
      <c r="BB358" s="176"/>
      <c r="BC358" s="176"/>
      <c r="BD358" s="176"/>
      <c r="BE358" s="176"/>
      <c r="BF358" s="176"/>
      <c r="BG358" s="176"/>
      <c r="BH358" s="176"/>
      <c r="BI358" s="176"/>
      <c r="BJ358" s="176"/>
      <c r="BK358" s="176"/>
      <c r="BL358" s="176"/>
      <c r="BM358" s="176"/>
      <c r="BN358" s="176"/>
      <c r="BO358" s="176"/>
      <c r="BP358" s="176"/>
      <c r="BQ358" s="176"/>
      <c r="BR358" s="176"/>
      <c r="BS358" s="176"/>
      <c r="BT358" s="176"/>
      <c r="BU358" s="176"/>
      <c r="BV358" s="176"/>
      <c r="BW358" s="176"/>
      <c r="BX358" s="176"/>
      <c r="BY358" s="176"/>
      <c r="BZ358" s="176"/>
      <c r="CA358" s="176"/>
      <c r="CB358" s="176"/>
      <c r="CC358" s="176"/>
      <c r="CD358" s="176"/>
      <c r="CE358" s="176"/>
      <c r="CF358" s="176"/>
      <c r="CG358" s="176"/>
      <c r="CH358" s="176"/>
      <c r="CI358" s="176"/>
      <c r="CJ358" s="176"/>
      <c r="CK358" s="176"/>
      <c r="CL358" s="176"/>
      <c r="CM358" s="176"/>
      <c r="CN358" s="176"/>
      <c r="CO358" s="176"/>
      <c r="CP358" s="176"/>
      <c r="CQ358" s="176"/>
      <c r="CR358" s="176"/>
      <c r="CS358" s="176"/>
      <c r="CT358" s="176"/>
      <c r="CU358" s="176"/>
      <c r="CV358" s="176"/>
      <c r="CW358" s="176"/>
      <c r="CX358" s="176"/>
      <c r="CY358" s="176"/>
      <c r="CZ358" s="176"/>
      <c r="DA358" s="176"/>
      <c r="DB358" s="176"/>
      <c r="DC358" s="176"/>
      <c r="DD358" s="176"/>
      <c r="DE358" s="176"/>
      <c r="DF358" s="176"/>
      <c r="DG358" s="176"/>
      <c r="DH358" s="176"/>
      <c r="DI358" s="176"/>
      <c r="DJ358" s="176"/>
      <c r="DK358" s="176"/>
      <c r="DL358" s="176"/>
      <c r="DM358" s="176"/>
      <c r="DN358" s="176"/>
      <c r="DO358" s="176"/>
      <c r="DP358" s="176"/>
      <c r="DQ358" s="176"/>
      <c r="DR358" s="176"/>
      <c r="DS358" s="176"/>
      <c r="DT358" s="176"/>
      <c r="DU358" s="176"/>
      <c r="DV358" s="176"/>
      <c r="DW358" s="176"/>
      <c r="DX358" s="176"/>
      <c r="DY358" s="176"/>
      <c r="DZ358" s="176"/>
      <c r="EA358" s="176"/>
      <c r="EB358" s="176"/>
      <c r="EC358" s="176"/>
      <c r="ED358" s="176"/>
      <c r="EE358" s="176"/>
      <c r="EF358" s="176"/>
      <c r="EG358" s="176"/>
      <c r="EH358" s="176"/>
      <c r="EI358" s="176"/>
      <c r="EJ358" s="176"/>
      <c r="EK358" s="176"/>
      <c r="EL358" s="176"/>
      <c r="EM358" s="176"/>
      <c r="EN358" s="176"/>
      <c r="EO358" s="176"/>
      <c r="EP358" s="176"/>
      <c r="EQ358" s="176"/>
      <c r="ER358" s="176"/>
      <c r="ES358" s="176"/>
      <c r="ET358" s="176"/>
      <c r="EU358" s="176"/>
      <c r="EV358" s="176"/>
      <c r="EW358" s="176"/>
      <c r="EX358" s="176"/>
      <c r="EY358" s="176"/>
      <c r="EZ358" s="176"/>
      <c r="FA358" s="176"/>
      <c r="FB358" s="176"/>
      <c r="FC358" s="176"/>
      <c r="FD358" s="176"/>
      <c r="FE358" s="176"/>
      <c r="FF358" s="176"/>
      <c r="FG358" s="176"/>
      <c r="FH358" s="176"/>
      <c r="FI358" s="176"/>
      <c r="FJ358" s="176"/>
      <c r="FK358" s="176"/>
      <c r="FL358" s="176"/>
      <c r="FM358" s="176"/>
      <c r="FN358" s="176"/>
      <c r="FO358" s="176"/>
      <c r="FP358" s="176"/>
      <c r="FQ358" s="176"/>
      <c r="FR358" s="176"/>
      <c r="FS358" s="176"/>
      <c r="FT358" s="176"/>
      <c r="FU358" s="176"/>
      <c r="FV358" s="176"/>
      <c r="FW358" s="176"/>
      <c r="FX358" s="176"/>
      <c r="FY358" s="176"/>
      <c r="FZ358" s="176"/>
      <c r="GA358" s="176"/>
      <c r="GB358" s="176"/>
      <c r="GC358" s="176"/>
      <c r="GD358" s="176"/>
      <c r="GE358" s="176"/>
      <c r="GF358" s="176"/>
      <c r="GG358" s="176"/>
      <c r="GH358" s="176"/>
      <c r="GI358" s="176"/>
      <c r="GJ358" s="176"/>
      <c r="GK358" s="176"/>
      <c r="GL358" s="176"/>
      <c r="GM358" s="176"/>
      <c r="GN358" s="176"/>
      <c r="GO358" s="176"/>
      <c r="GP358" s="176"/>
      <c r="GQ358" s="176"/>
      <c r="GR358" s="176"/>
      <c r="GS358" s="176"/>
      <c r="GT358" s="176"/>
      <c r="GU358" s="176"/>
      <c r="GV358" s="176"/>
      <c r="GW358" s="176"/>
      <c r="GX358" s="176"/>
      <c r="GY358" s="176"/>
      <c r="GZ358" s="176"/>
      <c r="HA358" s="176"/>
      <c r="HB358" s="176"/>
      <c r="HC358" s="176"/>
      <c r="HD358" s="176"/>
      <c r="HE358" s="176"/>
      <c r="HF358" s="176"/>
      <c r="HG358" s="176"/>
      <c r="HH358" s="176"/>
      <c r="HI358" s="176"/>
      <c r="HJ358" s="176"/>
      <c r="HK358" s="176"/>
      <c r="HL358" s="176"/>
      <c r="HM358" s="176"/>
      <c r="HN358" s="176"/>
      <c r="HO358" s="176"/>
      <c r="HP358" s="176"/>
      <c r="HQ358" s="176"/>
      <c r="HR358" s="176"/>
      <c r="HS358" s="176"/>
      <c r="HT358" s="176"/>
      <c r="HU358" s="176"/>
      <c r="HV358" s="176"/>
      <c r="HW358" s="176"/>
      <c r="HX358" s="176"/>
      <c r="HY358" s="176"/>
      <c r="HZ358" s="176"/>
      <c r="IA358" s="176"/>
      <c r="IB358" s="176"/>
      <c r="IC358" s="176"/>
      <c r="ID358" s="176"/>
      <c r="IE358" s="176"/>
      <c r="IF358" s="176"/>
      <c r="IG358" s="176"/>
      <c r="IH358" s="176"/>
      <c r="II358" s="176"/>
      <c r="IJ358" s="176"/>
      <c r="IK358" s="176"/>
      <c r="IL358" s="176"/>
      <c r="IM358" s="176"/>
      <c r="IN358" s="176"/>
      <c r="IO358" s="176"/>
      <c r="IP358" s="176"/>
      <c r="IQ358" s="176"/>
      <c r="IR358" s="176"/>
      <c r="IS358" s="176"/>
      <c r="IT358" s="176"/>
      <c r="IU358" s="176"/>
      <c r="IV358" s="176"/>
    </row>
    <row r="359" spans="1:256" s="177" customFormat="1" ht="20.25" customHeight="1" thickBot="1" x14ac:dyDescent="0.25">
      <c r="A359" s="591"/>
      <c r="B359" s="318" t="s">
        <v>244</v>
      </c>
      <c r="C359" s="319"/>
      <c r="D359" s="319"/>
      <c r="E359" s="319"/>
      <c r="F359" s="699"/>
      <c r="G359" s="321"/>
      <c r="H359" s="700"/>
      <c r="I359" s="323">
        <f>I355+I358</f>
        <v>2.13</v>
      </c>
      <c r="J359" s="179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  <c r="AZ359" s="176"/>
      <c r="BA359" s="176"/>
      <c r="BB359" s="176"/>
      <c r="BC359" s="176"/>
      <c r="BD359" s="176"/>
      <c r="BE359" s="176"/>
      <c r="BF359" s="176"/>
      <c r="BG359" s="176"/>
      <c r="BH359" s="176"/>
      <c r="BI359" s="176"/>
      <c r="BJ359" s="176"/>
      <c r="BK359" s="176"/>
      <c r="BL359" s="176"/>
      <c r="BM359" s="176"/>
      <c r="BN359" s="176"/>
      <c r="BO359" s="176"/>
      <c r="BP359" s="176"/>
      <c r="BQ359" s="176"/>
      <c r="BR359" s="176"/>
      <c r="BS359" s="176"/>
      <c r="BT359" s="176"/>
      <c r="BU359" s="176"/>
      <c r="BV359" s="176"/>
      <c r="BW359" s="176"/>
      <c r="BX359" s="176"/>
      <c r="BY359" s="176"/>
      <c r="BZ359" s="176"/>
      <c r="CA359" s="176"/>
      <c r="CB359" s="176"/>
      <c r="CC359" s="176"/>
      <c r="CD359" s="176"/>
      <c r="CE359" s="176"/>
      <c r="CF359" s="176"/>
      <c r="CG359" s="176"/>
      <c r="CH359" s="176"/>
      <c r="CI359" s="176"/>
      <c r="CJ359" s="176"/>
      <c r="CK359" s="176"/>
      <c r="CL359" s="176"/>
      <c r="CM359" s="176"/>
      <c r="CN359" s="176"/>
      <c r="CO359" s="176"/>
      <c r="CP359" s="176"/>
      <c r="CQ359" s="176"/>
      <c r="CR359" s="176"/>
      <c r="CS359" s="176"/>
      <c r="CT359" s="176"/>
      <c r="CU359" s="176"/>
      <c r="CV359" s="176"/>
      <c r="CW359" s="176"/>
      <c r="CX359" s="176"/>
      <c r="CY359" s="176"/>
      <c r="CZ359" s="176"/>
      <c r="DA359" s="176"/>
      <c r="DB359" s="176"/>
      <c r="DC359" s="176"/>
      <c r="DD359" s="176"/>
      <c r="DE359" s="176"/>
      <c r="DF359" s="176"/>
      <c r="DG359" s="176"/>
      <c r="DH359" s="176"/>
      <c r="DI359" s="176"/>
      <c r="DJ359" s="176"/>
      <c r="DK359" s="176"/>
      <c r="DL359" s="176"/>
      <c r="DM359" s="176"/>
      <c r="DN359" s="176"/>
      <c r="DO359" s="176"/>
      <c r="DP359" s="176"/>
      <c r="DQ359" s="176"/>
      <c r="DR359" s="176"/>
      <c r="DS359" s="176"/>
      <c r="DT359" s="176"/>
      <c r="DU359" s="176"/>
      <c r="DV359" s="176"/>
      <c r="DW359" s="176"/>
      <c r="DX359" s="176"/>
      <c r="DY359" s="176"/>
      <c r="DZ359" s="176"/>
      <c r="EA359" s="176"/>
      <c r="EB359" s="176"/>
      <c r="EC359" s="176"/>
      <c r="ED359" s="176"/>
      <c r="EE359" s="176"/>
      <c r="EF359" s="176"/>
      <c r="EG359" s="176"/>
      <c r="EH359" s="176"/>
      <c r="EI359" s="176"/>
      <c r="EJ359" s="176"/>
      <c r="EK359" s="176"/>
      <c r="EL359" s="176"/>
      <c r="EM359" s="176"/>
      <c r="EN359" s="176"/>
      <c r="EO359" s="176"/>
      <c r="EP359" s="176"/>
      <c r="EQ359" s="176"/>
      <c r="ER359" s="176"/>
      <c r="ES359" s="176"/>
      <c r="ET359" s="176"/>
      <c r="EU359" s="176"/>
      <c r="EV359" s="176"/>
      <c r="EW359" s="176"/>
      <c r="EX359" s="176"/>
      <c r="EY359" s="176"/>
      <c r="EZ359" s="176"/>
      <c r="FA359" s="176"/>
      <c r="FB359" s="176"/>
      <c r="FC359" s="176"/>
      <c r="FD359" s="176"/>
      <c r="FE359" s="176"/>
      <c r="FF359" s="176"/>
      <c r="FG359" s="176"/>
      <c r="FH359" s="176"/>
      <c r="FI359" s="176"/>
      <c r="FJ359" s="176"/>
      <c r="FK359" s="176"/>
      <c r="FL359" s="176"/>
      <c r="FM359" s="176"/>
      <c r="FN359" s="176"/>
      <c r="FO359" s="176"/>
      <c r="FP359" s="176"/>
      <c r="FQ359" s="176"/>
      <c r="FR359" s="176"/>
      <c r="FS359" s="176"/>
      <c r="FT359" s="176"/>
      <c r="FU359" s="176"/>
      <c r="FV359" s="176"/>
      <c r="FW359" s="176"/>
      <c r="FX359" s="176"/>
      <c r="FY359" s="176"/>
      <c r="FZ359" s="176"/>
      <c r="GA359" s="176"/>
      <c r="GB359" s="176"/>
      <c r="GC359" s="176"/>
      <c r="GD359" s="176"/>
      <c r="GE359" s="176"/>
      <c r="GF359" s="176"/>
      <c r="GG359" s="176"/>
      <c r="GH359" s="176"/>
      <c r="GI359" s="176"/>
      <c r="GJ359" s="176"/>
      <c r="GK359" s="176"/>
      <c r="GL359" s="176"/>
      <c r="GM359" s="176"/>
      <c r="GN359" s="176"/>
      <c r="GO359" s="176"/>
      <c r="GP359" s="176"/>
      <c r="GQ359" s="176"/>
      <c r="GR359" s="176"/>
      <c r="GS359" s="176"/>
      <c r="GT359" s="176"/>
      <c r="GU359" s="176"/>
      <c r="GV359" s="176"/>
      <c r="GW359" s="176"/>
      <c r="GX359" s="176"/>
      <c r="GY359" s="176"/>
      <c r="GZ359" s="176"/>
      <c r="HA359" s="176"/>
      <c r="HB359" s="176"/>
      <c r="HC359" s="176"/>
      <c r="HD359" s="176"/>
      <c r="HE359" s="176"/>
      <c r="HF359" s="176"/>
      <c r="HG359" s="176"/>
      <c r="HH359" s="176"/>
      <c r="HI359" s="176"/>
      <c r="HJ359" s="176"/>
      <c r="HK359" s="176"/>
      <c r="HL359" s="176"/>
      <c r="HM359" s="176"/>
      <c r="HN359" s="176"/>
      <c r="HO359" s="176"/>
      <c r="HP359" s="176"/>
      <c r="HQ359" s="176"/>
      <c r="HR359" s="176"/>
      <c r="HS359" s="176"/>
      <c r="HT359" s="176"/>
      <c r="HU359" s="176"/>
      <c r="HV359" s="176"/>
      <c r="HW359" s="176"/>
      <c r="HX359" s="176"/>
      <c r="HY359" s="176"/>
      <c r="HZ359" s="176"/>
      <c r="IA359" s="176"/>
      <c r="IB359" s="176"/>
      <c r="IC359" s="176"/>
      <c r="ID359" s="176"/>
      <c r="IE359" s="176"/>
      <c r="IF359" s="176"/>
      <c r="IG359" s="176"/>
      <c r="IH359" s="176"/>
      <c r="II359" s="176"/>
      <c r="IJ359" s="176"/>
      <c r="IK359" s="176"/>
      <c r="IL359" s="176"/>
      <c r="IM359" s="176"/>
      <c r="IN359" s="176"/>
      <c r="IO359" s="176"/>
      <c r="IP359" s="176"/>
      <c r="IQ359" s="176"/>
      <c r="IR359" s="176"/>
      <c r="IS359" s="176"/>
      <c r="IT359" s="176"/>
      <c r="IU359" s="176"/>
      <c r="IV359" s="176"/>
    </row>
    <row r="360" spans="1:256" x14ac:dyDescent="0.2">
      <c r="A360" s="582"/>
      <c r="B360" s="93"/>
      <c r="C360" s="94"/>
      <c r="D360" s="94"/>
      <c r="E360" s="94"/>
      <c r="F360" s="95"/>
      <c r="G360" s="96"/>
      <c r="H360" s="97"/>
      <c r="I360" s="164"/>
      <c r="J360" s="583"/>
      <c r="K360" s="584"/>
      <c r="L360" s="584"/>
      <c r="M360" s="585"/>
      <c r="N360" s="585"/>
      <c r="O360" s="585"/>
      <c r="P360" s="585"/>
      <c r="Q360" s="585"/>
      <c r="R360" s="585"/>
      <c r="S360" s="585"/>
      <c r="T360" s="585"/>
      <c r="U360" s="585"/>
      <c r="V360" s="585"/>
      <c r="W360" s="585"/>
      <c r="X360" s="585"/>
      <c r="Y360" s="585"/>
      <c r="Z360" s="585"/>
      <c r="AA360" s="585"/>
      <c r="AB360" s="585"/>
      <c r="AC360" s="585"/>
      <c r="AD360" s="585"/>
      <c r="AE360" s="585"/>
      <c r="AF360" s="585"/>
      <c r="AG360" s="585"/>
      <c r="AH360" s="585"/>
      <c r="AI360" s="585"/>
      <c r="AJ360" s="585"/>
      <c r="AK360" s="585"/>
      <c r="AL360" s="585"/>
      <c r="AM360" s="585"/>
      <c r="AN360" s="585"/>
      <c r="AO360" s="585"/>
      <c r="AP360" s="585"/>
      <c r="AQ360" s="585"/>
      <c r="AR360" s="585"/>
      <c r="AS360" s="585"/>
      <c r="AT360" s="585"/>
      <c r="AU360" s="585"/>
      <c r="AV360" s="585"/>
      <c r="AW360" s="585"/>
      <c r="AX360" s="585"/>
      <c r="AY360" s="585"/>
      <c r="AZ360" s="585"/>
      <c r="BA360" s="585"/>
      <c r="BB360" s="585"/>
      <c r="BC360" s="585"/>
      <c r="BD360" s="585"/>
      <c r="BE360" s="585"/>
      <c r="BF360" s="585"/>
      <c r="BG360" s="585"/>
      <c r="BH360" s="585"/>
      <c r="BI360" s="585"/>
      <c r="BJ360" s="585"/>
      <c r="BK360" s="585"/>
      <c r="BL360" s="585"/>
      <c r="BM360" s="585"/>
      <c r="BN360" s="585"/>
      <c r="BO360" s="585"/>
      <c r="BP360" s="585"/>
      <c r="BQ360" s="585"/>
      <c r="BR360" s="585"/>
      <c r="BS360" s="585"/>
      <c r="BT360" s="585"/>
      <c r="BU360" s="585"/>
      <c r="BV360" s="585"/>
      <c r="BW360" s="585"/>
      <c r="BX360" s="585"/>
      <c r="BY360" s="585"/>
      <c r="BZ360" s="585"/>
      <c r="CA360" s="585"/>
      <c r="CB360" s="585"/>
      <c r="CC360" s="585"/>
      <c r="CD360" s="585"/>
      <c r="CE360" s="585"/>
      <c r="CF360" s="585"/>
      <c r="CG360" s="585"/>
      <c r="CH360" s="585"/>
      <c r="CI360" s="585"/>
      <c r="CJ360" s="585"/>
      <c r="CK360" s="585"/>
      <c r="CL360" s="585"/>
      <c r="CM360" s="585"/>
      <c r="CN360" s="585"/>
      <c r="CO360" s="585"/>
      <c r="CP360" s="585"/>
      <c r="CQ360" s="585"/>
      <c r="CR360" s="585"/>
      <c r="CS360" s="585"/>
      <c r="CT360" s="585"/>
      <c r="CU360" s="585"/>
      <c r="CV360" s="585"/>
      <c r="CW360" s="585"/>
      <c r="CX360" s="585"/>
      <c r="CY360" s="585"/>
      <c r="CZ360" s="585"/>
      <c r="DA360" s="585"/>
      <c r="DB360" s="585"/>
      <c r="DC360" s="585"/>
      <c r="DD360" s="585"/>
      <c r="DE360" s="585"/>
      <c r="DF360" s="585"/>
      <c r="DG360" s="585"/>
      <c r="DH360" s="585"/>
      <c r="DI360" s="585"/>
      <c r="DJ360" s="585"/>
      <c r="DK360" s="585"/>
      <c r="DL360" s="585"/>
      <c r="DM360" s="585"/>
      <c r="DN360" s="585"/>
      <c r="DO360" s="585"/>
      <c r="DP360" s="585"/>
      <c r="DQ360" s="585"/>
      <c r="DR360" s="585"/>
      <c r="DS360" s="585"/>
      <c r="DT360" s="585"/>
      <c r="DU360" s="585"/>
      <c r="DV360" s="585"/>
      <c r="DW360" s="585"/>
      <c r="DX360" s="585"/>
      <c r="DY360" s="585"/>
      <c r="DZ360" s="585"/>
      <c r="EA360" s="585"/>
      <c r="EB360" s="585"/>
      <c r="EC360" s="585"/>
      <c r="ED360" s="585"/>
      <c r="EE360" s="585"/>
      <c r="EF360" s="585"/>
      <c r="EG360" s="585"/>
      <c r="EH360" s="585"/>
      <c r="EI360" s="585"/>
      <c r="EJ360" s="585"/>
      <c r="EK360" s="585"/>
      <c r="EL360" s="585"/>
      <c r="EM360" s="585"/>
      <c r="EN360" s="585"/>
      <c r="EO360" s="585"/>
      <c r="EP360" s="585"/>
      <c r="EQ360" s="585"/>
      <c r="ER360" s="585"/>
      <c r="ES360" s="585"/>
      <c r="ET360" s="585"/>
      <c r="EU360" s="585"/>
      <c r="EV360" s="585"/>
      <c r="EW360" s="585"/>
      <c r="EX360" s="585"/>
      <c r="EY360" s="585"/>
      <c r="EZ360" s="585"/>
      <c r="FA360" s="585"/>
      <c r="FB360" s="585"/>
      <c r="FC360" s="585"/>
      <c r="FD360" s="585"/>
      <c r="FE360" s="585"/>
      <c r="FF360" s="585"/>
      <c r="FG360" s="585"/>
      <c r="FH360" s="585"/>
      <c r="FI360" s="585"/>
      <c r="FJ360" s="585"/>
      <c r="FK360" s="585"/>
      <c r="FL360" s="585"/>
      <c r="FM360" s="585"/>
      <c r="FN360" s="585"/>
      <c r="FO360" s="585"/>
      <c r="FP360" s="585"/>
      <c r="FQ360" s="585"/>
      <c r="FR360" s="585"/>
      <c r="FS360" s="585"/>
      <c r="FT360" s="585"/>
      <c r="FU360" s="585"/>
      <c r="FV360" s="585"/>
      <c r="FW360" s="585"/>
      <c r="FX360" s="585"/>
      <c r="FY360" s="585"/>
      <c r="FZ360" s="585"/>
      <c r="GA360" s="585"/>
      <c r="GB360" s="585"/>
      <c r="GC360" s="585"/>
      <c r="GD360" s="585"/>
      <c r="GE360" s="585"/>
      <c r="GF360" s="585"/>
      <c r="GG360" s="585"/>
      <c r="GH360" s="585"/>
      <c r="GI360" s="585"/>
      <c r="GJ360" s="585"/>
      <c r="GK360" s="585"/>
      <c r="GL360" s="585"/>
      <c r="GM360" s="585"/>
      <c r="GN360" s="585"/>
      <c r="GO360" s="585"/>
      <c r="GP360" s="585"/>
      <c r="GQ360" s="585"/>
      <c r="GR360" s="585"/>
      <c r="GS360" s="585"/>
      <c r="GT360" s="585"/>
      <c r="GU360" s="585"/>
      <c r="GV360" s="585"/>
      <c r="GW360" s="585"/>
      <c r="GX360" s="585"/>
      <c r="GY360" s="585"/>
      <c r="GZ360" s="585"/>
      <c r="HA360" s="585"/>
      <c r="HB360" s="585"/>
      <c r="HC360" s="585"/>
      <c r="HD360" s="585"/>
      <c r="HE360" s="585"/>
      <c r="HF360" s="585"/>
      <c r="HG360" s="585"/>
      <c r="HH360" s="585"/>
      <c r="HI360" s="585"/>
      <c r="HJ360" s="585"/>
      <c r="HK360" s="585"/>
      <c r="HL360" s="585"/>
      <c r="HM360" s="585"/>
      <c r="HN360" s="585"/>
      <c r="HO360" s="585"/>
      <c r="HP360" s="585"/>
      <c r="HQ360" s="585"/>
      <c r="HR360" s="585"/>
      <c r="HS360" s="585"/>
      <c r="HT360" s="585"/>
      <c r="HU360" s="585"/>
      <c r="HV360" s="585"/>
      <c r="HW360" s="585"/>
      <c r="HX360" s="585"/>
      <c r="HY360" s="585"/>
      <c r="HZ360" s="585"/>
      <c r="IA360" s="585"/>
      <c r="IB360" s="585"/>
      <c r="IC360" s="585"/>
      <c r="ID360" s="585"/>
      <c r="IE360" s="585"/>
      <c r="IF360" s="585"/>
      <c r="IG360" s="585"/>
      <c r="IH360" s="585"/>
      <c r="II360" s="585"/>
      <c r="IJ360" s="585"/>
      <c r="IK360" s="585"/>
      <c r="IL360" s="585"/>
      <c r="IM360" s="585"/>
      <c r="IN360" s="585"/>
      <c r="IO360" s="585"/>
      <c r="IP360" s="585"/>
      <c r="IQ360" s="585"/>
      <c r="IR360" s="585"/>
      <c r="IS360" s="585"/>
      <c r="IT360" s="585"/>
      <c r="IU360" s="585"/>
      <c r="IV360" s="585"/>
    </row>
    <row r="361" spans="1:256" x14ac:dyDescent="0.2">
      <c r="A361" s="582"/>
      <c r="B361" s="822" t="s">
        <v>211</v>
      </c>
      <c r="C361" s="823"/>
      <c r="D361" s="823"/>
      <c r="E361" s="823"/>
      <c r="F361" s="823"/>
      <c r="G361" s="823"/>
      <c r="H361" s="823"/>
      <c r="I361" s="824"/>
      <c r="J361" s="583"/>
      <c r="K361" s="584"/>
      <c r="L361" s="584"/>
      <c r="M361" s="585"/>
      <c r="N361" s="585"/>
      <c r="O361" s="585"/>
      <c r="P361" s="585"/>
      <c r="Q361" s="585"/>
      <c r="R361" s="585"/>
      <c r="S361" s="585"/>
      <c r="T361" s="585"/>
      <c r="U361" s="585"/>
      <c r="V361" s="585"/>
      <c r="W361" s="585"/>
      <c r="X361" s="585"/>
      <c r="Y361" s="585"/>
      <c r="Z361" s="585"/>
      <c r="AA361" s="585"/>
      <c r="AB361" s="585"/>
      <c r="AC361" s="585"/>
      <c r="AD361" s="585"/>
      <c r="AE361" s="585"/>
      <c r="AF361" s="585"/>
      <c r="AG361" s="585"/>
      <c r="AH361" s="585"/>
      <c r="AI361" s="585"/>
      <c r="AJ361" s="585"/>
      <c r="AK361" s="585"/>
      <c r="AL361" s="585"/>
      <c r="AM361" s="585"/>
      <c r="AN361" s="585"/>
      <c r="AO361" s="585"/>
      <c r="AP361" s="585"/>
      <c r="AQ361" s="585"/>
      <c r="AR361" s="585"/>
      <c r="AS361" s="585"/>
      <c r="AT361" s="585"/>
      <c r="AU361" s="585"/>
      <c r="AV361" s="585"/>
      <c r="AW361" s="585"/>
      <c r="AX361" s="585"/>
      <c r="AY361" s="585"/>
      <c r="AZ361" s="585"/>
      <c r="BA361" s="585"/>
      <c r="BB361" s="585"/>
      <c r="BC361" s="585"/>
      <c r="BD361" s="585"/>
      <c r="BE361" s="585"/>
      <c r="BF361" s="585"/>
      <c r="BG361" s="585"/>
      <c r="BH361" s="585"/>
      <c r="BI361" s="585"/>
      <c r="BJ361" s="585"/>
      <c r="BK361" s="585"/>
      <c r="BL361" s="585"/>
      <c r="BM361" s="585"/>
      <c r="BN361" s="585"/>
      <c r="BO361" s="585"/>
      <c r="BP361" s="585"/>
      <c r="BQ361" s="585"/>
      <c r="BR361" s="585"/>
      <c r="BS361" s="585"/>
      <c r="BT361" s="585"/>
      <c r="BU361" s="585"/>
      <c r="BV361" s="585"/>
      <c r="BW361" s="585"/>
      <c r="BX361" s="585"/>
      <c r="BY361" s="585"/>
      <c r="BZ361" s="585"/>
      <c r="CA361" s="585"/>
      <c r="CB361" s="585"/>
      <c r="CC361" s="585"/>
      <c r="CD361" s="585"/>
      <c r="CE361" s="585"/>
      <c r="CF361" s="585"/>
      <c r="CG361" s="585"/>
      <c r="CH361" s="585"/>
      <c r="CI361" s="585"/>
      <c r="CJ361" s="585"/>
      <c r="CK361" s="585"/>
      <c r="CL361" s="585"/>
      <c r="CM361" s="585"/>
      <c r="CN361" s="585"/>
      <c r="CO361" s="585"/>
      <c r="CP361" s="585"/>
      <c r="CQ361" s="585"/>
      <c r="CR361" s="585"/>
      <c r="CS361" s="585"/>
      <c r="CT361" s="585"/>
      <c r="CU361" s="585"/>
      <c r="CV361" s="585"/>
      <c r="CW361" s="585"/>
      <c r="CX361" s="585"/>
      <c r="CY361" s="585"/>
      <c r="CZ361" s="585"/>
      <c r="DA361" s="585"/>
      <c r="DB361" s="585"/>
      <c r="DC361" s="585"/>
      <c r="DD361" s="585"/>
      <c r="DE361" s="585"/>
      <c r="DF361" s="585"/>
      <c r="DG361" s="585"/>
      <c r="DH361" s="585"/>
      <c r="DI361" s="585"/>
      <c r="DJ361" s="585"/>
      <c r="DK361" s="585"/>
      <c r="DL361" s="585"/>
      <c r="DM361" s="585"/>
      <c r="DN361" s="585"/>
      <c r="DO361" s="585"/>
      <c r="DP361" s="585"/>
      <c r="DQ361" s="585"/>
      <c r="DR361" s="585"/>
      <c r="DS361" s="585"/>
      <c r="DT361" s="585"/>
      <c r="DU361" s="585"/>
      <c r="DV361" s="585"/>
      <c r="DW361" s="585"/>
      <c r="DX361" s="585"/>
      <c r="DY361" s="585"/>
      <c r="DZ361" s="585"/>
      <c r="EA361" s="585"/>
      <c r="EB361" s="585"/>
      <c r="EC361" s="585"/>
      <c r="ED361" s="585"/>
      <c r="EE361" s="585"/>
      <c r="EF361" s="585"/>
      <c r="EG361" s="585"/>
      <c r="EH361" s="585"/>
      <c r="EI361" s="585"/>
      <c r="EJ361" s="585"/>
      <c r="EK361" s="585"/>
      <c r="EL361" s="585"/>
      <c r="EM361" s="585"/>
      <c r="EN361" s="585"/>
      <c r="EO361" s="585"/>
      <c r="EP361" s="585"/>
      <c r="EQ361" s="585"/>
      <c r="ER361" s="585"/>
      <c r="ES361" s="585"/>
      <c r="ET361" s="585"/>
      <c r="EU361" s="585"/>
      <c r="EV361" s="585"/>
      <c r="EW361" s="585"/>
      <c r="EX361" s="585"/>
      <c r="EY361" s="585"/>
      <c r="EZ361" s="585"/>
      <c r="FA361" s="585"/>
      <c r="FB361" s="585"/>
      <c r="FC361" s="585"/>
      <c r="FD361" s="585"/>
      <c r="FE361" s="585"/>
      <c r="FF361" s="585"/>
      <c r="FG361" s="585"/>
      <c r="FH361" s="585"/>
      <c r="FI361" s="585"/>
      <c r="FJ361" s="585"/>
      <c r="FK361" s="585"/>
      <c r="FL361" s="585"/>
      <c r="FM361" s="585"/>
      <c r="FN361" s="585"/>
      <c r="FO361" s="585"/>
      <c r="FP361" s="585"/>
      <c r="FQ361" s="585"/>
      <c r="FR361" s="585"/>
      <c r="FS361" s="585"/>
      <c r="FT361" s="585"/>
      <c r="FU361" s="585"/>
      <c r="FV361" s="585"/>
      <c r="FW361" s="585"/>
      <c r="FX361" s="585"/>
      <c r="FY361" s="585"/>
      <c r="FZ361" s="585"/>
      <c r="GA361" s="585"/>
      <c r="GB361" s="585"/>
      <c r="GC361" s="585"/>
      <c r="GD361" s="585"/>
      <c r="GE361" s="585"/>
      <c r="GF361" s="585"/>
      <c r="GG361" s="585"/>
      <c r="GH361" s="585"/>
      <c r="GI361" s="585"/>
      <c r="GJ361" s="585"/>
      <c r="GK361" s="585"/>
      <c r="GL361" s="585"/>
      <c r="GM361" s="585"/>
      <c r="GN361" s="585"/>
      <c r="GO361" s="585"/>
      <c r="GP361" s="585"/>
      <c r="GQ361" s="585"/>
      <c r="GR361" s="585"/>
      <c r="GS361" s="585"/>
      <c r="GT361" s="585"/>
      <c r="GU361" s="585"/>
      <c r="GV361" s="585"/>
      <c r="GW361" s="585"/>
      <c r="GX361" s="585"/>
      <c r="GY361" s="585"/>
      <c r="GZ361" s="585"/>
      <c r="HA361" s="585"/>
      <c r="HB361" s="585"/>
      <c r="HC361" s="585"/>
      <c r="HD361" s="585"/>
      <c r="HE361" s="585"/>
      <c r="HF361" s="585"/>
      <c r="HG361" s="585"/>
      <c r="HH361" s="585"/>
      <c r="HI361" s="585"/>
      <c r="HJ361" s="585"/>
      <c r="HK361" s="585"/>
      <c r="HL361" s="585"/>
      <c r="HM361" s="585"/>
      <c r="HN361" s="585"/>
      <c r="HO361" s="585"/>
      <c r="HP361" s="585"/>
      <c r="HQ361" s="585"/>
      <c r="HR361" s="585"/>
      <c r="HS361" s="585"/>
      <c r="HT361" s="585"/>
      <c r="HU361" s="585"/>
      <c r="HV361" s="585"/>
      <c r="HW361" s="585"/>
      <c r="HX361" s="585"/>
      <c r="HY361" s="585"/>
      <c r="HZ361" s="585"/>
      <c r="IA361" s="585"/>
      <c r="IB361" s="585"/>
      <c r="IC361" s="585"/>
      <c r="ID361" s="585"/>
      <c r="IE361" s="585"/>
      <c r="IF361" s="585"/>
      <c r="IG361" s="585"/>
      <c r="IH361" s="585"/>
      <c r="II361" s="585"/>
      <c r="IJ361" s="585"/>
      <c r="IK361" s="585"/>
      <c r="IL361" s="585"/>
      <c r="IM361" s="585"/>
      <c r="IN361" s="585"/>
      <c r="IO361" s="585"/>
      <c r="IP361" s="585"/>
      <c r="IQ361" s="585"/>
      <c r="IR361" s="585"/>
      <c r="IS361" s="585"/>
      <c r="IT361" s="585"/>
      <c r="IU361" s="585"/>
      <c r="IV361" s="585"/>
    </row>
    <row r="362" spans="1:256" x14ac:dyDescent="0.2">
      <c r="A362" s="582"/>
      <c r="B362" s="822" t="s">
        <v>212</v>
      </c>
      <c r="C362" s="823"/>
      <c r="D362" s="823"/>
      <c r="E362" s="823"/>
      <c r="F362" s="823"/>
      <c r="G362" s="823"/>
      <c r="H362" s="823"/>
      <c r="I362" s="824"/>
      <c r="J362" s="583"/>
      <c r="K362" s="584"/>
      <c r="L362" s="584"/>
      <c r="M362" s="585"/>
      <c r="N362" s="585"/>
      <c r="O362" s="585"/>
      <c r="P362" s="585"/>
      <c r="Q362" s="585"/>
      <c r="R362" s="585"/>
      <c r="S362" s="585"/>
      <c r="T362" s="585"/>
      <c r="U362" s="585"/>
      <c r="V362" s="585"/>
      <c r="W362" s="585"/>
      <c r="X362" s="585"/>
      <c r="Y362" s="585"/>
      <c r="Z362" s="585"/>
      <c r="AA362" s="585"/>
      <c r="AB362" s="585"/>
      <c r="AC362" s="585"/>
      <c r="AD362" s="585"/>
      <c r="AE362" s="585"/>
      <c r="AF362" s="585"/>
      <c r="AG362" s="585"/>
      <c r="AH362" s="585"/>
      <c r="AI362" s="585"/>
      <c r="AJ362" s="585"/>
      <c r="AK362" s="585"/>
      <c r="AL362" s="585"/>
      <c r="AM362" s="585"/>
      <c r="AN362" s="585"/>
      <c r="AO362" s="585"/>
      <c r="AP362" s="585"/>
      <c r="AQ362" s="585"/>
      <c r="AR362" s="585"/>
      <c r="AS362" s="585"/>
      <c r="AT362" s="585"/>
      <c r="AU362" s="585"/>
      <c r="AV362" s="585"/>
      <c r="AW362" s="585"/>
      <c r="AX362" s="585"/>
      <c r="AY362" s="585"/>
      <c r="AZ362" s="585"/>
      <c r="BA362" s="585"/>
      <c r="BB362" s="585"/>
      <c r="BC362" s="585"/>
      <c r="BD362" s="585"/>
      <c r="BE362" s="585"/>
      <c r="BF362" s="585"/>
      <c r="BG362" s="585"/>
      <c r="BH362" s="585"/>
      <c r="BI362" s="585"/>
      <c r="BJ362" s="585"/>
      <c r="BK362" s="585"/>
      <c r="BL362" s="585"/>
      <c r="BM362" s="585"/>
      <c r="BN362" s="585"/>
      <c r="BO362" s="585"/>
      <c r="BP362" s="585"/>
      <c r="BQ362" s="585"/>
      <c r="BR362" s="585"/>
      <c r="BS362" s="585"/>
      <c r="BT362" s="585"/>
      <c r="BU362" s="585"/>
      <c r="BV362" s="585"/>
      <c r="BW362" s="585"/>
      <c r="BX362" s="585"/>
      <c r="BY362" s="585"/>
      <c r="BZ362" s="585"/>
      <c r="CA362" s="585"/>
      <c r="CB362" s="585"/>
      <c r="CC362" s="585"/>
      <c r="CD362" s="585"/>
      <c r="CE362" s="585"/>
      <c r="CF362" s="585"/>
      <c r="CG362" s="585"/>
      <c r="CH362" s="585"/>
      <c r="CI362" s="585"/>
      <c r="CJ362" s="585"/>
      <c r="CK362" s="585"/>
      <c r="CL362" s="585"/>
      <c r="CM362" s="585"/>
      <c r="CN362" s="585"/>
      <c r="CO362" s="585"/>
      <c r="CP362" s="585"/>
      <c r="CQ362" s="585"/>
      <c r="CR362" s="585"/>
      <c r="CS362" s="585"/>
      <c r="CT362" s="585"/>
      <c r="CU362" s="585"/>
      <c r="CV362" s="585"/>
      <c r="CW362" s="585"/>
      <c r="CX362" s="585"/>
      <c r="CY362" s="585"/>
      <c r="CZ362" s="585"/>
      <c r="DA362" s="585"/>
      <c r="DB362" s="585"/>
      <c r="DC362" s="585"/>
      <c r="DD362" s="585"/>
      <c r="DE362" s="585"/>
      <c r="DF362" s="585"/>
      <c r="DG362" s="585"/>
      <c r="DH362" s="585"/>
      <c r="DI362" s="585"/>
      <c r="DJ362" s="585"/>
      <c r="DK362" s="585"/>
      <c r="DL362" s="585"/>
      <c r="DM362" s="585"/>
      <c r="DN362" s="585"/>
      <c r="DO362" s="585"/>
      <c r="DP362" s="585"/>
      <c r="DQ362" s="585"/>
      <c r="DR362" s="585"/>
      <c r="DS362" s="585"/>
      <c r="DT362" s="585"/>
      <c r="DU362" s="585"/>
      <c r="DV362" s="585"/>
      <c r="DW362" s="585"/>
      <c r="DX362" s="585"/>
      <c r="DY362" s="585"/>
      <c r="DZ362" s="585"/>
      <c r="EA362" s="585"/>
      <c r="EB362" s="585"/>
      <c r="EC362" s="585"/>
      <c r="ED362" s="585"/>
      <c r="EE362" s="585"/>
      <c r="EF362" s="585"/>
      <c r="EG362" s="585"/>
      <c r="EH362" s="585"/>
      <c r="EI362" s="585"/>
      <c r="EJ362" s="585"/>
      <c r="EK362" s="585"/>
      <c r="EL362" s="585"/>
      <c r="EM362" s="585"/>
      <c r="EN362" s="585"/>
      <c r="EO362" s="585"/>
      <c r="EP362" s="585"/>
      <c r="EQ362" s="585"/>
      <c r="ER362" s="585"/>
      <c r="ES362" s="585"/>
      <c r="ET362" s="585"/>
      <c r="EU362" s="585"/>
      <c r="EV362" s="585"/>
      <c r="EW362" s="585"/>
      <c r="EX362" s="585"/>
      <c r="EY362" s="585"/>
      <c r="EZ362" s="585"/>
      <c r="FA362" s="585"/>
      <c r="FB362" s="585"/>
      <c r="FC362" s="585"/>
      <c r="FD362" s="585"/>
      <c r="FE362" s="585"/>
      <c r="FF362" s="585"/>
      <c r="FG362" s="585"/>
      <c r="FH362" s="585"/>
      <c r="FI362" s="585"/>
      <c r="FJ362" s="585"/>
      <c r="FK362" s="585"/>
      <c r="FL362" s="585"/>
      <c r="FM362" s="585"/>
      <c r="FN362" s="585"/>
      <c r="FO362" s="585"/>
      <c r="FP362" s="585"/>
      <c r="FQ362" s="585"/>
      <c r="FR362" s="585"/>
      <c r="FS362" s="585"/>
      <c r="FT362" s="585"/>
      <c r="FU362" s="585"/>
      <c r="FV362" s="585"/>
      <c r="FW362" s="585"/>
      <c r="FX362" s="585"/>
      <c r="FY362" s="585"/>
      <c r="FZ362" s="585"/>
      <c r="GA362" s="585"/>
      <c r="GB362" s="585"/>
      <c r="GC362" s="585"/>
      <c r="GD362" s="585"/>
      <c r="GE362" s="585"/>
      <c r="GF362" s="585"/>
      <c r="GG362" s="585"/>
      <c r="GH362" s="585"/>
      <c r="GI362" s="585"/>
      <c r="GJ362" s="585"/>
      <c r="GK362" s="585"/>
      <c r="GL362" s="585"/>
      <c r="GM362" s="585"/>
      <c r="GN362" s="585"/>
      <c r="GO362" s="585"/>
      <c r="GP362" s="585"/>
      <c r="GQ362" s="585"/>
      <c r="GR362" s="585"/>
      <c r="GS362" s="585"/>
      <c r="GT362" s="585"/>
      <c r="GU362" s="585"/>
      <c r="GV362" s="585"/>
      <c r="GW362" s="585"/>
      <c r="GX362" s="585"/>
      <c r="GY362" s="585"/>
      <c r="GZ362" s="585"/>
      <c r="HA362" s="585"/>
      <c r="HB362" s="585"/>
      <c r="HC362" s="585"/>
      <c r="HD362" s="585"/>
      <c r="HE362" s="585"/>
      <c r="HF362" s="585"/>
      <c r="HG362" s="585"/>
      <c r="HH362" s="585"/>
      <c r="HI362" s="585"/>
      <c r="HJ362" s="585"/>
      <c r="HK362" s="585"/>
      <c r="HL362" s="585"/>
      <c r="HM362" s="585"/>
      <c r="HN362" s="585"/>
      <c r="HO362" s="585"/>
      <c r="HP362" s="585"/>
      <c r="HQ362" s="585"/>
      <c r="HR362" s="585"/>
      <c r="HS362" s="585"/>
      <c r="HT362" s="585"/>
      <c r="HU362" s="585"/>
      <c r="HV362" s="585"/>
      <c r="HW362" s="585"/>
      <c r="HX362" s="585"/>
      <c r="HY362" s="585"/>
      <c r="HZ362" s="585"/>
      <c r="IA362" s="585"/>
      <c r="IB362" s="585"/>
      <c r="IC362" s="585"/>
      <c r="ID362" s="585"/>
      <c r="IE362" s="585"/>
      <c r="IF362" s="585"/>
      <c r="IG362" s="585"/>
      <c r="IH362" s="585"/>
      <c r="II362" s="585"/>
      <c r="IJ362" s="585"/>
      <c r="IK362" s="585"/>
      <c r="IL362" s="585"/>
      <c r="IM362" s="585"/>
      <c r="IN362" s="585"/>
      <c r="IO362" s="585"/>
      <c r="IP362" s="585"/>
      <c r="IQ362" s="585"/>
      <c r="IR362" s="585"/>
      <c r="IS362" s="585"/>
      <c r="IT362" s="585"/>
      <c r="IU362" s="585"/>
      <c r="IV362" s="585"/>
    </row>
    <row r="363" spans="1:256" ht="12.75" customHeight="1" x14ac:dyDescent="0.2">
      <c r="A363" s="582"/>
      <c r="B363" s="894" t="str">
        <f>B4</f>
        <v>Substituição dos sistemas de climatização dos cartórios do Edifício Sede por VRF</v>
      </c>
      <c r="C363" s="895"/>
      <c r="D363" s="895"/>
      <c r="E363" s="895"/>
      <c r="F363" s="895"/>
      <c r="G363" s="895"/>
      <c r="H363" s="895"/>
      <c r="I363" s="896"/>
      <c r="J363" s="583"/>
      <c r="K363" s="584"/>
      <c r="L363" s="584"/>
      <c r="M363" s="585"/>
      <c r="N363" s="585"/>
      <c r="O363" s="585"/>
      <c r="P363" s="585"/>
      <c r="Q363" s="585"/>
      <c r="R363" s="585"/>
      <c r="S363" s="585"/>
      <c r="T363" s="585"/>
      <c r="U363" s="585"/>
      <c r="V363" s="585"/>
      <c r="W363" s="585"/>
      <c r="X363" s="585"/>
      <c r="Y363" s="585"/>
      <c r="Z363" s="585"/>
      <c r="AA363" s="585"/>
      <c r="AB363" s="585"/>
      <c r="AC363" s="585"/>
      <c r="AD363" s="585"/>
      <c r="AE363" s="585"/>
      <c r="AF363" s="585"/>
      <c r="AG363" s="585"/>
      <c r="AH363" s="585"/>
      <c r="AI363" s="585"/>
      <c r="AJ363" s="585"/>
      <c r="AK363" s="585"/>
      <c r="AL363" s="585"/>
      <c r="AM363" s="585"/>
      <c r="AN363" s="585"/>
      <c r="AO363" s="585"/>
      <c r="AP363" s="585"/>
      <c r="AQ363" s="585"/>
      <c r="AR363" s="585"/>
      <c r="AS363" s="585"/>
      <c r="AT363" s="585"/>
      <c r="AU363" s="585"/>
      <c r="AV363" s="585"/>
      <c r="AW363" s="585"/>
      <c r="AX363" s="585"/>
      <c r="AY363" s="585"/>
      <c r="AZ363" s="585"/>
      <c r="BA363" s="585"/>
      <c r="BB363" s="585"/>
      <c r="BC363" s="585"/>
      <c r="BD363" s="585"/>
      <c r="BE363" s="585"/>
      <c r="BF363" s="585"/>
      <c r="BG363" s="585"/>
      <c r="BH363" s="585"/>
      <c r="BI363" s="585"/>
      <c r="BJ363" s="585"/>
      <c r="BK363" s="585"/>
      <c r="BL363" s="585"/>
      <c r="BM363" s="585"/>
      <c r="BN363" s="585"/>
      <c r="BO363" s="585"/>
      <c r="BP363" s="585"/>
      <c r="BQ363" s="585"/>
      <c r="BR363" s="585"/>
      <c r="BS363" s="585"/>
      <c r="BT363" s="585"/>
      <c r="BU363" s="585"/>
      <c r="BV363" s="585"/>
      <c r="BW363" s="585"/>
      <c r="BX363" s="585"/>
      <c r="BY363" s="585"/>
      <c r="BZ363" s="585"/>
      <c r="CA363" s="585"/>
      <c r="CB363" s="585"/>
      <c r="CC363" s="585"/>
      <c r="CD363" s="585"/>
      <c r="CE363" s="585"/>
      <c r="CF363" s="585"/>
      <c r="CG363" s="585"/>
      <c r="CH363" s="585"/>
      <c r="CI363" s="585"/>
      <c r="CJ363" s="585"/>
      <c r="CK363" s="585"/>
      <c r="CL363" s="585"/>
      <c r="CM363" s="585"/>
      <c r="CN363" s="585"/>
      <c r="CO363" s="585"/>
      <c r="CP363" s="585"/>
      <c r="CQ363" s="585"/>
      <c r="CR363" s="585"/>
      <c r="CS363" s="585"/>
      <c r="CT363" s="585"/>
      <c r="CU363" s="585"/>
      <c r="CV363" s="585"/>
      <c r="CW363" s="585"/>
      <c r="CX363" s="585"/>
      <c r="CY363" s="585"/>
      <c r="CZ363" s="585"/>
      <c r="DA363" s="585"/>
      <c r="DB363" s="585"/>
      <c r="DC363" s="585"/>
      <c r="DD363" s="585"/>
      <c r="DE363" s="585"/>
      <c r="DF363" s="585"/>
      <c r="DG363" s="585"/>
      <c r="DH363" s="585"/>
      <c r="DI363" s="585"/>
      <c r="DJ363" s="585"/>
      <c r="DK363" s="585"/>
      <c r="DL363" s="585"/>
      <c r="DM363" s="585"/>
      <c r="DN363" s="585"/>
      <c r="DO363" s="585"/>
      <c r="DP363" s="585"/>
      <c r="DQ363" s="585"/>
      <c r="DR363" s="585"/>
      <c r="DS363" s="585"/>
      <c r="DT363" s="585"/>
      <c r="DU363" s="585"/>
      <c r="DV363" s="585"/>
      <c r="DW363" s="585"/>
      <c r="DX363" s="585"/>
      <c r="DY363" s="585"/>
      <c r="DZ363" s="585"/>
      <c r="EA363" s="585"/>
      <c r="EB363" s="585"/>
      <c r="EC363" s="585"/>
      <c r="ED363" s="585"/>
      <c r="EE363" s="585"/>
      <c r="EF363" s="585"/>
      <c r="EG363" s="585"/>
      <c r="EH363" s="585"/>
      <c r="EI363" s="585"/>
      <c r="EJ363" s="585"/>
      <c r="EK363" s="585"/>
      <c r="EL363" s="585"/>
      <c r="EM363" s="585"/>
      <c r="EN363" s="585"/>
      <c r="EO363" s="585"/>
      <c r="EP363" s="585"/>
      <c r="EQ363" s="585"/>
      <c r="ER363" s="585"/>
      <c r="ES363" s="585"/>
      <c r="ET363" s="585"/>
      <c r="EU363" s="585"/>
      <c r="EV363" s="585"/>
      <c r="EW363" s="585"/>
      <c r="EX363" s="585"/>
      <c r="EY363" s="585"/>
      <c r="EZ363" s="585"/>
      <c r="FA363" s="585"/>
      <c r="FB363" s="585"/>
      <c r="FC363" s="585"/>
      <c r="FD363" s="585"/>
      <c r="FE363" s="585"/>
      <c r="FF363" s="585"/>
      <c r="FG363" s="585"/>
      <c r="FH363" s="585"/>
      <c r="FI363" s="585"/>
      <c r="FJ363" s="585"/>
      <c r="FK363" s="585"/>
      <c r="FL363" s="585"/>
      <c r="FM363" s="585"/>
      <c r="FN363" s="585"/>
      <c r="FO363" s="585"/>
      <c r="FP363" s="585"/>
      <c r="FQ363" s="585"/>
      <c r="FR363" s="585"/>
      <c r="FS363" s="585"/>
      <c r="FT363" s="585"/>
      <c r="FU363" s="585"/>
      <c r="FV363" s="585"/>
      <c r="FW363" s="585"/>
      <c r="FX363" s="585"/>
      <c r="FY363" s="585"/>
      <c r="FZ363" s="585"/>
      <c r="GA363" s="585"/>
      <c r="GB363" s="585"/>
      <c r="GC363" s="585"/>
      <c r="GD363" s="585"/>
      <c r="GE363" s="585"/>
      <c r="GF363" s="585"/>
      <c r="GG363" s="585"/>
      <c r="GH363" s="585"/>
      <c r="GI363" s="585"/>
      <c r="GJ363" s="585"/>
      <c r="GK363" s="585"/>
      <c r="GL363" s="585"/>
      <c r="GM363" s="585"/>
      <c r="GN363" s="585"/>
      <c r="GO363" s="585"/>
      <c r="GP363" s="585"/>
      <c r="GQ363" s="585"/>
      <c r="GR363" s="585"/>
      <c r="GS363" s="585"/>
      <c r="GT363" s="585"/>
      <c r="GU363" s="585"/>
      <c r="GV363" s="585"/>
      <c r="GW363" s="585"/>
      <c r="GX363" s="585"/>
      <c r="GY363" s="585"/>
      <c r="GZ363" s="585"/>
      <c r="HA363" s="585"/>
      <c r="HB363" s="585"/>
      <c r="HC363" s="585"/>
      <c r="HD363" s="585"/>
      <c r="HE363" s="585"/>
      <c r="HF363" s="585"/>
      <c r="HG363" s="585"/>
      <c r="HH363" s="585"/>
      <c r="HI363" s="585"/>
      <c r="HJ363" s="585"/>
      <c r="HK363" s="585"/>
      <c r="HL363" s="585"/>
      <c r="HM363" s="585"/>
      <c r="HN363" s="585"/>
      <c r="HO363" s="585"/>
      <c r="HP363" s="585"/>
      <c r="HQ363" s="585"/>
      <c r="HR363" s="585"/>
      <c r="HS363" s="585"/>
      <c r="HT363" s="585"/>
      <c r="HU363" s="585"/>
      <c r="HV363" s="585"/>
      <c r="HW363" s="585"/>
      <c r="HX363" s="585"/>
      <c r="HY363" s="585"/>
      <c r="HZ363" s="585"/>
      <c r="IA363" s="585"/>
      <c r="IB363" s="585"/>
      <c r="IC363" s="585"/>
      <c r="ID363" s="585"/>
      <c r="IE363" s="585"/>
      <c r="IF363" s="585"/>
      <c r="IG363" s="585"/>
      <c r="IH363" s="585"/>
      <c r="II363" s="585"/>
      <c r="IJ363" s="585"/>
      <c r="IK363" s="585"/>
      <c r="IL363" s="585"/>
      <c r="IM363" s="585"/>
      <c r="IN363" s="585"/>
      <c r="IO363" s="585"/>
      <c r="IP363" s="585"/>
      <c r="IQ363" s="585"/>
      <c r="IR363" s="585"/>
      <c r="IS363" s="585"/>
      <c r="IT363" s="585"/>
      <c r="IU363" s="585"/>
      <c r="IV363" s="585"/>
    </row>
    <row r="364" spans="1:256" ht="12.75" customHeight="1" x14ac:dyDescent="0.2">
      <c r="A364" s="582"/>
      <c r="B364" s="847"/>
      <c r="C364" s="848"/>
      <c r="D364" s="848"/>
      <c r="E364" s="848"/>
      <c r="F364" s="848"/>
      <c r="G364" s="848"/>
      <c r="H364" s="848"/>
      <c r="I364" s="849"/>
      <c r="J364" s="583"/>
      <c r="K364" s="584"/>
      <c r="L364" s="584"/>
      <c r="M364" s="585"/>
      <c r="N364" s="585"/>
      <c r="O364" s="585"/>
      <c r="P364" s="585"/>
      <c r="Q364" s="585"/>
      <c r="R364" s="585"/>
      <c r="S364" s="585"/>
      <c r="T364" s="585"/>
      <c r="U364" s="585"/>
      <c r="V364" s="585"/>
      <c r="W364" s="585"/>
      <c r="X364" s="585"/>
      <c r="Y364" s="585"/>
      <c r="Z364" s="585"/>
      <c r="AA364" s="585"/>
      <c r="AB364" s="585"/>
      <c r="AC364" s="585"/>
      <c r="AD364" s="585"/>
      <c r="AE364" s="585"/>
      <c r="AF364" s="585"/>
      <c r="AG364" s="585"/>
      <c r="AH364" s="585"/>
      <c r="AI364" s="585"/>
      <c r="AJ364" s="585"/>
      <c r="AK364" s="585"/>
      <c r="AL364" s="585"/>
      <c r="AM364" s="585"/>
      <c r="AN364" s="585"/>
      <c r="AO364" s="585"/>
      <c r="AP364" s="585"/>
      <c r="AQ364" s="585"/>
      <c r="AR364" s="585"/>
      <c r="AS364" s="585"/>
      <c r="AT364" s="585"/>
      <c r="AU364" s="585"/>
      <c r="AV364" s="585"/>
      <c r="AW364" s="585"/>
      <c r="AX364" s="585"/>
      <c r="AY364" s="585"/>
      <c r="AZ364" s="585"/>
      <c r="BA364" s="585"/>
      <c r="BB364" s="585"/>
      <c r="BC364" s="585"/>
      <c r="BD364" s="585"/>
      <c r="BE364" s="585"/>
      <c r="BF364" s="585"/>
      <c r="BG364" s="585"/>
      <c r="BH364" s="585"/>
      <c r="BI364" s="585"/>
      <c r="BJ364" s="585"/>
      <c r="BK364" s="585"/>
      <c r="BL364" s="585"/>
      <c r="BM364" s="585"/>
      <c r="BN364" s="585"/>
      <c r="BO364" s="585"/>
      <c r="BP364" s="585"/>
      <c r="BQ364" s="585"/>
      <c r="BR364" s="585"/>
      <c r="BS364" s="585"/>
      <c r="BT364" s="585"/>
      <c r="BU364" s="585"/>
      <c r="BV364" s="585"/>
      <c r="BW364" s="585"/>
      <c r="BX364" s="585"/>
      <c r="BY364" s="585"/>
      <c r="BZ364" s="585"/>
      <c r="CA364" s="585"/>
      <c r="CB364" s="585"/>
      <c r="CC364" s="585"/>
      <c r="CD364" s="585"/>
      <c r="CE364" s="585"/>
      <c r="CF364" s="585"/>
      <c r="CG364" s="585"/>
      <c r="CH364" s="585"/>
      <c r="CI364" s="585"/>
      <c r="CJ364" s="585"/>
      <c r="CK364" s="585"/>
      <c r="CL364" s="585"/>
      <c r="CM364" s="585"/>
      <c r="CN364" s="585"/>
      <c r="CO364" s="585"/>
      <c r="CP364" s="585"/>
      <c r="CQ364" s="585"/>
      <c r="CR364" s="585"/>
      <c r="CS364" s="585"/>
      <c r="CT364" s="585"/>
      <c r="CU364" s="585"/>
      <c r="CV364" s="585"/>
      <c r="CW364" s="585"/>
      <c r="CX364" s="585"/>
      <c r="CY364" s="585"/>
      <c r="CZ364" s="585"/>
      <c r="DA364" s="585"/>
      <c r="DB364" s="585"/>
      <c r="DC364" s="585"/>
      <c r="DD364" s="585"/>
      <c r="DE364" s="585"/>
      <c r="DF364" s="585"/>
      <c r="DG364" s="585"/>
      <c r="DH364" s="585"/>
      <c r="DI364" s="585"/>
      <c r="DJ364" s="585"/>
      <c r="DK364" s="585"/>
      <c r="DL364" s="585"/>
      <c r="DM364" s="585"/>
      <c r="DN364" s="585"/>
      <c r="DO364" s="585"/>
      <c r="DP364" s="585"/>
      <c r="DQ364" s="585"/>
      <c r="DR364" s="585"/>
      <c r="DS364" s="585"/>
      <c r="DT364" s="585"/>
      <c r="DU364" s="585"/>
      <c r="DV364" s="585"/>
      <c r="DW364" s="585"/>
      <c r="DX364" s="585"/>
      <c r="DY364" s="585"/>
      <c r="DZ364" s="585"/>
      <c r="EA364" s="585"/>
      <c r="EB364" s="585"/>
      <c r="EC364" s="585"/>
      <c r="ED364" s="585"/>
      <c r="EE364" s="585"/>
      <c r="EF364" s="585"/>
      <c r="EG364" s="585"/>
      <c r="EH364" s="585"/>
      <c r="EI364" s="585"/>
      <c r="EJ364" s="585"/>
      <c r="EK364" s="585"/>
      <c r="EL364" s="585"/>
      <c r="EM364" s="585"/>
      <c r="EN364" s="585"/>
      <c r="EO364" s="585"/>
      <c r="EP364" s="585"/>
      <c r="EQ364" s="585"/>
      <c r="ER364" s="585"/>
      <c r="ES364" s="585"/>
      <c r="ET364" s="585"/>
      <c r="EU364" s="585"/>
      <c r="EV364" s="585"/>
      <c r="EW364" s="585"/>
      <c r="EX364" s="585"/>
      <c r="EY364" s="585"/>
      <c r="EZ364" s="585"/>
      <c r="FA364" s="585"/>
      <c r="FB364" s="585"/>
      <c r="FC364" s="585"/>
      <c r="FD364" s="585"/>
      <c r="FE364" s="585"/>
      <c r="FF364" s="585"/>
      <c r="FG364" s="585"/>
      <c r="FH364" s="585"/>
      <c r="FI364" s="585"/>
      <c r="FJ364" s="585"/>
      <c r="FK364" s="585"/>
      <c r="FL364" s="585"/>
      <c r="FM364" s="585"/>
      <c r="FN364" s="585"/>
      <c r="FO364" s="585"/>
      <c r="FP364" s="585"/>
      <c r="FQ364" s="585"/>
      <c r="FR364" s="585"/>
      <c r="FS364" s="585"/>
      <c r="FT364" s="585"/>
      <c r="FU364" s="585"/>
      <c r="FV364" s="585"/>
      <c r="FW364" s="585"/>
      <c r="FX364" s="585"/>
      <c r="FY364" s="585"/>
      <c r="FZ364" s="585"/>
      <c r="GA364" s="585"/>
      <c r="GB364" s="585"/>
      <c r="GC364" s="585"/>
      <c r="GD364" s="585"/>
      <c r="GE364" s="585"/>
      <c r="GF364" s="585"/>
      <c r="GG364" s="585"/>
      <c r="GH364" s="585"/>
      <c r="GI364" s="585"/>
      <c r="GJ364" s="585"/>
      <c r="GK364" s="585"/>
      <c r="GL364" s="585"/>
      <c r="GM364" s="585"/>
      <c r="GN364" s="585"/>
      <c r="GO364" s="585"/>
      <c r="GP364" s="585"/>
      <c r="GQ364" s="585"/>
      <c r="GR364" s="585"/>
      <c r="GS364" s="585"/>
      <c r="GT364" s="585"/>
      <c r="GU364" s="585"/>
      <c r="GV364" s="585"/>
      <c r="GW364" s="585"/>
      <c r="GX364" s="585"/>
      <c r="GY364" s="585"/>
      <c r="GZ364" s="585"/>
      <c r="HA364" s="585"/>
      <c r="HB364" s="585"/>
      <c r="HC364" s="585"/>
      <c r="HD364" s="585"/>
      <c r="HE364" s="585"/>
      <c r="HF364" s="585"/>
      <c r="HG364" s="585"/>
      <c r="HH364" s="585"/>
      <c r="HI364" s="585"/>
      <c r="HJ364" s="585"/>
      <c r="HK364" s="585"/>
      <c r="HL364" s="585"/>
      <c r="HM364" s="585"/>
      <c r="HN364" s="585"/>
      <c r="HO364" s="585"/>
      <c r="HP364" s="585"/>
      <c r="HQ364" s="585"/>
      <c r="HR364" s="585"/>
      <c r="HS364" s="585"/>
      <c r="HT364" s="585"/>
      <c r="HU364" s="585"/>
      <c r="HV364" s="585"/>
      <c r="HW364" s="585"/>
      <c r="HX364" s="585"/>
      <c r="HY364" s="585"/>
      <c r="HZ364" s="585"/>
      <c r="IA364" s="585"/>
      <c r="IB364" s="585"/>
      <c r="IC364" s="585"/>
      <c r="ID364" s="585"/>
      <c r="IE364" s="585"/>
      <c r="IF364" s="585"/>
      <c r="IG364" s="585"/>
      <c r="IH364" s="585"/>
      <c r="II364" s="585"/>
      <c r="IJ364" s="585"/>
      <c r="IK364" s="585"/>
      <c r="IL364" s="585"/>
      <c r="IM364" s="585"/>
      <c r="IN364" s="585"/>
      <c r="IO364" s="585"/>
      <c r="IP364" s="585"/>
      <c r="IQ364" s="585"/>
      <c r="IR364" s="585"/>
      <c r="IS364" s="585"/>
      <c r="IT364" s="585"/>
      <c r="IU364" s="585"/>
      <c r="IV364" s="585"/>
    </row>
    <row r="365" spans="1:256" s="589" customFormat="1" ht="19.5" customHeight="1" x14ac:dyDescent="0.2">
      <c r="A365" s="586"/>
      <c r="B365" s="882" t="str">
        <f>'[8]Anexo 2 elétrica'!H23</f>
        <v>ELE-011</v>
      </c>
      <c r="C365" s="897"/>
      <c r="D365" s="897"/>
      <c r="E365" s="897"/>
      <c r="F365" s="897"/>
      <c r="G365" s="897"/>
      <c r="H365" s="897"/>
      <c r="I365" s="898"/>
      <c r="J365" s="587"/>
      <c r="K365" s="587"/>
      <c r="L365" s="587"/>
      <c r="M365" s="588"/>
      <c r="N365" s="588"/>
      <c r="O365" s="588"/>
      <c r="P365" s="588"/>
      <c r="Q365" s="588"/>
      <c r="R365" s="588"/>
      <c r="S365" s="588"/>
      <c r="T365" s="588"/>
      <c r="U365" s="588"/>
      <c r="V365" s="588"/>
      <c r="W365" s="588"/>
      <c r="X365" s="588"/>
      <c r="Y365" s="588"/>
      <c r="Z365" s="588"/>
      <c r="AA365" s="588"/>
      <c r="AB365" s="588"/>
      <c r="AC365" s="588"/>
      <c r="AD365" s="588"/>
      <c r="AE365" s="588"/>
      <c r="AF365" s="588"/>
      <c r="AG365" s="588"/>
      <c r="AH365" s="588"/>
      <c r="AI365" s="588"/>
      <c r="AJ365" s="588"/>
      <c r="AK365" s="588"/>
      <c r="AL365" s="588"/>
      <c r="AM365" s="588"/>
      <c r="AN365" s="588"/>
      <c r="AO365" s="588"/>
      <c r="AP365" s="588"/>
      <c r="AQ365" s="588"/>
      <c r="AR365" s="588"/>
      <c r="AS365" s="588"/>
      <c r="AT365" s="588"/>
      <c r="AU365" s="588"/>
      <c r="AV365" s="588"/>
      <c r="AW365" s="588"/>
      <c r="AX365" s="588"/>
      <c r="AY365" s="588"/>
      <c r="AZ365" s="588"/>
      <c r="BA365" s="588"/>
      <c r="BB365" s="588"/>
      <c r="BC365" s="588"/>
      <c r="BD365" s="588"/>
      <c r="BE365" s="588"/>
      <c r="BF365" s="588"/>
      <c r="BG365" s="588"/>
      <c r="BH365" s="588"/>
      <c r="BI365" s="588"/>
      <c r="BJ365" s="588"/>
      <c r="BK365" s="588"/>
      <c r="BL365" s="588"/>
      <c r="BM365" s="588"/>
      <c r="BN365" s="588"/>
      <c r="BO365" s="588"/>
      <c r="BP365" s="588"/>
      <c r="BQ365" s="588"/>
      <c r="BR365" s="588"/>
      <c r="BS365" s="588"/>
      <c r="BT365" s="588"/>
      <c r="BU365" s="588"/>
      <c r="BV365" s="588"/>
      <c r="BW365" s="588"/>
      <c r="BX365" s="588"/>
      <c r="BY365" s="588"/>
      <c r="BZ365" s="588"/>
      <c r="CA365" s="588"/>
      <c r="CB365" s="588"/>
      <c r="CC365" s="588"/>
      <c r="CD365" s="588"/>
      <c r="CE365" s="588"/>
      <c r="CF365" s="588"/>
      <c r="CG365" s="588"/>
      <c r="CH365" s="588"/>
      <c r="CI365" s="588"/>
      <c r="CJ365" s="588"/>
      <c r="CK365" s="588"/>
      <c r="CL365" s="588"/>
      <c r="CM365" s="588"/>
      <c r="CN365" s="588"/>
      <c r="CO365" s="588"/>
      <c r="CP365" s="588"/>
      <c r="CQ365" s="588"/>
      <c r="CR365" s="588"/>
      <c r="CS365" s="588"/>
      <c r="CT365" s="588"/>
      <c r="CU365" s="588"/>
      <c r="CV365" s="588"/>
      <c r="CW365" s="588"/>
      <c r="CX365" s="588"/>
      <c r="CY365" s="588"/>
      <c r="CZ365" s="588"/>
      <c r="DA365" s="588"/>
      <c r="DB365" s="588"/>
      <c r="DC365" s="588"/>
      <c r="DD365" s="588"/>
      <c r="DE365" s="588"/>
      <c r="DF365" s="588"/>
      <c r="DG365" s="588"/>
      <c r="DH365" s="588"/>
      <c r="DI365" s="588"/>
      <c r="DJ365" s="588"/>
      <c r="DK365" s="588"/>
      <c r="DL365" s="588"/>
      <c r="DM365" s="588"/>
      <c r="DN365" s="588"/>
      <c r="DO365" s="588"/>
      <c r="DP365" s="588"/>
      <c r="DQ365" s="588"/>
      <c r="DR365" s="588"/>
      <c r="DS365" s="588"/>
      <c r="DT365" s="588"/>
      <c r="DU365" s="588"/>
      <c r="DV365" s="588"/>
      <c r="DW365" s="588"/>
      <c r="DX365" s="588"/>
      <c r="DY365" s="588"/>
      <c r="DZ365" s="588"/>
      <c r="EA365" s="588"/>
      <c r="EB365" s="588"/>
      <c r="EC365" s="588"/>
      <c r="ED365" s="588"/>
      <c r="EE365" s="588"/>
      <c r="EF365" s="588"/>
      <c r="EG365" s="588"/>
      <c r="EH365" s="588"/>
      <c r="EI365" s="588"/>
      <c r="EJ365" s="588"/>
      <c r="EK365" s="588"/>
      <c r="EL365" s="588"/>
      <c r="EM365" s="588"/>
      <c r="EN365" s="588"/>
      <c r="EO365" s="588"/>
      <c r="EP365" s="588"/>
      <c r="EQ365" s="588"/>
      <c r="ER365" s="588"/>
      <c r="ES365" s="588"/>
      <c r="ET365" s="588"/>
      <c r="EU365" s="588"/>
      <c r="EV365" s="588"/>
      <c r="EW365" s="588"/>
      <c r="EX365" s="588"/>
      <c r="EY365" s="588"/>
      <c r="EZ365" s="588"/>
      <c r="FA365" s="588"/>
      <c r="FB365" s="588"/>
      <c r="FC365" s="588"/>
      <c r="FD365" s="588"/>
      <c r="FE365" s="588"/>
      <c r="FF365" s="588"/>
      <c r="FG365" s="588"/>
      <c r="FH365" s="588"/>
      <c r="FI365" s="588"/>
      <c r="FJ365" s="588"/>
      <c r="FK365" s="588"/>
      <c r="FL365" s="588"/>
      <c r="FM365" s="588"/>
      <c r="FN365" s="588"/>
      <c r="FO365" s="588"/>
      <c r="FP365" s="588"/>
      <c r="FQ365" s="588"/>
      <c r="FR365" s="588"/>
      <c r="FS365" s="588"/>
      <c r="FT365" s="588"/>
      <c r="FU365" s="588"/>
      <c r="FV365" s="588"/>
      <c r="FW365" s="588"/>
      <c r="FX365" s="588"/>
      <c r="FY365" s="588"/>
      <c r="FZ365" s="588"/>
      <c r="GA365" s="588"/>
      <c r="GB365" s="588"/>
      <c r="GC365" s="588"/>
      <c r="GD365" s="588"/>
      <c r="GE365" s="588"/>
      <c r="GF365" s="588"/>
      <c r="GG365" s="588"/>
      <c r="GH365" s="588"/>
      <c r="GI365" s="588"/>
      <c r="GJ365" s="588"/>
      <c r="GK365" s="588"/>
      <c r="GL365" s="588"/>
      <c r="GM365" s="588"/>
      <c r="GN365" s="588"/>
      <c r="GO365" s="588"/>
      <c r="GP365" s="588"/>
      <c r="GQ365" s="588"/>
      <c r="GR365" s="588"/>
      <c r="GS365" s="588"/>
      <c r="GT365" s="588"/>
      <c r="GU365" s="588"/>
      <c r="GV365" s="588"/>
      <c r="GW365" s="588"/>
      <c r="GX365" s="588"/>
      <c r="GY365" s="588"/>
      <c r="GZ365" s="588"/>
      <c r="HA365" s="588"/>
      <c r="HB365" s="588"/>
      <c r="HC365" s="588"/>
      <c r="HD365" s="588"/>
      <c r="HE365" s="588"/>
      <c r="HF365" s="588"/>
      <c r="HG365" s="588"/>
      <c r="HH365" s="588"/>
      <c r="HI365" s="588"/>
      <c r="HJ365" s="588"/>
      <c r="HK365" s="588"/>
      <c r="HL365" s="588"/>
      <c r="HM365" s="588"/>
      <c r="HN365" s="588"/>
      <c r="HO365" s="588"/>
      <c r="HP365" s="588"/>
      <c r="HQ365" s="588"/>
      <c r="HR365" s="588"/>
      <c r="HS365" s="588"/>
      <c r="HT365" s="588"/>
      <c r="HU365" s="588"/>
      <c r="HV365" s="588"/>
      <c r="HW365" s="588"/>
      <c r="HX365" s="588"/>
      <c r="HY365" s="588"/>
      <c r="HZ365" s="588"/>
      <c r="IA365" s="588"/>
      <c r="IB365" s="588"/>
      <c r="IC365" s="588"/>
      <c r="ID365" s="588"/>
      <c r="IE365" s="588"/>
      <c r="IF365" s="588"/>
      <c r="IG365" s="588"/>
      <c r="IH365" s="588"/>
      <c r="II365" s="588"/>
      <c r="IJ365" s="588"/>
      <c r="IK365" s="588"/>
      <c r="IL365" s="588"/>
      <c r="IM365" s="588"/>
      <c r="IN365" s="588"/>
      <c r="IO365" s="588"/>
      <c r="IP365" s="588"/>
      <c r="IQ365" s="588"/>
      <c r="IR365" s="588"/>
      <c r="IS365" s="588"/>
      <c r="IT365" s="588"/>
      <c r="IU365" s="588"/>
      <c r="IV365" s="588"/>
    </row>
    <row r="366" spans="1:256" s="589" customFormat="1" ht="19.5" customHeight="1" x14ac:dyDescent="0.2">
      <c r="A366" s="586"/>
      <c r="B366" s="885" t="s">
        <v>215</v>
      </c>
      <c r="C366" s="897"/>
      <c r="D366" s="590" t="s">
        <v>22</v>
      </c>
      <c r="E366" s="590" t="s">
        <v>216</v>
      </c>
      <c r="F366" s="899" t="s">
        <v>217</v>
      </c>
      <c r="G366" s="899"/>
      <c r="H366" s="899" t="s">
        <v>218</v>
      </c>
      <c r="I366" s="900"/>
      <c r="J366" s="587"/>
      <c r="K366" s="587"/>
      <c r="L366" s="587"/>
      <c r="M366" s="588"/>
      <c r="N366" s="588"/>
      <c r="O366" s="588"/>
      <c r="P366" s="588"/>
      <c r="Q366" s="588"/>
      <c r="R366" s="588"/>
      <c r="S366" s="588"/>
      <c r="T366" s="588"/>
      <c r="U366" s="588"/>
      <c r="V366" s="588"/>
      <c r="W366" s="588"/>
      <c r="X366" s="588"/>
      <c r="Y366" s="588"/>
      <c r="Z366" s="588"/>
      <c r="AA366" s="588"/>
      <c r="AB366" s="588"/>
      <c r="AC366" s="588"/>
      <c r="AD366" s="588"/>
      <c r="AE366" s="588"/>
      <c r="AF366" s="588"/>
      <c r="AG366" s="588"/>
      <c r="AH366" s="588"/>
      <c r="AI366" s="588"/>
      <c r="AJ366" s="588"/>
      <c r="AK366" s="588"/>
      <c r="AL366" s="588"/>
      <c r="AM366" s="588"/>
      <c r="AN366" s="588"/>
      <c r="AO366" s="588"/>
      <c r="AP366" s="588"/>
      <c r="AQ366" s="588"/>
      <c r="AR366" s="588"/>
      <c r="AS366" s="588"/>
      <c r="AT366" s="588"/>
      <c r="AU366" s="588"/>
      <c r="AV366" s="588"/>
      <c r="AW366" s="588"/>
      <c r="AX366" s="588"/>
      <c r="AY366" s="588"/>
      <c r="AZ366" s="588"/>
      <c r="BA366" s="588"/>
      <c r="BB366" s="588"/>
      <c r="BC366" s="588"/>
      <c r="BD366" s="588"/>
      <c r="BE366" s="588"/>
      <c r="BF366" s="588"/>
      <c r="BG366" s="588"/>
      <c r="BH366" s="588"/>
      <c r="BI366" s="588"/>
      <c r="BJ366" s="588"/>
      <c r="BK366" s="588"/>
      <c r="BL366" s="588"/>
      <c r="BM366" s="588"/>
      <c r="BN366" s="588"/>
      <c r="BO366" s="588"/>
      <c r="BP366" s="588"/>
      <c r="BQ366" s="588"/>
      <c r="BR366" s="588"/>
      <c r="BS366" s="588"/>
      <c r="BT366" s="588"/>
      <c r="BU366" s="588"/>
      <c r="BV366" s="588"/>
      <c r="BW366" s="588"/>
      <c r="BX366" s="588"/>
      <c r="BY366" s="588"/>
      <c r="BZ366" s="588"/>
      <c r="CA366" s="588"/>
      <c r="CB366" s="588"/>
      <c r="CC366" s="588"/>
      <c r="CD366" s="588"/>
      <c r="CE366" s="588"/>
      <c r="CF366" s="588"/>
      <c r="CG366" s="588"/>
      <c r="CH366" s="588"/>
      <c r="CI366" s="588"/>
      <c r="CJ366" s="588"/>
      <c r="CK366" s="588"/>
      <c r="CL366" s="588"/>
      <c r="CM366" s="588"/>
      <c r="CN366" s="588"/>
      <c r="CO366" s="588"/>
      <c r="CP366" s="588"/>
      <c r="CQ366" s="588"/>
      <c r="CR366" s="588"/>
      <c r="CS366" s="588"/>
      <c r="CT366" s="588"/>
      <c r="CU366" s="588"/>
      <c r="CV366" s="588"/>
      <c r="CW366" s="588"/>
      <c r="CX366" s="588"/>
      <c r="CY366" s="588"/>
      <c r="CZ366" s="588"/>
      <c r="DA366" s="588"/>
      <c r="DB366" s="588"/>
      <c r="DC366" s="588"/>
      <c r="DD366" s="588"/>
      <c r="DE366" s="588"/>
      <c r="DF366" s="588"/>
      <c r="DG366" s="588"/>
      <c r="DH366" s="588"/>
      <c r="DI366" s="588"/>
      <c r="DJ366" s="588"/>
      <c r="DK366" s="588"/>
      <c r="DL366" s="588"/>
      <c r="DM366" s="588"/>
      <c r="DN366" s="588"/>
      <c r="DO366" s="588"/>
      <c r="DP366" s="588"/>
      <c r="DQ366" s="588"/>
      <c r="DR366" s="588"/>
      <c r="DS366" s="588"/>
      <c r="DT366" s="588"/>
      <c r="DU366" s="588"/>
      <c r="DV366" s="588"/>
      <c r="DW366" s="588"/>
      <c r="DX366" s="588"/>
      <c r="DY366" s="588"/>
      <c r="DZ366" s="588"/>
      <c r="EA366" s="588"/>
      <c r="EB366" s="588"/>
      <c r="EC366" s="588"/>
      <c r="ED366" s="588"/>
      <c r="EE366" s="588"/>
      <c r="EF366" s="588"/>
      <c r="EG366" s="588"/>
      <c r="EH366" s="588"/>
      <c r="EI366" s="588"/>
      <c r="EJ366" s="588"/>
      <c r="EK366" s="588"/>
      <c r="EL366" s="588"/>
      <c r="EM366" s="588"/>
      <c r="EN366" s="588"/>
      <c r="EO366" s="588"/>
      <c r="EP366" s="588"/>
      <c r="EQ366" s="588"/>
      <c r="ER366" s="588"/>
      <c r="ES366" s="588"/>
      <c r="ET366" s="588"/>
      <c r="EU366" s="588"/>
      <c r="EV366" s="588"/>
      <c r="EW366" s="588"/>
      <c r="EX366" s="588"/>
      <c r="EY366" s="588"/>
      <c r="EZ366" s="588"/>
      <c r="FA366" s="588"/>
      <c r="FB366" s="588"/>
      <c r="FC366" s="588"/>
      <c r="FD366" s="588"/>
      <c r="FE366" s="588"/>
      <c r="FF366" s="588"/>
      <c r="FG366" s="588"/>
      <c r="FH366" s="588"/>
      <c r="FI366" s="588"/>
      <c r="FJ366" s="588"/>
      <c r="FK366" s="588"/>
      <c r="FL366" s="588"/>
      <c r="FM366" s="588"/>
      <c r="FN366" s="588"/>
      <c r="FO366" s="588"/>
      <c r="FP366" s="588"/>
      <c r="FQ366" s="588"/>
      <c r="FR366" s="588"/>
      <c r="FS366" s="588"/>
      <c r="FT366" s="588"/>
      <c r="FU366" s="588"/>
      <c r="FV366" s="588"/>
      <c r="FW366" s="588"/>
      <c r="FX366" s="588"/>
      <c r="FY366" s="588"/>
      <c r="FZ366" s="588"/>
      <c r="GA366" s="588"/>
      <c r="GB366" s="588"/>
      <c r="GC366" s="588"/>
      <c r="GD366" s="588"/>
      <c r="GE366" s="588"/>
      <c r="GF366" s="588"/>
      <c r="GG366" s="588"/>
      <c r="GH366" s="588"/>
      <c r="GI366" s="588"/>
      <c r="GJ366" s="588"/>
      <c r="GK366" s="588"/>
      <c r="GL366" s="588"/>
      <c r="GM366" s="588"/>
      <c r="GN366" s="588"/>
      <c r="GO366" s="588"/>
      <c r="GP366" s="588"/>
      <c r="GQ366" s="588"/>
      <c r="GR366" s="588"/>
      <c r="GS366" s="588"/>
      <c r="GT366" s="588"/>
      <c r="GU366" s="588"/>
      <c r="GV366" s="588"/>
      <c r="GW366" s="588"/>
      <c r="GX366" s="588"/>
      <c r="GY366" s="588"/>
      <c r="GZ366" s="588"/>
      <c r="HA366" s="588"/>
      <c r="HB366" s="588"/>
      <c r="HC366" s="588"/>
      <c r="HD366" s="588"/>
      <c r="HE366" s="588"/>
      <c r="HF366" s="588"/>
      <c r="HG366" s="588"/>
      <c r="HH366" s="588"/>
      <c r="HI366" s="588"/>
      <c r="HJ366" s="588"/>
      <c r="HK366" s="588"/>
      <c r="HL366" s="588"/>
      <c r="HM366" s="588"/>
      <c r="HN366" s="588"/>
      <c r="HO366" s="588"/>
      <c r="HP366" s="588"/>
      <c r="HQ366" s="588"/>
      <c r="HR366" s="588"/>
      <c r="HS366" s="588"/>
      <c r="HT366" s="588"/>
      <c r="HU366" s="588"/>
      <c r="HV366" s="588"/>
      <c r="HW366" s="588"/>
      <c r="HX366" s="588"/>
      <c r="HY366" s="588"/>
      <c r="HZ366" s="588"/>
      <c r="IA366" s="588"/>
      <c r="IB366" s="588"/>
      <c r="IC366" s="588"/>
      <c r="ID366" s="588"/>
      <c r="IE366" s="588"/>
      <c r="IF366" s="588"/>
      <c r="IG366" s="588"/>
      <c r="IH366" s="588"/>
      <c r="II366" s="588"/>
      <c r="IJ366" s="588"/>
      <c r="IK366" s="588"/>
      <c r="IL366" s="588"/>
      <c r="IM366" s="588"/>
      <c r="IN366" s="588"/>
      <c r="IO366" s="588"/>
      <c r="IP366" s="588"/>
      <c r="IQ366" s="588"/>
      <c r="IR366" s="588"/>
      <c r="IS366" s="588"/>
      <c r="IT366" s="588"/>
      <c r="IU366" s="588"/>
      <c r="IV366" s="588"/>
    </row>
    <row r="367" spans="1:256" s="177" customFormat="1" ht="54" customHeight="1" x14ac:dyDescent="0.2">
      <c r="A367" s="591" t="str">
        <f>B365</f>
        <v>ELE-011</v>
      </c>
      <c r="B367" s="825" t="str">
        <f>'[8]Anexo 2 elétrica'!B23</f>
        <v>Fornecimento e instalação de terminal tipo olhal para cabo 16mm2, pré-isolado. Marca de Referência Burndy</v>
      </c>
      <c r="C367" s="826"/>
      <c r="D367" s="629" t="str">
        <f>D332</f>
        <v>SBC</v>
      </c>
      <c r="E367" s="101" t="str">
        <f>E332</f>
        <v>63701 ADAPTADO</v>
      </c>
      <c r="F367" s="909" t="str">
        <f>F332</f>
        <v>UNIDADE</v>
      </c>
      <c r="G367" s="910"/>
      <c r="H367" s="911" t="s">
        <v>221</v>
      </c>
      <c r="I367" s="912"/>
      <c r="J367" s="178" t="e">
        <f>#REF!</f>
        <v>#REF!</v>
      </c>
      <c r="K367" s="175"/>
      <c r="L367" s="175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  <c r="AZ367" s="176"/>
      <c r="BA367" s="176"/>
      <c r="BB367" s="176"/>
      <c r="BC367" s="176"/>
      <c r="BD367" s="176"/>
      <c r="BE367" s="176"/>
      <c r="BF367" s="176"/>
      <c r="BG367" s="176"/>
      <c r="BH367" s="176"/>
      <c r="BI367" s="176"/>
      <c r="BJ367" s="176"/>
      <c r="BK367" s="176"/>
      <c r="BL367" s="176"/>
      <c r="BM367" s="176"/>
      <c r="BN367" s="176"/>
      <c r="BO367" s="176"/>
      <c r="BP367" s="176"/>
      <c r="BQ367" s="176"/>
      <c r="BR367" s="176"/>
      <c r="BS367" s="176"/>
      <c r="BT367" s="176"/>
      <c r="BU367" s="176"/>
      <c r="BV367" s="176"/>
      <c r="BW367" s="176"/>
      <c r="BX367" s="176"/>
      <c r="BY367" s="176"/>
      <c r="BZ367" s="176"/>
      <c r="CA367" s="176"/>
      <c r="CB367" s="176"/>
      <c r="CC367" s="176"/>
      <c r="CD367" s="176"/>
      <c r="CE367" s="176"/>
      <c r="CF367" s="176"/>
      <c r="CG367" s="176"/>
      <c r="CH367" s="176"/>
      <c r="CI367" s="176"/>
      <c r="CJ367" s="176"/>
      <c r="CK367" s="176"/>
      <c r="CL367" s="176"/>
      <c r="CM367" s="176"/>
      <c r="CN367" s="176"/>
      <c r="CO367" s="176"/>
      <c r="CP367" s="176"/>
      <c r="CQ367" s="176"/>
      <c r="CR367" s="176"/>
      <c r="CS367" s="176"/>
      <c r="CT367" s="176"/>
      <c r="CU367" s="176"/>
      <c r="CV367" s="176"/>
      <c r="CW367" s="176"/>
      <c r="CX367" s="176"/>
      <c r="CY367" s="176"/>
      <c r="CZ367" s="176"/>
      <c r="DA367" s="176"/>
      <c r="DB367" s="176"/>
      <c r="DC367" s="176"/>
      <c r="DD367" s="176"/>
      <c r="DE367" s="176"/>
      <c r="DF367" s="176"/>
      <c r="DG367" s="176"/>
      <c r="DH367" s="176"/>
      <c r="DI367" s="176"/>
      <c r="DJ367" s="176"/>
      <c r="DK367" s="176"/>
      <c r="DL367" s="176"/>
      <c r="DM367" s="176"/>
      <c r="DN367" s="176"/>
      <c r="DO367" s="176"/>
      <c r="DP367" s="176"/>
      <c r="DQ367" s="176"/>
      <c r="DR367" s="176"/>
      <c r="DS367" s="176"/>
      <c r="DT367" s="176"/>
      <c r="DU367" s="176"/>
      <c r="DV367" s="176"/>
      <c r="DW367" s="176"/>
      <c r="DX367" s="176"/>
      <c r="DY367" s="176"/>
      <c r="DZ367" s="176"/>
      <c r="EA367" s="176"/>
      <c r="EB367" s="176"/>
      <c r="EC367" s="176"/>
      <c r="ED367" s="176"/>
      <c r="EE367" s="176"/>
      <c r="EF367" s="176"/>
      <c r="EG367" s="176"/>
      <c r="EH367" s="176"/>
      <c r="EI367" s="176"/>
      <c r="EJ367" s="176"/>
      <c r="EK367" s="176"/>
      <c r="EL367" s="176"/>
      <c r="EM367" s="176"/>
      <c r="EN367" s="176"/>
      <c r="EO367" s="176"/>
      <c r="EP367" s="176"/>
      <c r="EQ367" s="176"/>
      <c r="ER367" s="176"/>
      <c r="ES367" s="176"/>
      <c r="ET367" s="176"/>
      <c r="EU367" s="176"/>
      <c r="EV367" s="176"/>
      <c r="EW367" s="176"/>
      <c r="EX367" s="176"/>
      <c r="EY367" s="176"/>
      <c r="EZ367" s="176"/>
      <c r="FA367" s="176"/>
      <c r="FB367" s="176"/>
      <c r="FC367" s="176"/>
      <c r="FD367" s="176"/>
      <c r="FE367" s="176"/>
      <c r="FF367" s="176"/>
      <c r="FG367" s="176"/>
      <c r="FH367" s="176"/>
      <c r="FI367" s="176"/>
      <c r="FJ367" s="176"/>
      <c r="FK367" s="176"/>
      <c r="FL367" s="176"/>
      <c r="FM367" s="176"/>
      <c r="FN367" s="176"/>
      <c r="FO367" s="176"/>
      <c r="FP367" s="176"/>
      <c r="FQ367" s="176"/>
      <c r="FR367" s="176"/>
      <c r="FS367" s="176"/>
      <c r="FT367" s="176"/>
      <c r="FU367" s="176"/>
      <c r="FV367" s="176"/>
      <c r="FW367" s="176"/>
      <c r="FX367" s="176"/>
      <c r="FY367" s="176"/>
      <c r="FZ367" s="176"/>
      <c r="GA367" s="176"/>
      <c r="GB367" s="176"/>
      <c r="GC367" s="176"/>
      <c r="GD367" s="176"/>
      <c r="GE367" s="176"/>
      <c r="GF367" s="176"/>
      <c r="GG367" s="176"/>
      <c r="GH367" s="176"/>
      <c r="GI367" s="176"/>
      <c r="GJ367" s="176"/>
      <c r="GK367" s="176"/>
      <c r="GL367" s="176"/>
      <c r="GM367" s="176"/>
      <c r="GN367" s="176"/>
      <c r="GO367" s="176"/>
      <c r="GP367" s="176"/>
      <c r="GQ367" s="176"/>
      <c r="GR367" s="176"/>
      <c r="GS367" s="176"/>
      <c r="GT367" s="176"/>
      <c r="GU367" s="176"/>
      <c r="GV367" s="176"/>
      <c r="GW367" s="176"/>
      <c r="GX367" s="176"/>
      <c r="GY367" s="176"/>
      <c r="GZ367" s="176"/>
      <c r="HA367" s="176"/>
      <c r="HB367" s="176"/>
      <c r="HC367" s="176"/>
      <c r="HD367" s="176"/>
      <c r="HE367" s="176"/>
      <c r="HF367" s="176"/>
      <c r="HG367" s="176"/>
      <c r="HH367" s="176"/>
      <c r="HI367" s="176"/>
      <c r="HJ367" s="176"/>
      <c r="HK367" s="176"/>
      <c r="HL367" s="176"/>
      <c r="HM367" s="176"/>
      <c r="HN367" s="176"/>
      <c r="HO367" s="176"/>
      <c r="HP367" s="176"/>
      <c r="HQ367" s="176"/>
      <c r="HR367" s="176"/>
      <c r="HS367" s="176"/>
      <c r="HT367" s="176"/>
      <c r="HU367" s="176"/>
      <c r="HV367" s="176"/>
      <c r="HW367" s="176"/>
      <c r="HX367" s="176"/>
      <c r="HY367" s="176"/>
      <c r="HZ367" s="176"/>
      <c r="IA367" s="176"/>
      <c r="IB367" s="176"/>
      <c r="IC367" s="176"/>
      <c r="ID367" s="176"/>
      <c r="IE367" s="176"/>
      <c r="IF367" s="176"/>
      <c r="IG367" s="176"/>
      <c r="IH367" s="176"/>
      <c r="II367" s="176"/>
      <c r="IJ367" s="176"/>
      <c r="IK367" s="176"/>
      <c r="IL367" s="176"/>
      <c r="IM367" s="176"/>
      <c r="IN367" s="176"/>
      <c r="IO367" s="176"/>
      <c r="IP367" s="176"/>
      <c r="IQ367" s="176"/>
      <c r="IR367" s="176"/>
      <c r="IS367" s="176"/>
      <c r="IT367" s="176"/>
      <c r="IU367" s="176"/>
      <c r="IV367" s="176"/>
    </row>
    <row r="368" spans="1:256" s="177" customFormat="1" x14ac:dyDescent="0.2">
      <c r="A368" s="591"/>
      <c r="B368" s="102"/>
      <c r="C368" s="672"/>
      <c r="D368" s="672"/>
      <c r="E368" s="672"/>
      <c r="F368" s="104"/>
      <c r="G368" s="105"/>
      <c r="H368" s="106"/>
      <c r="I368" s="107"/>
      <c r="J368" s="179"/>
      <c r="K368" s="175"/>
      <c r="L368" s="175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  <c r="AZ368" s="176"/>
      <c r="BA368" s="176"/>
      <c r="BB368" s="176"/>
      <c r="BC368" s="176"/>
      <c r="BD368" s="176"/>
      <c r="BE368" s="176"/>
      <c r="BF368" s="176"/>
      <c r="BG368" s="176"/>
      <c r="BH368" s="176"/>
      <c r="BI368" s="176"/>
      <c r="BJ368" s="176"/>
      <c r="BK368" s="176"/>
      <c r="BL368" s="176"/>
      <c r="BM368" s="176"/>
      <c r="BN368" s="176"/>
      <c r="BO368" s="176"/>
      <c r="BP368" s="176"/>
      <c r="BQ368" s="176"/>
      <c r="BR368" s="176"/>
      <c r="BS368" s="176"/>
      <c r="BT368" s="176"/>
      <c r="BU368" s="176"/>
      <c r="BV368" s="176"/>
      <c r="BW368" s="176"/>
      <c r="BX368" s="176"/>
      <c r="BY368" s="176"/>
      <c r="BZ368" s="176"/>
      <c r="CA368" s="176"/>
      <c r="CB368" s="176"/>
      <c r="CC368" s="176"/>
      <c r="CD368" s="176"/>
      <c r="CE368" s="176"/>
      <c r="CF368" s="176"/>
      <c r="CG368" s="176"/>
      <c r="CH368" s="176"/>
      <c r="CI368" s="176"/>
      <c r="CJ368" s="176"/>
      <c r="CK368" s="176"/>
      <c r="CL368" s="176"/>
      <c r="CM368" s="176"/>
      <c r="CN368" s="176"/>
      <c r="CO368" s="176"/>
      <c r="CP368" s="176"/>
      <c r="CQ368" s="176"/>
      <c r="CR368" s="176"/>
      <c r="CS368" s="176"/>
      <c r="CT368" s="176"/>
      <c r="CU368" s="176"/>
      <c r="CV368" s="176"/>
      <c r="CW368" s="176"/>
      <c r="CX368" s="176"/>
      <c r="CY368" s="176"/>
      <c r="CZ368" s="176"/>
      <c r="DA368" s="176"/>
      <c r="DB368" s="176"/>
      <c r="DC368" s="176"/>
      <c r="DD368" s="176"/>
      <c r="DE368" s="176"/>
      <c r="DF368" s="176"/>
      <c r="DG368" s="176"/>
      <c r="DH368" s="176"/>
      <c r="DI368" s="176"/>
      <c r="DJ368" s="176"/>
      <c r="DK368" s="176"/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76"/>
      <c r="DX368" s="176"/>
      <c r="DY368" s="176"/>
      <c r="DZ368" s="176"/>
      <c r="EA368" s="176"/>
      <c r="EB368" s="176"/>
      <c r="EC368" s="176"/>
      <c r="ED368" s="176"/>
      <c r="EE368" s="176"/>
      <c r="EF368" s="176"/>
      <c r="EG368" s="176"/>
      <c r="EH368" s="176"/>
      <c r="EI368" s="176"/>
      <c r="EJ368" s="176"/>
      <c r="EK368" s="176"/>
      <c r="EL368" s="176"/>
      <c r="EM368" s="176"/>
      <c r="EN368" s="176"/>
      <c r="EO368" s="176"/>
      <c r="EP368" s="176"/>
      <c r="EQ368" s="176"/>
      <c r="ER368" s="176"/>
      <c r="ES368" s="176"/>
      <c r="ET368" s="176"/>
      <c r="EU368" s="176"/>
      <c r="EV368" s="176"/>
      <c r="EW368" s="176"/>
      <c r="EX368" s="176"/>
      <c r="EY368" s="176"/>
      <c r="EZ368" s="176"/>
      <c r="FA368" s="176"/>
      <c r="FB368" s="176"/>
      <c r="FC368" s="176"/>
      <c r="FD368" s="176"/>
      <c r="FE368" s="176"/>
      <c r="FF368" s="176"/>
      <c r="FG368" s="176"/>
      <c r="FH368" s="176"/>
      <c r="FI368" s="176"/>
      <c r="FJ368" s="176"/>
      <c r="FK368" s="176"/>
      <c r="FL368" s="176"/>
      <c r="FM368" s="176"/>
      <c r="FN368" s="176"/>
      <c r="FO368" s="176"/>
      <c r="FP368" s="176"/>
      <c r="FQ368" s="176"/>
      <c r="FR368" s="176"/>
      <c r="FS368" s="176"/>
      <c r="FT368" s="176"/>
      <c r="FU368" s="176"/>
      <c r="FV368" s="176"/>
      <c r="FW368" s="176"/>
      <c r="FX368" s="176"/>
      <c r="FY368" s="176"/>
      <c r="FZ368" s="176"/>
      <c r="GA368" s="176"/>
      <c r="GB368" s="176"/>
      <c r="GC368" s="176"/>
      <c r="GD368" s="176"/>
      <c r="GE368" s="176"/>
      <c r="GF368" s="176"/>
      <c r="GG368" s="176"/>
      <c r="GH368" s="176"/>
      <c r="GI368" s="176"/>
      <c r="GJ368" s="176"/>
      <c r="GK368" s="176"/>
      <c r="GL368" s="176"/>
      <c r="GM368" s="176"/>
      <c r="GN368" s="176"/>
      <c r="GO368" s="176"/>
      <c r="GP368" s="176"/>
      <c r="GQ368" s="176"/>
      <c r="GR368" s="176"/>
      <c r="GS368" s="176"/>
      <c r="GT368" s="176"/>
      <c r="GU368" s="176"/>
      <c r="GV368" s="176"/>
      <c r="GW368" s="176"/>
      <c r="GX368" s="176"/>
      <c r="GY368" s="176"/>
      <c r="GZ368" s="176"/>
      <c r="HA368" s="176"/>
      <c r="HB368" s="176"/>
      <c r="HC368" s="176"/>
      <c r="HD368" s="176"/>
      <c r="HE368" s="176"/>
      <c r="HF368" s="176"/>
      <c r="HG368" s="176"/>
      <c r="HH368" s="176"/>
      <c r="HI368" s="176"/>
      <c r="HJ368" s="176"/>
      <c r="HK368" s="176"/>
      <c r="HL368" s="176"/>
      <c r="HM368" s="176"/>
      <c r="HN368" s="176"/>
      <c r="HO368" s="176"/>
      <c r="HP368" s="176"/>
      <c r="HQ368" s="176"/>
      <c r="HR368" s="176"/>
      <c r="HS368" s="176"/>
      <c r="HT368" s="176"/>
      <c r="HU368" s="176"/>
      <c r="HV368" s="176"/>
      <c r="HW368" s="176"/>
      <c r="HX368" s="176"/>
      <c r="HY368" s="176"/>
      <c r="HZ368" s="176"/>
      <c r="IA368" s="176"/>
      <c r="IB368" s="176"/>
      <c r="IC368" s="176"/>
      <c r="ID368" s="176"/>
      <c r="IE368" s="176"/>
      <c r="IF368" s="176"/>
      <c r="IG368" s="176"/>
      <c r="IH368" s="176"/>
      <c r="II368" s="176"/>
      <c r="IJ368" s="176"/>
      <c r="IK368" s="176"/>
      <c r="IL368" s="176"/>
      <c r="IM368" s="176"/>
      <c r="IN368" s="176"/>
      <c r="IO368" s="176"/>
      <c r="IP368" s="176"/>
      <c r="IQ368" s="176"/>
      <c r="IR368" s="176"/>
      <c r="IS368" s="176"/>
      <c r="IT368" s="176"/>
      <c r="IU368" s="176"/>
      <c r="IV368" s="176"/>
    </row>
    <row r="369" spans="1:256" s="177" customFormat="1" x14ac:dyDescent="0.2">
      <c r="A369" s="591"/>
      <c r="B369" s="866" t="s">
        <v>222</v>
      </c>
      <c r="C369" s="813" t="s">
        <v>22</v>
      </c>
      <c r="D369" s="813" t="s">
        <v>223</v>
      </c>
      <c r="E369" s="813" t="s">
        <v>17</v>
      </c>
      <c r="F369" s="816" t="s">
        <v>224</v>
      </c>
      <c r="G369" s="818" t="s">
        <v>225</v>
      </c>
      <c r="H369" s="819"/>
      <c r="I369" s="820" t="s">
        <v>226</v>
      </c>
      <c r="J369" s="179"/>
      <c r="K369" s="175"/>
      <c r="L369" s="175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  <c r="AZ369" s="176"/>
      <c r="BA369" s="176"/>
      <c r="BB369" s="176"/>
      <c r="BC369" s="176"/>
      <c r="BD369" s="176"/>
      <c r="BE369" s="176"/>
      <c r="BF369" s="176"/>
      <c r="BG369" s="176"/>
      <c r="BH369" s="176"/>
      <c r="BI369" s="176"/>
      <c r="BJ369" s="176"/>
      <c r="BK369" s="176"/>
      <c r="BL369" s="176"/>
      <c r="BM369" s="176"/>
      <c r="BN369" s="176"/>
      <c r="BO369" s="176"/>
      <c r="BP369" s="176"/>
      <c r="BQ369" s="176"/>
      <c r="BR369" s="176"/>
      <c r="BS369" s="176"/>
      <c r="BT369" s="176"/>
      <c r="BU369" s="176"/>
      <c r="BV369" s="176"/>
      <c r="BW369" s="176"/>
      <c r="BX369" s="176"/>
      <c r="BY369" s="176"/>
      <c r="BZ369" s="176"/>
      <c r="CA369" s="176"/>
      <c r="CB369" s="176"/>
      <c r="CC369" s="176"/>
      <c r="CD369" s="176"/>
      <c r="CE369" s="176"/>
      <c r="CF369" s="176"/>
      <c r="CG369" s="176"/>
      <c r="CH369" s="176"/>
      <c r="CI369" s="176"/>
      <c r="CJ369" s="176"/>
      <c r="CK369" s="176"/>
      <c r="CL369" s="176"/>
      <c r="CM369" s="176"/>
      <c r="CN369" s="176"/>
      <c r="CO369" s="176"/>
      <c r="CP369" s="176"/>
      <c r="CQ369" s="176"/>
      <c r="CR369" s="176"/>
      <c r="CS369" s="176"/>
      <c r="CT369" s="176"/>
      <c r="CU369" s="176"/>
      <c r="CV369" s="176"/>
      <c r="CW369" s="176"/>
      <c r="CX369" s="176"/>
      <c r="CY369" s="176"/>
      <c r="CZ369" s="176"/>
      <c r="DA369" s="176"/>
      <c r="DB369" s="176"/>
      <c r="DC369" s="176"/>
      <c r="DD369" s="176"/>
      <c r="DE369" s="176"/>
      <c r="DF369" s="176"/>
      <c r="DG369" s="176"/>
      <c r="DH369" s="176"/>
      <c r="DI369" s="176"/>
      <c r="DJ369" s="176"/>
      <c r="DK369" s="176"/>
      <c r="DL369" s="176"/>
      <c r="DM369" s="176"/>
      <c r="DN369" s="176"/>
      <c r="DO369" s="176"/>
      <c r="DP369" s="176"/>
      <c r="DQ369" s="176"/>
      <c r="DR369" s="176"/>
      <c r="DS369" s="176"/>
      <c r="DT369" s="176"/>
      <c r="DU369" s="176"/>
      <c r="DV369" s="176"/>
      <c r="DW369" s="176"/>
      <c r="DX369" s="176"/>
      <c r="DY369" s="176"/>
      <c r="DZ369" s="176"/>
      <c r="EA369" s="176"/>
      <c r="EB369" s="176"/>
      <c r="EC369" s="176"/>
      <c r="ED369" s="176"/>
      <c r="EE369" s="176"/>
      <c r="EF369" s="176"/>
      <c r="EG369" s="176"/>
      <c r="EH369" s="176"/>
      <c r="EI369" s="176"/>
      <c r="EJ369" s="176"/>
      <c r="EK369" s="176"/>
      <c r="EL369" s="176"/>
      <c r="EM369" s="176"/>
      <c r="EN369" s="176"/>
      <c r="EO369" s="176"/>
      <c r="EP369" s="176"/>
      <c r="EQ369" s="176"/>
      <c r="ER369" s="176"/>
      <c r="ES369" s="176"/>
      <c r="ET369" s="176"/>
      <c r="EU369" s="176"/>
      <c r="EV369" s="176"/>
      <c r="EW369" s="176"/>
      <c r="EX369" s="176"/>
      <c r="EY369" s="176"/>
      <c r="EZ369" s="176"/>
      <c r="FA369" s="176"/>
      <c r="FB369" s="176"/>
      <c r="FC369" s="176"/>
      <c r="FD369" s="176"/>
      <c r="FE369" s="176"/>
      <c r="FF369" s="176"/>
      <c r="FG369" s="176"/>
      <c r="FH369" s="176"/>
      <c r="FI369" s="176"/>
      <c r="FJ369" s="176"/>
      <c r="FK369" s="176"/>
      <c r="FL369" s="176"/>
      <c r="FM369" s="176"/>
      <c r="FN369" s="176"/>
      <c r="FO369" s="176"/>
      <c r="FP369" s="176"/>
      <c r="FQ369" s="176"/>
      <c r="FR369" s="176"/>
      <c r="FS369" s="176"/>
      <c r="FT369" s="176"/>
      <c r="FU369" s="176"/>
      <c r="FV369" s="176"/>
      <c r="FW369" s="176"/>
      <c r="FX369" s="176"/>
      <c r="FY369" s="176"/>
      <c r="FZ369" s="176"/>
      <c r="GA369" s="176"/>
      <c r="GB369" s="176"/>
      <c r="GC369" s="176"/>
      <c r="GD369" s="176"/>
      <c r="GE369" s="176"/>
      <c r="GF369" s="176"/>
      <c r="GG369" s="176"/>
      <c r="GH369" s="176"/>
      <c r="GI369" s="176"/>
      <c r="GJ369" s="176"/>
      <c r="GK369" s="176"/>
      <c r="GL369" s="176"/>
      <c r="GM369" s="176"/>
      <c r="GN369" s="176"/>
      <c r="GO369" s="176"/>
      <c r="GP369" s="176"/>
      <c r="GQ369" s="176"/>
      <c r="GR369" s="176"/>
      <c r="GS369" s="176"/>
      <c r="GT369" s="176"/>
      <c r="GU369" s="176"/>
      <c r="GV369" s="176"/>
      <c r="GW369" s="176"/>
      <c r="GX369" s="176"/>
      <c r="GY369" s="176"/>
      <c r="GZ369" s="176"/>
      <c r="HA369" s="176"/>
      <c r="HB369" s="176"/>
      <c r="HC369" s="176"/>
      <c r="HD369" s="176"/>
      <c r="HE369" s="176"/>
      <c r="HF369" s="176"/>
      <c r="HG369" s="176"/>
      <c r="HH369" s="176"/>
      <c r="HI369" s="176"/>
      <c r="HJ369" s="176"/>
      <c r="HK369" s="176"/>
      <c r="HL369" s="176"/>
      <c r="HM369" s="176"/>
      <c r="HN369" s="176"/>
      <c r="HO369" s="176"/>
      <c r="HP369" s="176"/>
      <c r="HQ369" s="176"/>
      <c r="HR369" s="176"/>
      <c r="HS369" s="176"/>
      <c r="HT369" s="176"/>
      <c r="HU369" s="176"/>
      <c r="HV369" s="176"/>
      <c r="HW369" s="176"/>
      <c r="HX369" s="176"/>
      <c r="HY369" s="176"/>
      <c r="HZ369" s="176"/>
      <c r="IA369" s="176"/>
      <c r="IB369" s="176"/>
      <c r="IC369" s="176"/>
      <c r="ID369" s="176"/>
      <c r="IE369" s="176"/>
      <c r="IF369" s="176"/>
      <c r="IG369" s="176"/>
      <c r="IH369" s="176"/>
      <c r="II369" s="176"/>
      <c r="IJ369" s="176"/>
      <c r="IK369" s="176"/>
      <c r="IL369" s="176"/>
      <c r="IM369" s="176"/>
      <c r="IN369" s="176"/>
      <c r="IO369" s="176"/>
      <c r="IP369" s="176"/>
      <c r="IQ369" s="176"/>
      <c r="IR369" s="176"/>
      <c r="IS369" s="176"/>
      <c r="IT369" s="176"/>
      <c r="IU369" s="176"/>
      <c r="IV369" s="176"/>
    </row>
    <row r="370" spans="1:256" s="177" customFormat="1" x14ac:dyDescent="0.2">
      <c r="A370" s="591"/>
      <c r="B370" s="867"/>
      <c r="C370" s="814"/>
      <c r="D370" s="814"/>
      <c r="E370" s="815"/>
      <c r="F370" s="817"/>
      <c r="G370" s="165" t="s">
        <v>227</v>
      </c>
      <c r="H370" s="166" t="s">
        <v>228</v>
      </c>
      <c r="I370" s="821"/>
      <c r="J370" s="179"/>
      <c r="K370" s="175"/>
      <c r="L370" s="175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  <c r="AZ370" s="176"/>
      <c r="BA370" s="176"/>
      <c r="BB370" s="176"/>
      <c r="BC370" s="176"/>
      <c r="BD370" s="176"/>
      <c r="BE370" s="176"/>
      <c r="BF370" s="176"/>
      <c r="BG370" s="176"/>
      <c r="BH370" s="176"/>
      <c r="BI370" s="176"/>
      <c r="BJ370" s="176"/>
      <c r="BK370" s="176"/>
      <c r="BL370" s="176"/>
      <c r="BM370" s="176"/>
      <c r="BN370" s="176"/>
      <c r="BO370" s="176"/>
      <c r="BP370" s="176"/>
      <c r="BQ370" s="176"/>
      <c r="BR370" s="176"/>
      <c r="BS370" s="176"/>
      <c r="BT370" s="176"/>
      <c r="BU370" s="176"/>
      <c r="BV370" s="176"/>
      <c r="BW370" s="176"/>
      <c r="BX370" s="176"/>
      <c r="BY370" s="176"/>
      <c r="BZ370" s="176"/>
      <c r="CA370" s="176"/>
      <c r="CB370" s="176"/>
      <c r="CC370" s="176"/>
      <c r="CD370" s="176"/>
      <c r="CE370" s="176"/>
      <c r="CF370" s="176"/>
      <c r="CG370" s="176"/>
      <c r="CH370" s="176"/>
      <c r="CI370" s="176"/>
      <c r="CJ370" s="176"/>
      <c r="CK370" s="176"/>
      <c r="CL370" s="176"/>
      <c r="CM370" s="176"/>
      <c r="CN370" s="176"/>
      <c r="CO370" s="176"/>
      <c r="CP370" s="176"/>
      <c r="CQ370" s="176"/>
      <c r="CR370" s="176"/>
      <c r="CS370" s="176"/>
      <c r="CT370" s="176"/>
      <c r="CU370" s="176"/>
      <c r="CV370" s="176"/>
      <c r="CW370" s="176"/>
      <c r="CX370" s="176"/>
      <c r="CY370" s="176"/>
      <c r="CZ370" s="176"/>
      <c r="DA370" s="176"/>
      <c r="DB370" s="176"/>
      <c r="DC370" s="176"/>
      <c r="DD370" s="176"/>
      <c r="DE370" s="176"/>
      <c r="DF370" s="176"/>
      <c r="DG370" s="176"/>
      <c r="DH370" s="176"/>
      <c r="DI370" s="176"/>
      <c r="DJ370" s="176"/>
      <c r="DK370" s="176"/>
      <c r="DL370" s="176"/>
      <c r="DM370" s="176"/>
      <c r="DN370" s="176"/>
      <c r="DO370" s="176"/>
      <c r="DP370" s="176"/>
      <c r="DQ370" s="176"/>
      <c r="DR370" s="176"/>
      <c r="DS370" s="176"/>
      <c r="DT370" s="176"/>
      <c r="DU370" s="176"/>
      <c r="DV370" s="176"/>
      <c r="DW370" s="176"/>
      <c r="DX370" s="176"/>
      <c r="DY370" s="176"/>
      <c r="DZ370" s="176"/>
      <c r="EA370" s="176"/>
      <c r="EB370" s="176"/>
      <c r="EC370" s="176"/>
      <c r="ED370" s="176"/>
      <c r="EE370" s="176"/>
      <c r="EF370" s="176"/>
      <c r="EG370" s="176"/>
      <c r="EH370" s="176"/>
      <c r="EI370" s="176"/>
      <c r="EJ370" s="176"/>
      <c r="EK370" s="176"/>
      <c r="EL370" s="176"/>
      <c r="EM370" s="176"/>
      <c r="EN370" s="176"/>
      <c r="EO370" s="176"/>
      <c r="EP370" s="176"/>
      <c r="EQ370" s="176"/>
      <c r="ER370" s="176"/>
      <c r="ES370" s="176"/>
      <c r="ET370" s="176"/>
      <c r="EU370" s="176"/>
      <c r="EV370" s="176"/>
      <c r="EW370" s="176"/>
      <c r="EX370" s="176"/>
      <c r="EY370" s="176"/>
      <c r="EZ370" s="176"/>
      <c r="FA370" s="176"/>
      <c r="FB370" s="176"/>
      <c r="FC370" s="176"/>
      <c r="FD370" s="176"/>
      <c r="FE370" s="176"/>
      <c r="FF370" s="176"/>
      <c r="FG370" s="176"/>
      <c r="FH370" s="176"/>
      <c r="FI370" s="176"/>
      <c r="FJ370" s="176"/>
      <c r="FK370" s="176"/>
      <c r="FL370" s="176"/>
      <c r="FM370" s="176"/>
      <c r="FN370" s="176"/>
      <c r="FO370" s="176"/>
      <c r="FP370" s="176"/>
      <c r="FQ370" s="176"/>
      <c r="FR370" s="176"/>
      <c r="FS370" s="176"/>
      <c r="FT370" s="176"/>
      <c r="FU370" s="176"/>
      <c r="FV370" s="176"/>
      <c r="FW370" s="176"/>
      <c r="FX370" s="176"/>
      <c r="FY370" s="176"/>
      <c r="FZ370" s="176"/>
      <c r="GA370" s="176"/>
      <c r="GB370" s="176"/>
      <c r="GC370" s="176"/>
      <c r="GD370" s="176"/>
      <c r="GE370" s="176"/>
      <c r="GF370" s="176"/>
      <c r="GG370" s="176"/>
      <c r="GH370" s="176"/>
      <c r="GI370" s="176"/>
      <c r="GJ370" s="176"/>
      <c r="GK370" s="176"/>
      <c r="GL370" s="176"/>
      <c r="GM370" s="176"/>
      <c r="GN370" s="176"/>
      <c r="GO370" s="176"/>
      <c r="GP370" s="176"/>
      <c r="GQ370" s="176"/>
      <c r="GR370" s="176"/>
      <c r="GS370" s="176"/>
      <c r="GT370" s="176"/>
      <c r="GU370" s="176"/>
      <c r="GV370" s="176"/>
      <c r="GW370" s="176"/>
      <c r="GX370" s="176"/>
      <c r="GY370" s="176"/>
      <c r="GZ370" s="176"/>
      <c r="HA370" s="176"/>
      <c r="HB370" s="176"/>
      <c r="HC370" s="176"/>
      <c r="HD370" s="176"/>
      <c r="HE370" s="176"/>
      <c r="HF370" s="176"/>
      <c r="HG370" s="176"/>
      <c r="HH370" s="176"/>
      <c r="HI370" s="176"/>
      <c r="HJ370" s="176"/>
      <c r="HK370" s="176"/>
      <c r="HL370" s="176"/>
      <c r="HM370" s="176"/>
      <c r="HN370" s="176"/>
      <c r="HO370" s="176"/>
      <c r="HP370" s="176"/>
      <c r="HQ370" s="176"/>
      <c r="HR370" s="176"/>
      <c r="HS370" s="176"/>
      <c r="HT370" s="176"/>
      <c r="HU370" s="176"/>
      <c r="HV370" s="176"/>
      <c r="HW370" s="176"/>
      <c r="HX370" s="176"/>
      <c r="HY370" s="176"/>
      <c r="HZ370" s="176"/>
      <c r="IA370" s="176"/>
      <c r="IB370" s="176"/>
      <c r="IC370" s="176"/>
      <c r="ID370" s="176"/>
      <c r="IE370" s="176"/>
      <c r="IF370" s="176"/>
      <c r="IG370" s="176"/>
      <c r="IH370" s="176"/>
      <c r="II370" s="176"/>
      <c r="IJ370" s="176"/>
      <c r="IK370" s="176"/>
      <c r="IL370" s="176"/>
      <c r="IM370" s="176"/>
      <c r="IN370" s="176"/>
      <c r="IO370" s="176"/>
      <c r="IP370" s="176"/>
      <c r="IQ370" s="176"/>
      <c r="IR370" s="176"/>
      <c r="IS370" s="176"/>
      <c r="IT370" s="176"/>
      <c r="IU370" s="176"/>
      <c r="IV370" s="176"/>
    </row>
    <row r="371" spans="1:256" s="177" customFormat="1" ht="27" customHeight="1" x14ac:dyDescent="0.2">
      <c r="A371" s="591"/>
      <c r="B371" s="81" t="s">
        <v>324</v>
      </c>
      <c r="C371" s="77" t="s">
        <v>11</v>
      </c>
      <c r="D371" s="78" t="s">
        <v>1014</v>
      </c>
      <c r="E371" s="623" t="s">
        <v>249</v>
      </c>
      <c r="F371" s="630">
        <f>F336</f>
        <v>0.02</v>
      </c>
      <c r="G371" s="592">
        <f>$G$12</f>
        <v>25.99</v>
      </c>
      <c r="H371" s="114">
        <f>TRUNC(F371*G371,2)</f>
        <v>0.51</v>
      </c>
      <c r="I371" s="169"/>
      <c r="J371" s="179"/>
      <c r="K371" s="175"/>
      <c r="L371" s="175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  <c r="AZ371" s="176"/>
      <c r="BA371" s="176"/>
      <c r="BB371" s="176"/>
      <c r="BC371" s="176"/>
      <c r="BD371" s="176"/>
      <c r="BE371" s="176"/>
      <c r="BF371" s="176"/>
      <c r="BG371" s="176"/>
      <c r="BH371" s="176"/>
      <c r="BI371" s="176"/>
      <c r="BJ371" s="176"/>
      <c r="BK371" s="176"/>
      <c r="BL371" s="176"/>
      <c r="BM371" s="176"/>
      <c r="BN371" s="176"/>
      <c r="BO371" s="176"/>
      <c r="BP371" s="176"/>
      <c r="BQ371" s="176"/>
      <c r="BR371" s="176"/>
      <c r="BS371" s="176"/>
      <c r="BT371" s="176"/>
      <c r="BU371" s="176"/>
      <c r="BV371" s="176"/>
      <c r="BW371" s="176"/>
      <c r="BX371" s="176"/>
      <c r="BY371" s="176"/>
      <c r="BZ371" s="176"/>
      <c r="CA371" s="176"/>
      <c r="CB371" s="176"/>
      <c r="CC371" s="176"/>
      <c r="CD371" s="176"/>
      <c r="CE371" s="176"/>
      <c r="CF371" s="176"/>
      <c r="CG371" s="176"/>
      <c r="CH371" s="176"/>
      <c r="CI371" s="176"/>
      <c r="CJ371" s="176"/>
      <c r="CK371" s="176"/>
      <c r="CL371" s="176"/>
      <c r="CM371" s="176"/>
      <c r="CN371" s="176"/>
      <c r="CO371" s="176"/>
      <c r="CP371" s="176"/>
      <c r="CQ371" s="176"/>
      <c r="CR371" s="176"/>
      <c r="CS371" s="176"/>
      <c r="CT371" s="176"/>
      <c r="CU371" s="176"/>
      <c r="CV371" s="176"/>
      <c r="CW371" s="176"/>
      <c r="CX371" s="176"/>
      <c r="CY371" s="176"/>
      <c r="CZ371" s="176"/>
      <c r="DA371" s="176"/>
      <c r="DB371" s="176"/>
      <c r="DC371" s="176"/>
      <c r="DD371" s="176"/>
      <c r="DE371" s="176"/>
      <c r="DF371" s="176"/>
      <c r="DG371" s="176"/>
      <c r="DH371" s="176"/>
      <c r="DI371" s="176"/>
      <c r="DJ371" s="176"/>
      <c r="DK371" s="176"/>
      <c r="DL371" s="176"/>
      <c r="DM371" s="176"/>
      <c r="DN371" s="176"/>
      <c r="DO371" s="176"/>
      <c r="DP371" s="176"/>
      <c r="DQ371" s="176"/>
      <c r="DR371" s="176"/>
      <c r="DS371" s="176"/>
      <c r="DT371" s="176"/>
      <c r="DU371" s="176"/>
      <c r="DV371" s="176"/>
      <c r="DW371" s="176"/>
      <c r="DX371" s="176"/>
      <c r="DY371" s="176"/>
      <c r="DZ371" s="176"/>
      <c r="EA371" s="176"/>
      <c r="EB371" s="176"/>
      <c r="EC371" s="176"/>
      <c r="ED371" s="176"/>
      <c r="EE371" s="176"/>
      <c r="EF371" s="176"/>
      <c r="EG371" s="176"/>
      <c r="EH371" s="176"/>
      <c r="EI371" s="176"/>
      <c r="EJ371" s="176"/>
      <c r="EK371" s="176"/>
      <c r="EL371" s="176"/>
      <c r="EM371" s="176"/>
      <c r="EN371" s="176"/>
      <c r="EO371" s="176"/>
      <c r="EP371" s="176"/>
      <c r="EQ371" s="176"/>
      <c r="ER371" s="176"/>
      <c r="ES371" s="176"/>
      <c r="ET371" s="176"/>
      <c r="EU371" s="176"/>
      <c r="EV371" s="176"/>
      <c r="EW371" s="176"/>
      <c r="EX371" s="176"/>
      <c r="EY371" s="176"/>
      <c r="EZ371" s="176"/>
      <c r="FA371" s="176"/>
      <c r="FB371" s="176"/>
      <c r="FC371" s="176"/>
      <c r="FD371" s="176"/>
      <c r="FE371" s="176"/>
      <c r="FF371" s="176"/>
      <c r="FG371" s="176"/>
      <c r="FH371" s="176"/>
      <c r="FI371" s="176"/>
      <c r="FJ371" s="176"/>
      <c r="FK371" s="176"/>
      <c r="FL371" s="176"/>
      <c r="FM371" s="176"/>
      <c r="FN371" s="176"/>
      <c r="FO371" s="176"/>
      <c r="FP371" s="176"/>
      <c r="FQ371" s="176"/>
      <c r="FR371" s="176"/>
      <c r="FS371" s="176"/>
      <c r="FT371" s="176"/>
      <c r="FU371" s="176"/>
      <c r="FV371" s="176"/>
      <c r="FW371" s="176"/>
      <c r="FX371" s="176"/>
      <c r="FY371" s="176"/>
      <c r="FZ371" s="176"/>
      <c r="GA371" s="176"/>
      <c r="GB371" s="176"/>
      <c r="GC371" s="176"/>
      <c r="GD371" s="176"/>
      <c r="GE371" s="176"/>
      <c r="GF371" s="176"/>
      <c r="GG371" s="176"/>
      <c r="GH371" s="176"/>
      <c r="GI371" s="176"/>
      <c r="GJ371" s="176"/>
      <c r="GK371" s="176"/>
      <c r="GL371" s="176"/>
      <c r="GM371" s="176"/>
      <c r="GN371" s="176"/>
      <c r="GO371" s="176"/>
      <c r="GP371" s="176"/>
      <c r="GQ371" s="176"/>
      <c r="GR371" s="176"/>
      <c r="GS371" s="176"/>
      <c r="GT371" s="176"/>
      <c r="GU371" s="176"/>
      <c r="GV371" s="176"/>
      <c r="GW371" s="176"/>
      <c r="GX371" s="176"/>
      <c r="GY371" s="176"/>
      <c r="GZ371" s="176"/>
      <c r="HA371" s="176"/>
      <c r="HB371" s="176"/>
      <c r="HC371" s="176"/>
      <c r="HD371" s="176"/>
      <c r="HE371" s="176"/>
      <c r="HF371" s="176"/>
      <c r="HG371" s="176"/>
      <c r="HH371" s="176"/>
      <c r="HI371" s="176"/>
      <c r="HJ371" s="176"/>
      <c r="HK371" s="176"/>
      <c r="HL371" s="176"/>
      <c r="HM371" s="176"/>
      <c r="HN371" s="176"/>
      <c r="HO371" s="176"/>
      <c r="HP371" s="176"/>
      <c r="HQ371" s="176"/>
      <c r="HR371" s="176"/>
      <c r="HS371" s="176"/>
      <c r="HT371" s="176"/>
      <c r="HU371" s="176"/>
      <c r="HV371" s="176"/>
      <c r="HW371" s="176"/>
      <c r="HX371" s="176"/>
      <c r="HY371" s="176"/>
      <c r="HZ371" s="176"/>
      <c r="IA371" s="176"/>
      <c r="IB371" s="176"/>
      <c r="IC371" s="176"/>
      <c r="ID371" s="176"/>
      <c r="IE371" s="176"/>
      <c r="IF371" s="176"/>
      <c r="IG371" s="176"/>
      <c r="IH371" s="176"/>
      <c r="II371" s="176"/>
      <c r="IJ371" s="176"/>
      <c r="IK371" s="176"/>
      <c r="IL371" s="176"/>
      <c r="IM371" s="176"/>
      <c r="IN371" s="176"/>
      <c r="IO371" s="176"/>
      <c r="IP371" s="176"/>
      <c r="IQ371" s="176"/>
      <c r="IR371" s="176"/>
      <c r="IS371" s="176"/>
      <c r="IT371" s="176"/>
      <c r="IU371" s="176"/>
      <c r="IV371" s="176"/>
    </row>
    <row r="372" spans="1:256" s="177" customFormat="1" ht="24.75" customHeight="1" x14ac:dyDescent="0.2">
      <c r="A372" s="591"/>
      <c r="B372" s="81" t="s">
        <v>323</v>
      </c>
      <c r="C372" s="77" t="s">
        <v>11</v>
      </c>
      <c r="D372" s="78" t="s">
        <v>1015</v>
      </c>
      <c r="E372" s="623" t="s">
        <v>249</v>
      </c>
      <c r="F372" s="630">
        <f>F337</f>
        <v>0.02</v>
      </c>
      <c r="G372" s="592">
        <f>$G$13</f>
        <v>29.55</v>
      </c>
      <c r="H372" s="114">
        <f>TRUNC(F372*G372,2)</f>
        <v>0.59</v>
      </c>
      <c r="I372" s="169"/>
      <c r="J372" s="179"/>
      <c r="K372" s="175"/>
      <c r="L372" s="175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  <c r="AZ372" s="176"/>
      <c r="BA372" s="176"/>
      <c r="BB372" s="176"/>
      <c r="BC372" s="176"/>
      <c r="BD372" s="176"/>
      <c r="BE372" s="176"/>
      <c r="BF372" s="176"/>
      <c r="BG372" s="176"/>
      <c r="BH372" s="176"/>
      <c r="BI372" s="176"/>
      <c r="BJ372" s="176"/>
      <c r="BK372" s="176"/>
      <c r="BL372" s="176"/>
      <c r="BM372" s="176"/>
      <c r="BN372" s="176"/>
      <c r="BO372" s="176"/>
      <c r="BP372" s="176"/>
      <c r="BQ372" s="176"/>
      <c r="BR372" s="176"/>
      <c r="BS372" s="176"/>
      <c r="BT372" s="176"/>
      <c r="BU372" s="176"/>
      <c r="BV372" s="176"/>
      <c r="BW372" s="176"/>
      <c r="BX372" s="176"/>
      <c r="BY372" s="176"/>
      <c r="BZ372" s="176"/>
      <c r="CA372" s="176"/>
      <c r="CB372" s="176"/>
      <c r="CC372" s="176"/>
      <c r="CD372" s="176"/>
      <c r="CE372" s="176"/>
      <c r="CF372" s="176"/>
      <c r="CG372" s="176"/>
      <c r="CH372" s="176"/>
      <c r="CI372" s="176"/>
      <c r="CJ372" s="176"/>
      <c r="CK372" s="176"/>
      <c r="CL372" s="176"/>
      <c r="CM372" s="176"/>
      <c r="CN372" s="176"/>
      <c r="CO372" s="176"/>
      <c r="CP372" s="176"/>
      <c r="CQ372" s="176"/>
      <c r="CR372" s="176"/>
      <c r="CS372" s="176"/>
      <c r="CT372" s="176"/>
      <c r="CU372" s="176"/>
      <c r="CV372" s="176"/>
      <c r="CW372" s="176"/>
      <c r="CX372" s="176"/>
      <c r="CY372" s="176"/>
      <c r="CZ372" s="176"/>
      <c r="DA372" s="176"/>
      <c r="DB372" s="176"/>
      <c r="DC372" s="176"/>
      <c r="DD372" s="176"/>
      <c r="DE372" s="176"/>
      <c r="DF372" s="176"/>
      <c r="DG372" s="176"/>
      <c r="DH372" s="176"/>
      <c r="DI372" s="176"/>
      <c r="DJ372" s="176"/>
      <c r="DK372" s="176"/>
      <c r="DL372" s="176"/>
      <c r="DM372" s="176"/>
      <c r="DN372" s="176"/>
      <c r="DO372" s="176"/>
      <c r="DP372" s="176"/>
      <c r="DQ372" s="176"/>
      <c r="DR372" s="176"/>
      <c r="DS372" s="176"/>
      <c r="DT372" s="176"/>
      <c r="DU372" s="176"/>
      <c r="DV372" s="176"/>
      <c r="DW372" s="176"/>
      <c r="DX372" s="176"/>
      <c r="DY372" s="176"/>
      <c r="DZ372" s="176"/>
      <c r="EA372" s="176"/>
      <c r="EB372" s="176"/>
      <c r="EC372" s="176"/>
      <c r="ED372" s="176"/>
      <c r="EE372" s="176"/>
      <c r="EF372" s="176"/>
      <c r="EG372" s="176"/>
      <c r="EH372" s="176"/>
      <c r="EI372" s="176"/>
      <c r="EJ372" s="176"/>
      <c r="EK372" s="176"/>
      <c r="EL372" s="176"/>
      <c r="EM372" s="176"/>
      <c r="EN372" s="176"/>
      <c r="EO372" s="176"/>
      <c r="EP372" s="176"/>
      <c r="EQ372" s="176"/>
      <c r="ER372" s="176"/>
      <c r="ES372" s="176"/>
      <c r="ET372" s="176"/>
      <c r="EU372" s="176"/>
      <c r="EV372" s="176"/>
      <c r="EW372" s="176"/>
      <c r="EX372" s="176"/>
      <c r="EY372" s="176"/>
      <c r="EZ372" s="176"/>
      <c r="FA372" s="176"/>
      <c r="FB372" s="176"/>
      <c r="FC372" s="176"/>
      <c r="FD372" s="176"/>
      <c r="FE372" s="176"/>
      <c r="FF372" s="176"/>
      <c r="FG372" s="176"/>
      <c r="FH372" s="176"/>
      <c r="FI372" s="176"/>
      <c r="FJ372" s="176"/>
      <c r="FK372" s="176"/>
      <c r="FL372" s="176"/>
      <c r="FM372" s="176"/>
      <c r="FN372" s="176"/>
      <c r="FO372" s="176"/>
      <c r="FP372" s="176"/>
      <c r="FQ372" s="176"/>
      <c r="FR372" s="176"/>
      <c r="FS372" s="176"/>
      <c r="FT372" s="176"/>
      <c r="FU372" s="176"/>
      <c r="FV372" s="176"/>
      <c r="FW372" s="176"/>
      <c r="FX372" s="176"/>
      <c r="FY372" s="176"/>
      <c r="FZ372" s="176"/>
      <c r="GA372" s="176"/>
      <c r="GB372" s="176"/>
      <c r="GC372" s="176"/>
      <c r="GD372" s="176"/>
      <c r="GE372" s="176"/>
      <c r="GF372" s="176"/>
      <c r="GG372" s="176"/>
      <c r="GH372" s="176"/>
      <c r="GI372" s="176"/>
      <c r="GJ372" s="176"/>
      <c r="GK372" s="176"/>
      <c r="GL372" s="176"/>
      <c r="GM372" s="176"/>
      <c r="GN372" s="176"/>
      <c r="GO372" s="176"/>
      <c r="GP372" s="176"/>
      <c r="GQ372" s="176"/>
      <c r="GR372" s="176"/>
      <c r="GS372" s="176"/>
      <c r="GT372" s="176"/>
      <c r="GU372" s="176"/>
      <c r="GV372" s="176"/>
      <c r="GW372" s="176"/>
      <c r="GX372" s="176"/>
      <c r="GY372" s="176"/>
      <c r="GZ372" s="176"/>
      <c r="HA372" s="176"/>
      <c r="HB372" s="176"/>
      <c r="HC372" s="176"/>
      <c r="HD372" s="176"/>
      <c r="HE372" s="176"/>
      <c r="HF372" s="176"/>
      <c r="HG372" s="176"/>
      <c r="HH372" s="176"/>
      <c r="HI372" s="176"/>
      <c r="HJ372" s="176"/>
      <c r="HK372" s="176"/>
      <c r="HL372" s="176"/>
      <c r="HM372" s="176"/>
      <c r="HN372" s="176"/>
      <c r="HO372" s="176"/>
      <c r="HP372" s="176"/>
      <c r="HQ372" s="176"/>
      <c r="HR372" s="176"/>
      <c r="HS372" s="176"/>
      <c r="HT372" s="176"/>
      <c r="HU372" s="176"/>
      <c r="HV372" s="176"/>
      <c r="HW372" s="176"/>
      <c r="HX372" s="176"/>
      <c r="HY372" s="176"/>
      <c r="HZ372" s="176"/>
      <c r="IA372" s="176"/>
      <c r="IB372" s="176"/>
      <c r="IC372" s="176"/>
      <c r="ID372" s="176"/>
      <c r="IE372" s="176"/>
      <c r="IF372" s="176"/>
      <c r="IG372" s="176"/>
      <c r="IH372" s="176"/>
      <c r="II372" s="176"/>
      <c r="IJ372" s="176"/>
      <c r="IK372" s="176"/>
      <c r="IL372" s="176"/>
      <c r="IM372" s="176"/>
      <c r="IN372" s="176"/>
      <c r="IO372" s="176"/>
      <c r="IP372" s="176"/>
      <c r="IQ372" s="176"/>
      <c r="IR372" s="176"/>
      <c r="IS372" s="176"/>
      <c r="IT372" s="176"/>
      <c r="IU372" s="176"/>
      <c r="IV372" s="176"/>
    </row>
    <row r="373" spans="1:256" s="177" customFormat="1" x14ac:dyDescent="0.2">
      <c r="A373" s="591"/>
      <c r="B373" s="170" t="s">
        <v>226</v>
      </c>
      <c r="C373" s="808"/>
      <c r="D373" s="809"/>
      <c r="E373" s="809"/>
      <c r="F373" s="809"/>
      <c r="G373" s="809"/>
      <c r="H373" s="810"/>
      <c r="I373" s="171">
        <f>SUM(H371:H372)</f>
        <v>1.1000000000000001</v>
      </c>
      <c r="J373" s="179"/>
      <c r="K373" s="175"/>
      <c r="L373" s="175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  <c r="AZ373" s="176"/>
      <c r="BA373" s="176"/>
      <c r="BB373" s="176"/>
      <c r="BC373" s="176"/>
      <c r="BD373" s="176"/>
      <c r="BE373" s="176"/>
      <c r="BF373" s="176"/>
      <c r="BG373" s="176"/>
      <c r="BH373" s="176"/>
      <c r="BI373" s="176"/>
      <c r="BJ373" s="176"/>
      <c r="BK373" s="176"/>
      <c r="BL373" s="176"/>
      <c r="BM373" s="176"/>
      <c r="BN373" s="176"/>
      <c r="BO373" s="176"/>
      <c r="BP373" s="176"/>
      <c r="BQ373" s="176"/>
      <c r="BR373" s="176"/>
      <c r="BS373" s="176"/>
      <c r="BT373" s="176"/>
      <c r="BU373" s="176"/>
      <c r="BV373" s="176"/>
      <c r="BW373" s="176"/>
      <c r="BX373" s="176"/>
      <c r="BY373" s="176"/>
      <c r="BZ373" s="176"/>
      <c r="CA373" s="176"/>
      <c r="CB373" s="176"/>
      <c r="CC373" s="176"/>
      <c r="CD373" s="176"/>
      <c r="CE373" s="176"/>
      <c r="CF373" s="176"/>
      <c r="CG373" s="176"/>
      <c r="CH373" s="176"/>
      <c r="CI373" s="176"/>
      <c r="CJ373" s="176"/>
      <c r="CK373" s="176"/>
      <c r="CL373" s="176"/>
      <c r="CM373" s="176"/>
      <c r="CN373" s="176"/>
      <c r="CO373" s="176"/>
      <c r="CP373" s="176"/>
      <c r="CQ373" s="176"/>
      <c r="CR373" s="176"/>
      <c r="CS373" s="176"/>
      <c r="CT373" s="176"/>
      <c r="CU373" s="176"/>
      <c r="CV373" s="176"/>
      <c r="CW373" s="176"/>
      <c r="CX373" s="176"/>
      <c r="CY373" s="176"/>
      <c r="CZ373" s="176"/>
      <c r="DA373" s="176"/>
      <c r="DB373" s="176"/>
      <c r="DC373" s="176"/>
      <c r="DD373" s="176"/>
      <c r="DE373" s="176"/>
      <c r="DF373" s="176"/>
      <c r="DG373" s="176"/>
      <c r="DH373" s="176"/>
      <c r="DI373" s="176"/>
      <c r="DJ373" s="176"/>
      <c r="DK373" s="176"/>
      <c r="DL373" s="176"/>
      <c r="DM373" s="176"/>
      <c r="DN373" s="176"/>
      <c r="DO373" s="176"/>
      <c r="DP373" s="176"/>
      <c r="DQ373" s="176"/>
      <c r="DR373" s="176"/>
      <c r="DS373" s="176"/>
      <c r="DT373" s="176"/>
      <c r="DU373" s="176"/>
      <c r="DV373" s="176"/>
      <c r="DW373" s="176"/>
      <c r="DX373" s="176"/>
      <c r="DY373" s="176"/>
      <c r="DZ373" s="176"/>
      <c r="EA373" s="176"/>
      <c r="EB373" s="176"/>
      <c r="EC373" s="176"/>
      <c r="ED373" s="176"/>
      <c r="EE373" s="176"/>
      <c r="EF373" s="176"/>
      <c r="EG373" s="176"/>
      <c r="EH373" s="176"/>
      <c r="EI373" s="176"/>
      <c r="EJ373" s="176"/>
      <c r="EK373" s="176"/>
      <c r="EL373" s="176"/>
      <c r="EM373" s="176"/>
      <c r="EN373" s="176"/>
      <c r="EO373" s="176"/>
      <c r="EP373" s="176"/>
      <c r="EQ373" s="176"/>
      <c r="ER373" s="176"/>
      <c r="ES373" s="176"/>
      <c r="ET373" s="176"/>
      <c r="EU373" s="176"/>
      <c r="EV373" s="176"/>
      <c r="EW373" s="176"/>
      <c r="EX373" s="176"/>
      <c r="EY373" s="176"/>
      <c r="EZ373" s="176"/>
      <c r="FA373" s="176"/>
      <c r="FB373" s="176"/>
      <c r="FC373" s="176"/>
      <c r="FD373" s="176"/>
      <c r="FE373" s="176"/>
      <c r="FF373" s="176"/>
      <c r="FG373" s="176"/>
      <c r="FH373" s="176"/>
      <c r="FI373" s="176"/>
      <c r="FJ373" s="176"/>
      <c r="FK373" s="176"/>
      <c r="FL373" s="176"/>
      <c r="FM373" s="176"/>
      <c r="FN373" s="176"/>
      <c r="FO373" s="176"/>
      <c r="FP373" s="176"/>
      <c r="FQ373" s="176"/>
      <c r="FR373" s="176"/>
      <c r="FS373" s="176"/>
      <c r="FT373" s="176"/>
      <c r="FU373" s="176"/>
      <c r="FV373" s="176"/>
      <c r="FW373" s="176"/>
      <c r="FX373" s="176"/>
      <c r="FY373" s="176"/>
      <c r="FZ373" s="176"/>
      <c r="GA373" s="176"/>
      <c r="GB373" s="176"/>
      <c r="GC373" s="176"/>
      <c r="GD373" s="176"/>
      <c r="GE373" s="176"/>
      <c r="GF373" s="176"/>
      <c r="GG373" s="176"/>
      <c r="GH373" s="176"/>
      <c r="GI373" s="176"/>
      <c r="GJ373" s="176"/>
      <c r="GK373" s="176"/>
      <c r="GL373" s="176"/>
      <c r="GM373" s="176"/>
      <c r="GN373" s="176"/>
      <c r="GO373" s="176"/>
      <c r="GP373" s="176"/>
      <c r="GQ373" s="176"/>
      <c r="GR373" s="176"/>
      <c r="GS373" s="176"/>
      <c r="GT373" s="176"/>
      <c r="GU373" s="176"/>
      <c r="GV373" s="176"/>
      <c r="GW373" s="176"/>
      <c r="GX373" s="176"/>
      <c r="GY373" s="176"/>
      <c r="GZ373" s="176"/>
      <c r="HA373" s="176"/>
      <c r="HB373" s="176"/>
      <c r="HC373" s="176"/>
      <c r="HD373" s="176"/>
      <c r="HE373" s="176"/>
      <c r="HF373" s="176"/>
      <c r="HG373" s="176"/>
      <c r="HH373" s="176"/>
      <c r="HI373" s="176"/>
      <c r="HJ373" s="176"/>
      <c r="HK373" s="176"/>
      <c r="HL373" s="176"/>
      <c r="HM373" s="176"/>
      <c r="HN373" s="176"/>
      <c r="HO373" s="176"/>
      <c r="HP373" s="176"/>
      <c r="HQ373" s="176"/>
      <c r="HR373" s="176"/>
      <c r="HS373" s="176"/>
      <c r="HT373" s="176"/>
      <c r="HU373" s="176"/>
      <c r="HV373" s="176"/>
      <c r="HW373" s="176"/>
      <c r="HX373" s="176"/>
      <c r="HY373" s="176"/>
      <c r="HZ373" s="176"/>
      <c r="IA373" s="176"/>
      <c r="IB373" s="176"/>
      <c r="IC373" s="176"/>
      <c r="ID373" s="176"/>
      <c r="IE373" s="176"/>
      <c r="IF373" s="176"/>
      <c r="IG373" s="176"/>
      <c r="IH373" s="176"/>
      <c r="II373" s="176"/>
      <c r="IJ373" s="176"/>
      <c r="IK373" s="176"/>
      <c r="IL373" s="176"/>
      <c r="IM373" s="176"/>
      <c r="IN373" s="176"/>
      <c r="IO373" s="176"/>
      <c r="IP373" s="176"/>
      <c r="IQ373" s="176"/>
      <c r="IR373" s="176"/>
      <c r="IS373" s="176"/>
      <c r="IT373" s="176"/>
      <c r="IU373" s="176"/>
      <c r="IV373" s="176"/>
    </row>
    <row r="374" spans="1:256" s="177" customFormat="1" x14ac:dyDescent="0.2">
      <c r="A374" s="591"/>
      <c r="B374" s="102"/>
      <c r="C374" s="672"/>
      <c r="D374" s="672"/>
      <c r="E374" s="672"/>
      <c r="F374" s="104"/>
      <c r="G374" s="105"/>
      <c r="H374" s="106"/>
      <c r="I374" s="107"/>
      <c r="J374" s="179"/>
      <c r="K374" s="175"/>
      <c r="L374" s="175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76"/>
      <c r="DX374" s="176"/>
      <c r="DY374" s="176"/>
      <c r="DZ374" s="176"/>
      <c r="EA374" s="176"/>
      <c r="EB374" s="176"/>
      <c r="EC374" s="176"/>
      <c r="ED374" s="176"/>
      <c r="EE374" s="176"/>
      <c r="EF374" s="176"/>
      <c r="EG374" s="176"/>
      <c r="EH374" s="176"/>
      <c r="EI374" s="176"/>
      <c r="EJ374" s="176"/>
      <c r="EK374" s="176"/>
      <c r="EL374" s="176"/>
      <c r="EM374" s="176"/>
      <c r="EN374" s="176"/>
      <c r="EO374" s="176"/>
      <c r="EP374" s="176"/>
      <c r="EQ374" s="176"/>
      <c r="ER374" s="176"/>
      <c r="ES374" s="176"/>
      <c r="ET374" s="176"/>
      <c r="EU374" s="176"/>
      <c r="EV374" s="176"/>
      <c r="EW374" s="176"/>
      <c r="EX374" s="176"/>
      <c r="EY374" s="176"/>
      <c r="EZ374" s="176"/>
      <c r="FA374" s="176"/>
      <c r="FB374" s="176"/>
      <c r="FC374" s="176"/>
      <c r="FD374" s="176"/>
      <c r="FE374" s="176"/>
      <c r="FF374" s="176"/>
      <c r="FG374" s="176"/>
      <c r="FH374" s="176"/>
      <c r="FI374" s="176"/>
      <c r="FJ374" s="176"/>
      <c r="FK374" s="176"/>
      <c r="FL374" s="176"/>
      <c r="FM374" s="176"/>
      <c r="FN374" s="176"/>
      <c r="FO374" s="176"/>
      <c r="FP374" s="176"/>
      <c r="FQ374" s="176"/>
      <c r="FR374" s="176"/>
      <c r="FS374" s="176"/>
      <c r="FT374" s="176"/>
      <c r="FU374" s="176"/>
      <c r="FV374" s="176"/>
      <c r="FW374" s="176"/>
      <c r="FX374" s="176"/>
      <c r="FY374" s="176"/>
      <c r="FZ374" s="176"/>
      <c r="GA374" s="176"/>
      <c r="GB374" s="176"/>
      <c r="GC374" s="176"/>
      <c r="GD374" s="176"/>
      <c r="GE374" s="176"/>
      <c r="GF374" s="176"/>
      <c r="GG374" s="176"/>
      <c r="GH374" s="176"/>
      <c r="GI374" s="176"/>
      <c r="GJ374" s="176"/>
      <c r="GK374" s="176"/>
      <c r="GL374" s="176"/>
      <c r="GM374" s="176"/>
      <c r="GN374" s="176"/>
      <c r="GO374" s="176"/>
      <c r="GP374" s="176"/>
      <c r="GQ374" s="176"/>
      <c r="GR374" s="176"/>
      <c r="GS374" s="176"/>
      <c r="GT374" s="176"/>
      <c r="GU374" s="176"/>
      <c r="GV374" s="176"/>
      <c r="GW374" s="176"/>
      <c r="GX374" s="176"/>
      <c r="GY374" s="176"/>
      <c r="GZ374" s="176"/>
      <c r="HA374" s="176"/>
      <c r="HB374" s="176"/>
      <c r="HC374" s="176"/>
      <c r="HD374" s="176"/>
      <c r="HE374" s="176"/>
      <c r="HF374" s="176"/>
      <c r="HG374" s="176"/>
      <c r="HH374" s="176"/>
      <c r="HI374" s="176"/>
      <c r="HJ374" s="176"/>
      <c r="HK374" s="176"/>
      <c r="HL374" s="176"/>
      <c r="HM374" s="176"/>
      <c r="HN374" s="176"/>
      <c r="HO374" s="176"/>
      <c r="HP374" s="176"/>
      <c r="HQ374" s="176"/>
      <c r="HR374" s="176"/>
      <c r="HS374" s="176"/>
      <c r="HT374" s="176"/>
      <c r="HU374" s="176"/>
      <c r="HV374" s="176"/>
      <c r="HW374" s="176"/>
      <c r="HX374" s="176"/>
      <c r="HY374" s="176"/>
      <c r="HZ374" s="176"/>
      <c r="IA374" s="176"/>
      <c r="IB374" s="176"/>
      <c r="IC374" s="176"/>
      <c r="ID374" s="176"/>
      <c r="IE374" s="176"/>
      <c r="IF374" s="176"/>
      <c r="IG374" s="176"/>
      <c r="IH374" s="176"/>
      <c r="II374" s="176"/>
      <c r="IJ374" s="176"/>
      <c r="IK374" s="176"/>
      <c r="IL374" s="176"/>
      <c r="IM374" s="176"/>
      <c r="IN374" s="176"/>
      <c r="IO374" s="176"/>
      <c r="IP374" s="176"/>
      <c r="IQ374" s="176"/>
      <c r="IR374" s="176"/>
      <c r="IS374" s="176"/>
      <c r="IT374" s="176"/>
      <c r="IU374" s="176"/>
      <c r="IV374" s="176"/>
    </row>
    <row r="375" spans="1:256" s="177" customFormat="1" x14ac:dyDescent="0.2">
      <c r="A375" s="591"/>
      <c r="B375" s="866" t="s">
        <v>229</v>
      </c>
      <c r="C375" s="813" t="s">
        <v>22</v>
      </c>
      <c r="D375" s="813" t="s">
        <v>223</v>
      </c>
      <c r="E375" s="813" t="s">
        <v>17</v>
      </c>
      <c r="F375" s="816" t="s">
        <v>224</v>
      </c>
      <c r="G375" s="818" t="s">
        <v>225</v>
      </c>
      <c r="H375" s="819"/>
      <c r="I375" s="820" t="s">
        <v>230</v>
      </c>
      <c r="J375" s="179"/>
      <c r="K375" s="175"/>
      <c r="L375" s="181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76"/>
      <c r="DX375" s="176"/>
      <c r="DY375" s="176"/>
      <c r="DZ375" s="176"/>
      <c r="EA375" s="176"/>
      <c r="EB375" s="176"/>
      <c r="EC375" s="176"/>
      <c r="ED375" s="176"/>
      <c r="EE375" s="176"/>
      <c r="EF375" s="176"/>
      <c r="EG375" s="176"/>
      <c r="EH375" s="176"/>
      <c r="EI375" s="176"/>
      <c r="EJ375" s="176"/>
      <c r="EK375" s="176"/>
      <c r="EL375" s="176"/>
      <c r="EM375" s="176"/>
      <c r="EN375" s="176"/>
      <c r="EO375" s="176"/>
      <c r="EP375" s="176"/>
      <c r="EQ375" s="176"/>
      <c r="ER375" s="176"/>
      <c r="ES375" s="176"/>
      <c r="ET375" s="176"/>
      <c r="EU375" s="176"/>
      <c r="EV375" s="176"/>
      <c r="EW375" s="176"/>
      <c r="EX375" s="176"/>
      <c r="EY375" s="176"/>
      <c r="EZ375" s="176"/>
      <c r="FA375" s="176"/>
      <c r="FB375" s="176"/>
      <c r="FC375" s="176"/>
      <c r="FD375" s="176"/>
      <c r="FE375" s="176"/>
      <c r="FF375" s="176"/>
      <c r="FG375" s="176"/>
      <c r="FH375" s="176"/>
      <c r="FI375" s="176"/>
      <c r="FJ375" s="176"/>
      <c r="FK375" s="176"/>
      <c r="FL375" s="176"/>
      <c r="FM375" s="176"/>
      <c r="FN375" s="176"/>
      <c r="FO375" s="176"/>
      <c r="FP375" s="176"/>
      <c r="FQ375" s="176"/>
      <c r="FR375" s="176"/>
      <c r="FS375" s="176"/>
      <c r="FT375" s="176"/>
      <c r="FU375" s="176"/>
      <c r="FV375" s="176"/>
      <c r="FW375" s="176"/>
      <c r="FX375" s="176"/>
      <c r="FY375" s="176"/>
      <c r="FZ375" s="176"/>
      <c r="GA375" s="176"/>
      <c r="GB375" s="176"/>
      <c r="GC375" s="176"/>
      <c r="GD375" s="176"/>
      <c r="GE375" s="176"/>
      <c r="GF375" s="176"/>
      <c r="GG375" s="176"/>
      <c r="GH375" s="176"/>
      <c r="GI375" s="176"/>
      <c r="GJ375" s="176"/>
      <c r="GK375" s="176"/>
      <c r="GL375" s="176"/>
      <c r="GM375" s="176"/>
      <c r="GN375" s="176"/>
      <c r="GO375" s="176"/>
      <c r="GP375" s="176"/>
      <c r="GQ375" s="176"/>
      <c r="GR375" s="176"/>
      <c r="GS375" s="176"/>
      <c r="GT375" s="176"/>
      <c r="GU375" s="176"/>
      <c r="GV375" s="176"/>
      <c r="GW375" s="176"/>
      <c r="GX375" s="176"/>
      <c r="GY375" s="176"/>
      <c r="GZ375" s="176"/>
      <c r="HA375" s="176"/>
      <c r="HB375" s="176"/>
      <c r="HC375" s="176"/>
      <c r="HD375" s="176"/>
      <c r="HE375" s="176"/>
      <c r="HF375" s="176"/>
      <c r="HG375" s="176"/>
      <c r="HH375" s="176"/>
      <c r="HI375" s="176"/>
      <c r="HJ375" s="176"/>
      <c r="HK375" s="176"/>
      <c r="HL375" s="176"/>
      <c r="HM375" s="176"/>
      <c r="HN375" s="176"/>
      <c r="HO375" s="176"/>
      <c r="HP375" s="176"/>
      <c r="HQ375" s="176"/>
      <c r="HR375" s="176"/>
      <c r="HS375" s="176"/>
      <c r="HT375" s="176"/>
      <c r="HU375" s="176"/>
      <c r="HV375" s="176"/>
      <c r="HW375" s="176"/>
      <c r="HX375" s="176"/>
      <c r="HY375" s="176"/>
      <c r="HZ375" s="176"/>
      <c r="IA375" s="176"/>
      <c r="IB375" s="176"/>
      <c r="IC375" s="176"/>
      <c r="ID375" s="176"/>
      <c r="IE375" s="176"/>
      <c r="IF375" s="176"/>
      <c r="IG375" s="176"/>
      <c r="IH375" s="176"/>
      <c r="II375" s="176"/>
      <c r="IJ375" s="176"/>
      <c r="IK375" s="176"/>
      <c r="IL375" s="176"/>
      <c r="IM375" s="176"/>
      <c r="IN375" s="176"/>
      <c r="IO375" s="176"/>
      <c r="IP375" s="176"/>
      <c r="IQ375" s="176"/>
      <c r="IR375" s="176"/>
      <c r="IS375" s="176"/>
      <c r="IT375" s="176"/>
      <c r="IU375" s="176"/>
      <c r="IV375" s="176"/>
    </row>
    <row r="376" spans="1:256" s="177" customFormat="1" x14ac:dyDescent="0.2">
      <c r="A376" s="591"/>
      <c r="B376" s="868"/>
      <c r="C376" s="814"/>
      <c r="D376" s="814"/>
      <c r="E376" s="814"/>
      <c r="F376" s="869"/>
      <c r="G376" s="165" t="s">
        <v>227</v>
      </c>
      <c r="H376" s="166" t="s">
        <v>228</v>
      </c>
      <c r="I376" s="821"/>
      <c r="J376" s="182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76"/>
      <c r="DX376" s="176"/>
      <c r="DY376" s="176"/>
      <c r="DZ376" s="176"/>
      <c r="EA376" s="176"/>
      <c r="EB376" s="176"/>
      <c r="EC376" s="176"/>
      <c r="ED376" s="176"/>
      <c r="EE376" s="176"/>
      <c r="EF376" s="176"/>
      <c r="EG376" s="176"/>
      <c r="EH376" s="176"/>
      <c r="EI376" s="176"/>
      <c r="EJ376" s="176"/>
      <c r="EK376" s="176"/>
      <c r="EL376" s="176"/>
      <c r="EM376" s="176"/>
      <c r="EN376" s="176"/>
      <c r="EO376" s="176"/>
      <c r="EP376" s="176"/>
      <c r="EQ376" s="176"/>
      <c r="ER376" s="176"/>
      <c r="ES376" s="176"/>
      <c r="ET376" s="176"/>
      <c r="EU376" s="176"/>
      <c r="EV376" s="176"/>
      <c r="EW376" s="176"/>
      <c r="EX376" s="176"/>
      <c r="EY376" s="176"/>
      <c r="EZ376" s="176"/>
      <c r="FA376" s="176"/>
      <c r="FB376" s="176"/>
      <c r="FC376" s="176"/>
      <c r="FD376" s="176"/>
      <c r="FE376" s="176"/>
      <c r="FF376" s="176"/>
      <c r="FG376" s="176"/>
      <c r="FH376" s="176"/>
      <c r="FI376" s="176"/>
      <c r="FJ376" s="176"/>
      <c r="FK376" s="176"/>
      <c r="FL376" s="176"/>
      <c r="FM376" s="176"/>
      <c r="FN376" s="176"/>
      <c r="FO376" s="176"/>
      <c r="FP376" s="176"/>
      <c r="FQ376" s="176"/>
      <c r="FR376" s="176"/>
      <c r="FS376" s="176"/>
      <c r="FT376" s="176"/>
      <c r="FU376" s="176"/>
      <c r="FV376" s="176"/>
      <c r="FW376" s="176"/>
      <c r="FX376" s="176"/>
      <c r="FY376" s="176"/>
      <c r="FZ376" s="176"/>
      <c r="GA376" s="176"/>
      <c r="GB376" s="176"/>
      <c r="GC376" s="176"/>
      <c r="GD376" s="176"/>
      <c r="GE376" s="176"/>
      <c r="GF376" s="176"/>
      <c r="GG376" s="176"/>
      <c r="GH376" s="176"/>
      <c r="GI376" s="176"/>
      <c r="GJ376" s="176"/>
      <c r="GK376" s="176"/>
      <c r="GL376" s="176"/>
      <c r="GM376" s="176"/>
      <c r="GN376" s="176"/>
      <c r="GO376" s="176"/>
      <c r="GP376" s="176"/>
      <c r="GQ376" s="176"/>
      <c r="GR376" s="176"/>
      <c r="GS376" s="176"/>
      <c r="GT376" s="176"/>
      <c r="GU376" s="176"/>
      <c r="GV376" s="176"/>
      <c r="GW376" s="176"/>
      <c r="GX376" s="176"/>
      <c r="GY376" s="176"/>
      <c r="GZ376" s="176"/>
      <c r="HA376" s="176"/>
      <c r="HB376" s="176"/>
      <c r="HC376" s="176"/>
      <c r="HD376" s="176"/>
      <c r="HE376" s="176"/>
      <c r="HF376" s="176"/>
      <c r="HG376" s="176"/>
      <c r="HH376" s="176"/>
      <c r="HI376" s="176"/>
      <c r="HJ376" s="176"/>
      <c r="HK376" s="176"/>
      <c r="HL376" s="176"/>
      <c r="HM376" s="176"/>
      <c r="HN376" s="176"/>
      <c r="HO376" s="176"/>
      <c r="HP376" s="176"/>
      <c r="HQ376" s="176"/>
      <c r="HR376" s="176"/>
      <c r="HS376" s="176"/>
      <c r="HT376" s="176"/>
      <c r="HU376" s="176"/>
      <c r="HV376" s="176"/>
      <c r="HW376" s="176"/>
      <c r="HX376" s="176"/>
      <c r="HY376" s="176"/>
      <c r="HZ376" s="176"/>
      <c r="IA376" s="176"/>
      <c r="IB376" s="176"/>
      <c r="IC376" s="176"/>
      <c r="ID376" s="176"/>
      <c r="IE376" s="176"/>
      <c r="IF376" s="176"/>
      <c r="IG376" s="176"/>
      <c r="IH376" s="176"/>
      <c r="II376" s="176"/>
      <c r="IJ376" s="176"/>
      <c r="IK376" s="176"/>
      <c r="IL376" s="176"/>
      <c r="IM376" s="176"/>
      <c r="IN376" s="176"/>
      <c r="IO376" s="176"/>
      <c r="IP376" s="176"/>
      <c r="IQ376" s="176"/>
      <c r="IR376" s="176"/>
      <c r="IS376" s="176"/>
      <c r="IT376" s="176"/>
      <c r="IU376" s="176"/>
      <c r="IV376" s="176"/>
    </row>
    <row r="377" spans="1:256" s="177" customFormat="1" ht="22.5" x14ac:dyDescent="0.2">
      <c r="A377" s="591"/>
      <c r="B377" s="631" t="s">
        <v>1038</v>
      </c>
      <c r="C377" s="511" t="s">
        <v>8</v>
      </c>
      <c r="D377" s="511">
        <v>1575</v>
      </c>
      <c r="E377" s="511" t="s">
        <v>17</v>
      </c>
      <c r="F377" s="172">
        <v>1</v>
      </c>
      <c r="G377" s="124">
        <v>2.04</v>
      </c>
      <c r="H377" s="114">
        <f>TRUNC(F377*G377,2)</f>
        <v>2.04</v>
      </c>
      <c r="I377" s="569"/>
      <c r="J377" s="182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  <c r="AZ377" s="176"/>
      <c r="BA377" s="176"/>
      <c r="BB377" s="176"/>
      <c r="BC377" s="176"/>
      <c r="BD377" s="176"/>
      <c r="BE377" s="176"/>
      <c r="BF377" s="176"/>
      <c r="BG377" s="176"/>
      <c r="BH377" s="176"/>
      <c r="BI377" s="176"/>
      <c r="BJ377" s="176"/>
      <c r="BK377" s="176"/>
      <c r="BL377" s="176"/>
      <c r="BM377" s="176"/>
      <c r="BN377" s="176"/>
      <c r="BO377" s="176"/>
      <c r="BP377" s="176"/>
      <c r="BQ377" s="176"/>
      <c r="BR377" s="176"/>
      <c r="BS377" s="176"/>
      <c r="BT377" s="176"/>
      <c r="BU377" s="176"/>
      <c r="BV377" s="176"/>
      <c r="BW377" s="176"/>
      <c r="BX377" s="176"/>
      <c r="BY377" s="176"/>
      <c r="BZ377" s="176"/>
      <c r="CA377" s="176"/>
      <c r="CB377" s="176"/>
      <c r="CC377" s="176"/>
      <c r="CD377" s="176"/>
      <c r="CE377" s="176"/>
      <c r="CF377" s="176"/>
      <c r="CG377" s="176"/>
      <c r="CH377" s="176"/>
      <c r="CI377" s="176"/>
      <c r="CJ377" s="176"/>
      <c r="CK377" s="176"/>
      <c r="CL377" s="176"/>
      <c r="CM377" s="176"/>
      <c r="CN377" s="176"/>
      <c r="CO377" s="176"/>
      <c r="CP377" s="176"/>
      <c r="CQ377" s="176"/>
      <c r="CR377" s="176"/>
      <c r="CS377" s="176"/>
      <c r="CT377" s="176"/>
      <c r="CU377" s="176"/>
      <c r="CV377" s="176"/>
      <c r="CW377" s="176"/>
      <c r="CX377" s="176"/>
      <c r="CY377" s="176"/>
      <c r="CZ377" s="176"/>
      <c r="DA377" s="176"/>
      <c r="DB377" s="176"/>
      <c r="DC377" s="176"/>
      <c r="DD377" s="176"/>
      <c r="DE377" s="176"/>
      <c r="DF377" s="176"/>
      <c r="DG377" s="176"/>
      <c r="DH377" s="176"/>
      <c r="DI377" s="176"/>
      <c r="DJ377" s="176"/>
      <c r="DK377" s="176"/>
      <c r="DL377" s="176"/>
      <c r="DM377" s="176"/>
      <c r="DN377" s="176"/>
      <c r="DO377" s="176"/>
      <c r="DP377" s="176"/>
      <c r="DQ377" s="176"/>
      <c r="DR377" s="176"/>
      <c r="DS377" s="176"/>
      <c r="DT377" s="176"/>
      <c r="DU377" s="176"/>
      <c r="DV377" s="176"/>
      <c r="DW377" s="176"/>
      <c r="DX377" s="176"/>
      <c r="DY377" s="176"/>
      <c r="DZ377" s="176"/>
      <c r="EA377" s="176"/>
      <c r="EB377" s="176"/>
      <c r="EC377" s="176"/>
      <c r="ED377" s="176"/>
      <c r="EE377" s="176"/>
      <c r="EF377" s="176"/>
      <c r="EG377" s="176"/>
      <c r="EH377" s="176"/>
      <c r="EI377" s="176"/>
      <c r="EJ377" s="176"/>
      <c r="EK377" s="176"/>
      <c r="EL377" s="176"/>
      <c r="EM377" s="176"/>
      <c r="EN377" s="176"/>
      <c r="EO377" s="176"/>
      <c r="EP377" s="176"/>
      <c r="EQ377" s="176"/>
      <c r="ER377" s="176"/>
      <c r="ES377" s="176"/>
      <c r="ET377" s="176"/>
      <c r="EU377" s="176"/>
      <c r="EV377" s="176"/>
      <c r="EW377" s="176"/>
      <c r="EX377" s="176"/>
      <c r="EY377" s="176"/>
      <c r="EZ377" s="176"/>
      <c r="FA377" s="176"/>
      <c r="FB377" s="176"/>
      <c r="FC377" s="176"/>
      <c r="FD377" s="176"/>
      <c r="FE377" s="176"/>
      <c r="FF377" s="176"/>
      <c r="FG377" s="176"/>
      <c r="FH377" s="176"/>
      <c r="FI377" s="176"/>
      <c r="FJ377" s="176"/>
      <c r="FK377" s="176"/>
      <c r="FL377" s="176"/>
      <c r="FM377" s="176"/>
      <c r="FN377" s="176"/>
      <c r="FO377" s="176"/>
      <c r="FP377" s="176"/>
      <c r="FQ377" s="176"/>
      <c r="FR377" s="176"/>
      <c r="FS377" s="176"/>
      <c r="FT377" s="176"/>
      <c r="FU377" s="176"/>
      <c r="FV377" s="176"/>
      <c r="FW377" s="176"/>
      <c r="FX377" s="176"/>
      <c r="FY377" s="176"/>
      <c r="FZ377" s="176"/>
      <c r="GA377" s="176"/>
      <c r="GB377" s="176"/>
      <c r="GC377" s="176"/>
      <c r="GD377" s="176"/>
      <c r="GE377" s="176"/>
      <c r="GF377" s="176"/>
      <c r="GG377" s="176"/>
      <c r="GH377" s="176"/>
      <c r="GI377" s="176"/>
      <c r="GJ377" s="176"/>
      <c r="GK377" s="176"/>
      <c r="GL377" s="176"/>
      <c r="GM377" s="176"/>
      <c r="GN377" s="176"/>
      <c r="GO377" s="176"/>
      <c r="GP377" s="176"/>
      <c r="GQ377" s="176"/>
      <c r="GR377" s="176"/>
      <c r="GS377" s="176"/>
      <c r="GT377" s="176"/>
      <c r="GU377" s="176"/>
      <c r="GV377" s="176"/>
      <c r="GW377" s="176"/>
      <c r="GX377" s="176"/>
      <c r="GY377" s="176"/>
      <c r="GZ377" s="176"/>
      <c r="HA377" s="176"/>
      <c r="HB377" s="176"/>
      <c r="HC377" s="176"/>
      <c r="HD377" s="176"/>
      <c r="HE377" s="176"/>
      <c r="HF377" s="176"/>
      <c r="HG377" s="176"/>
      <c r="HH377" s="176"/>
      <c r="HI377" s="176"/>
      <c r="HJ377" s="176"/>
      <c r="HK377" s="176"/>
      <c r="HL377" s="176"/>
      <c r="HM377" s="176"/>
      <c r="HN377" s="176"/>
      <c r="HO377" s="176"/>
      <c r="HP377" s="176"/>
      <c r="HQ377" s="176"/>
      <c r="HR377" s="176"/>
      <c r="HS377" s="176"/>
      <c r="HT377" s="176"/>
      <c r="HU377" s="176"/>
      <c r="HV377" s="176"/>
      <c r="HW377" s="176"/>
      <c r="HX377" s="176"/>
      <c r="HY377" s="176"/>
      <c r="HZ377" s="176"/>
      <c r="IA377" s="176"/>
      <c r="IB377" s="176"/>
      <c r="IC377" s="176"/>
      <c r="ID377" s="176"/>
      <c r="IE377" s="176"/>
      <c r="IF377" s="176"/>
      <c r="IG377" s="176"/>
      <c r="IH377" s="176"/>
      <c r="II377" s="176"/>
      <c r="IJ377" s="176"/>
      <c r="IK377" s="176"/>
      <c r="IL377" s="176"/>
      <c r="IM377" s="176"/>
      <c r="IN377" s="176"/>
      <c r="IO377" s="176"/>
      <c r="IP377" s="176"/>
      <c r="IQ377" s="176"/>
      <c r="IR377" s="176"/>
      <c r="IS377" s="176"/>
      <c r="IT377" s="176"/>
      <c r="IU377" s="176"/>
      <c r="IV377" s="176"/>
    </row>
    <row r="378" spans="1:256" s="177" customFormat="1" ht="17.25" customHeight="1" x14ac:dyDescent="0.2">
      <c r="A378" s="591"/>
      <c r="B378" s="132"/>
      <c r="C378" s="77"/>
      <c r="D378" s="593"/>
      <c r="E378" s="111"/>
      <c r="F378" s="172"/>
      <c r="G378" s="594"/>
      <c r="H378" s="125"/>
      <c r="I378" s="569"/>
      <c r="J378" s="182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  <c r="AZ378" s="176"/>
      <c r="BA378" s="176"/>
      <c r="BB378" s="176"/>
      <c r="BC378" s="176"/>
      <c r="BD378" s="176"/>
      <c r="BE378" s="176"/>
      <c r="BF378" s="176"/>
      <c r="BG378" s="176"/>
      <c r="BH378" s="176"/>
      <c r="BI378" s="176"/>
      <c r="BJ378" s="176"/>
      <c r="BK378" s="176"/>
      <c r="BL378" s="176"/>
      <c r="BM378" s="176"/>
      <c r="BN378" s="176"/>
      <c r="BO378" s="176"/>
      <c r="BP378" s="176"/>
      <c r="BQ378" s="176"/>
      <c r="BR378" s="176"/>
      <c r="BS378" s="176"/>
      <c r="BT378" s="176"/>
      <c r="BU378" s="176"/>
      <c r="BV378" s="176"/>
      <c r="BW378" s="176"/>
      <c r="BX378" s="176"/>
      <c r="BY378" s="176"/>
      <c r="BZ378" s="176"/>
      <c r="CA378" s="176"/>
      <c r="CB378" s="176"/>
      <c r="CC378" s="176"/>
      <c r="CD378" s="176"/>
      <c r="CE378" s="176"/>
      <c r="CF378" s="176"/>
      <c r="CG378" s="176"/>
      <c r="CH378" s="176"/>
      <c r="CI378" s="176"/>
      <c r="CJ378" s="176"/>
      <c r="CK378" s="176"/>
      <c r="CL378" s="176"/>
      <c r="CM378" s="176"/>
      <c r="CN378" s="176"/>
      <c r="CO378" s="176"/>
      <c r="CP378" s="176"/>
      <c r="CQ378" s="176"/>
      <c r="CR378" s="176"/>
      <c r="CS378" s="176"/>
      <c r="CT378" s="176"/>
      <c r="CU378" s="176"/>
      <c r="CV378" s="176"/>
      <c r="CW378" s="176"/>
      <c r="CX378" s="176"/>
      <c r="CY378" s="176"/>
      <c r="CZ378" s="176"/>
      <c r="DA378" s="176"/>
      <c r="DB378" s="176"/>
      <c r="DC378" s="176"/>
      <c r="DD378" s="176"/>
      <c r="DE378" s="176"/>
      <c r="DF378" s="176"/>
      <c r="DG378" s="176"/>
      <c r="DH378" s="176"/>
      <c r="DI378" s="176"/>
      <c r="DJ378" s="176"/>
      <c r="DK378" s="176"/>
      <c r="DL378" s="176"/>
      <c r="DM378" s="176"/>
      <c r="DN378" s="176"/>
      <c r="DO378" s="176"/>
      <c r="DP378" s="176"/>
      <c r="DQ378" s="176"/>
      <c r="DR378" s="176"/>
      <c r="DS378" s="176"/>
      <c r="DT378" s="176"/>
      <c r="DU378" s="176"/>
      <c r="DV378" s="176"/>
      <c r="DW378" s="176"/>
      <c r="DX378" s="176"/>
      <c r="DY378" s="176"/>
      <c r="DZ378" s="176"/>
      <c r="EA378" s="176"/>
      <c r="EB378" s="176"/>
      <c r="EC378" s="176"/>
      <c r="ED378" s="176"/>
      <c r="EE378" s="176"/>
      <c r="EF378" s="176"/>
      <c r="EG378" s="176"/>
      <c r="EH378" s="176"/>
      <c r="EI378" s="176"/>
      <c r="EJ378" s="176"/>
      <c r="EK378" s="176"/>
      <c r="EL378" s="176"/>
      <c r="EM378" s="176"/>
      <c r="EN378" s="176"/>
      <c r="EO378" s="176"/>
      <c r="EP378" s="176"/>
      <c r="EQ378" s="176"/>
      <c r="ER378" s="176"/>
      <c r="ES378" s="176"/>
      <c r="ET378" s="176"/>
      <c r="EU378" s="176"/>
      <c r="EV378" s="176"/>
      <c r="EW378" s="176"/>
      <c r="EX378" s="176"/>
      <c r="EY378" s="176"/>
      <c r="EZ378" s="176"/>
      <c r="FA378" s="176"/>
      <c r="FB378" s="176"/>
      <c r="FC378" s="176"/>
      <c r="FD378" s="176"/>
      <c r="FE378" s="176"/>
      <c r="FF378" s="176"/>
      <c r="FG378" s="176"/>
      <c r="FH378" s="176"/>
      <c r="FI378" s="176"/>
      <c r="FJ378" s="176"/>
      <c r="FK378" s="176"/>
      <c r="FL378" s="176"/>
      <c r="FM378" s="176"/>
      <c r="FN378" s="176"/>
      <c r="FO378" s="176"/>
      <c r="FP378" s="176"/>
      <c r="FQ378" s="176"/>
      <c r="FR378" s="176"/>
      <c r="FS378" s="176"/>
      <c r="FT378" s="176"/>
      <c r="FU378" s="176"/>
      <c r="FV378" s="176"/>
      <c r="FW378" s="176"/>
      <c r="FX378" s="176"/>
      <c r="FY378" s="176"/>
      <c r="FZ378" s="176"/>
      <c r="GA378" s="176"/>
      <c r="GB378" s="176"/>
      <c r="GC378" s="176"/>
      <c r="GD378" s="176"/>
      <c r="GE378" s="176"/>
      <c r="GF378" s="176"/>
      <c r="GG378" s="176"/>
      <c r="GH378" s="176"/>
      <c r="GI378" s="176"/>
      <c r="GJ378" s="176"/>
      <c r="GK378" s="176"/>
      <c r="GL378" s="176"/>
      <c r="GM378" s="176"/>
      <c r="GN378" s="176"/>
      <c r="GO378" s="176"/>
      <c r="GP378" s="176"/>
      <c r="GQ378" s="176"/>
      <c r="GR378" s="176"/>
      <c r="GS378" s="176"/>
      <c r="GT378" s="176"/>
      <c r="GU378" s="176"/>
      <c r="GV378" s="176"/>
      <c r="GW378" s="176"/>
      <c r="GX378" s="176"/>
      <c r="GY378" s="176"/>
      <c r="GZ378" s="176"/>
      <c r="HA378" s="176"/>
      <c r="HB378" s="176"/>
      <c r="HC378" s="176"/>
      <c r="HD378" s="176"/>
      <c r="HE378" s="176"/>
      <c r="HF378" s="176"/>
      <c r="HG378" s="176"/>
      <c r="HH378" s="176"/>
      <c r="HI378" s="176"/>
      <c r="HJ378" s="176"/>
      <c r="HK378" s="176"/>
      <c r="HL378" s="176"/>
      <c r="HM378" s="176"/>
      <c r="HN378" s="176"/>
      <c r="HO378" s="176"/>
      <c r="HP378" s="176"/>
      <c r="HQ378" s="176"/>
      <c r="HR378" s="176"/>
      <c r="HS378" s="176"/>
      <c r="HT378" s="176"/>
      <c r="HU378" s="176"/>
      <c r="HV378" s="176"/>
      <c r="HW378" s="176"/>
      <c r="HX378" s="176"/>
      <c r="HY378" s="176"/>
      <c r="HZ378" s="176"/>
      <c r="IA378" s="176"/>
      <c r="IB378" s="176"/>
      <c r="IC378" s="176"/>
      <c r="ID378" s="176"/>
      <c r="IE378" s="176"/>
      <c r="IF378" s="176"/>
      <c r="IG378" s="176"/>
      <c r="IH378" s="176"/>
      <c r="II378" s="176"/>
      <c r="IJ378" s="176"/>
      <c r="IK378" s="176"/>
      <c r="IL378" s="176"/>
      <c r="IM378" s="176"/>
      <c r="IN378" s="176"/>
      <c r="IO378" s="176"/>
      <c r="IP378" s="176"/>
      <c r="IQ378" s="176"/>
      <c r="IR378" s="176"/>
      <c r="IS378" s="176"/>
      <c r="IT378" s="176"/>
      <c r="IU378" s="176"/>
      <c r="IV378" s="176"/>
    </row>
    <row r="379" spans="1:256" s="177" customFormat="1" x14ac:dyDescent="0.2">
      <c r="A379" s="591"/>
      <c r="B379" s="170" t="s">
        <v>230</v>
      </c>
      <c r="C379" s="808"/>
      <c r="D379" s="809"/>
      <c r="E379" s="809"/>
      <c r="F379" s="809"/>
      <c r="G379" s="809"/>
      <c r="H379" s="810"/>
      <c r="I379" s="171">
        <f>SUM(H377:H378)</f>
        <v>2.04</v>
      </c>
      <c r="J379" s="182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  <c r="AZ379" s="176"/>
      <c r="BA379" s="176"/>
      <c r="BB379" s="176"/>
      <c r="BC379" s="176"/>
      <c r="BD379" s="176"/>
      <c r="BE379" s="176"/>
      <c r="BF379" s="176"/>
      <c r="BG379" s="176"/>
      <c r="BH379" s="176"/>
      <c r="BI379" s="176"/>
      <c r="BJ379" s="176"/>
      <c r="BK379" s="176"/>
      <c r="BL379" s="176"/>
      <c r="BM379" s="176"/>
      <c r="BN379" s="176"/>
      <c r="BO379" s="176"/>
      <c r="BP379" s="176"/>
      <c r="BQ379" s="176"/>
      <c r="BR379" s="176"/>
      <c r="BS379" s="176"/>
      <c r="BT379" s="176"/>
      <c r="BU379" s="176"/>
      <c r="BV379" s="176"/>
      <c r="BW379" s="176"/>
      <c r="BX379" s="176"/>
      <c r="BY379" s="176"/>
      <c r="BZ379" s="176"/>
      <c r="CA379" s="176"/>
      <c r="CB379" s="176"/>
      <c r="CC379" s="176"/>
      <c r="CD379" s="176"/>
      <c r="CE379" s="176"/>
      <c r="CF379" s="176"/>
      <c r="CG379" s="176"/>
      <c r="CH379" s="176"/>
      <c r="CI379" s="176"/>
      <c r="CJ379" s="176"/>
      <c r="CK379" s="176"/>
      <c r="CL379" s="176"/>
      <c r="CM379" s="176"/>
      <c r="CN379" s="176"/>
      <c r="CO379" s="176"/>
      <c r="CP379" s="176"/>
      <c r="CQ379" s="176"/>
      <c r="CR379" s="176"/>
      <c r="CS379" s="176"/>
      <c r="CT379" s="176"/>
      <c r="CU379" s="176"/>
      <c r="CV379" s="176"/>
      <c r="CW379" s="176"/>
      <c r="CX379" s="176"/>
      <c r="CY379" s="176"/>
      <c r="CZ379" s="176"/>
      <c r="DA379" s="176"/>
      <c r="DB379" s="176"/>
      <c r="DC379" s="176"/>
      <c r="DD379" s="176"/>
      <c r="DE379" s="176"/>
      <c r="DF379" s="176"/>
      <c r="DG379" s="176"/>
      <c r="DH379" s="176"/>
      <c r="DI379" s="176"/>
      <c r="DJ379" s="176"/>
      <c r="DK379" s="176"/>
      <c r="DL379" s="176"/>
      <c r="DM379" s="176"/>
      <c r="DN379" s="176"/>
      <c r="DO379" s="176"/>
      <c r="DP379" s="176"/>
      <c r="DQ379" s="176"/>
      <c r="DR379" s="176"/>
      <c r="DS379" s="176"/>
      <c r="DT379" s="176"/>
      <c r="DU379" s="176"/>
      <c r="DV379" s="176"/>
      <c r="DW379" s="176"/>
      <c r="DX379" s="176"/>
      <c r="DY379" s="176"/>
      <c r="DZ379" s="176"/>
      <c r="EA379" s="176"/>
      <c r="EB379" s="176"/>
      <c r="EC379" s="176"/>
      <c r="ED379" s="176"/>
      <c r="EE379" s="176"/>
      <c r="EF379" s="176"/>
      <c r="EG379" s="176"/>
      <c r="EH379" s="176"/>
      <c r="EI379" s="176"/>
      <c r="EJ379" s="176"/>
      <c r="EK379" s="176"/>
      <c r="EL379" s="176"/>
      <c r="EM379" s="176"/>
      <c r="EN379" s="176"/>
      <c r="EO379" s="176"/>
      <c r="EP379" s="176"/>
      <c r="EQ379" s="176"/>
      <c r="ER379" s="176"/>
      <c r="ES379" s="176"/>
      <c r="ET379" s="176"/>
      <c r="EU379" s="176"/>
      <c r="EV379" s="176"/>
      <c r="EW379" s="176"/>
      <c r="EX379" s="176"/>
      <c r="EY379" s="176"/>
      <c r="EZ379" s="176"/>
      <c r="FA379" s="176"/>
      <c r="FB379" s="176"/>
      <c r="FC379" s="176"/>
      <c r="FD379" s="176"/>
      <c r="FE379" s="176"/>
      <c r="FF379" s="176"/>
      <c r="FG379" s="176"/>
      <c r="FH379" s="176"/>
      <c r="FI379" s="176"/>
      <c r="FJ379" s="176"/>
      <c r="FK379" s="176"/>
      <c r="FL379" s="176"/>
      <c r="FM379" s="176"/>
      <c r="FN379" s="176"/>
      <c r="FO379" s="176"/>
      <c r="FP379" s="176"/>
      <c r="FQ379" s="176"/>
      <c r="FR379" s="176"/>
      <c r="FS379" s="176"/>
      <c r="FT379" s="176"/>
      <c r="FU379" s="176"/>
      <c r="FV379" s="176"/>
      <c r="FW379" s="176"/>
      <c r="FX379" s="176"/>
      <c r="FY379" s="176"/>
      <c r="FZ379" s="176"/>
      <c r="GA379" s="176"/>
      <c r="GB379" s="176"/>
      <c r="GC379" s="176"/>
      <c r="GD379" s="176"/>
      <c r="GE379" s="176"/>
      <c r="GF379" s="176"/>
      <c r="GG379" s="176"/>
      <c r="GH379" s="176"/>
      <c r="GI379" s="176"/>
      <c r="GJ379" s="176"/>
      <c r="GK379" s="176"/>
      <c r="GL379" s="176"/>
      <c r="GM379" s="176"/>
      <c r="GN379" s="176"/>
      <c r="GO379" s="176"/>
      <c r="GP379" s="176"/>
      <c r="GQ379" s="176"/>
      <c r="GR379" s="176"/>
      <c r="GS379" s="176"/>
      <c r="GT379" s="176"/>
      <c r="GU379" s="176"/>
      <c r="GV379" s="176"/>
      <c r="GW379" s="176"/>
      <c r="GX379" s="176"/>
      <c r="GY379" s="176"/>
      <c r="GZ379" s="176"/>
      <c r="HA379" s="176"/>
      <c r="HB379" s="176"/>
      <c r="HC379" s="176"/>
      <c r="HD379" s="176"/>
      <c r="HE379" s="176"/>
      <c r="HF379" s="176"/>
      <c r="HG379" s="176"/>
      <c r="HH379" s="176"/>
      <c r="HI379" s="176"/>
      <c r="HJ379" s="176"/>
      <c r="HK379" s="176"/>
      <c r="HL379" s="176"/>
      <c r="HM379" s="176"/>
      <c r="HN379" s="176"/>
      <c r="HO379" s="176"/>
      <c r="HP379" s="176"/>
      <c r="HQ379" s="176"/>
      <c r="HR379" s="176"/>
      <c r="HS379" s="176"/>
      <c r="HT379" s="176"/>
      <c r="HU379" s="176"/>
      <c r="HV379" s="176"/>
      <c r="HW379" s="176"/>
      <c r="HX379" s="176"/>
      <c r="HY379" s="176"/>
      <c r="HZ379" s="176"/>
      <c r="IA379" s="176"/>
      <c r="IB379" s="176"/>
      <c r="IC379" s="176"/>
      <c r="ID379" s="176"/>
      <c r="IE379" s="176"/>
      <c r="IF379" s="176"/>
      <c r="IG379" s="176"/>
      <c r="IH379" s="176"/>
      <c r="II379" s="176"/>
      <c r="IJ379" s="176"/>
      <c r="IK379" s="176"/>
      <c r="IL379" s="176"/>
      <c r="IM379" s="176"/>
      <c r="IN379" s="176"/>
      <c r="IO379" s="176"/>
      <c r="IP379" s="176"/>
      <c r="IQ379" s="176"/>
      <c r="IR379" s="176"/>
      <c r="IS379" s="176"/>
      <c r="IT379" s="176"/>
      <c r="IU379" s="176"/>
      <c r="IV379" s="176"/>
    </row>
    <row r="380" spans="1:256" s="177" customFormat="1" x14ac:dyDescent="0.2">
      <c r="A380" s="591"/>
      <c r="B380" s="126"/>
      <c r="C380" s="127"/>
      <c r="D380" s="127"/>
      <c r="E380" s="128"/>
      <c r="F380" s="88"/>
      <c r="G380" s="129"/>
      <c r="H380" s="130"/>
      <c r="I380" s="131"/>
      <c r="J380" s="182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  <c r="AZ380" s="176"/>
      <c r="BA380" s="176"/>
      <c r="BB380" s="176"/>
      <c r="BC380" s="176"/>
      <c r="BD380" s="176"/>
      <c r="BE380" s="176"/>
      <c r="BF380" s="176"/>
      <c r="BG380" s="176"/>
      <c r="BH380" s="176"/>
      <c r="BI380" s="176"/>
      <c r="BJ380" s="176"/>
      <c r="BK380" s="176"/>
      <c r="BL380" s="176"/>
      <c r="BM380" s="176"/>
      <c r="BN380" s="176"/>
      <c r="BO380" s="176"/>
      <c r="BP380" s="176"/>
      <c r="BQ380" s="176"/>
      <c r="BR380" s="176"/>
      <c r="BS380" s="176"/>
      <c r="BT380" s="176"/>
      <c r="BU380" s="176"/>
      <c r="BV380" s="176"/>
      <c r="BW380" s="176"/>
      <c r="BX380" s="176"/>
      <c r="BY380" s="176"/>
      <c r="BZ380" s="176"/>
      <c r="CA380" s="176"/>
      <c r="CB380" s="176"/>
      <c r="CC380" s="176"/>
      <c r="CD380" s="176"/>
      <c r="CE380" s="176"/>
      <c r="CF380" s="176"/>
      <c r="CG380" s="176"/>
      <c r="CH380" s="176"/>
      <c r="CI380" s="176"/>
      <c r="CJ380" s="176"/>
      <c r="CK380" s="176"/>
      <c r="CL380" s="176"/>
      <c r="CM380" s="176"/>
      <c r="CN380" s="176"/>
      <c r="CO380" s="176"/>
      <c r="CP380" s="176"/>
      <c r="CQ380" s="176"/>
      <c r="CR380" s="176"/>
      <c r="CS380" s="176"/>
      <c r="CT380" s="176"/>
      <c r="CU380" s="176"/>
      <c r="CV380" s="176"/>
      <c r="CW380" s="176"/>
      <c r="CX380" s="176"/>
      <c r="CY380" s="176"/>
      <c r="CZ380" s="176"/>
      <c r="DA380" s="176"/>
      <c r="DB380" s="176"/>
      <c r="DC380" s="176"/>
      <c r="DD380" s="176"/>
      <c r="DE380" s="176"/>
      <c r="DF380" s="176"/>
      <c r="DG380" s="176"/>
      <c r="DH380" s="176"/>
      <c r="DI380" s="176"/>
      <c r="DJ380" s="176"/>
      <c r="DK380" s="176"/>
      <c r="DL380" s="176"/>
      <c r="DM380" s="176"/>
      <c r="DN380" s="176"/>
      <c r="DO380" s="176"/>
      <c r="DP380" s="176"/>
      <c r="DQ380" s="176"/>
      <c r="DR380" s="176"/>
      <c r="DS380" s="176"/>
      <c r="DT380" s="176"/>
      <c r="DU380" s="176"/>
      <c r="DV380" s="176"/>
      <c r="DW380" s="176"/>
      <c r="DX380" s="176"/>
      <c r="DY380" s="176"/>
      <c r="DZ380" s="176"/>
      <c r="EA380" s="176"/>
      <c r="EB380" s="176"/>
      <c r="EC380" s="176"/>
      <c r="ED380" s="176"/>
      <c r="EE380" s="176"/>
      <c r="EF380" s="176"/>
      <c r="EG380" s="176"/>
      <c r="EH380" s="176"/>
      <c r="EI380" s="176"/>
      <c r="EJ380" s="176"/>
      <c r="EK380" s="176"/>
      <c r="EL380" s="176"/>
      <c r="EM380" s="176"/>
      <c r="EN380" s="176"/>
      <c r="EO380" s="176"/>
      <c r="EP380" s="176"/>
      <c r="EQ380" s="176"/>
      <c r="ER380" s="176"/>
      <c r="ES380" s="176"/>
      <c r="ET380" s="176"/>
      <c r="EU380" s="176"/>
      <c r="EV380" s="176"/>
      <c r="EW380" s="176"/>
      <c r="EX380" s="176"/>
      <c r="EY380" s="176"/>
      <c r="EZ380" s="176"/>
      <c r="FA380" s="176"/>
      <c r="FB380" s="176"/>
      <c r="FC380" s="176"/>
      <c r="FD380" s="176"/>
      <c r="FE380" s="176"/>
      <c r="FF380" s="176"/>
      <c r="FG380" s="176"/>
      <c r="FH380" s="176"/>
      <c r="FI380" s="176"/>
      <c r="FJ380" s="176"/>
      <c r="FK380" s="176"/>
      <c r="FL380" s="176"/>
      <c r="FM380" s="176"/>
      <c r="FN380" s="176"/>
      <c r="FO380" s="176"/>
      <c r="FP380" s="176"/>
      <c r="FQ380" s="176"/>
      <c r="FR380" s="176"/>
      <c r="FS380" s="176"/>
      <c r="FT380" s="176"/>
      <c r="FU380" s="176"/>
      <c r="FV380" s="176"/>
      <c r="FW380" s="176"/>
      <c r="FX380" s="176"/>
      <c r="FY380" s="176"/>
      <c r="FZ380" s="176"/>
      <c r="GA380" s="176"/>
      <c r="GB380" s="176"/>
      <c r="GC380" s="176"/>
      <c r="GD380" s="176"/>
      <c r="GE380" s="176"/>
      <c r="GF380" s="176"/>
      <c r="GG380" s="176"/>
      <c r="GH380" s="176"/>
      <c r="GI380" s="176"/>
      <c r="GJ380" s="176"/>
      <c r="GK380" s="176"/>
      <c r="GL380" s="176"/>
      <c r="GM380" s="176"/>
      <c r="GN380" s="176"/>
      <c r="GO380" s="176"/>
      <c r="GP380" s="176"/>
      <c r="GQ380" s="176"/>
      <c r="GR380" s="176"/>
      <c r="GS380" s="176"/>
      <c r="GT380" s="176"/>
      <c r="GU380" s="176"/>
      <c r="GV380" s="176"/>
      <c r="GW380" s="176"/>
      <c r="GX380" s="176"/>
      <c r="GY380" s="176"/>
      <c r="GZ380" s="176"/>
      <c r="HA380" s="176"/>
      <c r="HB380" s="176"/>
      <c r="HC380" s="176"/>
      <c r="HD380" s="176"/>
      <c r="HE380" s="176"/>
      <c r="HF380" s="176"/>
      <c r="HG380" s="176"/>
      <c r="HH380" s="176"/>
      <c r="HI380" s="176"/>
      <c r="HJ380" s="176"/>
      <c r="HK380" s="176"/>
      <c r="HL380" s="176"/>
      <c r="HM380" s="176"/>
      <c r="HN380" s="176"/>
      <c r="HO380" s="176"/>
      <c r="HP380" s="176"/>
      <c r="HQ380" s="176"/>
      <c r="HR380" s="176"/>
      <c r="HS380" s="176"/>
      <c r="HT380" s="176"/>
      <c r="HU380" s="176"/>
      <c r="HV380" s="176"/>
      <c r="HW380" s="176"/>
      <c r="HX380" s="176"/>
      <c r="HY380" s="176"/>
      <c r="HZ380" s="176"/>
      <c r="IA380" s="176"/>
      <c r="IB380" s="176"/>
      <c r="IC380" s="176"/>
      <c r="ID380" s="176"/>
      <c r="IE380" s="176"/>
      <c r="IF380" s="176"/>
      <c r="IG380" s="176"/>
      <c r="IH380" s="176"/>
      <c r="II380" s="176"/>
      <c r="IJ380" s="176"/>
      <c r="IK380" s="176"/>
      <c r="IL380" s="176"/>
      <c r="IM380" s="176"/>
      <c r="IN380" s="176"/>
      <c r="IO380" s="176"/>
      <c r="IP380" s="176"/>
      <c r="IQ380" s="176"/>
      <c r="IR380" s="176"/>
      <c r="IS380" s="176"/>
      <c r="IT380" s="176"/>
      <c r="IU380" s="176"/>
      <c r="IV380" s="176"/>
    </row>
    <row r="381" spans="1:256" s="177" customFormat="1" x14ac:dyDescent="0.2">
      <c r="A381" s="591"/>
      <c r="B381" s="811" t="s">
        <v>231</v>
      </c>
      <c r="C381" s="813" t="s">
        <v>22</v>
      </c>
      <c r="D381" s="813" t="s">
        <v>223</v>
      </c>
      <c r="E381" s="813" t="s">
        <v>17</v>
      </c>
      <c r="F381" s="816" t="s">
        <v>224</v>
      </c>
      <c r="G381" s="818" t="s">
        <v>225</v>
      </c>
      <c r="H381" s="819"/>
      <c r="I381" s="820" t="s">
        <v>232</v>
      </c>
      <c r="J381" s="182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  <c r="AZ381" s="176"/>
      <c r="BA381" s="176"/>
      <c r="BB381" s="176"/>
      <c r="BC381" s="176"/>
      <c r="BD381" s="176"/>
      <c r="BE381" s="176"/>
      <c r="BF381" s="176"/>
      <c r="BG381" s="176"/>
      <c r="BH381" s="176"/>
      <c r="BI381" s="176"/>
      <c r="BJ381" s="176"/>
      <c r="BK381" s="176"/>
      <c r="BL381" s="176"/>
      <c r="BM381" s="176"/>
      <c r="BN381" s="176"/>
      <c r="BO381" s="176"/>
      <c r="BP381" s="176"/>
      <c r="BQ381" s="176"/>
      <c r="BR381" s="176"/>
      <c r="BS381" s="176"/>
      <c r="BT381" s="176"/>
      <c r="BU381" s="176"/>
      <c r="BV381" s="176"/>
      <c r="BW381" s="176"/>
      <c r="BX381" s="176"/>
      <c r="BY381" s="176"/>
      <c r="BZ381" s="176"/>
      <c r="CA381" s="176"/>
      <c r="CB381" s="176"/>
      <c r="CC381" s="176"/>
      <c r="CD381" s="176"/>
      <c r="CE381" s="176"/>
      <c r="CF381" s="176"/>
      <c r="CG381" s="176"/>
      <c r="CH381" s="176"/>
      <c r="CI381" s="176"/>
      <c r="CJ381" s="176"/>
      <c r="CK381" s="176"/>
      <c r="CL381" s="176"/>
      <c r="CM381" s="176"/>
      <c r="CN381" s="176"/>
      <c r="CO381" s="176"/>
      <c r="CP381" s="176"/>
      <c r="CQ381" s="176"/>
      <c r="CR381" s="176"/>
      <c r="CS381" s="176"/>
      <c r="CT381" s="176"/>
      <c r="CU381" s="176"/>
      <c r="CV381" s="176"/>
      <c r="CW381" s="176"/>
      <c r="CX381" s="176"/>
      <c r="CY381" s="176"/>
      <c r="CZ381" s="176"/>
      <c r="DA381" s="176"/>
      <c r="DB381" s="176"/>
      <c r="DC381" s="176"/>
      <c r="DD381" s="176"/>
      <c r="DE381" s="176"/>
      <c r="DF381" s="176"/>
      <c r="DG381" s="176"/>
      <c r="DH381" s="176"/>
      <c r="DI381" s="176"/>
      <c r="DJ381" s="176"/>
      <c r="DK381" s="176"/>
      <c r="DL381" s="176"/>
      <c r="DM381" s="176"/>
      <c r="DN381" s="176"/>
      <c r="DO381" s="176"/>
      <c r="DP381" s="176"/>
      <c r="DQ381" s="176"/>
      <c r="DR381" s="176"/>
      <c r="DS381" s="176"/>
      <c r="DT381" s="176"/>
      <c r="DU381" s="176"/>
      <c r="DV381" s="176"/>
      <c r="DW381" s="176"/>
      <c r="DX381" s="176"/>
      <c r="DY381" s="176"/>
      <c r="DZ381" s="176"/>
      <c r="EA381" s="176"/>
      <c r="EB381" s="176"/>
      <c r="EC381" s="176"/>
      <c r="ED381" s="176"/>
      <c r="EE381" s="176"/>
      <c r="EF381" s="176"/>
      <c r="EG381" s="176"/>
      <c r="EH381" s="176"/>
      <c r="EI381" s="176"/>
      <c r="EJ381" s="176"/>
      <c r="EK381" s="176"/>
      <c r="EL381" s="176"/>
      <c r="EM381" s="176"/>
      <c r="EN381" s="176"/>
      <c r="EO381" s="176"/>
      <c r="EP381" s="176"/>
      <c r="EQ381" s="176"/>
      <c r="ER381" s="176"/>
      <c r="ES381" s="176"/>
      <c r="ET381" s="176"/>
      <c r="EU381" s="176"/>
      <c r="EV381" s="176"/>
      <c r="EW381" s="176"/>
      <c r="EX381" s="176"/>
      <c r="EY381" s="176"/>
      <c r="EZ381" s="176"/>
      <c r="FA381" s="176"/>
      <c r="FB381" s="176"/>
      <c r="FC381" s="176"/>
      <c r="FD381" s="176"/>
      <c r="FE381" s="176"/>
      <c r="FF381" s="176"/>
      <c r="FG381" s="176"/>
      <c r="FH381" s="176"/>
      <c r="FI381" s="176"/>
      <c r="FJ381" s="176"/>
      <c r="FK381" s="176"/>
      <c r="FL381" s="176"/>
      <c r="FM381" s="176"/>
      <c r="FN381" s="176"/>
      <c r="FO381" s="176"/>
      <c r="FP381" s="176"/>
      <c r="FQ381" s="176"/>
      <c r="FR381" s="176"/>
      <c r="FS381" s="176"/>
      <c r="FT381" s="176"/>
      <c r="FU381" s="176"/>
      <c r="FV381" s="176"/>
      <c r="FW381" s="176"/>
      <c r="FX381" s="176"/>
      <c r="FY381" s="176"/>
      <c r="FZ381" s="176"/>
      <c r="GA381" s="176"/>
      <c r="GB381" s="176"/>
      <c r="GC381" s="176"/>
      <c r="GD381" s="176"/>
      <c r="GE381" s="176"/>
      <c r="GF381" s="176"/>
      <c r="GG381" s="176"/>
      <c r="GH381" s="176"/>
      <c r="GI381" s="176"/>
      <c r="GJ381" s="176"/>
      <c r="GK381" s="176"/>
      <c r="GL381" s="176"/>
      <c r="GM381" s="176"/>
      <c r="GN381" s="176"/>
      <c r="GO381" s="176"/>
      <c r="GP381" s="176"/>
      <c r="GQ381" s="176"/>
      <c r="GR381" s="176"/>
      <c r="GS381" s="176"/>
      <c r="GT381" s="176"/>
      <c r="GU381" s="176"/>
      <c r="GV381" s="176"/>
      <c r="GW381" s="176"/>
      <c r="GX381" s="176"/>
      <c r="GY381" s="176"/>
      <c r="GZ381" s="176"/>
      <c r="HA381" s="176"/>
      <c r="HB381" s="176"/>
      <c r="HC381" s="176"/>
      <c r="HD381" s="176"/>
      <c r="HE381" s="176"/>
      <c r="HF381" s="176"/>
      <c r="HG381" s="176"/>
      <c r="HH381" s="176"/>
      <c r="HI381" s="176"/>
      <c r="HJ381" s="176"/>
      <c r="HK381" s="176"/>
      <c r="HL381" s="176"/>
      <c r="HM381" s="176"/>
      <c r="HN381" s="176"/>
      <c r="HO381" s="176"/>
      <c r="HP381" s="176"/>
      <c r="HQ381" s="176"/>
      <c r="HR381" s="176"/>
      <c r="HS381" s="176"/>
      <c r="HT381" s="176"/>
      <c r="HU381" s="176"/>
      <c r="HV381" s="176"/>
      <c r="HW381" s="176"/>
      <c r="HX381" s="176"/>
      <c r="HY381" s="176"/>
      <c r="HZ381" s="176"/>
      <c r="IA381" s="176"/>
      <c r="IB381" s="176"/>
      <c r="IC381" s="176"/>
      <c r="ID381" s="176"/>
      <c r="IE381" s="176"/>
      <c r="IF381" s="176"/>
      <c r="IG381" s="176"/>
      <c r="IH381" s="176"/>
      <c r="II381" s="176"/>
      <c r="IJ381" s="176"/>
      <c r="IK381" s="176"/>
      <c r="IL381" s="176"/>
      <c r="IM381" s="176"/>
      <c r="IN381" s="176"/>
      <c r="IO381" s="176"/>
      <c r="IP381" s="176"/>
      <c r="IQ381" s="176"/>
      <c r="IR381" s="176"/>
      <c r="IS381" s="176"/>
      <c r="IT381" s="176"/>
      <c r="IU381" s="176"/>
      <c r="IV381" s="176"/>
    </row>
    <row r="382" spans="1:256" s="177" customFormat="1" x14ac:dyDescent="0.2">
      <c r="A382" s="591"/>
      <c r="B382" s="812"/>
      <c r="C382" s="814"/>
      <c r="D382" s="814"/>
      <c r="E382" s="815"/>
      <c r="F382" s="817"/>
      <c r="G382" s="165" t="s">
        <v>227</v>
      </c>
      <c r="H382" s="166" t="s">
        <v>228</v>
      </c>
      <c r="I382" s="821"/>
      <c r="J382" s="182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  <c r="AZ382" s="176"/>
      <c r="BA382" s="176"/>
      <c r="BB382" s="176"/>
      <c r="BC382" s="176"/>
      <c r="BD382" s="176"/>
      <c r="BE382" s="176"/>
      <c r="BF382" s="176"/>
      <c r="BG382" s="176"/>
      <c r="BH382" s="176"/>
      <c r="BI382" s="176"/>
      <c r="BJ382" s="176"/>
      <c r="BK382" s="176"/>
      <c r="BL382" s="176"/>
      <c r="BM382" s="176"/>
      <c r="BN382" s="176"/>
      <c r="BO382" s="176"/>
      <c r="BP382" s="176"/>
      <c r="BQ382" s="176"/>
      <c r="BR382" s="176"/>
      <c r="BS382" s="176"/>
      <c r="BT382" s="176"/>
      <c r="BU382" s="176"/>
      <c r="BV382" s="176"/>
      <c r="BW382" s="176"/>
      <c r="BX382" s="176"/>
      <c r="BY382" s="176"/>
      <c r="BZ382" s="176"/>
      <c r="CA382" s="176"/>
      <c r="CB382" s="176"/>
      <c r="CC382" s="176"/>
      <c r="CD382" s="176"/>
      <c r="CE382" s="176"/>
      <c r="CF382" s="176"/>
      <c r="CG382" s="176"/>
      <c r="CH382" s="176"/>
      <c r="CI382" s="176"/>
      <c r="CJ382" s="176"/>
      <c r="CK382" s="176"/>
      <c r="CL382" s="176"/>
      <c r="CM382" s="176"/>
      <c r="CN382" s="176"/>
      <c r="CO382" s="176"/>
      <c r="CP382" s="176"/>
      <c r="CQ382" s="176"/>
      <c r="CR382" s="176"/>
      <c r="CS382" s="176"/>
      <c r="CT382" s="176"/>
      <c r="CU382" s="176"/>
      <c r="CV382" s="176"/>
      <c r="CW382" s="176"/>
      <c r="CX382" s="176"/>
      <c r="CY382" s="176"/>
      <c r="CZ382" s="176"/>
      <c r="DA382" s="176"/>
      <c r="DB382" s="176"/>
      <c r="DC382" s="176"/>
      <c r="DD382" s="176"/>
      <c r="DE382" s="176"/>
      <c r="DF382" s="176"/>
      <c r="DG382" s="176"/>
      <c r="DH382" s="176"/>
      <c r="DI382" s="176"/>
      <c r="DJ382" s="176"/>
      <c r="DK382" s="176"/>
      <c r="DL382" s="176"/>
      <c r="DM382" s="176"/>
      <c r="DN382" s="176"/>
      <c r="DO382" s="176"/>
      <c r="DP382" s="176"/>
      <c r="DQ382" s="176"/>
      <c r="DR382" s="176"/>
      <c r="DS382" s="176"/>
      <c r="DT382" s="176"/>
      <c r="DU382" s="176"/>
      <c r="DV382" s="176"/>
      <c r="DW382" s="176"/>
      <c r="DX382" s="176"/>
      <c r="DY382" s="176"/>
      <c r="DZ382" s="176"/>
      <c r="EA382" s="176"/>
      <c r="EB382" s="176"/>
      <c r="EC382" s="176"/>
      <c r="ED382" s="176"/>
      <c r="EE382" s="176"/>
      <c r="EF382" s="176"/>
      <c r="EG382" s="176"/>
      <c r="EH382" s="176"/>
      <c r="EI382" s="176"/>
      <c r="EJ382" s="176"/>
      <c r="EK382" s="176"/>
      <c r="EL382" s="176"/>
      <c r="EM382" s="176"/>
      <c r="EN382" s="176"/>
      <c r="EO382" s="176"/>
      <c r="EP382" s="176"/>
      <c r="EQ382" s="176"/>
      <c r="ER382" s="176"/>
      <c r="ES382" s="176"/>
      <c r="ET382" s="176"/>
      <c r="EU382" s="176"/>
      <c r="EV382" s="176"/>
      <c r="EW382" s="176"/>
      <c r="EX382" s="176"/>
      <c r="EY382" s="176"/>
      <c r="EZ382" s="176"/>
      <c r="FA382" s="176"/>
      <c r="FB382" s="176"/>
      <c r="FC382" s="176"/>
      <c r="FD382" s="176"/>
      <c r="FE382" s="176"/>
      <c r="FF382" s="176"/>
      <c r="FG382" s="176"/>
      <c r="FH382" s="176"/>
      <c r="FI382" s="176"/>
      <c r="FJ382" s="176"/>
      <c r="FK382" s="176"/>
      <c r="FL382" s="176"/>
      <c r="FM382" s="176"/>
      <c r="FN382" s="176"/>
      <c r="FO382" s="176"/>
      <c r="FP382" s="176"/>
      <c r="FQ382" s="176"/>
      <c r="FR382" s="176"/>
      <c r="FS382" s="176"/>
      <c r="FT382" s="176"/>
      <c r="FU382" s="176"/>
      <c r="FV382" s="176"/>
      <c r="FW382" s="176"/>
      <c r="FX382" s="176"/>
      <c r="FY382" s="176"/>
      <c r="FZ382" s="176"/>
      <c r="GA382" s="176"/>
      <c r="GB382" s="176"/>
      <c r="GC382" s="176"/>
      <c r="GD382" s="176"/>
      <c r="GE382" s="176"/>
      <c r="GF382" s="176"/>
      <c r="GG382" s="176"/>
      <c r="GH382" s="176"/>
      <c r="GI382" s="176"/>
      <c r="GJ382" s="176"/>
      <c r="GK382" s="176"/>
      <c r="GL382" s="176"/>
      <c r="GM382" s="176"/>
      <c r="GN382" s="176"/>
      <c r="GO382" s="176"/>
      <c r="GP382" s="176"/>
      <c r="GQ382" s="176"/>
      <c r="GR382" s="176"/>
      <c r="GS382" s="176"/>
      <c r="GT382" s="176"/>
      <c r="GU382" s="176"/>
      <c r="GV382" s="176"/>
      <c r="GW382" s="176"/>
      <c r="GX382" s="176"/>
      <c r="GY382" s="176"/>
      <c r="GZ382" s="176"/>
      <c r="HA382" s="176"/>
      <c r="HB382" s="176"/>
      <c r="HC382" s="176"/>
      <c r="HD382" s="176"/>
      <c r="HE382" s="176"/>
      <c r="HF382" s="176"/>
      <c r="HG382" s="176"/>
      <c r="HH382" s="176"/>
      <c r="HI382" s="176"/>
      <c r="HJ382" s="176"/>
      <c r="HK382" s="176"/>
      <c r="HL382" s="176"/>
      <c r="HM382" s="176"/>
      <c r="HN382" s="176"/>
      <c r="HO382" s="176"/>
      <c r="HP382" s="176"/>
      <c r="HQ382" s="176"/>
      <c r="HR382" s="176"/>
      <c r="HS382" s="176"/>
      <c r="HT382" s="176"/>
      <c r="HU382" s="176"/>
      <c r="HV382" s="176"/>
      <c r="HW382" s="176"/>
      <c r="HX382" s="176"/>
      <c r="HY382" s="176"/>
      <c r="HZ382" s="176"/>
      <c r="IA382" s="176"/>
      <c r="IB382" s="176"/>
      <c r="IC382" s="176"/>
      <c r="ID382" s="176"/>
      <c r="IE382" s="176"/>
      <c r="IF382" s="176"/>
      <c r="IG382" s="176"/>
      <c r="IH382" s="176"/>
      <c r="II382" s="176"/>
      <c r="IJ382" s="176"/>
      <c r="IK382" s="176"/>
      <c r="IL382" s="176"/>
      <c r="IM382" s="176"/>
      <c r="IN382" s="176"/>
      <c r="IO382" s="176"/>
      <c r="IP382" s="176"/>
      <c r="IQ382" s="176"/>
      <c r="IR382" s="176"/>
      <c r="IS382" s="176"/>
      <c r="IT382" s="176"/>
      <c r="IU382" s="176"/>
      <c r="IV382" s="176"/>
    </row>
    <row r="383" spans="1:256" s="177" customFormat="1" x14ac:dyDescent="0.2">
      <c r="A383" s="591"/>
      <c r="B383" s="132"/>
      <c r="C383" s="110"/>
      <c r="D383" s="78"/>
      <c r="E383" s="111"/>
      <c r="F383" s="112"/>
      <c r="G383" s="113"/>
      <c r="H383" s="114"/>
      <c r="I383" s="159"/>
      <c r="J383" s="182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  <c r="AZ383" s="176"/>
      <c r="BA383" s="176"/>
      <c r="BB383" s="176"/>
      <c r="BC383" s="176"/>
      <c r="BD383" s="176"/>
      <c r="BE383" s="176"/>
      <c r="BF383" s="176"/>
      <c r="BG383" s="176"/>
      <c r="BH383" s="176"/>
      <c r="BI383" s="176"/>
      <c r="BJ383" s="176"/>
      <c r="BK383" s="176"/>
      <c r="BL383" s="176"/>
      <c r="BM383" s="176"/>
      <c r="BN383" s="176"/>
      <c r="BO383" s="176"/>
      <c r="BP383" s="176"/>
      <c r="BQ383" s="176"/>
      <c r="BR383" s="176"/>
      <c r="BS383" s="176"/>
      <c r="BT383" s="176"/>
      <c r="BU383" s="176"/>
      <c r="BV383" s="176"/>
      <c r="BW383" s="176"/>
      <c r="BX383" s="176"/>
      <c r="BY383" s="176"/>
      <c r="BZ383" s="176"/>
      <c r="CA383" s="176"/>
      <c r="CB383" s="176"/>
      <c r="CC383" s="176"/>
      <c r="CD383" s="176"/>
      <c r="CE383" s="176"/>
      <c r="CF383" s="176"/>
      <c r="CG383" s="176"/>
      <c r="CH383" s="176"/>
      <c r="CI383" s="176"/>
      <c r="CJ383" s="176"/>
      <c r="CK383" s="176"/>
      <c r="CL383" s="176"/>
      <c r="CM383" s="176"/>
      <c r="CN383" s="176"/>
      <c r="CO383" s="176"/>
      <c r="CP383" s="176"/>
      <c r="CQ383" s="176"/>
      <c r="CR383" s="176"/>
      <c r="CS383" s="176"/>
      <c r="CT383" s="176"/>
      <c r="CU383" s="176"/>
      <c r="CV383" s="176"/>
      <c r="CW383" s="176"/>
      <c r="CX383" s="176"/>
      <c r="CY383" s="176"/>
      <c r="CZ383" s="176"/>
      <c r="DA383" s="176"/>
      <c r="DB383" s="176"/>
      <c r="DC383" s="176"/>
      <c r="DD383" s="176"/>
      <c r="DE383" s="176"/>
      <c r="DF383" s="176"/>
      <c r="DG383" s="176"/>
      <c r="DH383" s="176"/>
      <c r="DI383" s="176"/>
      <c r="DJ383" s="176"/>
      <c r="DK383" s="176"/>
      <c r="DL383" s="176"/>
      <c r="DM383" s="176"/>
      <c r="DN383" s="176"/>
      <c r="DO383" s="176"/>
      <c r="DP383" s="176"/>
      <c r="DQ383" s="176"/>
      <c r="DR383" s="176"/>
      <c r="DS383" s="176"/>
      <c r="DT383" s="176"/>
      <c r="DU383" s="176"/>
      <c r="DV383" s="176"/>
      <c r="DW383" s="176"/>
      <c r="DX383" s="176"/>
      <c r="DY383" s="176"/>
      <c r="DZ383" s="176"/>
      <c r="EA383" s="176"/>
      <c r="EB383" s="176"/>
      <c r="EC383" s="176"/>
      <c r="ED383" s="176"/>
      <c r="EE383" s="176"/>
      <c r="EF383" s="176"/>
      <c r="EG383" s="176"/>
      <c r="EH383" s="176"/>
      <c r="EI383" s="176"/>
      <c r="EJ383" s="176"/>
      <c r="EK383" s="176"/>
      <c r="EL383" s="176"/>
      <c r="EM383" s="176"/>
      <c r="EN383" s="176"/>
      <c r="EO383" s="176"/>
      <c r="EP383" s="176"/>
      <c r="EQ383" s="176"/>
      <c r="ER383" s="176"/>
      <c r="ES383" s="176"/>
      <c r="ET383" s="176"/>
      <c r="EU383" s="176"/>
      <c r="EV383" s="176"/>
      <c r="EW383" s="176"/>
      <c r="EX383" s="176"/>
      <c r="EY383" s="176"/>
      <c r="EZ383" s="176"/>
      <c r="FA383" s="176"/>
      <c r="FB383" s="176"/>
      <c r="FC383" s="176"/>
      <c r="FD383" s="176"/>
      <c r="FE383" s="176"/>
      <c r="FF383" s="176"/>
      <c r="FG383" s="176"/>
      <c r="FH383" s="176"/>
      <c r="FI383" s="176"/>
      <c r="FJ383" s="176"/>
      <c r="FK383" s="176"/>
      <c r="FL383" s="176"/>
      <c r="FM383" s="176"/>
      <c r="FN383" s="176"/>
      <c r="FO383" s="176"/>
      <c r="FP383" s="176"/>
      <c r="FQ383" s="176"/>
      <c r="FR383" s="176"/>
      <c r="FS383" s="176"/>
      <c r="FT383" s="176"/>
      <c r="FU383" s="176"/>
      <c r="FV383" s="176"/>
      <c r="FW383" s="176"/>
      <c r="FX383" s="176"/>
      <c r="FY383" s="176"/>
      <c r="FZ383" s="176"/>
      <c r="GA383" s="176"/>
      <c r="GB383" s="176"/>
      <c r="GC383" s="176"/>
      <c r="GD383" s="176"/>
      <c r="GE383" s="176"/>
      <c r="GF383" s="176"/>
      <c r="GG383" s="176"/>
      <c r="GH383" s="176"/>
      <c r="GI383" s="176"/>
      <c r="GJ383" s="176"/>
      <c r="GK383" s="176"/>
      <c r="GL383" s="176"/>
      <c r="GM383" s="176"/>
      <c r="GN383" s="176"/>
      <c r="GO383" s="176"/>
      <c r="GP383" s="176"/>
      <c r="GQ383" s="176"/>
      <c r="GR383" s="176"/>
      <c r="GS383" s="176"/>
      <c r="GT383" s="176"/>
      <c r="GU383" s="176"/>
      <c r="GV383" s="176"/>
      <c r="GW383" s="176"/>
      <c r="GX383" s="176"/>
      <c r="GY383" s="176"/>
      <c r="GZ383" s="176"/>
      <c r="HA383" s="176"/>
      <c r="HB383" s="176"/>
      <c r="HC383" s="176"/>
      <c r="HD383" s="176"/>
      <c r="HE383" s="176"/>
      <c r="HF383" s="176"/>
      <c r="HG383" s="176"/>
      <c r="HH383" s="176"/>
      <c r="HI383" s="176"/>
      <c r="HJ383" s="176"/>
      <c r="HK383" s="176"/>
      <c r="HL383" s="176"/>
      <c r="HM383" s="176"/>
      <c r="HN383" s="176"/>
      <c r="HO383" s="176"/>
      <c r="HP383" s="176"/>
      <c r="HQ383" s="176"/>
      <c r="HR383" s="176"/>
      <c r="HS383" s="176"/>
      <c r="HT383" s="176"/>
      <c r="HU383" s="176"/>
      <c r="HV383" s="176"/>
      <c r="HW383" s="176"/>
      <c r="HX383" s="176"/>
      <c r="HY383" s="176"/>
      <c r="HZ383" s="176"/>
      <c r="IA383" s="176"/>
      <c r="IB383" s="176"/>
      <c r="IC383" s="176"/>
      <c r="ID383" s="176"/>
      <c r="IE383" s="176"/>
      <c r="IF383" s="176"/>
      <c r="IG383" s="176"/>
      <c r="IH383" s="176"/>
      <c r="II383" s="176"/>
      <c r="IJ383" s="176"/>
      <c r="IK383" s="176"/>
      <c r="IL383" s="176"/>
      <c r="IM383" s="176"/>
      <c r="IN383" s="176"/>
      <c r="IO383" s="176"/>
      <c r="IP383" s="176"/>
      <c r="IQ383" s="176"/>
      <c r="IR383" s="176"/>
      <c r="IS383" s="176"/>
      <c r="IT383" s="176"/>
      <c r="IU383" s="176"/>
      <c r="IV383" s="176"/>
    </row>
    <row r="384" spans="1:256" s="177" customFormat="1" x14ac:dyDescent="0.2">
      <c r="A384" s="591"/>
      <c r="B384" s="170" t="s">
        <v>232</v>
      </c>
      <c r="C384" s="808"/>
      <c r="D384" s="809"/>
      <c r="E384" s="809"/>
      <c r="F384" s="809"/>
      <c r="G384" s="809"/>
      <c r="H384" s="810"/>
      <c r="I384" s="171">
        <f>SUM(H383)</f>
        <v>0</v>
      </c>
      <c r="J384" s="182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76"/>
      <c r="DX384" s="176"/>
      <c r="DY384" s="176"/>
      <c r="DZ384" s="176"/>
      <c r="EA384" s="176"/>
      <c r="EB384" s="176"/>
      <c r="EC384" s="176"/>
      <c r="ED384" s="176"/>
      <c r="EE384" s="176"/>
      <c r="EF384" s="176"/>
      <c r="EG384" s="176"/>
      <c r="EH384" s="176"/>
      <c r="EI384" s="176"/>
      <c r="EJ384" s="176"/>
      <c r="EK384" s="176"/>
      <c r="EL384" s="176"/>
      <c r="EM384" s="176"/>
      <c r="EN384" s="176"/>
      <c r="EO384" s="176"/>
      <c r="EP384" s="176"/>
      <c r="EQ384" s="176"/>
      <c r="ER384" s="176"/>
      <c r="ES384" s="176"/>
      <c r="ET384" s="176"/>
      <c r="EU384" s="176"/>
      <c r="EV384" s="176"/>
      <c r="EW384" s="176"/>
      <c r="EX384" s="176"/>
      <c r="EY384" s="176"/>
      <c r="EZ384" s="176"/>
      <c r="FA384" s="176"/>
      <c r="FB384" s="176"/>
      <c r="FC384" s="176"/>
      <c r="FD384" s="176"/>
      <c r="FE384" s="176"/>
      <c r="FF384" s="176"/>
      <c r="FG384" s="176"/>
      <c r="FH384" s="176"/>
      <c r="FI384" s="176"/>
      <c r="FJ384" s="176"/>
      <c r="FK384" s="176"/>
      <c r="FL384" s="176"/>
      <c r="FM384" s="176"/>
      <c r="FN384" s="176"/>
      <c r="FO384" s="176"/>
      <c r="FP384" s="176"/>
      <c r="FQ384" s="176"/>
      <c r="FR384" s="176"/>
      <c r="FS384" s="176"/>
      <c r="FT384" s="176"/>
      <c r="FU384" s="176"/>
      <c r="FV384" s="176"/>
      <c r="FW384" s="176"/>
      <c r="FX384" s="176"/>
      <c r="FY384" s="176"/>
      <c r="FZ384" s="176"/>
      <c r="GA384" s="176"/>
      <c r="GB384" s="176"/>
      <c r="GC384" s="176"/>
      <c r="GD384" s="176"/>
      <c r="GE384" s="176"/>
      <c r="GF384" s="176"/>
      <c r="GG384" s="176"/>
      <c r="GH384" s="176"/>
      <c r="GI384" s="176"/>
      <c r="GJ384" s="176"/>
      <c r="GK384" s="176"/>
      <c r="GL384" s="176"/>
      <c r="GM384" s="176"/>
      <c r="GN384" s="176"/>
      <c r="GO384" s="176"/>
      <c r="GP384" s="176"/>
      <c r="GQ384" s="176"/>
      <c r="GR384" s="176"/>
      <c r="GS384" s="176"/>
      <c r="GT384" s="176"/>
      <c r="GU384" s="176"/>
      <c r="GV384" s="176"/>
      <c r="GW384" s="176"/>
      <c r="GX384" s="176"/>
      <c r="GY384" s="176"/>
      <c r="GZ384" s="176"/>
      <c r="HA384" s="176"/>
      <c r="HB384" s="176"/>
      <c r="HC384" s="176"/>
      <c r="HD384" s="176"/>
      <c r="HE384" s="176"/>
      <c r="HF384" s="176"/>
      <c r="HG384" s="176"/>
      <c r="HH384" s="176"/>
      <c r="HI384" s="176"/>
      <c r="HJ384" s="176"/>
      <c r="HK384" s="176"/>
      <c r="HL384" s="176"/>
      <c r="HM384" s="176"/>
      <c r="HN384" s="176"/>
      <c r="HO384" s="176"/>
      <c r="HP384" s="176"/>
      <c r="HQ384" s="176"/>
      <c r="HR384" s="176"/>
      <c r="HS384" s="176"/>
      <c r="HT384" s="176"/>
      <c r="HU384" s="176"/>
      <c r="HV384" s="176"/>
      <c r="HW384" s="176"/>
      <c r="HX384" s="176"/>
      <c r="HY384" s="176"/>
      <c r="HZ384" s="176"/>
      <c r="IA384" s="176"/>
      <c r="IB384" s="176"/>
      <c r="IC384" s="176"/>
      <c r="ID384" s="176"/>
      <c r="IE384" s="176"/>
      <c r="IF384" s="176"/>
      <c r="IG384" s="176"/>
      <c r="IH384" s="176"/>
      <c r="II384" s="176"/>
      <c r="IJ384" s="176"/>
      <c r="IK384" s="176"/>
      <c r="IL384" s="176"/>
      <c r="IM384" s="176"/>
      <c r="IN384" s="176"/>
      <c r="IO384" s="176"/>
      <c r="IP384" s="176"/>
      <c r="IQ384" s="176"/>
      <c r="IR384" s="176"/>
      <c r="IS384" s="176"/>
      <c r="IT384" s="176"/>
      <c r="IU384" s="176"/>
      <c r="IV384" s="176"/>
    </row>
    <row r="385" spans="1:256" s="177" customFormat="1" x14ac:dyDescent="0.2">
      <c r="A385" s="591"/>
      <c r="B385" s="76"/>
      <c r="C385" s="77"/>
      <c r="D385" s="174"/>
      <c r="E385" s="79"/>
      <c r="F385" s="80"/>
      <c r="G385" s="167"/>
      <c r="H385" s="168"/>
      <c r="I385" s="131"/>
      <c r="J385" s="182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76"/>
      <c r="DX385" s="176"/>
      <c r="DY385" s="176"/>
      <c r="DZ385" s="176"/>
      <c r="EA385" s="176"/>
      <c r="EB385" s="176"/>
      <c r="EC385" s="176"/>
      <c r="ED385" s="176"/>
      <c r="EE385" s="176"/>
      <c r="EF385" s="176"/>
      <c r="EG385" s="176"/>
      <c r="EH385" s="176"/>
      <c r="EI385" s="176"/>
      <c r="EJ385" s="176"/>
      <c r="EK385" s="176"/>
      <c r="EL385" s="176"/>
      <c r="EM385" s="176"/>
      <c r="EN385" s="176"/>
      <c r="EO385" s="176"/>
      <c r="EP385" s="176"/>
      <c r="EQ385" s="176"/>
      <c r="ER385" s="176"/>
      <c r="ES385" s="176"/>
      <c r="ET385" s="176"/>
      <c r="EU385" s="176"/>
      <c r="EV385" s="176"/>
      <c r="EW385" s="176"/>
      <c r="EX385" s="176"/>
      <c r="EY385" s="176"/>
      <c r="EZ385" s="176"/>
      <c r="FA385" s="176"/>
      <c r="FB385" s="176"/>
      <c r="FC385" s="176"/>
      <c r="FD385" s="176"/>
      <c r="FE385" s="176"/>
      <c r="FF385" s="176"/>
      <c r="FG385" s="176"/>
      <c r="FH385" s="176"/>
      <c r="FI385" s="176"/>
      <c r="FJ385" s="176"/>
      <c r="FK385" s="176"/>
      <c r="FL385" s="176"/>
      <c r="FM385" s="176"/>
      <c r="FN385" s="176"/>
      <c r="FO385" s="176"/>
      <c r="FP385" s="176"/>
      <c r="FQ385" s="176"/>
      <c r="FR385" s="176"/>
      <c r="FS385" s="176"/>
      <c r="FT385" s="176"/>
      <c r="FU385" s="176"/>
      <c r="FV385" s="176"/>
      <c r="FW385" s="176"/>
      <c r="FX385" s="176"/>
      <c r="FY385" s="176"/>
      <c r="FZ385" s="176"/>
      <c r="GA385" s="176"/>
      <c r="GB385" s="176"/>
      <c r="GC385" s="176"/>
      <c r="GD385" s="176"/>
      <c r="GE385" s="176"/>
      <c r="GF385" s="176"/>
      <c r="GG385" s="176"/>
      <c r="GH385" s="176"/>
      <c r="GI385" s="176"/>
      <c r="GJ385" s="176"/>
      <c r="GK385" s="176"/>
      <c r="GL385" s="176"/>
      <c r="GM385" s="176"/>
      <c r="GN385" s="176"/>
      <c r="GO385" s="176"/>
      <c r="GP385" s="176"/>
      <c r="GQ385" s="176"/>
      <c r="GR385" s="176"/>
      <c r="GS385" s="176"/>
      <c r="GT385" s="176"/>
      <c r="GU385" s="176"/>
      <c r="GV385" s="176"/>
      <c r="GW385" s="176"/>
      <c r="GX385" s="176"/>
      <c r="GY385" s="176"/>
      <c r="GZ385" s="176"/>
      <c r="HA385" s="176"/>
      <c r="HB385" s="176"/>
      <c r="HC385" s="176"/>
      <c r="HD385" s="176"/>
      <c r="HE385" s="176"/>
      <c r="HF385" s="176"/>
      <c r="HG385" s="176"/>
      <c r="HH385" s="176"/>
      <c r="HI385" s="176"/>
      <c r="HJ385" s="176"/>
      <c r="HK385" s="176"/>
      <c r="HL385" s="176"/>
      <c r="HM385" s="176"/>
      <c r="HN385" s="176"/>
      <c r="HO385" s="176"/>
      <c r="HP385" s="176"/>
      <c r="HQ385" s="176"/>
      <c r="HR385" s="176"/>
      <c r="HS385" s="176"/>
      <c r="HT385" s="176"/>
      <c r="HU385" s="176"/>
      <c r="HV385" s="176"/>
      <c r="HW385" s="176"/>
      <c r="HX385" s="176"/>
      <c r="HY385" s="176"/>
      <c r="HZ385" s="176"/>
      <c r="IA385" s="176"/>
      <c r="IB385" s="176"/>
      <c r="IC385" s="176"/>
      <c r="ID385" s="176"/>
      <c r="IE385" s="176"/>
      <c r="IF385" s="176"/>
      <c r="IG385" s="176"/>
      <c r="IH385" s="176"/>
      <c r="II385" s="176"/>
      <c r="IJ385" s="176"/>
      <c r="IK385" s="176"/>
      <c r="IL385" s="176"/>
      <c r="IM385" s="176"/>
      <c r="IN385" s="176"/>
      <c r="IO385" s="176"/>
      <c r="IP385" s="176"/>
      <c r="IQ385" s="176"/>
      <c r="IR385" s="176"/>
      <c r="IS385" s="176"/>
      <c r="IT385" s="176"/>
      <c r="IU385" s="176"/>
      <c r="IV385" s="176"/>
    </row>
    <row r="386" spans="1:256" s="177" customFormat="1" x14ac:dyDescent="0.2">
      <c r="A386" s="591"/>
      <c r="B386" s="102"/>
      <c r="C386" s="672"/>
      <c r="D386" s="672"/>
      <c r="E386" s="672"/>
      <c r="F386" s="104"/>
      <c r="G386" s="105"/>
      <c r="H386" s="106"/>
      <c r="I386" s="107"/>
      <c r="J386" s="182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76"/>
      <c r="DX386" s="176"/>
      <c r="DY386" s="176"/>
      <c r="DZ386" s="176"/>
      <c r="EA386" s="176"/>
      <c r="EB386" s="176"/>
      <c r="EC386" s="176"/>
      <c r="ED386" s="176"/>
      <c r="EE386" s="176"/>
      <c r="EF386" s="176"/>
      <c r="EG386" s="176"/>
      <c r="EH386" s="176"/>
      <c r="EI386" s="176"/>
      <c r="EJ386" s="176"/>
      <c r="EK386" s="176"/>
      <c r="EL386" s="176"/>
      <c r="EM386" s="176"/>
      <c r="EN386" s="176"/>
      <c r="EO386" s="176"/>
      <c r="EP386" s="176"/>
      <c r="EQ386" s="176"/>
      <c r="ER386" s="176"/>
      <c r="ES386" s="176"/>
      <c r="ET386" s="176"/>
      <c r="EU386" s="176"/>
      <c r="EV386" s="176"/>
      <c r="EW386" s="176"/>
      <c r="EX386" s="176"/>
      <c r="EY386" s="176"/>
      <c r="EZ386" s="176"/>
      <c r="FA386" s="176"/>
      <c r="FB386" s="176"/>
      <c r="FC386" s="176"/>
      <c r="FD386" s="176"/>
      <c r="FE386" s="176"/>
      <c r="FF386" s="176"/>
      <c r="FG386" s="176"/>
      <c r="FH386" s="176"/>
      <c r="FI386" s="176"/>
      <c r="FJ386" s="176"/>
      <c r="FK386" s="176"/>
      <c r="FL386" s="176"/>
      <c r="FM386" s="176"/>
      <c r="FN386" s="176"/>
      <c r="FO386" s="176"/>
      <c r="FP386" s="176"/>
      <c r="FQ386" s="176"/>
      <c r="FR386" s="176"/>
      <c r="FS386" s="176"/>
      <c r="FT386" s="176"/>
      <c r="FU386" s="176"/>
      <c r="FV386" s="176"/>
      <c r="FW386" s="176"/>
      <c r="FX386" s="176"/>
      <c r="FY386" s="176"/>
      <c r="FZ386" s="176"/>
      <c r="GA386" s="176"/>
      <c r="GB386" s="176"/>
      <c r="GC386" s="176"/>
      <c r="GD386" s="176"/>
      <c r="GE386" s="176"/>
      <c r="GF386" s="176"/>
      <c r="GG386" s="176"/>
      <c r="GH386" s="176"/>
      <c r="GI386" s="176"/>
      <c r="GJ386" s="176"/>
      <c r="GK386" s="176"/>
      <c r="GL386" s="176"/>
      <c r="GM386" s="176"/>
      <c r="GN386" s="176"/>
      <c r="GO386" s="176"/>
      <c r="GP386" s="176"/>
      <c r="GQ386" s="176"/>
      <c r="GR386" s="176"/>
      <c r="GS386" s="176"/>
      <c r="GT386" s="176"/>
      <c r="GU386" s="176"/>
      <c r="GV386" s="176"/>
      <c r="GW386" s="176"/>
      <c r="GX386" s="176"/>
      <c r="GY386" s="176"/>
      <c r="GZ386" s="176"/>
      <c r="HA386" s="176"/>
      <c r="HB386" s="176"/>
      <c r="HC386" s="176"/>
      <c r="HD386" s="176"/>
      <c r="HE386" s="176"/>
      <c r="HF386" s="176"/>
      <c r="HG386" s="176"/>
      <c r="HH386" s="176"/>
      <c r="HI386" s="176"/>
      <c r="HJ386" s="176"/>
      <c r="HK386" s="176"/>
      <c r="HL386" s="176"/>
      <c r="HM386" s="176"/>
      <c r="HN386" s="176"/>
      <c r="HO386" s="176"/>
      <c r="HP386" s="176"/>
      <c r="HQ386" s="176"/>
      <c r="HR386" s="176"/>
      <c r="HS386" s="176"/>
      <c r="HT386" s="176"/>
      <c r="HU386" s="176"/>
      <c r="HV386" s="176"/>
      <c r="HW386" s="176"/>
      <c r="HX386" s="176"/>
      <c r="HY386" s="176"/>
      <c r="HZ386" s="176"/>
      <c r="IA386" s="176"/>
      <c r="IB386" s="176"/>
      <c r="IC386" s="176"/>
      <c r="ID386" s="176"/>
      <c r="IE386" s="176"/>
      <c r="IF386" s="176"/>
      <c r="IG386" s="176"/>
      <c r="IH386" s="176"/>
      <c r="II386" s="176"/>
      <c r="IJ386" s="176"/>
      <c r="IK386" s="176"/>
      <c r="IL386" s="176"/>
      <c r="IM386" s="176"/>
      <c r="IN386" s="176"/>
      <c r="IO386" s="176"/>
      <c r="IP386" s="176"/>
      <c r="IQ386" s="176"/>
      <c r="IR386" s="176"/>
      <c r="IS386" s="176"/>
      <c r="IT386" s="176"/>
      <c r="IU386" s="176"/>
      <c r="IV386" s="176"/>
    </row>
    <row r="387" spans="1:256" s="177" customFormat="1" ht="17.25" customHeight="1" x14ac:dyDescent="0.2">
      <c r="A387" s="591"/>
      <c r="B387" s="139" t="s">
        <v>237</v>
      </c>
      <c r="C387" s="562"/>
      <c r="D387" s="562"/>
      <c r="E387" s="141"/>
      <c r="F387" s="142"/>
      <c r="G387" s="108"/>
      <c r="H387" s="109"/>
      <c r="I387" s="298" t="s">
        <v>210</v>
      </c>
      <c r="J387" s="182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76"/>
      <c r="DX387" s="176"/>
      <c r="DY387" s="176"/>
      <c r="DZ387" s="176"/>
      <c r="EA387" s="176"/>
      <c r="EB387" s="176"/>
      <c r="EC387" s="176"/>
      <c r="ED387" s="176"/>
      <c r="EE387" s="176"/>
      <c r="EF387" s="176"/>
      <c r="EG387" s="176"/>
      <c r="EH387" s="176"/>
      <c r="EI387" s="176"/>
      <c r="EJ387" s="176"/>
      <c r="EK387" s="176"/>
      <c r="EL387" s="176"/>
      <c r="EM387" s="176"/>
      <c r="EN387" s="176"/>
      <c r="EO387" s="176"/>
      <c r="EP387" s="176"/>
      <c r="EQ387" s="176"/>
      <c r="ER387" s="176"/>
      <c r="ES387" s="176"/>
      <c r="ET387" s="176"/>
      <c r="EU387" s="176"/>
      <c r="EV387" s="176"/>
      <c r="EW387" s="176"/>
      <c r="EX387" s="176"/>
      <c r="EY387" s="176"/>
      <c r="EZ387" s="176"/>
      <c r="FA387" s="176"/>
      <c r="FB387" s="176"/>
      <c r="FC387" s="176"/>
      <c r="FD387" s="176"/>
      <c r="FE387" s="176"/>
      <c r="FF387" s="176"/>
      <c r="FG387" s="176"/>
      <c r="FH387" s="176"/>
      <c r="FI387" s="176"/>
      <c r="FJ387" s="176"/>
      <c r="FK387" s="176"/>
      <c r="FL387" s="176"/>
      <c r="FM387" s="176"/>
      <c r="FN387" s="176"/>
      <c r="FO387" s="176"/>
      <c r="FP387" s="176"/>
      <c r="FQ387" s="176"/>
      <c r="FR387" s="176"/>
      <c r="FS387" s="176"/>
      <c r="FT387" s="176"/>
      <c r="FU387" s="176"/>
      <c r="FV387" s="176"/>
      <c r="FW387" s="176"/>
      <c r="FX387" s="176"/>
      <c r="FY387" s="176"/>
      <c r="FZ387" s="176"/>
      <c r="GA387" s="176"/>
      <c r="GB387" s="176"/>
      <c r="GC387" s="176"/>
      <c r="GD387" s="176"/>
      <c r="GE387" s="176"/>
      <c r="GF387" s="176"/>
      <c r="GG387" s="176"/>
      <c r="GH387" s="176"/>
      <c r="GI387" s="176"/>
      <c r="GJ387" s="176"/>
      <c r="GK387" s="176"/>
      <c r="GL387" s="176"/>
      <c r="GM387" s="176"/>
      <c r="GN387" s="176"/>
      <c r="GO387" s="176"/>
      <c r="GP387" s="176"/>
      <c r="GQ387" s="176"/>
      <c r="GR387" s="176"/>
      <c r="GS387" s="176"/>
      <c r="GT387" s="176"/>
      <c r="GU387" s="176"/>
      <c r="GV387" s="176"/>
      <c r="GW387" s="176"/>
      <c r="GX387" s="176"/>
      <c r="GY387" s="176"/>
      <c r="GZ387" s="176"/>
      <c r="HA387" s="176"/>
      <c r="HB387" s="176"/>
      <c r="HC387" s="176"/>
      <c r="HD387" s="176"/>
      <c r="HE387" s="176"/>
      <c r="HF387" s="176"/>
      <c r="HG387" s="176"/>
      <c r="HH387" s="176"/>
      <c r="HI387" s="176"/>
      <c r="HJ387" s="176"/>
      <c r="HK387" s="176"/>
      <c r="HL387" s="176"/>
      <c r="HM387" s="176"/>
      <c r="HN387" s="176"/>
      <c r="HO387" s="176"/>
      <c r="HP387" s="176"/>
      <c r="HQ387" s="176"/>
      <c r="HR387" s="176"/>
      <c r="HS387" s="176"/>
      <c r="HT387" s="176"/>
      <c r="HU387" s="176"/>
      <c r="HV387" s="176"/>
      <c r="HW387" s="176"/>
      <c r="HX387" s="176"/>
      <c r="HY387" s="176"/>
      <c r="HZ387" s="176"/>
      <c r="IA387" s="176"/>
      <c r="IB387" s="176"/>
      <c r="IC387" s="176"/>
      <c r="ID387" s="176"/>
      <c r="IE387" s="176"/>
      <c r="IF387" s="176"/>
      <c r="IG387" s="176"/>
      <c r="IH387" s="176"/>
      <c r="II387" s="176"/>
      <c r="IJ387" s="176"/>
      <c r="IK387" s="176"/>
      <c r="IL387" s="176"/>
      <c r="IM387" s="176"/>
      <c r="IN387" s="176"/>
      <c r="IO387" s="176"/>
      <c r="IP387" s="176"/>
      <c r="IQ387" s="176"/>
      <c r="IR387" s="176"/>
      <c r="IS387" s="176"/>
      <c r="IT387" s="176"/>
      <c r="IU387" s="176"/>
      <c r="IV387" s="176"/>
    </row>
    <row r="388" spans="1:256" s="177" customFormat="1" ht="20.25" customHeight="1" x14ac:dyDescent="0.2">
      <c r="A388" s="591"/>
      <c r="B388" s="143" t="s">
        <v>238</v>
      </c>
      <c r="C388" s="144"/>
      <c r="D388" s="144"/>
      <c r="E388" s="145"/>
      <c r="F388" s="146"/>
      <c r="G388" s="595">
        <f>I373</f>
        <v>1.1000000000000001</v>
      </c>
      <c r="H388" s="148"/>
      <c r="I388" s="149"/>
      <c r="J388" s="182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176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  <c r="CD388" s="176"/>
      <c r="CE388" s="176"/>
      <c r="CF388" s="176"/>
      <c r="CG388" s="176"/>
      <c r="CH388" s="176"/>
      <c r="CI388" s="176"/>
      <c r="CJ388" s="176"/>
      <c r="CK388" s="176"/>
      <c r="CL388" s="176"/>
      <c r="CM388" s="176"/>
      <c r="CN388" s="176"/>
      <c r="CO388" s="176"/>
      <c r="CP388" s="176"/>
      <c r="CQ388" s="176"/>
      <c r="CR388" s="176"/>
      <c r="CS388" s="176"/>
      <c r="CT388" s="176"/>
      <c r="CU388" s="176"/>
      <c r="CV388" s="176"/>
      <c r="CW388" s="176"/>
      <c r="CX388" s="176"/>
      <c r="CY388" s="176"/>
      <c r="CZ388" s="176"/>
      <c r="DA388" s="176"/>
      <c r="DB388" s="176"/>
      <c r="DC388" s="176"/>
      <c r="DD388" s="176"/>
      <c r="DE388" s="176"/>
      <c r="DF388" s="176"/>
      <c r="DG388" s="176"/>
      <c r="DH388" s="176"/>
      <c r="DI388" s="176"/>
      <c r="DJ388" s="176"/>
      <c r="DK388" s="176"/>
      <c r="DL388" s="176"/>
      <c r="DM388" s="176"/>
      <c r="DN388" s="176"/>
      <c r="DO388" s="176"/>
      <c r="DP388" s="176"/>
      <c r="DQ388" s="176"/>
      <c r="DR388" s="176"/>
      <c r="DS388" s="176"/>
      <c r="DT388" s="176"/>
      <c r="DU388" s="176"/>
      <c r="DV388" s="176"/>
      <c r="DW388" s="176"/>
      <c r="DX388" s="176"/>
      <c r="DY388" s="176"/>
      <c r="DZ388" s="176"/>
      <c r="EA388" s="176"/>
      <c r="EB388" s="176"/>
      <c r="EC388" s="176"/>
      <c r="ED388" s="176"/>
      <c r="EE388" s="176"/>
      <c r="EF388" s="176"/>
      <c r="EG388" s="176"/>
      <c r="EH388" s="176"/>
      <c r="EI388" s="176"/>
      <c r="EJ388" s="176"/>
      <c r="EK388" s="176"/>
      <c r="EL388" s="176"/>
      <c r="EM388" s="176"/>
      <c r="EN388" s="176"/>
      <c r="EO388" s="176"/>
      <c r="EP388" s="176"/>
      <c r="EQ388" s="176"/>
      <c r="ER388" s="176"/>
      <c r="ES388" s="176"/>
      <c r="ET388" s="176"/>
      <c r="EU388" s="176"/>
      <c r="EV388" s="176"/>
      <c r="EW388" s="176"/>
      <c r="EX388" s="176"/>
      <c r="EY388" s="176"/>
      <c r="EZ388" s="176"/>
      <c r="FA388" s="176"/>
      <c r="FB388" s="176"/>
      <c r="FC388" s="176"/>
      <c r="FD388" s="176"/>
      <c r="FE388" s="176"/>
      <c r="FF388" s="176"/>
      <c r="FG388" s="176"/>
      <c r="FH388" s="176"/>
      <c r="FI388" s="176"/>
      <c r="FJ388" s="176"/>
      <c r="FK388" s="176"/>
      <c r="FL388" s="176"/>
      <c r="FM388" s="176"/>
      <c r="FN388" s="176"/>
      <c r="FO388" s="176"/>
      <c r="FP388" s="176"/>
      <c r="FQ388" s="176"/>
      <c r="FR388" s="176"/>
      <c r="FS388" s="176"/>
      <c r="FT388" s="176"/>
      <c r="FU388" s="176"/>
      <c r="FV388" s="176"/>
      <c r="FW388" s="176"/>
      <c r="FX388" s="176"/>
      <c r="FY388" s="176"/>
      <c r="FZ388" s="176"/>
      <c r="GA388" s="176"/>
      <c r="GB388" s="176"/>
      <c r="GC388" s="176"/>
      <c r="GD388" s="176"/>
      <c r="GE388" s="176"/>
      <c r="GF388" s="176"/>
      <c r="GG388" s="176"/>
      <c r="GH388" s="176"/>
      <c r="GI388" s="176"/>
      <c r="GJ388" s="176"/>
      <c r="GK388" s="176"/>
      <c r="GL388" s="176"/>
      <c r="GM388" s="176"/>
      <c r="GN388" s="176"/>
      <c r="GO388" s="176"/>
      <c r="GP388" s="176"/>
      <c r="GQ388" s="176"/>
      <c r="GR388" s="176"/>
      <c r="GS388" s="176"/>
      <c r="GT388" s="176"/>
      <c r="GU388" s="176"/>
      <c r="GV388" s="176"/>
      <c r="GW388" s="176"/>
      <c r="GX388" s="176"/>
      <c r="GY388" s="176"/>
      <c r="GZ388" s="176"/>
      <c r="HA388" s="176"/>
      <c r="HB388" s="176"/>
      <c r="HC388" s="176"/>
      <c r="HD388" s="176"/>
      <c r="HE388" s="176"/>
      <c r="HF388" s="176"/>
      <c r="HG388" s="176"/>
      <c r="HH388" s="176"/>
      <c r="HI388" s="176"/>
      <c r="HJ388" s="176"/>
      <c r="HK388" s="176"/>
      <c r="HL388" s="176"/>
      <c r="HM388" s="176"/>
      <c r="HN388" s="176"/>
      <c r="HO388" s="176"/>
      <c r="HP388" s="176"/>
      <c r="HQ388" s="176"/>
      <c r="HR388" s="176"/>
      <c r="HS388" s="176"/>
      <c r="HT388" s="176"/>
      <c r="HU388" s="176"/>
      <c r="HV388" s="176"/>
      <c r="HW388" s="176"/>
      <c r="HX388" s="176"/>
      <c r="HY388" s="176"/>
      <c r="HZ388" s="176"/>
      <c r="IA388" s="176"/>
      <c r="IB388" s="176"/>
      <c r="IC388" s="176"/>
      <c r="ID388" s="176"/>
      <c r="IE388" s="176"/>
      <c r="IF388" s="176"/>
      <c r="IG388" s="176"/>
      <c r="IH388" s="176"/>
      <c r="II388" s="176"/>
      <c r="IJ388" s="176"/>
      <c r="IK388" s="176"/>
      <c r="IL388" s="176"/>
      <c r="IM388" s="176"/>
      <c r="IN388" s="176"/>
      <c r="IO388" s="176"/>
      <c r="IP388" s="176"/>
      <c r="IQ388" s="176"/>
      <c r="IR388" s="176"/>
      <c r="IS388" s="176"/>
      <c r="IT388" s="176"/>
      <c r="IU388" s="176"/>
      <c r="IV388" s="176"/>
    </row>
    <row r="389" spans="1:256" s="177" customFormat="1" ht="20.25" customHeight="1" x14ac:dyDescent="0.2">
      <c r="A389" s="591"/>
      <c r="B389" s="296" t="s">
        <v>239</v>
      </c>
      <c r="C389" s="673"/>
      <c r="D389" s="673"/>
      <c r="E389" s="150"/>
      <c r="F389" s="151"/>
      <c r="G389" s="596">
        <v>0</v>
      </c>
      <c r="H389" s="161"/>
      <c r="I389" s="153"/>
      <c r="J389" s="182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  <c r="CD389" s="176"/>
      <c r="CE389" s="176"/>
      <c r="CF389" s="176"/>
      <c r="CG389" s="176"/>
      <c r="CH389" s="176"/>
      <c r="CI389" s="176"/>
      <c r="CJ389" s="176"/>
      <c r="CK389" s="176"/>
      <c r="CL389" s="176"/>
      <c r="CM389" s="176"/>
      <c r="CN389" s="176"/>
      <c r="CO389" s="176"/>
      <c r="CP389" s="176"/>
      <c r="CQ389" s="176"/>
      <c r="CR389" s="176"/>
      <c r="CS389" s="176"/>
      <c r="CT389" s="176"/>
      <c r="CU389" s="176"/>
      <c r="CV389" s="176"/>
      <c r="CW389" s="176"/>
      <c r="CX389" s="176"/>
      <c r="CY389" s="176"/>
      <c r="CZ389" s="176"/>
      <c r="DA389" s="176"/>
      <c r="DB389" s="176"/>
      <c r="DC389" s="176"/>
      <c r="DD389" s="176"/>
      <c r="DE389" s="176"/>
      <c r="DF389" s="176"/>
      <c r="DG389" s="176"/>
      <c r="DH389" s="176"/>
      <c r="DI389" s="176"/>
      <c r="DJ389" s="176"/>
      <c r="DK389" s="176"/>
      <c r="DL389" s="176"/>
      <c r="DM389" s="176"/>
      <c r="DN389" s="176"/>
      <c r="DO389" s="176"/>
      <c r="DP389" s="176"/>
      <c r="DQ389" s="176"/>
      <c r="DR389" s="176"/>
      <c r="DS389" s="176"/>
      <c r="DT389" s="176"/>
      <c r="DU389" s="176"/>
      <c r="DV389" s="176"/>
      <c r="DW389" s="176"/>
      <c r="DX389" s="176"/>
      <c r="DY389" s="176"/>
      <c r="DZ389" s="176"/>
      <c r="EA389" s="176"/>
      <c r="EB389" s="176"/>
      <c r="EC389" s="176"/>
      <c r="ED389" s="176"/>
      <c r="EE389" s="176"/>
      <c r="EF389" s="176"/>
      <c r="EG389" s="176"/>
      <c r="EH389" s="176"/>
      <c r="EI389" s="176"/>
      <c r="EJ389" s="176"/>
      <c r="EK389" s="176"/>
      <c r="EL389" s="176"/>
      <c r="EM389" s="176"/>
      <c r="EN389" s="176"/>
      <c r="EO389" s="176"/>
      <c r="EP389" s="176"/>
      <c r="EQ389" s="176"/>
      <c r="ER389" s="176"/>
      <c r="ES389" s="176"/>
      <c r="ET389" s="176"/>
      <c r="EU389" s="176"/>
      <c r="EV389" s="176"/>
      <c r="EW389" s="176"/>
      <c r="EX389" s="176"/>
      <c r="EY389" s="176"/>
      <c r="EZ389" s="176"/>
      <c r="FA389" s="176"/>
      <c r="FB389" s="176"/>
      <c r="FC389" s="176"/>
      <c r="FD389" s="176"/>
      <c r="FE389" s="176"/>
      <c r="FF389" s="176"/>
      <c r="FG389" s="176"/>
      <c r="FH389" s="176"/>
      <c r="FI389" s="176"/>
      <c r="FJ389" s="176"/>
      <c r="FK389" s="176"/>
      <c r="FL389" s="176"/>
      <c r="FM389" s="176"/>
      <c r="FN389" s="176"/>
      <c r="FO389" s="176"/>
      <c r="FP389" s="176"/>
      <c r="FQ389" s="176"/>
      <c r="FR389" s="176"/>
      <c r="FS389" s="176"/>
      <c r="FT389" s="176"/>
      <c r="FU389" s="176"/>
      <c r="FV389" s="176"/>
      <c r="FW389" s="176"/>
      <c r="FX389" s="176"/>
      <c r="FY389" s="176"/>
      <c r="FZ389" s="176"/>
      <c r="GA389" s="176"/>
      <c r="GB389" s="176"/>
      <c r="GC389" s="176"/>
      <c r="GD389" s="176"/>
      <c r="GE389" s="176"/>
      <c r="GF389" s="176"/>
      <c r="GG389" s="176"/>
      <c r="GH389" s="176"/>
      <c r="GI389" s="176"/>
      <c r="GJ389" s="176"/>
      <c r="GK389" s="176"/>
      <c r="GL389" s="176"/>
      <c r="GM389" s="176"/>
      <c r="GN389" s="176"/>
      <c r="GO389" s="176"/>
      <c r="GP389" s="176"/>
      <c r="GQ389" s="176"/>
      <c r="GR389" s="176"/>
      <c r="GS389" s="176"/>
      <c r="GT389" s="176"/>
      <c r="GU389" s="176"/>
      <c r="GV389" s="176"/>
      <c r="GW389" s="176"/>
      <c r="GX389" s="176"/>
      <c r="GY389" s="176"/>
      <c r="GZ389" s="176"/>
      <c r="HA389" s="176"/>
      <c r="HB389" s="176"/>
      <c r="HC389" s="176"/>
      <c r="HD389" s="176"/>
      <c r="HE389" s="176"/>
      <c r="HF389" s="176"/>
      <c r="HG389" s="176"/>
      <c r="HH389" s="176"/>
      <c r="HI389" s="176"/>
      <c r="HJ389" s="176"/>
      <c r="HK389" s="176"/>
      <c r="HL389" s="176"/>
      <c r="HM389" s="176"/>
      <c r="HN389" s="176"/>
      <c r="HO389" s="176"/>
      <c r="HP389" s="176"/>
      <c r="HQ389" s="176"/>
      <c r="HR389" s="176"/>
      <c r="HS389" s="176"/>
      <c r="HT389" s="176"/>
      <c r="HU389" s="176"/>
      <c r="HV389" s="176"/>
      <c r="HW389" s="176"/>
      <c r="HX389" s="176"/>
      <c r="HY389" s="176"/>
      <c r="HZ389" s="176"/>
      <c r="IA389" s="176"/>
      <c r="IB389" s="176"/>
      <c r="IC389" s="176"/>
      <c r="ID389" s="176"/>
      <c r="IE389" s="176"/>
      <c r="IF389" s="176"/>
      <c r="IG389" s="176"/>
      <c r="IH389" s="176"/>
      <c r="II389" s="176"/>
      <c r="IJ389" s="176"/>
      <c r="IK389" s="176"/>
      <c r="IL389" s="176"/>
      <c r="IM389" s="176"/>
      <c r="IN389" s="176"/>
      <c r="IO389" s="176"/>
      <c r="IP389" s="176"/>
      <c r="IQ389" s="176"/>
      <c r="IR389" s="176"/>
      <c r="IS389" s="176"/>
      <c r="IT389" s="176"/>
      <c r="IU389" s="176"/>
      <c r="IV389" s="176"/>
    </row>
    <row r="390" spans="1:256" s="177" customFormat="1" ht="20.25" customHeight="1" x14ac:dyDescent="0.2">
      <c r="A390" s="591"/>
      <c r="B390" s="154" t="s">
        <v>240</v>
      </c>
      <c r="C390" s="155"/>
      <c r="D390" s="155"/>
      <c r="E390" s="156"/>
      <c r="F390" s="597"/>
      <c r="G390" s="598"/>
      <c r="H390" s="297"/>
      <c r="I390" s="159">
        <f>G388+G389</f>
        <v>1.1000000000000001</v>
      </c>
      <c r="J390" s="182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  <c r="CD390" s="176"/>
      <c r="CE390" s="176"/>
      <c r="CF390" s="176"/>
      <c r="CG390" s="176"/>
      <c r="CH390" s="176"/>
      <c r="CI390" s="176"/>
      <c r="CJ390" s="176"/>
      <c r="CK390" s="176"/>
      <c r="CL390" s="176"/>
      <c r="CM390" s="176"/>
      <c r="CN390" s="176"/>
      <c r="CO390" s="176"/>
      <c r="CP390" s="176"/>
      <c r="CQ390" s="176"/>
      <c r="CR390" s="176"/>
      <c r="CS390" s="176"/>
      <c r="CT390" s="176"/>
      <c r="CU390" s="176"/>
      <c r="CV390" s="176"/>
      <c r="CW390" s="176"/>
      <c r="CX390" s="176"/>
      <c r="CY390" s="176"/>
      <c r="CZ390" s="176"/>
      <c r="DA390" s="176"/>
      <c r="DB390" s="176"/>
      <c r="DC390" s="176"/>
      <c r="DD390" s="176"/>
      <c r="DE390" s="176"/>
      <c r="DF390" s="176"/>
      <c r="DG390" s="176"/>
      <c r="DH390" s="176"/>
      <c r="DI390" s="176"/>
      <c r="DJ390" s="176"/>
      <c r="DK390" s="176"/>
      <c r="DL390" s="176"/>
      <c r="DM390" s="176"/>
      <c r="DN390" s="176"/>
      <c r="DO390" s="176"/>
      <c r="DP390" s="176"/>
      <c r="DQ390" s="176"/>
      <c r="DR390" s="176"/>
      <c r="DS390" s="176"/>
      <c r="DT390" s="176"/>
      <c r="DU390" s="176"/>
      <c r="DV390" s="176"/>
      <c r="DW390" s="176"/>
      <c r="DX390" s="176"/>
      <c r="DY390" s="176"/>
      <c r="DZ390" s="176"/>
      <c r="EA390" s="176"/>
      <c r="EB390" s="176"/>
      <c r="EC390" s="176"/>
      <c r="ED390" s="176"/>
      <c r="EE390" s="176"/>
      <c r="EF390" s="176"/>
      <c r="EG390" s="176"/>
      <c r="EH390" s="176"/>
      <c r="EI390" s="176"/>
      <c r="EJ390" s="176"/>
      <c r="EK390" s="176"/>
      <c r="EL390" s="176"/>
      <c r="EM390" s="176"/>
      <c r="EN390" s="176"/>
      <c r="EO390" s="176"/>
      <c r="EP390" s="176"/>
      <c r="EQ390" s="176"/>
      <c r="ER390" s="176"/>
      <c r="ES390" s="176"/>
      <c r="ET390" s="176"/>
      <c r="EU390" s="176"/>
      <c r="EV390" s="176"/>
      <c r="EW390" s="176"/>
      <c r="EX390" s="176"/>
      <c r="EY390" s="176"/>
      <c r="EZ390" s="176"/>
      <c r="FA390" s="176"/>
      <c r="FB390" s="176"/>
      <c r="FC390" s="176"/>
      <c r="FD390" s="176"/>
      <c r="FE390" s="176"/>
      <c r="FF390" s="176"/>
      <c r="FG390" s="176"/>
      <c r="FH390" s="176"/>
      <c r="FI390" s="176"/>
      <c r="FJ390" s="176"/>
      <c r="FK390" s="176"/>
      <c r="FL390" s="176"/>
      <c r="FM390" s="176"/>
      <c r="FN390" s="176"/>
      <c r="FO390" s="176"/>
      <c r="FP390" s="176"/>
      <c r="FQ390" s="176"/>
      <c r="FR390" s="176"/>
      <c r="FS390" s="176"/>
      <c r="FT390" s="176"/>
      <c r="FU390" s="176"/>
      <c r="FV390" s="176"/>
      <c r="FW390" s="176"/>
      <c r="FX390" s="176"/>
      <c r="FY390" s="176"/>
      <c r="FZ390" s="176"/>
      <c r="GA390" s="176"/>
      <c r="GB390" s="176"/>
      <c r="GC390" s="176"/>
      <c r="GD390" s="176"/>
      <c r="GE390" s="176"/>
      <c r="GF390" s="176"/>
      <c r="GG390" s="176"/>
      <c r="GH390" s="176"/>
      <c r="GI390" s="176"/>
      <c r="GJ390" s="176"/>
      <c r="GK390" s="176"/>
      <c r="GL390" s="176"/>
      <c r="GM390" s="176"/>
      <c r="GN390" s="176"/>
      <c r="GO390" s="176"/>
      <c r="GP390" s="176"/>
      <c r="GQ390" s="176"/>
      <c r="GR390" s="176"/>
      <c r="GS390" s="176"/>
      <c r="GT390" s="176"/>
      <c r="GU390" s="176"/>
      <c r="GV390" s="176"/>
      <c r="GW390" s="176"/>
      <c r="GX390" s="176"/>
      <c r="GY390" s="176"/>
      <c r="GZ390" s="176"/>
      <c r="HA390" s="176"/>
      <c r="HB390" s="176"/>
      <c r="HC390" s="176"/>
      <c r="HD390" s="176"/>
      <c r="HE390" s="176"/>
      <c r="HF390" s="176"/>
      <c r="HG390" s="176"/>
      <c r="HH390" s="176"/>
      <c r="HI390" s="176"/>
      <c r="HJ390" s="176"/>
      <c r="HK390" s="176"/>
      <c r="HL390" s="176"/>
      <c r="HM390" s="176"/>
      <c r="HN390" s="176"/>
      <c r="HO390" s="176"/>
      <c r="HP390" s="176"/>
      <c r="HQ390" s="176"/>
      <c r="HR390" s="176"/>
      <c r="HS390" s="176"/>
      <c r="HT390" s="176"/>
      <c r="HU390" s="176"/>
      <c r="HV390" s="176"/>
      <c r="HW390" s="176"/>
      <c r="HX390" s="176"/>
      <c r="HY390" s="176"/>
      <c r="HZ390" s="176"/>
      <c r="IA390" s="176"/>
      <c r="IB390" s="176"/>
      <c r="IC390" s="176"/>
      <c r="ID390" s="176"/>
      <c r="IE390" s="176"/>
      <c r="IF390" s="176"/>
      <c r="IG390" s="176"/>
      <c r="IH390" s="176"/>
      <c r="II390" s="176"/>
      <c r="IJ390" s="176"/>
      <c r="IK390" s="176"/>
      <c r="IL390" s="176"/>
      <c r="IM390" s="176"/>
      <c r="IN390" s="176"/>
      <c r="IO390" s="176"/>
      <c r="IP390" s="176"/>
      <c r="IQ390" s="176"/>
      <c r="IR390" s="176"/>
      <c r="IS390" s="176"/>
      <c r="IT390" s="176"/>
      <c r="IU390" s="176"/>
      <c r="IV390" s="176"/>
    </row>
    <row r="391" spans="1:256" s="177" customFormat="1" ht="20.25" customHeight="1" x14ac:dyDescent="0.2">
      <c r="A391" s="591"/>
      <c r="B391" s="143" t="s">
        <v>241</v>
      </c>
      <c r="C391" s="144"/>
      <c r="D391" s="144"/>
      <c r="E391" s="145"/>
      <c r="F391" s="151"/>
      <c r="G391" s="595">
        <f>I379</f>
        <v>2.04</v>
      </c>
      <c r="H391" s="161"/>
      <c r="I391" s="162"/>
      <c r="J391" s="182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  <c r="CD391" s="176"/>
      <c r="CE391" s="176"/>
      <c r="CF391" s="176"/>
      <c r="CG391" s="176"/>
      <c r="CH391" s="176"/>
      <c r="CI391" s="176"/>
      <c r="CJ391" s="176"/>
      <c r="CK391" s="176"/>
      <c r="CL391" s="176"/>
      <c r="CM391" s="176"/>
      <c r="CN391" s="176"/>
      <c r="CO391" s="176"/>
      <c r="CP391" s="176"/>
      <c r="CQ391" s="176"/>
      <c r="CR391" s="176"/>
      <c r="CS391" s="176"/>
      <c r="CT391" s="176"/>
      <c r="CU391" s="176"/>
      <c r="CV391" s="176"/>
      <c r="CW391" s="176"/>
      <c r="CX391" s="176"/>
      <c r="CY391" s="176"/>
      <c r="CZ391" s="176"/>
      <c r="DA391" s="176"/>
      <c r="DB391" s="176"/>
      <c r="DC391" s="176"/>
      <c r="DD391" s="176"/>
      <c r="DE391" s="176"/>
      <c r="DF391" s="176"/>
      <c r="DG391" s="176"/>
      <c r="DH391" s="176"/>
      <c r="DI391" s="176"/>
      <c r="DJ391" s="176"/>
      <c r="DK391" s="176"/>
      <c r="DL391" s="176"/>
      <c r="DM391" s="176"/>
      <c r="DN391" s="176"/>
      <c r="DO391" s="176"/>
      <c r="DP391" s="176"/>
      <c r="DQ391" s="176"/>
      <c r="DR391" s="176"/>
      <c r="DS391" s="176"/>
      <c r="DT391" s="176"/>
      <c r="DU391" s="176"/>
      <c r="DV391" s="176"/>
      <c r="DW391" s="176"/>
      <c r="DX391" s="176"/>
      <c r="DY391" s="176"/>
      <c r="DZ391" s="176"/>
      <c r="EA391" s="176"/>
      <c r="EB391" s="176"/>
      <c r="EC391" s="176"/>
      <c r="ED391" s="176"/>
      <c r="EE391" s="176"/>
      <c r="EF391" s="176"/>
      <c r="EG391" s="176"/>
      <c r="EH391" s="176"/>
      <c r="EI391" s="176"/>
      <c r="EJ391" s="176"/>
      <c r="EK391" s="176"/>
      <c r="EL391" s="176"/>
      <c r="EM391" s="176"/>
      <c r="EN391" s="176"/>
      <c r="EO391" s="176"/>
      <c r="EP391" s="176"/>
      <c r="EQ391" s="176"/>
      <c r="ER391" s="176"/>
      <c r="ES391" s="176"/>
      <c r="ET391" s="176"/>
      <c r="EU391" s="176"/>
      <c r="EV391" s="176"/>
      <c r="EW391" s="176"/>
      <c r="EX391" s="176"/>
      <c r="EY391" s="176"/>
      <c r="EZ391" s="176"/>
      <c r="FA391" s="176"/>
      <c r="FB391" s="176"/>
      <c r="FC391" s="176"/>
      <c r="FD391" s="176"/>
      <c r="FE391" s="176"/>
      <c r="FF391" s="176"/>
      <c r="FG391" s="176"/>
      <c r="FH391" s="176"/>
      <c r="FI391" s="176"/>
      <c r="FJ391" s="176"/>
      <c r="FK391" s="176"/>
      <c r="FL391" s="176"/>
      <c r="FM391" s="176"/>
      <c r="FN391" s="176"/>
      <c r="FO391" s="176"/>
      <c r="FP391" s="176"/>
      <c r="FQ391" s="176"/>
      <c r="FR391" s="176"/>
      <c r="FS391" s="176"/>
      <c r="FT391" s="176"/>
      <c r="FU391" s="176"/>
      <c r="FV391" s="176"/>
      <c r="FW391" s="176"/>
      <c r="FX391" s="176"/>
      <c r="FY391" s="176"/>
      <c r="FZ391" s="176"/>
      <c r="GA391" s="176"/>
      <c r="GB391" s="176"/>
      <c r="GC391" s="176"/>
      <c r="GD391" s="176"/>
      <c r="GE391" s="176"/>
      <c r="GF391" s="176"/>
      <c r="GG391" s="176"/>
      <c r="GH391" s="176"/>
      <c r="GI391" s="176"/>
      <c r="GJ391" s="176"/>
      <c r="GK391" s="176"/>
      <c r="GL391" s="176"/>
      <c r="GM391" s="176"/>
      <c r="GN391" s="176"/>
      <c r="GO391" s="176"/>
      <c r="GP391" s="176"/>
      <c r="GQ391" s="176"/>
      <c r="GR391" s="176"/>
      <c r="GS391" s="176"/>
      <c r="GT391" s="176"/>
      <c r="GU391" s="176"/>
      <c r="GV391" s="176"/>
      <c r="GW391" s="176"/>
      <c r="GX391" s="176"/>
      <c r="GY391" s="176"/>
      <c r="GZ391" s="176"/>
      <c r="HA391" s="176"/>
      <c r="HB391" s="176"/>
      <c r="HC391" s="176"/>
      <c r="HD391" s="176"/>
      <c r="HE391" s="176"/>
      <c r="HF391" s="176"/>
      <c r="HG391" s="176"/>
      <c r="HH391" s="176"/>
      <c r="HI391" s="176"/>
      <c r="HJ391" s="176"/>
      <c r="HK391" s="176"/>
      <c r="HL391" s="176"/>
      <c r="HM391" s="176"/>
      <c r="HN391" s="176"/>
      <c r="HO391" s="176"/>
      <c r="HP391" s="176"/>
      <c r="HQ391" s="176"/>
      <c r="HR391" s="176"/>
      <c r="HS391" s="176"/>
      <c r="HT391" s="176"/>
      <c r="HU391" s="176"/>
      <c r="HV391" s="176"/>
      <c r="HW391" s="176"/>
      <c r="HX391" s="176"/>
      <c r="HY391" s="176"/>
      <c r="HZ391" s="176"/>
      <c r="IA391" s="176"/>
      <c r="IB391" s="176"/>
      <c r="IC391" s="176"/>
      <c r="ID391" s="176"/>
      <c r="IE391" s="176"/>
      <c r="IF391" s="176"/>
      <c r="IG391" s="176"/>
      <c r="IH391" s="176"/>
      <c r="II391" s="176"/>
      <c r="IJ391" s="176"/>
      <c r="IK391" s="176"/>
      <c r="IL391" s="176"/>
      <c r="IM391" s="176"/>
      <c r="IN391" s="176"/>
      <c r="IO391" s="176"/>
      <c r="IP391" s="176"/>
      <c r="IQ391" s="176"/>
      <c r="IR391" s="176"/>
      <c r="IS391" s="176"/>
      <c r="IT391" s="176"/>
      <c r="IU391" s="176"/>
      <c r="IV391" s="176"/>
    </row>
    <row r="392" spans="1:256" s="177" customFormat="1" ht="20.25" customHeight="1" x14ac:dyDescent="0.2">
      <c r="A392" s="591"/>
      <c r="B392" s="118" t="s">
        <v>242</v>
      </c>
      <c r="C392" s="673"/>
      <c r="D392" s="673"/>
      <c r="E392" s="150"/>
      <c r="F392" s="151"/>
      <c r="G392" s="596">
        <f>I384</f>
        <v>0</v>
      </c>
      <c r="H392" s="161"/>
      <c r="I392" s="153"/>
      <c r="J392" s="182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  <c r="CD392" s="176"/>
      <c r="CE392" s="176"/>
      <c r="CF392" s="176"/>
      <c r="CG392" s="176"/>
      <c r="CH392" s="176"/>
      <c r="CI392" s="176"/>
      <c r="CJ392" s="176"/>
      <c r="CK392" s="176"/>
      <c r="CL392" s="176"/>
      <c r="CM392" s="176"/>
      <c r="CN392" s="176"/>
      <c r="CO392" s="176"/>
      <c r="CP392" s="176"/>
      <c r="CQ392" s="176"/>
      <c r="CR392" s="176"/>
      <c r="CS392" s="176"/>
      <c r="CT392" s="176"/>
      <c r="CU392" s="176"/>
      <c r="CV392" s="176"/>
      <c r="CW392" s="176"/>
      <c r="CX392" s="176"/>
      <c r="CY392" s="176"/>
      <c r="CZ392" s="176"/>
      <c r="DA392" s="176"/>
      <c r="DB392" s="176"/>
      <c r="DC392" s="176"/>
      <c r="DD392" s="176"/>
      <c r="DE392" s="176"/>
      <c r="DF392" s="176"/>
      <c r="DG392" s="176"/>
      <c r="DH392" s="176"/>
      <c r="DI392" s="176"/>
      <c r="DJ392" s="176"/>
      <c r="DK392" s="176"/>
      <c r="DL392" s="176"/>
      <c r="DM392" s="176"/>
      <c r="DN392" s="176"/>
      <c r="DO392" s="176"/>
      <c r="DP392" s="176"/>
      <c r="DQ392" s="176"/>
      <c r="DR392" s="176"/>
      <c r="DS392" s="176"/>
      <c r="DT392" s="176"/>
      <c r="DU392" s="176"/>
      <c r="DV392" s="176"/>
      <c r="DW392" s="176"/>
      <c r="DX392" s="176"/>
      <c r="DY392" s="176"/>
      <c r="DZ392" s="176"/>
      <c r="EA392" s="176"/>
      <c r="EB392" s="176"/>
      <c r="EC392" s="176"/>
      <c r="ED392" s="176"/>
      <c r="EE392" s="176"/>
      <c r="EF392" s="176"/>
      <c r="EG392" s="176"/>
      <c r="EH392" s="176"/>
      <c r="EI392" s="176"/>
      <c r="EJ392" s="176"/>
      <c r="EK392" s="176"/>
      <c r="EL392" s="176"/>
      <c r="EM392" s="176"/>
      <c r="EN392" s="176"/>
      <c r="EO392" s="176"/>
      <c r="EP392" s="176"/>
      <c r="EQ392" s="176"/>
      <c r="ER392" s="176"/>
      <c r="ES392" s="176"/>
      <c r="ET392" s="176"/>
      <c r="EU392" s="176"/>
      <c r="EV392" s="176"/>
      <c r="EW392" s="176"/>
      <c r="EX392" s="176"/>
      <c r="EY392" s="176"/>
      <c r="EZ392" s="176"/>
      <c r="FA392" s="176"/>
      <c r="FB392" s="176"/>
      <c r="FC392" s="176"/>
      <c r="FD392" s="176"/>
      <c r="FE392" s="176"/>
      <c r="FF392" s="176"/>
      <c r="FG392" s="176"/>
      <c r="FH392" s="176"/>
      <c r="FI392" s="176"/>
      <c r="FJ392" s="176"/>
      <c r="FK392" s="176"/>
      <c r="FL392" s="176"/>
      <c r="FM392" s="176"/>
      <c r="FN392" s="176"/>
      <c r="FO392" s="176"/>
      <c r="FP392" s="176"/>
      <c r="FQ392" s="176"/>
      <c r="FR392" s="176"/>
      <c r="FS392" s="176"/>
      <c r="FT392" s="176"/>
      <c r="FU392" s="176"/>
      <c r="FV392" s="176"/>
      <c r="FW392" s="176"/>
      <c r="FX392" s="176"/>
      <c r="FY392" s="176"/>
      <c r="FZ392" s="176"/>
      <c r="GA392" s="176"/>
      <c r="GB392" s="176"/>
      <c r="GC392" s="176"/>
      <c r="GD392" s="176"/>
      <c r="GE392" s="176"/>
      <c r="GF392" s="176"/>
      <c r="GG392" s="176"/>
      <c r="GH392" s="176"/>
      <c r="GI392" s="176"/>
      <c r="GJ392" s="176"/>
      <c r="GK392" s="176"/>
      <c r="GL392" s="176"/>
      <c r="GM392" s="176"/>
      <c r="GN392" s="176"/>
      <c r="GO392" s="176"/>
      <c r="GP392" s="176"/>
      <c r="GQ392" s="176"/>
      <c r="GR392" s="176"/>
      <c r="GS392" s="176"/>
      <c r="GT392" s="176"/>
      <c r="GU392" s="176"/>
      <c r="GV392" s="176"/>
      <c r="GW392" s="176"/>
      <c r="GX392" s="176"/>
      <c r="GY392" s="176"/>
      <c r="GZ392" s="176"/>
      <c r="HA392" s="176"/>
      <c r="HB392" s="176"/>
      <c r="HC392" s="176"/>
      <c r="HD392" s="176"/>
      <c r="HE392" s="176"/>
      <c r="HF392" s="176"/>
      <c r="HG392" s="176"/>
      <c r="HH392" s="176"/>
      <c r="HI392" s="176"/>
      <c r="HJ392" s="176"/>
      <c r="HK392" s="176"/>
      <c r="HL392" s="176"/>
      <c r="HM392" s="176"/>
      <c r="HN392" s="176"/>
      <c r="HO392" s="176"/>
      <c r="HP392" s="176"/>
      <c r="HQ392" s="176"/>
      <c r="HR392" s="176"/>
      <c r="HS392" s="176"/>
      <c r="HT392" s="176"/>
      <c r="HU392" s="176"/>
      <c r="HV392" s="176"/>
      <c r="HW392" s="176"/>
      <c r="HX392" s="176"/>
      <c r="HY392" s="176"/>
      <c r="HZ392" s="176"/>
      <c r="IA392" s="176"/>
      <c r="IB392" s="176"/>
      <c r="IC392" s="176"/>
      <c r="ID392" s="176"/>
      <c r="IE392" s="176"/>
      <c r="IF392" s="176"/>
      <c r="IG392" s="176"/>
      <c r="IH392" s="176"/>
      <c r="II392" s="176"/>
      <c r="IJ392" s="176"/>
      <c r="IK392" s="176"/>
      <c r="IL392" s="176"/>
      <c r="IM392" s="176"/>
      <c r="IN392" s="176"/>
      <c r="IO392" s="176"/>
      <c r="IP392" s="176"/>
      <c r="IQ392" s="176"/>
      <c r="IR392" s="176"/>
      <c r="IS392" s="176"/>
      <c r="IT392" s="176"/>
      <c r="IU392" s="176"/>
      <c r="IV392" s="176"/>
    </row>
    <row r="393" spans="1:256" s="177" customFormat="1" ht="20.25" customHeight="1" x14ac:dyDescent="0.2">
      <c r="A393" s="591"/>
      <c r="B393" s="154" t="s">
        <v>243</v>
      </c>
      <c r="C393" s="155"/>
      <c r="D393" s="155"/>
      <c r="E393" s="156"/>
      <c r="F393" s="151"/>
      <c r="G393" s="598"/>
      <c r="H393" s="297"/>
      <c r="I393" s="159">
        <f>G391+G392</f>
        <v>2.04</v>
      </c>
      <c r="J393" s="179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176"/>
      <c r="CE393" s="176"/>
      <c r="CF393" s="176"/>
      <c r="CG393" s="176"/>
      <c r="CH393" s="176"/>
      <c r="CI393" s="176"/>
      <c r="CJ393" s="176"/>
      <c r="CK393" s="176"/>
      <c r="CL393" s="176"/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176"/>
      <c r="EK393" s="176"/>
      <c r="EL393" s="176"/>
      <c r="EM393" s="176"/>
      <c r="EN393" s="176"/>
      <c r="EO393" s="176"/>
      <c r="EP393" s="176"/>
      <c r="EQ393" s="176"/>
      <c r="ER393" s="176"/>
      <c r="ES393" s="176"/>
      <c r="ET393" s="176"/>
      <c r="EU393" s="176"/>
      <c r="EV393" s="176"/>
      <c r="EW393" s="176"/>
      <c r="EX393" s="176"/>
      <c r="EY393" s="176"/>
      <c r="EZ393" s="176"/>
      <c r="FA393" s="176"/>
      <c r="FB393" s="176"/>
      <c r="FC393" s="176"/>
      <c r="FD393" s="176"/>
      <c r="FE393" s="176"/>
      <c r="FF393" s="176"/>
      <c r="FG393" s="176"/>
      <c r="FH393" s="176"/>
      <c r="FI393" s="176"/>
      <c r="FJ393" s="176"/>
      <c r="FK393" s="176"/>
      <c r="FL393" s="176"/>
      <c r="FM393" s="176"/>
      <c r="FN393" s="176"/>
      <c r="FO393" s="176"/>
      <c r="FP393" s="176"/>
      <c r="FQ393" s="176"/>
      <c r="FR393" s="176"/>
      <c r="FS393" s="176"/>
      <c r="FT393" s="176"/>
      <c r="FU393" s="176"/>
      <c r="FV393" s="176"/>
      <c r="FW393" s="176"/>
      <c r="FX393" s="176"/>
      <c r="FY393" s="176"/>
      <c r="FZ393" s="176"/>
      <c r="GA393" s="176"/>
      <c r="GB393" s="176"/>
      <c r="GC393" s="176"/>
      <c r="GD393" s="176"/>
      <c r="GE393" s="176"/>
      <c r="GF393" s="176"/>
      <c r="GG393" s="176"/>
      <c r="GH393" s="176"/>
      <c r="GI393" s="176"/>
      <c r="GJ393" s="176"/>
      <c r="GK393" s="176"/>
      <c r="GL393" s="176"/>
      <c r="GM393" s="176"/>
      <c r="GN393" s="176"/>
      <c r="GO393" s="176"/>
      <c r="GP393" s="176"/>
      <c r="GQ393" s="176"/>
      <c r="GR393" s="176"/>
      <c r="GS393" s="176"/>
      <c r="GT393" s="176"/>
      <c r="GU393" s="176"/>
      <c r="GV393" s="176"/>
      <c r="GW393" s="176"/>
      <c r="GX393" s="176"/>
      <c r="GY393" s="176"/>
      <c r="GZ393" s="176"/>
      <c r="HA393" s="176"/>
      <c r="HB393" s="176"/>
      <c r="HC393" s="176"/>
      <c r="HD393" s="176"/>
      <c r="HE393" s="176"/>
      <c r="HF393" s="176"/>
      <c r="HG393" s="176"/>
      <c r="HH393" s="176"/>
      <c r="HI393" s="176"/>
      <c r="HJ393" s="176"/>
      <c r="HK393" s="176"/>
      <c r="HL393" s="176"/>
      <c r="HM393" s="176"/>
      <c r="HN393" s="176"/>
      <c r="HO393" s="176"/>
      <c r="HP393" s="176"/>
      <c r="HQ393" s="176"/>
      <c r="HR393" s="176"/>
      <c r="HS393" s="176"/>
      <c r="HT393" s="176"/>
      <c r="HU393" s="176"/>
      <c r="HV393" s="176"/>
      <c r="HW393" s="176"/>
      <c r="HX393" s="176"/>
      <c r="HY393" s="176"/>
      <c r="HZ393" s="176"/>
      <c r="IA393" s="176"/>
      <c r="IB393" s="176"/>
      <c r="IC393" s="176"/>
      <c r="ID393" s="176"/>
      <c r="IE393" s="176"/>
      <c r="IF393" s="176"/>
      <c r="IG393" s="176"/>
      <c r="IH393" s="176"/>
      <c r="II393" s="176"/>
      <c r="IJ393" s="176"/>
      <c r="IK393" s="176"/>
      <c r="IL393" s="176"/>
      <c r="IM393" s="176"/>
      <c r="IN393" s="176"/>
      <c r="IO393" s="176"/>
      <c r="IP393" s="176"/>
      <c r="IQ393" s="176"/>
      <c r="IR393" s="176"/>
      <c r="IS393" s="176"/>
      <c r="IT393" s="176"/>
      <c r="IU393" s="176"/>
      <c r="IV393" s="176"/>
    </row>
    <row r="394" spans="1:256" s="177" customFormat="1" ht="20.25" customHeight="1" thickBot="1" x14ac:dyDescent="0.25">
      <c r="A394" s="591"/>
      <c r="B394" s="318" t="s">
        <v>244</v>
      </c>
      <c r="C394" s="319"/>
      <c r="D394" s="319"/>
      <c r="E394" s="319"/>
      <c r="F394" s="699"/>
      <c r="G394" s="321"/>
      <c r="H394" s="700"/>
      <c r="I394" s="323">
        <f>I390+I393</f>
        <v>3.14</v>
      </c>
      <c r="J394" s="179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76"/>
      <c r="DX394" s="176"/>
      <c r="DY394" s="176"/>
      <c r="DZ394" s="176"/>
      <c r="EA394" s="176"/>
      <c r="EB394" s="176"/>
      <c r="EC394" s="176"/>
      <c r="ED394" s="176"/>
      <c r="EE394" s="176"/>
      <c r="EF394" s="176"/>
      <c r="EG394" s="176"/>
      <c r="EH394" s="176"/>
      <c r="EI394" s="176"/>
      <c r="EJ394" s="176"/>
      <c r="EK394" s="176"/>
      <c r="EL394" s="176"/>
      <c r="EM394" s="176"/>
      <c r="EN394" s="176"/>
      <c r="EO394" s="176"/>
      <c r="EP394" s="176"/>
      <c r="EQ394" s="176"/>
      <c r="ER394" s="176"/>
      <c r="ES394" s="176"/>
      <c r="ET394" s="176"/>
      <c r="EU394" s="176"/>
      <c r="EV394" s="176"/>
      <c r="EW394" s="176"/>
      <c r="EX394" s="176"/>
      <c r="EY394" s="176"/>
      <c r="EZ394" s="176"/>
      <c r="FA394" s="176"/>
      <c r="FB394" s="176"/>
      <c r="FC394" s="176"/>
      <c r="FD394" s="176"/>
      <c r="FE394" s="176"/>
      <c r="FF394" s="176"/>
      <c r="FG394" s="176"/>
      <c r="FH394" s="176"/>
      <c r="FI394" s="176"/>
      <c r="FJ394" s="176"/>
      <c r="FK394" s="176"/>
      <c r="FL394" s="176"/>
      <c r="FM394" s="176"/>
      <c r="FN394" s="176"/>
      <c r="FO394" s="176"/>
      <c r="FP394" s="176"/>
      <c r="FQ394" s="176"/>
      <c r="FR394" s="176"/>
      <c r="FS394" s="176"/>
      <c r="FT394" s="176"/>
      <c r="FU394" s="176"/>
      <c r="FV394" s="176"/>
      <c r="FW394" s="176"/>
      <c r="FX394" s="176"/>
      <c r="FY394" s="176"/>
      <c r="FZ394" s="176"/>
      <c r="GA394" s="176"/>
      <c r="GB394" s="176"/>
      <c r="GC394" s="176"/>
      <c r="GD394" s="176"/>
      <c r="GE394" s="176"/>
      <c r="GF394" s="176"/>
      <c r="GG394" s="176"/>
      <c r="GH394" s="176"/>
      <c r="GI394" s="176"/>
      <c r="GJ394" s="176"/>
      <c r="GK394" s="176"/>
      <c r="GL394" s="176"/>
      <c r="GM394" s="176"/>
      <c r="GN394" s="176"/>
      <c r="GO394" s="176"/>
      <c r="GP394" s="176"/>
      <c r="GQ394" s="176"/>
      <c r="GR394" s="176"/>
      <c r="GS394" s="176"/>
      <c r="GT394" s="176"/>
      <c r="GU394" s="176"/>
      <c r="GV394" s="176"/>
      <c r="GW394" s="176"/>
      <c r="GX394" s="176"/>
      <c r="GY394" s="176"/>
      <c r="GZ394" s="176"/>
      <c r="HA394" s="176"/>
      <c r="HB394" s="176"/>
      <c r="HC394" s="176"/>
      <c r="HD394" s="176"/>
      <c r="HE394" s="176"/>
      <c r="HF394" s="176"/>
      <c r="HG394" s="176"/>
      <c r="HH394" s="176"/>
      <c r="HI394" s="176"/>
      <c r="HJ394" s="176"/>
      <c r="HK394" s="176"/>
      <c r="HL394" s="176"/>
      <c r="HM394" s="176"/>
      <c r="HN394" s="176"/>
      <c r="HO394" s="176"/>
      <c r="HP394" s="176"/>
      <c r="HQ394" s="176"/>
      <c r="HR394" s="176"/>
      <c r="HS394" s="176"/>
      <c r="HT394" s="176"/>
      <c r="HU394" s="176"/>
      <c r="HV394" s="176"/>
      <c r="HW394" s="176"/>
      <c r="HX394" s="176"/>
      <c r="HY394" s="176"/>
      <c r="HZ394" s="176"/>
      <c r="IA394" s="176"/>
      <c r="IB394" s="176"/>
      <c r="IC394" s="176"/>
      <c r="ID394" s="176"/>
      <c r="IE394" s="176"/>
      <c r="IF394" s="176"/>
      <c r="IG394" s="176"/>
      <c r="IH394" s="176"/>
      <c r="II394" s="176"/>
      <c r="IJ394" s="176"/>
      <c r="IK394" s="176"/>
      <c r="IL394" s="176"/>
      <c r="IM394" s="176"/>
      <c r="IN394" s="176"/>
      <c r="IO394" s="176"/>
      <c r="IP394" s="176"/>
      <c r="IQ394" s="176"/>
      <c r="IR394" s="176"/>
      <c r="IS394" s="176"/>
      <c r="IT394" s="176"/>
      <c r="IU394" s="176"/>
      <c r="IV394" s="176"/>
    </row>
    <row r="395" spans="1:256" x14ac:dyDescent="0.2">
      <c r="A395" s="582"/>
      <c r="B395" s="93"/>
      <c r="C395" s="94"/>
      <c r="D395" s="94"/>
      <c r="E395" s="94"/>
      <c r="F395" s="95"/>
      <c r="G395" s="96"/>
      <c r="H395" s="97"/>
      <c r="I395" s="164"/>
      <c r="J395" s="583"/>
      <c r="K395" s="584"/>
      <c r="L395" s="584"/>
      <c r="M395" s="585"/>
      <c r="N395" s="585"/>
      <c r="O395" s="585"/>
      <c r="P395" s="585"/>
      <c r="Q395" s="585"/>
      <c r="R395" s="585"/>
      <c r="S395" s="585"/>
      <c r="T395" s="585"/>
      <c r="U395" s="585"/>
      <c r="V395" s="585"/>
      <c r="W395" s="585"/>
      <c r="X395" s="585"/>
      <c r="Y395" s="585"/>
      <c r="Z395" s="585"/>
      <c r="AA395" s="585"/>
      <c r="AB395" s="585"/>
      <c r="AC395" s="585"/>
      <c r="AD395" s="585"/>
      <c r="AE395" s="585"/>
      <c r="AF395" s="585"/>
      <c r="AG395" s="585"/>
      <c r="AH395" s="585"/>
      <c r="AI395" s="585"/>
      <c r="AJ395" s="585"/>
      <c r="AK395" s="585"/>
      <c r="AL395" s="585"/>
      <c r="AM395" s="585"/>
      <c r="AN395" s="585"/>
      <c r="AO395" s="585"/>
      <c r="AP395" s="585"/>
      <c r="AQ395" s="585"/>
      <c r="AR395" s="585"/>
      <c r="AS395" s="585"/>
      <c r="AT395" s="585"/>
      <c r="AU395" s="585"/>
      <c r="AV395" s="585"/>
      <c r="AW395" s="585"/>
      <c r="AX395" s="585"/>
      <c r="AY395" s="585"/>
      <c r="AZ395" s="585"/>
      <c r="BA395" s="585"/>
      <c r="BB395" s="585"/>
      <c r="BC395" s="585"/>
      <c r="BD395" s="585"/>
      <c r="BE395" s="585"/>
      <c r="BF395" s="585"/>
      <c r="BG395" s="585"/>
      <c r="BH395" s="585"/>
      <c r="BI395" s="585"/>
      <c r="BJ395" s="585"/>
      <c r="BK395" s="585"/>
      <c r="BL395" s="585"/>
      <c r="BM395" s="585"/>
      <c r="BN395" s="585"/>
      <c r="BO395" s="585"/>
      <c r="BP395" s="585"/>
      <c r="BQ395" s="585"/>
      <c r="BR395" s="585"/>
      <c r="BS395" s="585"/>
      <c r="BT395" s="585"/>
      <c r="BU395" s="585"/>
      <c r="BV395" s="585"/>
      <c r="BW395" s="585"/>
      <c r="BX395" s="585"/>
      <c r="BY395" s="585"/>
      <c r="BZ395" s="585"/>
      <c r="CA395" s="585"/>
      <c r="CB395" s="585"/>
      <c r="CC395" s="585"/>
      <c r="CD395" s="585"/>
      <c r="CE395" s="585"/>
      <c r="CF395" s="585"/>
      <c r="CG395" s="585"/>
      <c r="CH395" s="585"/>
      <c r="CI395" s="585"/>
      <c r="CJ395" s="585"/>
      <c r="CK395" s="585"/>
      <c r="CL395" s="585"/>
      <c r="CM395" s="585"/>
      <c r="CN395" s="585"/>
      <c r="CO395" s="585"/>
      <c r="CP395" s="585"/>
      <c r="CQ395" s="585"/>
      <c r="CR395" s="585"/>
      <c r="CS395" s="585"/>
      <c r="CT395" s="585"/>
      <c r="CU395" s="585"/>
      <c r="CV395" s="585"/>
      <c r="CW395" s="585"/>
      <c r="CX395" s="585"/>
      <c r="CY395" s="585"/>
      <c r="CZ395" s="585"/>
      <c r="DA395" s="585"/>
      <c r="DB395" s="585"/>
      <c r="DC395" s="585"/>
      <c r="DD395" s="585"/>
      <c r="DE395" s="585"/>
      <c r="DF395" s="585"/>
      <c r="DG395" s="585"/>
      <c r="DH395" s="585"/>
      <c r="DI395" s="585"/>
      <c r="DJ395" s="585"/>
      <c r="DK395" s="585"/>
      <c r="DL395" s="585"/>
      <c r="DM395" s="585"/>
      <c r="DN395" s="585"/>
      <c r="DO395" s="585"/>
      <c r="DP395" s="585"/>
      <c r="DQ395" s="585"/>
      <c r="DR395" s="585"/>
      <c r="DS395" s="585"/>
      <c r="DT395" s="585"/>
      <c r="DU395" s="585"/>
      <c r="DV395" s="585"/>
      <c r="DW395" s="585"/>
      <c r="DX395" s="585"/>
      <c r="DY395" s="585"/>
      <c r="DZ395" s="585"/>
      <c r="EA395" s="585"/>
      <c r="EB395" s="585"/>
      <c r="EC395" s="585"/>
      <c r="ED395" s="585"/>
      <c r="EE395" s="585"/>
      <c r="EF395" s="585"/>
      <c r="EG395" s="585"/>
      <c r="EH395" s="585"/>
      <c r="EI395" s="585"/>
      <c r="EJ395" s="585"/>
      <c r="EK395" s="585"/>
      <c r="EL395" s="585"/>
      <c r="EM395" s="585"/>
      <c r="EN395" s="585"/>
      <c r="EO395" s="585"/>
      <c r="EP395" s="585"/>
      <c r="EQ395" s="585"/>
      <c r="ER395" s="585"/>
      <c r="ES395" s="585"/>
      <c r="ET395" s="585"/>
      <c r="EU395" s="585"/>
      <c r="EV395" s="585"/>
      <c r="EW395" s="585"/>
      <c r="EX395" s="585"/>
      <c r="EY395" s="585"/>
      <c r="EZ395" s="585"/>
      <c r="FA395" s="585"/>
      <c r="FB395" s="585"/>
      <c r="FC395" s="585"/>
      <c r="FD395" s="585"/>
      <c r="FE395" s="585"/>
      <c r="FF395" s="585"/>
      <c r="FG395" s="585"/>
      <c r="FH395" s="585"/>
      <c r="FI395" s="585"/>
      <c r="FJ395" s="585"/>
      <c r="FK395" s="585"/>
      <c r="FL395" s="585"/>
      <c r="FM395" s="585"/>
      <c r="FN395" s="585"/>
      <c r="FO395" s="585"/>
      <c r="FP395" s="585"/>
      <c r="FQ395" s="585"/>
      <c r="FR395" s="585"/>
      <c r="FS395" s="585"/>
      <c r="FT395" s="585"/>
      <c r="FU395" s="585"/>
      <c r="FV395" s="585"/>
      <c r="FW395" s="585"/>
      <c r="FX395" s="585"/>
      <c r="FY395" s="585"/>
      <c r="FZ395" s="585"/>
      <c r="GA395" s="585"/>
      <c r="GB395" s="585"/>
      <c r="GC395" s="585"/>
      <c r="GD395" s="585"/>
      <c r="GE395" s="585"/>
      <c r="GF395" s="585"/>
      <c r="GG395" s="585"/>
      <c r="GH395" s="585"/>
      <c r="GI395" s="585"/>
      <c r="GJ395" s="585"/>
      <c r="GK395" s="585"/>
      <c r="GL395" s="585"/>
      <c r="GM395" s="585"/>
      <c r="GN395" s="585"/>
      <c r="GO395" s="585"/>
      <c r="GP395" s="585"/>
      <c r="GQ395" s="585"/>
      <c r="GR395" s="585"/>
      <c r="GS395" s="585"/>
      <c r="GT395" s="585"/>
      <c r="GU395" s="585"/>
      <c r="GV395" s="585"/>
      <c r="GW395" s="585"/>
      <c r="GX395" s="585"/>
      <c r="GY395" s="585"/>
      <c r="GZ395" s="585"/>
      <c r="HA395" s="585"/>
      <c r="HB395" s="585"/>
      <c r="HC395" s="585"/>
      <c r="HD395" s="585"/>
      <c r="HE395" s="585"/>
      <c r="HF395" s="585"/>
      <c r="HG395" s="585"/>
      <c r="HH395" s="585"/>
      <c r="HI395" s="585"/>
      <c r="HJ395" s="585"/>
      <c r="HK395" s="585"/>
      <c r="HL395" s="585"/>
      <c r="HM395" s="585"/>
      <c r="HN395" s="585"/>
      <c r="HO395" s="585"/>
      <c r="HP395" s="585"/>
      <c r="HQ395" s="585"/>
      <c r="HR395" s="585"/>
      <c r="HS395" s="585"/>
      <c r="HT395" s="585"/>
      <c r="HU395" s="585"/>
      <c r="HV395" s="585"/>
      <c r="HW395" s="585"/>
      <c r="HX395" s="585"/>
      <c r="HY395" s="585"/>
      <c r="HZ395" s="585"/>
      <c r="IA395" s="585"/>
      <c r="IB395" s="585"/>
      <c r="IC395" s="585"/>
      <c r="ID395" s="585"/>
      <c r="IE395" s="585"/>
      <c r="IF395" s="585"/>
      <c r="IG395" s="585"/>
      <c r="IH395" s="585"/>
      <c r="II395" s="585"/>
      <c r="IJ395" s="585"/>
      <c r="IK395" s="585"/>
      <c r="IL395" s="585"/>
      <c r="IM395" s="585"/>
      <c r="IN395" s="585"/>
      <c r="IO395" s="585"/>
      <c r="IP395" s="585"/>
      <c r="IQ395" s="585"/>
      <c r="IR395" s="585"/>
      <c r="IS395" s="585"/>
      <c r="IT395" s="585"/>
      <c r="IU395" s="585"/>
      <c r="IV395" s="585"/>
    </row>
    <row r="396" spans="1:256" x14ac:dyDescent="0.2">
      <c r="A396" s="582"/>
      <c r="B396" s="822" t="s">
        <v>211</v>
      </c>
      <c r="C396" s="823"/>
      <c r="D396" s="823"/>
      <c r="E396" s="823"/>
      <c r="F396" s="823"/>
      <c r="G396" s="823"/>
      <c r="H396" s="823"/>
      <c r="I396" s="824"/>
      <c r="J396" s="583"/>
      <c r="K396" s="584"/>
      <c r="L396" s="584"/>
      <c r="M396" s="585"/>
      <c r="N396" s="585"/>
      <c r="O396" s="585"/>
      <c r="P396" s="585"/>
      <c r="Q396" s="585"/>
      <c r="R396" s="585"/>
      <c r="S396" s="585"/>
      <c r="T396" s="585"/>
      <c r="U396" s="585"/>
      <c r="V396" s="585"/>
      <c r="W396" s="585"/>
      <c r="X396" s="585"/>
      <c r="Y396" s="585"/>
      <c r="Z396" s="585"/>
      <c r="AA396" s="585"/>
      <c r="AB396" s="585"/>
      <c r="AC396" s="585"/>
      <c r="AD396" s="585"/>
      <c r="AE396" s="585"/>
      <c r="AF396" s="585"/>
      <c r="AG396" s="585"/>
      <c r="AH396" s="585"/>
      <c r="AI396" s="585"/>
      <c r="AJ396" s="585"/>
      <c r="AK396" s="585"/>
      <c r="AL396" s="585"/>
      <c r="AM396" s="585"/>
      <c r="AN396" s="585"/>
      <c r="AO396" s="585"/>
      <c r="AP396" s="585"/>
      <c r="AQ396" s="585"/>
      <c r="AR396" s="585"/>
      <c r="AS396" s="585"/>
      <c r="AT396" s="585"/>
      <c r="AU396" s="585"/>
      <c r="AV396" s="585"/>
      <c r="AW396" s="585"/>
      <c r="AX396" s="585"/>
      <c r="AY396" s="585"/>
      <c r="AZ396" s="585"/>
      <c r="BA396" s="585"/>
      <c r="BB396" s="585"/>
      <c r="BC396" s="585"/>
      <c r="BD396" s="585"/>
      <c r="BE396" s="585"/>
      <c r="BF396" s="585"/>
      <c r="BG396" s="585"/>
      <c r="BH396" s="585"/>
      <c r="BI396" s="585"/>
      <c r="BJ396" s="585"/>
      <c r="BK396" s="585"/>
      <c r="BL396" s="585"/>
      <c r="BM396" s="585"/>
      <c r="BN396" s="585"/>
      <c r="BO396" s="585"/>
      <c r="BP396" s="585"/>
      <c r="BQ396" s="585"/>
      <c r="BR396" s="585"/>
      <c r="BS396" s="585"/>
      <c r="BT396" s="585"/>
      <c r="BU396" s="585"/>
      <c r="BV396" s="585"/>
      <c r="BW396" s="585"/>
      <c r="BX396" s="585"/>
      <c r="BY396" s="585"/>
      <c r="BZ396" s="585"/>
      <c r="CA396" s="585"/>
      <c r="CB396" s="585"/>
      <c r="CC396" s="585"/>
      <c r="CD396" s="585"/>
      <c r="CE396" s="585"/>
      <c r="CF396" s="585"/>
      <c r="CG396" s="585"/>
      <c r="CH396" s="585"/>
      <c r="CI396" s="585"/>
      <c r="CJ396" s="585"/>
      <c r="CK396" s="585"/>
      <c r="CL396" s="585"/>
      <c r="CM396" s="585"/>
      <c r="CN396" s="585"/>
      <c r="CO396" s="585"/>
      <c r="CP396" s="585"/>
      <c r="CQ396" s="585"/>
      <c r="CR396" s="585"/>
      <c r="CS396" s="585"/>
      <c r="CT396" s="585"/>
      <c r="CU396" s="585"/>
      <c r="CV396" s="585"/>
      <c r="CW396" s="585"/>
      <c r="CX396" s="585"/>
      <c r="CY396" s="585"/>
      <c r="CZ396" s="585"/>
      <c r="DA396" s="585"/>
      <c r="DB396" s="585"/>
      <c r="DC396" s="585"/>
      <c r="DD396" s="585"/>
      <c r="DE396" s="585"/>
      <c r="DF396" s="585"/>
      <c r="DG396" s="585"/>
      <c r="DH396" s="585"/>
      <c r="DI396" s="585"/>
      <c r="DJ396" s="585"/>
      <c r="DK396" s="585"/>
      <c r="DL396" s="585"/>
      <c r="DM396" s="585"/>
      <c r="DN396" s="585"/>
      <c r="DO396" s="585"/>
      <c r="DP396" s="585"/>
      <c r="DQ396" s="585"/>
      <c r="DR396" s="585"/>
      <c r="DS396" s="585"/>
      <c r="DT396" s="585"/>
      <c r="DU396" s="585"/>
      <c r="DV396" s="585"/>
      <c r="DW396" s="585"/>
      <c r="DX396" s="585"/>
      <c r="DY396" s="585"/>
      <c r="DZ396" s="585"/>
      <c r="EA396" s="585"/>
      <c r="EB396" s="585"/>
      <c r="EC396" s="585"/>
      <c r="ED396" s="585"/>
      <c r="EE396" s="585"/>
      <c r="EF396" s="585"/>
      <c r="EG396" s="585"/>
      <c r="EH396" s="585"/>
      <c r="EI396" s="585"/>
      <c r="EJ396" s="585"/>
      <c r="EK396" s="585"/>
      <c r="EL396" s="585"/>
      <c r="EM396" s="585"/>
      <c r="EN396" s="585"/>
      <c r="EO396" s="585"/>
      <c r="EP396" s="585"/>
      <c r="EQ396" s="585"/>
      <c r="ER396" s="585"/>
      <c r="ES396" s="585"/>
      <c r="ET396" s="585"/>
      <c r="EU396" s="585"/>
      <c r="EV396" s="585"/>
      <c r="EW396" s="585"/>
      <c r="EX396" s="585"/>
      <c r="EY396" s="585"/>
      <c r="EZ396" s="585"/>
      <c r="FA396" s="585"/>
      <c r="FB396" s="585"/>
      <c r="FC396" s="585"/>
      <c r="FD396" s="585"/>
      <c r="FE396" s="585"/>
      <c r="FF396" s="585"/>
      <c r="FG396" s="585"/>
      <c r="FH396" s="585"/>
      <c r="FI396" s="585"/>
      <c r="FJ396" s="585"/>
      <c r="FK396" s="585"/>
      <c r="FL396" s="585"/>
      <c r="FM396" s="585"/>
      <c r="FN396" s="585"/>
      <c r="FO396" s="585"/>
      <c r="FP396" s="585"/>
      <c r="FQ396" s="585"/>
      <c r="FR396" s="585"/>
      <c r="FS396" s="585"/>
      <c r="FT396" s="585"/>
      <c r="FU396" s="585"/>
      <c r="FV396" s="585"/>
      <c r="FW396" s="585"/>
      <c r="FX396" s="585"/>
      <c r="FY396" s="585"/>
      <c r="FZ396" s="585"/>
      <c r="GA396" s="585"/>
      <c r="GB396" s="585"/>
      <c r="GC396" s="585"/>
      <c r="GD396" s="585"/>
      <c r="GE396" s="585"/>
      <c r="GF396" s="585"/>
      <c r="GG396" s="585"/>
      <c r="GH396" s="585"/>
      <c r="GI396" s="585"/>
      <c r="GJ396" s="585"/>
      <c r="GK396" s="585"/>
      <c r="GL396" s="585"/>
      <c r="GM396" s="585"/>
      <c r="GN396" s="585"/>
      <c r="GO396" s="585"/>
      <c r="GP396" s="585"/>
      <c r="GQ396" s="585"/>
      <c r="GR396" s="585"/>
      <c r="GS396" s="585"/>
      <c r="GT396" s="585"/>
      <c r="GU396" s="585"/>
      <c r="GV396" s="585"/>
      <c r="GW396" s="585"/>
      <c r="GX396" s="585"/>
      <c r="GY396" s="585"/>
      <c r="GZ396" s="585"/>
      <c r="HA396" s="585"/>
      <c r="HB396" s="585"/>
      <c r="HC396" s="585"/>
      <c r="HD396" s="585"/>
      <c r="HE396" s="585"/>
      <c r="HF396" s="585"/>
      <c r="HG396" s="585"/>
      <c r="HH396" s="585"/>
      <c r="HI396" s="585"/>
      <c r="HJ396" s="585"/>
      <c r="HK396" s="585"/>
      <c r="HL396" s="585"/>
      <c r="HM396" s="585"/>
      <c r="HN396" s="585"/>
      <c r="HO396" s="585"/>
      <c r="HP396" s="585"/>
      <c r="HQ396" s="585"/>
      <c r="HR396" s="585"/>
      <c r="HS396" s="585"/>
      <c r="HT396" s="585"/>
      <c r="HU396" s="585"/>
      <c r="HV396" s="585"/>
      <c r="HW396" s="585"/>
      <c r="HX396" s="585"/>
      <c r="HY396" s="585"/>
      <c r="HZ396" s="585"/>
      <c r="IA396" s="585"/>
      <c r="IB396" s="585"/>
      <c r="IC396" s="585"/>
      <c r="ID396" s="585"/>
      <c r="IE396" s="585"/>
      <c r="IF396" s="585"/>
      <c r="IG396" s="585"/>
      <c r="IH396" s="585"/>
      <c r="II396" s="585"/>
      <c r="IJ396" s="585"/>
      <c r="IK396" s="585"/>
      <c r="IL396" s="585"/>
      <c r="IM396" s="585"/>
      <c r="IN396" s="585"/>
      <c r="IO396" s="585"/>
      <c r="IP396" s="585"/>
      <c r="IQ396" s="585"/>
      <c r="IR396" s="585"/>
      <c r="IS396" s="585"/>
      <c r="IT396" s="585"/>
      <c r="IU396" s="585"/>
      <c r="IV396" s="585"/>
    </row>
    <row r="397" spans="1:256" x14ac:dyDescent="0.2">
      <c r="A397" s="582"/>
      <c r="B397" s="822" t="s">
        <v>212</v>
      </c>
      <c r="C397" s="823"/>
      <c r="D397" s="823"/>
      <c r="E397" s="823"/>
      <c r="F397" s="823"/>
      <c r="G397" s="823"/>
      <c r="H397" s="823"/>
      <c r="I397" s="824"/>
      <c r="J397" s="583"/>
      <c r="K397" s="584"/>
      <c r="L397" s="584"/>
      <c r="M397" s="585"/>
      <c r="N397" s="585"/>
      <c r="O397" s="585"/>
      <c r="P397" s="585"/>
      <c r="Q397" s="585"/>
      <c r="R397" s="585"/>
      <c r="S397" s="585"/>
      <c r="T397" s="585"/>
      <c r="U397" s="585"/>
      <c r="V397" s="585"/>
      <c r="W397" s="585"/>
      <c r="X397" s="585"/>
      <c r="Y397" s="585"/>
      <c r="Z397" s="585"/>
      <c r="AA397" s="585"/>
      <c r="AB397" s="585"/>
      <c r="AC397" s="585"/>
      <c r="AD397" s="585"/>
      <c r="AE397" s="585"/>
      <c r="AF397" s="585"/>
      <c r="AG397" s="585"/>
      <c r="AH397" s="585"/>
      <c r="AI397" s="585"/>
      <c r="AJ397" s="585"/>
      <c r="AK397" s="585"/>
      <c r="AL397" s="585"/>
      <c r="AM397" s="585"/>
      <c r="AN397" s="585"/>
      <c r="AO397" s="585"/>
      <c r="AP397" s="585"/>
      <c r="AQ397" s="585"/>
      <c r="AR397" s="585"/>
      <c r="AS397" s="585"/>
      <c r="AT397" s="585"/>
      <c r="AU397" s="585"/>
      <c r="AV397" s="585"/>
      <c r="AW397" s="585"/>
      <c r="AX397" s="585"/>
      <c r="AY397" s="585"/>
      <c r="AZ397" s="585"/>
      <c r="BA397" s="585"/>
      <c r="BB397" s="585"/>
      <c r="BC397" s="585"/>
      <c r="BD397" s="585"/>
      <c r="BE397" s="585"/>
      <c r="BF397" s="585"/>
      <c r="BG397" s="585"/>
      <c r="BH397" s="585"/>
      <c r="BI397" s="585"/>
      <c r="BJ397" s="585"/>
      <c r="BK397" s="585"/>
      <c r="BL397" s="585"/>
      <c r="BM397" s="585"/>
      <c r="BN397" s="585"/>
      <c r="BO397" s="585"/>
      <c r="BP397" s="585"/>
      <c r="BQ397" s="585"/>
      <c r="BR397" s="585"/>
      <c r="BS397" s="585"/>
      <c r="BT397" s="585"/>
      <c r="BU397" s="585"/>
      <c r="BV397" s="585"/>
      <c r="BW397" s="585"/>
      <c r="BX397" s="585"/>
      <c r="BY397" s="585"/>
      <c r="BZ397" s="585"/>
      <c r="CA397" s="585"/>
      <c r="CB397" s="585"/>
      <c r="CC397" s="585"/>
      <c r="CD397" s="585"/>
      <c r="CE397" s="585"/>
      <c r="CF397" s="585"/>
      <c r="CG397" s="585"/>
      <c r="CH397" s="585"/>
      <c r="CI397" s="585"/>
      <c r="CJ397" s="585"/>
      <c r="CK397" s="585"/>
      <c r="CL397" s="585"/>
      <c r="CM397" s="585"/>
      <c r="CN397" s="585"/>
      <c r="CO397" s="585"/>
      <c r="CP397" s="585"/>
      <c r="CQ397" s="585"/>
      <c r="CR397" s="585"/>
      <c r="CS397" s="585"/>
      <c r="CT397" s="585"/>
      <c r="CU397" s="585"/>
      <c r="CV397" s="585"/>
      <c r="CW397" s="585"/>
      <c r="CX397" s="585"/>
      <c r="CY397" s="585"/>
      <c r="CZ397" s="585"/>
      <c r="DA397" s="585"/>
      <c r="DB397" s="585"/>
      <c r="DC397" s="585"/>
      <c r="DD397" s="585"/>
      <c r="DE397" s="585"/>
      <c r="DF397" s="585"/>
      <c r="DG397" s="585"/>
      <c r="DH397" s="585"/>
      <c r="DI397" s="585"/>
      <c r="DJ397" s="585"/>
      <c r="DK397" s="585"/>
      <c r="DL397" s="585"/>
      <c r="DM397" s="585"/>
      <c r="DN397" s="585"/>
      <c r="DO397" s="585"/>
      <c r="DP397" s="585"/>
      <c r="DQ397" s="585"/>
      <c r="DR397" s="585"/>
      <c r="DS397" s="585"/>
      <c r="DT397" s="585"/>
      <c r="DU397" s="585"/>
      <c r="DV397" s="585"/>
      <c r="DW397" s="585"/>
      <c r="DX397" s="585"/>
      <c r="DY397" s="585"/>
      <c r="DZ397" s="585"/>
      <c r="EA397" s="585"/>
      <c r="EB397" s="585"/>
      <c r="EC397" s="585"/>
      <c r="ED397" s="585"/>
      <c r="EE397" s="585"/>
      <c r="EF397" s="585"/>
      <c r="EG397" s="585"/>
      <c r="EH397" s="585"/>
      <c r="EI397" s="585"/>
      <c r="EJ397" s="585"/>
      <c r="EK397" s="585"/>
      <c r="EL397" s="585"/>
      <c r="EM397" s="585"/>
      <c r="EN397" s="585"/>
      <c r="EO397" s="585"/>
      <c r="EP397" s="585"/>
      <c r="EQ397" s="585"/>
      <c r="ER397" s="585"/>
      <c r="ES397" s="585"/>
      <c r="ET397" s="585"/>
      <c r="EU397" s="585"/>
      <c r="EV397" s="585"/>
      <c r="EW397" s="585"/>
      <c r="EX397" s="585"/>
      <c r="EY397" s="585"/>
      <c r="EZ397" s="585"/>
      <c r="FA397" s="585"/>
      <c r="FB397" s="585"/>
      <c r="FC397" s="585"/>
      <c r="FD397" s="585"/>
      <c r="FE397" s="585"/>
      <c r="FF397" s="585"/>
      <c r="FG397" s="585"/>
      <c r="FH397" s="585"/>
      <c r="FI397" s="585"/>
      <c r="FJ397" s="585"/>
      <c r="FK397" s="585"/>
      <c r="FL397" s="585"/>
      <c r="FM397" s="585"/>
      <c r="FN397" s="585"/>
      <c r="FO397" s="585"/>
      <c r="FP397" s="585"/>
      <c r="FQ397" s="585"/>
      <c r="FR397" s="585"/>
      <c r="FS397" s="585"/>
      <c r="FT397" s="585"/>
      <c r="FU397" s="585"/>
      <c r="FV397" s="585"/>
      <c r="FW397" s="585"/>
      <c r="FX397" s="585"/>
      <c r="FY397" s="585"/>
      <c r="FZ397" s="585"/>
      <c r="GA397" s="585"/>
      <c r="GB397" s="585"/>
      <c r="GC397" s="585"/>
      <c r="GD397" s="585"/>
      <c r="GE397" s="585"/>
      <c r="GF397" s="585"/>
      <c r="GG397" s="585"/>
      <c r="GH397" s="585"/>
      <c r="GI397" s="585"/>
      <c r="GJ397" s="585"/>
      <c r="GK397" s="585"/>
      <c r="GL397" s="585"/>
      <c r="GM397" s="585"/>
      <c r="GN397" s="585"/>
      <c r="GO397" s="585"/>
      <c r="GP397" s="585"/>
      <c r="GQ397" s="585"/>
      <c r="GR397" s="585"/>
      <c r="GS397" s="585"/>
      <c r="GT397" s="585"/>
      <c r="GU397" s="585"/>
      <c r="GV397" s="585"/>
      <c r="GW397" s="585"/>
      <c r="GX397" s="585"/>
      <c r="GY397" s="585"/>
      <c r="GZ397" s="585"/>
      <c r="HA397" s="585"/>
      <c r="HB397" s="585"/>
      <c r="HC397" s="585"/>
      <c r="HD397" s="585"/>
      <c r="HE397" s="585"/>
      <c r="HF397" s="585"/>
      <c r="HG397" s="585"/>
      <c r="HH397" s="585"/>
      <c r="HI397" s="585"/>
      <c r="HJ397" s="585"/>
      <c r="HK397" s="585"/>
      <c r="HL397" s="585"/>
      <c r="HM397" s="585"/>
      <c r="HN397" s="585"/>
      <c r="HO397" s="585"/>
      <c r="HP397" s="585"/>
      <c r="HQ397" s="585"/>
      <c r="HR397" s="585"/>
      <c r="HS397" s="585"/>
      <c r="HT397" s="585"/>
      <c r="HU397" s="585"/>
      <c r="HV397" s="585"/>
      <c r="HW397" s="585"/>
      <c r="HX397" s="585"/>
      <c r="HY397" s="585"/>
      <c r="HZ397" s="585"/>
      <c r="IA397" s="585"/>
      <c r="IB397" s="585"/>
      <c r="IC397" s="585"/>
      <c r="ID397" s="585"/>
      <c r="IE397" s="585"/>
      <c r="IF397" s="585"/>
      <c r="IG397" s="585"/>
      <c r="IH397" s="585"/>
      <c r="II397" s="585"/>
      <c r="IJ397" s="585"/>
      <c r="IK397" s="585"/>
      <c r="IL397" s="585"/>
      <c r="IM397" s="585"/>
      <c r="IN397" s="585"/>
      <c r="IO397" s="585"/>
      <c r="IP397" s="585"/>
      <c r="IQ397" s="585"/>
      <c r="IR397" s="585"/>
      <c r="IS397" s="585"/>
      <c r="IT397" s="585"/>
      <c r="IU397" s="585"/>
      <c r="IV397" s="585"/>
    </row>
    <row r="398" spans="1:256" ht="12.75" customHeight="1" x14ac:dyDescent="0.2">
      <c r="A398" s="582"/>
      <c r="B398" s="894" t="str">
        <f>B4</f>
        <v>Substituição dos sistemas de climatização dos cartórios do Edifício Sede por VRF</v>
      </c>
      <c r="C398" s="895"/>
      <c r="D398" s="895"/>
      <c r="E398" s="895"/>
      <c r="F398" s="895"/>
      <c r="G398" s="895"/>
      <c r="H398" s="895"/>
      <c r="I398" s="896"/>
      <c r="J398" s="583"/>
      <c r="K398" s="584"/>
      <c r="L398" s="584"/>
      <c r="M398" s="585"/>
      <c r="N398" s="585"/>
      <c r="O398" s="585"/>
      <c r="P398" s="585"/>
      <c r="Q398" s="585"/>
      <c r="R398" s="585"/>
      <c r="S398" s="585"/>
      <c r="T398" s="585"/>
      <c r="U398" s="585"/>
      <c r="V398" s="585"/>
      <c r="W398" s="585"/>
      <c r="X398" s="585"/>
      <c r="Y398" s="585"/>
      <c r="Z398" s="585"/>
      <c r="AA398" s="585"/>
      <c r="AB398" s="585"/>
      <c r="AC398" s="585"/>
      <c r="AD398" s="585"/>
      <c r="AE398" s="585"/>
      <c r="AF398" s="585"/>
      <c r="AG398" s="585"/>
      <c r="AH398" s="585"/>
      <c r="AI398" s="585"/>
      <c r="AJ398" s="585"/>
      <c r="AK398" s="585"/>
      <c r="AL398" s="585"/>
      <c r="AM398" s="585"/>
      <c r="AN398" s="585"/>
      <c r="AO398" s="585"/>
      <c r="AP398" s="585"/>
      <c r="AQ398" s="585"/>
      <c r="AR398" s="585"/>
      <c r="AS398" s="585"/>
      <c r="AT398" s="585"/>
      <c r="AU398" s="585"/>
      <c r="AV398" s="585"/>
      <c r="AW398" s="585"/>
      <c r="AX398" s="585"/>
      <c r="AY398" s="585"/>
      <c r="AZ398" s="585"/>
      <c r="BA398" s="585"/>
      <c r="BB398" s="585"/>
      <c r="BC398" s="585"/>
      <c r="BD398" s="585"/>
      <c r="BE398" s="585"/>
      <c r="BF398" s="585"/>
      <c r="BG398" s="585"/>
      <c r="BH398" s="585"/>
      <c r="BI398" s="585"/>
      <c r="BJ398" s="585"/>
      <c r="BK398" s="585"/>
      <c r="BL398" s="585"/>
      <c r="BM398" s="585"/>
      <c r="BN398" s="585"/>
      <c r="BO398" s="585"/>
      <c r="BP398" s="585"/>
      <c r="BQ398" s="585"/>
      <c r="BR398" s="585"/>
      <c r="BS398" s="585"/>
      <c r="BT398" s="585"/>
      <c r="BU398" s="585"/>
      <c r="BV398" s="585"/>
      <c r="BW398" s="585"/>
      <c r="BX398" s="585"/>
      <c r="BY398" s="585"/>
      <c r="BZ398" s="585"/>
      <c r="CA398" s="585"/>
      <c r="CB398" s="585"/>
      <c r="CC398" s="585"/>
      <c r="CD398" s="585"/>
      <c r="CE398" s="585"/>
      <c r="CF398" s="585"/>
      <c r="CG398" s="585"/>
      <c r="CH398" s="585"/>
      <c r="CI398" s="585"/>
      <c r="CJ398" s="585"/>
      <c r="CK398" s="585"/>
      <c r="CL398" s="585"/>
      <c r="CM398" s="585"/>
      <c r="CN398" s="585"/>
      <c r="CO398" s="585"/>
      <c r="CP398" s="585"/>
      <c r="CQ398" s="585"/>
      <c r="CR398" s="585"/>
      <c r="CS398" s="585"/>
      <c r="CT398" s="585"/>
      <c r="CU398" s="585"/>
      <c r="CV398" s="585"/>
      <c r="CW398" s="585"/>
      <c r="CX398" s="585"/>
      <c r="CY398" s="585"/>
      <c r="CZ398" s="585"/>
      <c r="DA398" s="585"/>
      <c r="DB398" s="585"/>
      <c r="DC398" s="585"/>
      <c r="DD398" s="585"/>
      <c r="DE398" s="585"/>
      <c r="DF398" s="585"/>
      <c r="DG398" s="585"/>
      <c r="DH398" s="585"/>
      <c r="DI398" s="585"/>
      <c r="DJ398" s="585"/>
      <c r="DK398" s="585"/>
      <c r="DL398" s="585"/>
      <c r="DM398" s="585"/>
      <c r="DN398" s="585"/>
      <c r="DO398" s="585"/>
      <c r="DP398" s="585"/>
      <c r="DQ398" s="585"/>
      <c r="DR398" s="585"/>
      <c r="DS398" s="585"/>
      <c r="DT398" s="585"/>
      <c r="DU398" s="585"/>
      <c r="DV398" s="585"/>
      <c r="DW398" s="585"/>
      <c r="DX398" s="585"/>
      <c r="DY398" s="585"/>
      <c r="DZ398" s="585"/>
      <c r="EA398" s="585"/>
      <c r="EB398" s="585"/>
      <c r="EC398" s="585"/>
      <c r="ED398" s="585"/>
      <c r="EE398" s="585"/>
      <c r="EF398" s="585"/>
      <c r="EG398" s="585"/>
      <c r="EH398" s="585"/>
      <c r="EI398" s="585"/>
      <c r="EJ398" s="585"/>
      <c r="EK398" s="585"/>
      <c r="EL398" s="585"/>
      <c r="EM398" s="585"/>
      <c r="EN398" s="585"/>
      <c r="EO398" s="585"/>
      <c r="EP398" s="585"/>
      <c r="EQ398" s="585"/>
      <c r="ER398" s="585"/>
      <c r="ES398" s="585"/>
      <c r="ET398" s="585"/>
      <c r="EU398" s="585"/>
      <c r="EV398" s="585"/>
      <c r="EW398" s="585"/>
      <c r="EX398" s="585"/>
      <c r="EY398" s="585"/>
      <c r="EZ398" s="585"/>
      <c r="FA398" s="585"/>
      <c r="FB398" s="585"/>
      <c r="FC398" s="585"/>
      <c r="FD398" s="585"/>
      <c r="FE398" s="585"/>
      <c r="FF398" s="585"/>
      <c r="FG398" s="585"/>
      <c r="FH398" s="585"/>
      <c r="FI398" s="585"/>
      <c r="FJ398" s="585"/>
      <c r="FK398" s="585"/>
      <c r="FL398" s="585"/>
      <c r="FM398" s="585"/>
      <c r="FN398" s="585"/>
      <c r="FO398" s="585"/>
      <c r="FP398" s="585"/>
      <c r="FQ398" s="585"/>
      <c r="FR398" s="585"/>
      <c r="FS398" s="585"/>
      <c r="FT398" s="585"/>
      <c r="FU398" s="585"/>
      <c r="FV398" s="585"/>
      <c r="FW398" s="585"/>
      <c r="FX398" s="585"/>
      <c r="FY398" s="585"/>
      <c r="FZ398" s="585"/>
      <c r="GA398" s="585"/>
      <c r="GB398" s="585"/>
      <c r="GC398" s="585"/>
      <c r="GD398" s="585"/>
      <c r="GE398" s="585"/>
      <c r="GF398" s="585"/>
      <c r="GG398" s="585"/>
      <c r="GH398" s="585"/>
      <c r="GI398" s="585"/>
      <c r="GJ398" s="585"/>
      <c r="GK398" s="585"/>
      <c r="GL398" s="585"/>
      <c r="GM398" s="585"/>
      <c r="GN398" s="585"/>
      <c r="GO398" s="585"/>
      <c r="GP398" s="585"/>
      <c r="GQ398" s="585"/>
      <c r="GR398" s="585"/>
      <c r="GS398" s="585"/>
      <c r="GT398" s="585"/>
      <c r="GU398" s="585"/>
      <c r="GV398" s="585"/>
      <c r="GW398" s="585"/>
      <c r="GX398" s="585"/>
      <c r="GY398" s="585"/>
      <c r="GZ398" s="585"/>
      <c r="HA398" s="585"/>
      <c r="HB398" s="585"/>
      <c r="HC398" s="585"/>
      <c r="HD398" s="585"/>
      <c r="HE398" s="585"/>
      <c r="HF398" s="585"/>
      <c r="HG398" s="585"/>
      <c r="HH398" s="585"/>
      <c r="HI398" s="585"/>
      <c r="HJ398" s="585"/>
      <c r="HK398" s="585"/>
      <c r="HL398" s="585"/>
      <c r="HM398" s="585"/>
      <c r="HN398" s="585"/>
      <c r="HO398" s="585"/>
      <c r="HP398" s="585"/>
      <c r="HQ398" s="585"/>
      <c r="HR398" s="585"/>
      <c r="HS398" s="585"/>
      <c r="HT398" s="585"/>
      <c r="HU398" s="585"/>
      <c r="HV398" s="585"/>
      <c r="HW398" s="585"/>
      <c r="HX398" s="585"/>
      <c r="HY398" s="585"/>
      <c r="HZ398" s="585"/>
      <c r="IA398" s="585"/>
      <c r="IB398" s="585"/>
      <c r="IC398" s="585"/>
      <c r="ID398" s="585"/>
      <c r="IE398" s="585"/>
      <c r="IF398" s="585"/>
      <c r="IG398" s="585"/>
      <c r="IH398" s="585"/>
      <c r="II398" s="585"/>
      <c r="IJ398" s="585"/>
      <c r="IK398" s="585"/>
      <c r="IL398" s="585"/>
      <c r="IM398" s="585"/>
      <c r="IN398" s="585"/>
      <c r="IO398" s="585"/>
      <c r="IP398" s="585"/>
      <c r="IQ398" s="585"/>
      <c r="IR398" s="585"/>
      <c r="IS398" s="585"/>
      <c r="IT398" s="585"/>
      <c r="IU398" s="585"/>
      <c r="IV398" s="585"/>
    </row>
    <row r="399" spans="1:256" ht="12.75" customHeight="1" x14ac:dyDescent="0.2">
      <c r="A399" s="582"/>
      <c r="B399" s="847"/>
      <c r="C399" s="848"/>
      <c r="D399" s="848"/>
      <c r="E399" s="848"/>
      <c r="F399" s="848"/>
      <c r="G399" s="848"/>
      <c r="H399" s="848"/>
      <c r="I399" s="849"/>
      <c r="J399" s="583"/>
      <c r="K399" s="584"/>
      <c r="L399" s="584"/>
      <c r="M399" s="585"/>
      <c r="N399" s="585"/>
      <c r="O399" s="585"/>
      <c r="P399" s="585"/>
      <c r="Q399" s="585"/>
      <c r="R399" s="585"/>
      <c r="S399" s="585"/>
      <c r="T399" s="585"/>
      <c r="U399" s="585"/>
      <c r="V399" s="585"/>
      <c r="W399" s="585"/>
      <c r="X399" s="585"/>
      <c r="Y399" s="585"/>
      <c r="Z399" s="585"/>
      <c r="AA399" s="585"/>
      <c r="AB399" s="585"/>
      <c r="AC399" s="585"/>
      <c r="AD399" s="585"/>
      <c r="AE399" s="585"/>
      <c r="AF399" s="585"/>
      <c r="AG399" s="585"/>
      <c r="AH399" s="585"/>
      <c r="AI399" s="585"/>
      <c r="AJ399" s="585"/>
      <c r="AK399" s="585"/>
      <c r="AL399" s="585"/>
      <c r="AM399" s="585"/>
      <c r="AN399" s="585"/>
      <c r="AO399" s="585"/>
      <c r="AP399" s="585"/>
      <c r="AQ399" s="585"/>
      <c r="AR399" s="585"/>
      <c r="AS399" s="585"/>
      <c r="AT399" s="585"/>
      <c r="AU399" s="585"/>
      <c r="AV399" s="585"/>
      <c r="AW399" s="585"/>
      <c r="AX399" s="585"/>
      <c r="AY399" s="585"/>
      <c r="AZ399" s="585"/>
      <c r="BA399" s="585"/>
      <c r="BB399" s="585"/>
      <c r="BC399" s="585"/>
      <c r="BD399" s="585"/>
      <c r="BE399" s="585"/>
      <c r="BF399" s="585"/>
      <c r="BG399" s="585"/>
      <c r="BH399" s="585"/>
      <c r="BI399" s="585"/>
      <c r="BJ399" s="585"/>
      <c r="BK399" s="585"/>
      <c r="BL399" s="585"/>
      <c r="BM399" s="585"/>
      <c r="BN399" s="585"/>
      <c r="BO399" s="585"/>
      <c r="BP399" s="585"/>
      <c r="BQ399" s="585"/>
      <c r="BR399" s="585"/>
      <c r="BS399" s="585"/>
      <c r="BT399" s="585"/>
      <c r="BU399" s="585"/>
      <c r="BV399" s="585"/>
      <c r="BW399" s="585"/>
      <c r="BX399" s="585"/>
      <c r="BY399" s="585"/>
      <c r="BZ399" s="585"/>
      <c r="CA399" s="585"/>
      <c r="CB399" s="585"/>
      <c r="CC399" s="585"/>
      <c r="CD399" s="585"/>
      <c r="CE399" s="585"/>
      <c r="CF399" s="585"/>
      <c r="CG399" s="585"/>
      <c r="CH399" s="585"/>
      <c r="CI399" s="585"/>
      <c r="CJ399" s="585"/>
      <c r="CK399" s="585"/>
      <c r="CL399" s="585"/>
      <c r="CM399" s="585"/>
      <c r="CN399" s="585"/>
      <c r="CO399" s="585"/>
      <c r="CP399" s="585"/>
      <c r="CQ399" s="585"/>
      <c r="CR399" s="585"/>
      <c r="CS399" s="585"/>
      <c r="CT399" s="585"/>
      <c r="CU399" s="585"/>
      <c r="CV399" s="585"/>
      <c r="CW399" s="585"/>
      <c r="CX399" s="585"/>
      <c r="CY399" s="585"/>
      <c r="CZ399" s="585"/>
      <c r="DA399" s="585"/>
      <c r="DB399" s="585"/>
      <c r="DC399" s="585"/>
      <c r="DD399" s="585"/>
      <c r="DE399" s="585"/>
      <c r="DF399" s="585"/>
      <c r="DG399" s="585"/>
      <c r="DH399" s="585"/>
      <c r="DI399" s="585"/>
      <c r="DJ399" s="585"/>
      <c r="DK399" s="585"/>
      <c r="DL399" s="585"/>
      <c r="DM399" s="585"/>
      <c r="DN399" s="585"/>
      <c r="DO399" s="585"/>
      <c r="DP399" s="585"/>
      <c r="DQ399" s="585"/>
      <c r="DR399" s="585"/>
      <c r="DS399" s="585"/>
      <c r="DT399" s="585"/>
      <c r="DU399" s="585"/>
      <c r="DV399" s="585"/>
      <c r="DW399" s="585"/>
      <c r="DX399" s="585"/>
      <c r="DY399" s="585"/>
      <c r="DZ399" s="585"/>
      <c r="EA399" s="585"/>
      <c r="EB399" s="585"/>
      <c r="EC399" s="585"/>
      <c r="ED399" s="585"/>
      <c r="EE399" s="585"/>
      <c r="EF399" s="585"/>
      <c r="EG399" s="585"/>
      <c r="EH399" s="585"/>
      <c r="EI399" s="585"/>
      <c r="EJ399" s="585"/>
      <c r="EK399" s="585"/>
      <c r="EL399" s="585"/>
      <c r="EM399" s="585"/>
      <c r="EN399" s="585"/>
      <c r="EO399" s="585"/>
      <c r="EP399" s="585"/>
      <c r="EQ399" s="585"/>
      <c r="ER399" s="585"/>
      <c r="ES399" s="585"/>
      <c r="ET399" s="585"/>
      <c r="EU399" s="585"/>
      <c r="EV399" s="585"/>
      <c r="EW399" s="585"/>
      <c r="EX399" s="585"/>
      <c r="EY399" s="585"/>
      <c r="EZ399" s="585"/>
      <c r="FA399" s="585"/>
      <c r="FB399" s="585"/>
      <c r="FC399" s="585"/>
      <c r="FD399" s="585"/>
      <c r="FE399" s="585"/>
      <c r="FF399" s="585"/>
      <c r="FG399" s="585"/>
      <c r="FH399" s="585"/>
      <c r="FI399" s="585"/>
      <c r="FJ399" s="585"/>
      <c r="FK399" s="585"/>
      <c r="FL399" s="585"/>
      <c r="FM399" s="585"/>
      <c r="FN399" s="585"/>
      <c r="FO399" s="585"/>
      <c r="FP399" s="585"/>
      <c r="FQ399" s="585"/>
      <c r="FR399" s="585"/>
      <c r="FS399" s="585"/>
      <c r="FT399" s="585"/>
      <c r="FU399" s="585"/>
      <c r="FV399" s="585"/>
      <c r="FW399" s="585"/>
      <c r="FX399" s="585"/>
      <c r="FY399" s="585"/>
      <c r="FZ399" s="585"/>
      <c r="GA399" s="585"/>
      <c r="GB399" s="585"/>
      <c r="GC399" s="585"/>
      <c r="GD399" s="585"/>
      <c r="GE399" s="585"/>
      <c r="GF399" s="585"/>
      <c r="GG399" s="585"/>
      <c r="GH399" s="585"/>
      <c r="GI399" s="585"/>
      <c r="GJ399" s="585"/>
      <c r="GK399" s="585"/>
      <c r="GL399" s="585"/>
      <c r="GM399" s="585"/>
      <c r="GN399" s="585"/>
      <c r="GO399" s="585"/>
      <c r="GP399" s="585"/>
      <c r="GQ399" s="585"/>
      <c r="GR399" s="585"/>
      <c r="GS399" s="585"/>
      <c r="GT399" s="585"/>
      <c r="GU399" s="585"/>
      <c r="GV399" s="585"/>
      <c r="GW399" s="585"/>
      <c r="GX399" s="585"/>
      <c r="GY399" s="585"/>
      <c r="GZ399" s="585"/>
      <c r="HA399" s="585"/>
      <c r="HB399" s="585"/>
      <c r="HC399" s="585"/>
      <c r="HD399" s="585"/>
      <c r="HE399" s="585"/>
      <c r="HF399" s="585"/>
      <c r="HG399" s="585"/>
      <c r="HH399" s="585"/>
      <c r="HI399" s="585"/>
      <c r="HJ399" s="585"/>
      <c r="HK399" s="585"/>
      <c r="HL399" s="585"/>
      <c r="HM399" s="585"/>
      <c r="HN399" s="585"/>
      <c r="HO399" s="585"/>
      <c r="HP399" s="585"/>
      <c r="HQ399" s="585"/>
      <c r="HR399" s="585"/>
      <c r="HS399" s="585"/>
      <c r="HT399" s="585"/>
      <c r="HU399" s="585"/>
      <c r="HV399" s="585"/>
      <c r="HW399" s="585"/>
      <c r="HX399" s="585"/>
      <c r="HY399" s="585"/>
      <c r="HZ399" s="585"/>
      <c r="IA399" s="585"/>
      <c r="IB399" s="585"/>
      <c r="IC399" s="585"/>
      <c r="ID399" s="585"/>
      <c r="IE399" s="585"/>
      <c r="IF399" s="585"/>
      <c r="IG399" s="585"/>
      <c r="IH399" s="585"/>
      <c r="II399" s="585"/>
      <c r="IJ399" s="585"/>
      <c r="IK399" s="585"/>
      <c r="IL399" s="585"/>
      <c r="IM399" s="585"/>
      <c r="IN399" s="585"/>
      <c r="IO399" s="585"/>
      <c r="IP399" s="585"/>
      <c r="IQ399" s="585"/>
      <c r="IR399" s="585"/>
      <c r="IS399" s="585"/>
      <c r="IT399" s="585"/>
      <c r="IU399" s="585"/>
      <c r="IV399" s="585"/>
    </row>
    <row r="400" spans="1:256" s="589" customFormat="1" ht="19.5" customHeight="1" x14ac:dyDescent="0.2">
      <c r="A400" s="586"/>
      <c r="B400" s="882" t="str">
        <f>'[8]Anexo 2 elétrica'!H24</f>
        <v>ELE-012</v>
      </c>
      <c r="C400" s="897"/>
      <c r="D400" s="897"/>
      <c r="E400" s="897"/>
      <c r="F400" s="897"/>
      <c r="G400" s="897"/>
      <c r="H400" s="897"/>
      <c r="I400" s="898"/>
      <c r="J400" s="587"/>
      <c r="K400" s="587"/>
      <c r="L400" s="587"/>
      <c r="M400" s="588"/>
      <c r="N400" s="588"/>
      <c r="O400" s="588"/>
      <c r="P400" s="588"/>
      <c r="Q400" s="588"/>
      <c r="R400" s="588"/>
      <c r="S400" s="588"/>
      <c r="T400" s="588"/>
      <c r="U400" s="588"/>
      <c r="V400" s="588"/>
      <c r="W400" s="588"/>
      <c r="X400" s="588"/>
      <c r="Y400" s="588"/>
      <c r="Z400" s="588"/>
      <c r="AA400" s="588"/>
      <c r="AB400" s="588"/>
      <c r="AC400" s="588"/>
      <c r="AD400" s="588"/>
      <c r="AE400" s="588"/>
      <c r="AF400" s="588"/>
      <c r="AG400" s="588"/>
      <c r="AH400" s="588"/>
      <c r="AI400" s="588"/>
      <c r="AJ400" s="588"/>
      <c r="AK400" s="588"/>
      <c r="AL400" s="588"/>
      <c r="AM400" s="588"/>
      <c r="AN400" s="588"/>
      <c r="AO400" s="588"/>
      <c r="AP400" s="588"/>
      <c r="AQ400" s="588"/>
      <c r="AR400" s="588"/>
      <c r="AS400" s="588"/>
      <c r="AT400" s="588"/>
      <c r="AU400" s="588"/>
      <c r="AV400" s="588"/>
      <c r="AW400" s="588"/>
      <c r="AX400" s="588"/>
      <c r="AY400" s="588"/>
      <c r="AZ400" s="588"/>
      <c r="BA400" s="588"/>
      <c r="BB400" s="588"/>
      <c r="BC400" s="588"/>
      <c r="BD400" s="588"/>
      <c r="BE400" s="588"/>
      <c r="BF400" s="588"/>
      <c r="BG400" s="588"/>
      <c r="BH400" s="588"/>
      <c r="BI400" s="588"/>
      <c r="BJ400" s="588"/>
      <c r="BK400" s="588"/>
      <c r="BL400" s="588"/>
      <c r="BM400" s="588"/>
      <c r="BN400" s="588"/>
      <c r="BO400" s="588"/>
      <c r="BP400" s="588"/>
      <c r="BQ400" s="588"/>
      <c r="BR400" s="588"/>
      <c r="BS400" s="588"/>
      <c r="BT400" s="588"/>
      <c r="BU400" s="588"/>
      <c r="BV400" s="588"/>
      <c r="BW400" s="588"/>
      <c r="BX400" s="588"/>
      <c r="BY400" s="588"/>
      <c r="BZ400" s="588"/>
      <c r="CA400" s="588"/>
      <c r="CB400" s="588"/>
      <c r="CC400" s="588"/>
      <c r="CD400" s="588"/>
      <c r="CE400" s="588"/>
      <c r="CF400" s="588"/>
      <c r="CG400" s="588"/>
      <c r="CH400" s="588"/>
      <c r="CI400" s="588"/>
      <c r="CJ400" s="588"/>
      <c r="CK400" s="588"/>
      <c r="CL400" s="588"/>
      <c r="CM400" s="588"/>
      <c r="CN400" s="588"/>
      <c r="CO400" s="588"/>
      <c r="CP400" s="588"/>
      <c r="CQ400" s="588"/>
      <c r="CR400" s="588"/>
      <c r="CS400" s="588"/>
      <c r="CT400" s="588"/>
      <c r="CU400" s="588"/>
      <c r="CV400" s="588"/>
      <c r="CW400" s="588"/>
      <c r="CX400" s="588"/>
      <c r="CY400" s="588"/>
      <c r="CZ400" s="588"/>
      <c r="DA400" s="588"/>
      <c r="DB400" s="588"/>
      <c r="DC400" s="588"/>
      <c r="DD400" s="588"/>
      <c r="DE400" s="588"/>
      <c r="DF400" s="588"/>
      <c r="DG400" s="588"/>
      <c r="DH400" s="588"/>
      <c r="DI400" s="588"/>
      <c r="DJ400" s="588"/>
      <c r="DK400" s="588"/>
      <c r="DL400" s="588"/>
      <c r="DM400" s="588"/>
      <c r="DN400" s="588"/>
      <c r="DO400" s="588"/>
      <c r="DP400" s="588"/>
      <c r="DQ400" s="588"/>
      <c r="DR400" s="588"/>
      <c r="DS400" s="588"/>
      <c r="DT400" s="588"/>
      <c r="DU400" s="588"/>
      <c r="DV400" s="588"/>
      <c r="DW400" s="588"/>
      <c r="DX400" s="588"/>
      <c r="DY400" s="588"/>
      <c r="DZ400" s="588"/>
      <c r="EA400" s="588"/>
      <c r="EB400" s="588"/>
      <c r="EC400" s="588"/>
      <c r="ED400" s="588"/>
      <c r="EE400" s="588"/>
      <c r="EF400" s="588"/>
      <c r="EG400" s="588"/>
      <c r="EH400" s="588"/>
      <c r="EI400" s="588"/>
      <c r="EJ400" s="588"/>
      <c r="EK400" s="588"/>
      <c r="EL400" s="588"/>
      <c r="EM400" s="588"/>
      <c r="EN400" s="588"/>
      <c r="EO400" s="588"/>
      <c r="EP400" s="588"/>
      <c r="EQ400" s="588"/>
      <c r="ER400" s="588"/>
      <c r="ES400" s="588"/>
      <c r="ET400" s="588"/>
      <c r="EU400" s="588"/>
      <c r="EV400" s="588"/>
      <c r="EW400" s="588"/>
      <c r="EX400" s="588"/>
      <c r="EY400" s="588"/>
      <c r="EZ400" s="588"/>
      <c r="FA400" s="588"/>
      <c r="FB400" s="588"/>
      <c r="FC400" s="588"/>
      <c r="FD400" s="588"/>
      <c r="FE400" s="588"/>
      <c r="FF400" s="588"/>
      <c r="FG400" s="588"/>
      <c r="FH400" s="588"/>
      <c r="FI400" s="588"/>
      <c r="FJ400" s="588"/>
      <c r="FK400" s="588"/>
      <c r="FL400" s="588"/>
      <c r="FM400" s="588"/>
      <c r="FN400" s="588"/>
      <c r="FO400" s="588"/>
      <c r="FP400" s="588"/>
      <c r="FQ400" s="588"/>
      <c r="FR400" s="588"/>
      <c r="FS400" s="588"/>
      <c r="FT400" s="588"/>
      <c r="FU400" s="588"/>
      <c r="FV400" s="588"/>
      <c r="FW400" s="588"/>
      <c r="FX400" s="588"/>
      <c r="FY400" s="588"/>
      <c r="FZ400" s="588"/>
      <c r="GA400" s="588"/>
      <c r="GB400" s="588"/>
      <c r="GC400" s="588"/>
      <c r="GD400" s="588"/>
      <c r="GE400" s="588"/>
      <c r="GF400" s="588"/>
      <c r="GG400" s="588"/>
      <c r="GH400" s="588"/>
      <c r="GI400" s="588"/>
      <c r="GJ400" s="588"/>
      <c r="GK400" s="588"/>
      <c r="GL400" s="588"/>
      <c r="GM400" s="588"/>
      <c r="GN400" s="588"/>
      <c r="GO400" s="588"/>
      <c r="GP400" s="588"/>
      <c r="GQ400" s="588"/>
      <c r="GR400" s="588"/>
      <c r="GS400" s="588"/>
      <c r="GT400" s="588"/>
      <c r="GU400" s="588"/>
      <c r="GV400" s="588"/>
      <c r="GW400" s="588"/>
      <c r="GX400" s="588"/>
      <c r="GY400" s="588"/>
      <c r="GZ400" s="588"/>
      <c r="HA400" s="588"/>
      <c r="HB400" s="588"/>
      <c r="HC400" s="588"/>
      <c r="HD400" s="588"/>
      <c r="HE400" s="588"/>
      <c r="HF400" s="588"/>
      <c r="HG400" s="588"/>
      <c r="HH400" s="588"/>
      <c r="HI400" s="588"/>
      <c r="HJ400" s="588"/>
      <c r="HK400" s="588"/>
      <c r="HL400" s="588"/>
      <c r="HM400" s="588"/>
      <c r="HN400" s="588"/>
      <c r="HO400" s="588"/>
      <c r="HP400" s="588"/>
      <c r="HQ400" s="588"/>
      <c r="HR400" s="588"/>
      <c r="HS400" s="588"/>
      <c r="HT400" s="588"/>
      <c r="HU400" s="588"/>
      <c r="HV400" s="588"/>
      <c r="HW400" s="588"/>
      <c r="HX400" s="588"/>
      <c r="HY400" s="588"/>
      <c r="HZ400" s="588"/>
      <c r="IA400" s="588"/>
      <c r="IB400" s="588"/>
      <c r="IC400" s="588"/>
      <c r="ID400" s="588"/>
      <c r="IE400" s="588"/>
      <c r="IF400" s="588"/>
      <c r="IG400" s="588"/>
      <c r="IH400" s="588"/>
      <c r="II400" s="588"/>
      <c r="IJ400" s="588"/>
      <c r="IK400" s="588"/>
      <c r="IL400" s="588"/>
      <c r="IM400" s="588"/>
      <c r="IN400" s="588"/>
      <c r="IO400" s="588"/>
      <c r="IP400" s="588"/>
      <c r="IQ400" s="588"/>
      <c r="IR400" s="588"/>
      <c r="IS400" s="588"/>
      <c r="IT400" s="588"/>
      <c r="IU400" s="588"/>
      <c r="IV400" s="588"/>
    </row>
    <row r="401" spans="1:256" s="589" customFormat="1" ht="19.5" customHeight="1" x14ac:dyDescent="0.2">
      <c r="A401" s="586"/>
      <c r="B401" s="885" t="s">
        <v>215</v>
      </c>
      <c r="C401" s="897"/>
      <c r="D401" s="590" t="s">
        <v>22</v>
      </c>
      <c r="E401" s="590" t="s">
        <v>216</v>
      </c>
      <c r="F401" s="899" t="s">
        <v>217</v>
      </c>
      <c r="G401" s="899"/>
      <c r="H401" s="899" t="s">
        <v>218</v>
      </c>
      <c r="I401" s="900"/>
      <c r="J401" s="587"/>
      <c r="K401" s="587"/>
      <c r="L401" s="587"/>
      <c r="M401" s="588"/>
      <c r="N401" s="588"/>
      <c r="O401" s="588"/>
      <c r="P401" s="588"/>
      <c r="Q401" s="588"/>
      <c r="R401" s="588"/>
      <c r="S401" s="588"/>
      <c r="T401" s="588"/>
      <c r="U401" s="588"/>
      <c r="V401" s="588"/>
      <c r="W401" s="588"/>
      <c r="X401" s="588"/>
      <c r="Y401" s="588"/>
      <c r="Z401" s="588"/>
      <c r="AA401" s="588"/>
      <c r="AB401" s="588"/>
      <c r="AC401" s="588"/>
      <c r="AD401" s="588"/>
      <c r="AE401" s="588"/>
      <c r="AF401" s="588"/>
      <c r="AG401" s="588"/>
      <c r="AH401" s="588"/>
      <c r="AI401" s="588"/>
      <c r="AJ401" s="588"/>
      <c r="AK401" s="588"/>
      <c r="AL401" s="588"/>
      <c r="AM401" s="588"/>
      <c r="AN401" s="588"/>
      <c r="AO401" s="588"/>
      <c r="AP401" s="588"/>
      <c r="AQ401" s="588"/>
      <c r="AR401" s="588"/>
      <c r="AS401" s="588"/>
      <c r="AT401" s="588"/>
      <c r="AU401" s="588"/>
      <c r="AV401" s="588"/>
      <c r="AW401" s="588"/>
      <c r="AX401" s="588"/>
      <c r="AY401" s="588"/>
      <c r="AZ401" s="588"/>
      <c r="BA401" s="588"/>
      <c r="BB401" s="588"/>
      <c r="BC401" s="588"/>
      <c r="BD401" s="588"/>
      <c r="BE401" s="588"/>
      <c r="BF401" s="588"/>
      <c r="BG401" s="588"/>
      <c r="BH401" s="588"/>
      <c r="BI401" s="588"/>
      <c r="BJ401" s="588"/>
      <c r="BK401" s="588"/>
      <c r="BL401" s="588"/>
      <c r="BM401" s="588"/>
      <c r="BN401" s="588"/>
      <c r="BO401" s="588"/>
      <c r="BP401" s="588"/>
      <c r="BQ401" s="588"/>
      <c r="BR401" s="588"/>
      <c r="BS401" s="588"/>
      <c r="BT401" s="588"/>
      <c r="BU401" s="588"/>
      <c r="BV401" s="588"/>
      <c r="BW401" s="588"/>
      <c r="BX401" s="588"/>
      <c r="BY401" s="588"/>
      <c r="BZ401" s="588"/>
      <c r="CA401" s="588"/>
      <c r="CB401" s="588"/>
      <c r="CC401" s="588"/>
      <c r="CD401" s="588"/>
      <c r="CE401" s="588"/>
      <c r="CF401" s="588"/>
      <c r="CG401" s="588"/>
      <c r="CH401" s="588"/>
      <c r="CI401" s="588"/>
      <c r="CJ401" s="588"/>
      <c r="CK401" s="588"/>
      <c r="CL401" s="588"/>
      <c r="CM401" s="588"/>
      <c r="CN401" s="588"/>
      <c r="CO401" s="588"/>
      <c r="CP401" s="588"/>
      <c r="CQ401" s="588"/>
      <c r="CR401" s="588"/>
      <c r="CS401" s="588"/>
      <c r="CT401" s="588"/>
      <c r="CU401" s="588"/>
      <c r="CV401" s="588"/>
      <c r="CW401" s="588"/>
      <c r="CX401" s="588"/>
      <c r="CY401" s="588"/>
      <c r="CZ401" s="588"/>
      <c r="DA401" s="588"/>
      <c r="DB401" s="588"/>
      <c r="DC401" s="588"/>
      <c r="DD401" s="588"/>
      <c r="DE401" s="588"/>
      <c r="DF401" s="588"/>
      <c r="DG401" s="588"/>
      <c r="DH401" s="588"/>
      <c r="DI401" s="588"/>
      <c r="DJ401" s="588"/>
      <c r="DK401" s="588"/>
      <c r="DL401" s="588"/>
      <c r="DM401" s="588"/>
      <c r="DN401" s="588"/>
      <c r="DO401" s="588"/>
      <c r="DP401" s="588"/>
      <c r="DQ401" s="588"/>
      <c r="DR401" s="588"/>
      <c r="DS401" s="588"/>
      <c r="DT401" s="588"/>
      <c r="DU401" s="588"/>
      <c r="DV401" s="588"/>
      <c r="DW401" s="588"/>
      <c r="DX401" s="588"/>
      <c r="DY401" s="588"/>
      <c r="DZ401" s="588"/>
      <c r="EA401" s="588"/>
      <c r="EB401" s="588"/>
      <c r="EC401" s="588"/>
      <c r="ED401" s="588"/>
      <c r="EE401" s="588"/>
      <c r="EF401" s="588"/>
      <c r="EG401" s="588"/>
      <c r="EH401" s="588"/>
      <c r="EI401" s="588"/>
      <c r="EJ401" s="588"/>
      <c r="EK401" s="588"/>
      <c r="EL401" s="588"/>
      <c r="EM401" s="588"/>
      <c r="EN401" s="588"/>
      <c r="EO401" s="588"/>
      <c r="EP401" s="588"/>
      <c r="EQ401" s="588"/>
      <c r="ER401" s="588"/>
      <c r="ES401" s="588"/>
      <c r="ET401" s="588"/>
      <c r="EU401" s="588"/>
      <c r="EV401" s="588"/>
      <c r="EW401" s="588"/>
      <c r="EX401" s="588"/>
      <c r="EY401" s="588"/>
      <c r="EZ401" s="588"/>
      <c r="FA401" s="588"/>
      <c r="FB401" s="588"/>
      <c r="FC401" s="588"/>
      <c r="FD401" s="588"/>
      <c r="FE401" s="588"/>
      <c r="FF401" s="588"/>
      <c r="FG401" s="588"/>
      <c r="FH401" s="588"/>
      <c r="FI401" s="588"/>
      <c r="FJ401" s="588"/>
      <c r="FK401" s="588"/>
      <c r="FL401" s="588"/>
      <c r="FM401" s="588"/>
      <c r="FN401" s="588"/>
      <c r="FO401" s="588"/>
      <c r="FP401" s="588"/>
      <c r="FQ401" s="588"/>
      <c r="FR401" s="588"/>
      <c r="FS401" s="588"/>
      <c r="FT401" s="588"/>
      <c r="FU401" s="588"/>
      <c r="FV401" s="588"/>
      <c r="FW401" s="588"/>
      <c r="FX401" s="588"/>
      <c r="FY401" s="588"/>
      <c r="FZ401" s="588"/>
      <c r="GA401" s="588"/>
      <c r="GB401" s="588"/>
      <c r="GC401" s="588"/>
      <c r="GD401" s="588"/>
      <c r="GE401" s="588"/>
      <c r="GF401" s="588"/>
      <c r="GG401" s="588"/>
      <c r="GH401" s="588"/>
      <c r="GI401" s="588"/>
      <c r="GJ401" s="588"/>
      <c r="GK401" s="588"/>
      <c r="GL401" s="588"/>
      <c r="GM401" s="588"/>
      <c r="GN401" s="588"/>
      <c r="GO401" s="588"/>
      <c r="GP401" s="588"/>
      <c r="GQ401" s="588"/>
      <c r="GR401" s="588"/>
      <c r="GS401" s="588"/>
      <c r="GT401" s="588"/>
      <c r="GU401" s="588"/>
      <c r="GV401" s="588"/>
      <c r="GW401" s="588"/>
      <c r="GX401" s="588"/>
      <c r="GY401" s="588"/>
      <c r="GZ401" s="588"/>
      <c r="HA401" s="588"/>
      <c r="HB401" s="588"/>
      <c r="HC401" s="588"/>
      <c r="HD401" s="588"/>
      <c r="HE401" s="588"/>
      <c r="HF401" s="588"/>
      <c r="HG401" s="588"/>
      <c r="HH401" s="588"/>
      <c r="HI401" s="588"/>
      <c r="HJ401" s="588"/>
      <c r="HK401" s="588"/>
      <c r="HL401" s="588"/>
      <c r="HM401" s="588"/>
      <c r="HN401" s="588"/>
      <c r="HO401" s="588"/>
      <c r="HP401" s="588"/>
      <c r="HQ401" s="588"/>
      <c r="HR401" s="588"/>
      <c r="HS401" s="588"/>
      <c r="HT401" s="588"/>
      <c r="HU401" s="588"/>
      <c r="HV401" s="588"/>
      <c r="HW401" s="588"/>
      <c r="HX401" s="588"/>
      <c r="HY401" s="588"/>
      <c r="HZ401" s="588"/>
      <c r="IA401" s="588"/>
      <c r="IB401" s="588"/>
      <c r="IC401" s="588"/>
      <c r="ID401" s="588"/>
      <c r="IE401" s="588"/>
      <c r="IF401" s="588"/>
      <c r="IG401" s="588"/>
      <c r="IH401" s="588"/>
      <c r="II401" s="588"/>
      <c r="IJ401" s="588"/>
      <c r="IK401" s="588"/>
      <c r="IL401" s="588"/>
      <c r="IM401" s="588"/>
      <c r="IN401" s="588"/>
      <c r="IO401" s="588"/>
      <c r="IP401" s="588"/>
      <c r="IQ401" s="588"/>
      <c r="IR401" s="588"/>
      <c r="IS401" s="588"/>
      <c r="IT401" s="588"/>
      <c r="IU401" s="588"/>
      <c r="IV401" s="588"/>
    </row>
    <row r="402" spans="1:256" s="177" customFormat="1" ht="62.25" customHeight="1" x14ac:dyDescent="0.2">
      <c r="A402" s="591" t="str">
        <f>B400</f>
        <v>ELE-012</v>
      </c>
      <c r="B402" s="825" t="str">
        <f>'[8]Anexo 2 elétrica'!B24</f>
        <v>Fornecimento e instalação de anilhas de identificação de circuito, para cabo 2,5mm2  750V. Marca de Referência hellermann.</v>
      </c>
      <c r="C402" s="826"/>
      <c r="D402" s="560" t="s">
        <v>11</v>
      </c>
      <c r="E402" s="101">
        <v>63064</v>
      </c>
      <c r="F402" s="836" t="s">
        <v>217</v>
      </c>
      <c r="G402" s="837"/>
      <c r="H402" s="907" t="s">
        <v>221</v>
      </c>
      <c r="I402" s="908"/>
      <c r="J402" s="178" t="e">
        <f>#REF!</f>
        <v>#REF!</v>
      </c>
      <c r="K402" s="175"/>
      <c r="L402" s="175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76"/>
      <c r="DX402" s="176"/>
      <c r="DY402" s="176"/>
      <c r="DZ402" s="176"/>
      <c r="EA402" s="176"/>
      <c r="EB402" s="176"/>
      <c r="EC402" s="176"/>
      <c r="ED402" s="176"/>
      <c r="EE402" s="176"/>
      <c r="EF402" s="176"/>
      <c r="EG402" s="176"/>
      <c r="EH402" s="176"/>
      <c r="EI402" s="176"/>
      <c r="EJ402" s="176"/>
      <c r="EK402" s="176"/>
      <c r="EL402" s="176"/>
      <c r="EM402" s="176"/>
      <c r="EN402" s="176"/>
      <c r="EO402" s="176"/>
      <c r="EP402" s="176"/>
      <c r="EQ402" s="176"/>
      <c r="ER402" s="176"/>
      <c r="ES402" s="176"/>
      <c r="ET402" s="176"/>
      <c r="EU402" s="176"/>
      <c r="EV402" s="176"/>
      <c r="EW402" s="176"/>
      <c r="EX402" s="176"/>
      <c r="EY402" s="176"/>
      <c r="EZ402" s="176"/>
      <c r="FA402" s="176"/>
      <c r="FB402" s="176"/>
      <c r="FC402" s="176"/>
      <c r="FD402" s="176"/>
      <c r="FE402" s="176"/>
      <c r="FF402" s="176"/>
      <c r="FG402" s="176"/>
      <c r="FH402" s="176"/>
      <c r="FI402" s="176"/>
      <c r="FJ402" s="176"/>
      <c r="FK402" s="176"/>
      <c r="FL402" s="176"/>
      <c r="FM402" s="176"/>
      <c r="FN402" s="176"/>
      <c r="FO402" s="176"/>
      <c r="FP402" s="176"/>
      <c r="FQ402" s="176"/>
      <c r="FR402" s="176"/>
      <c r="FS402" s="176"/>
      <c r="FT402" s="176"/>
      <c r="FU402" s="176"/>
      <c r="FV402" s="176"/>
      <c r="FW402" s="176"/>
      <c r="FX402" s="176"/>
      <c r="FY402" s="176"/>
      <c r="FZ402" s="176"/>
      <c r="GA402" s="176"/>
      <c r="GB402" s="176"/>
      <c r="GC402" s="176"/>
      <c r="GD402" s="176"/>
      <c r="GE402" s="176"/>
      <c r="GF402" s="176"/>
      <c r="GG402" s="176"/>
      <c r="GH402" s="176"/>
      <c r="GI402" s="176"/>
      <c r="GJ402" s="176"/>
      <c r="GK402" s="176"/>
      <c r="GL402" s="176"/>
      <c r="GM402" s="176"/>
      <c r="GN402" s="176"/>
      <c r="GO402" s="176"/>
      <c r="GP402" s="176"/>
      <c r="GQ402" s="176"/>
      <c r="GR402" s="176"/>
      <c r="GS402" s="176"/>
      <c r="GT402" s="176"/>
      <c r="GU402" s="176"/>
      <c r="GV402" s="176"/>
      <c r="GW402" s="176"/>
      <c r="GX402" s="176"/>
      <c r="GY402" s="176"/>
      <c r="GZ402" s="176"/>
      <c r="HA402" s="176"/>
      <c r="HB402" s="176"/>
      <c r="HC402" s="176"/>
      <c r="HD402" s="176"/>
      <c r="HE402" s="176"/>
      <c r="HF402" s="176"/>
      <c r="HG402" s="176"/>
      <c r="HH402" s="176"/>
      <c r="HI402" s="176"/>
      <c r="HJ402" s="176"/>
      <c r="HK402" s="176"/>
      <c r="HL402" s="176"/>
      <c r="HM402" s="176"/>
      <c r="HN402" s="176"/>
      <c r="HO402" s="176"/>
      <c r="HP402" s="176"/>
      <c r="HQ402" s="176"/>
      <c r="HR402" s="176"/>
      <c r="HS402" s="176"/>
      <c r="HT402" s="176"/>
      <c r="HU402" s="176"/>
      <c r="HV402" s="176"/>
      <c r="HW402" s="176"/>
      <c r="HX402" s="176"/>
      <c r="HY402" s="176"/>
      <c r="HZ402" s="176"/>
      <c r="IA402" s="176"/>
      <c r="IB402" s="176"/>
      <c r="IC402" s="176"/>
      <c r="ID402" s="176"/>
      <c r="IE402" s="176"/>
      <c r="IF402" s="176"/>
      <c r="IG402" s="176"/>
      <c r="IH402" s="176"/>
      <c r="II402" s="176"/>
      <c r="IJ402" s="176"/>
      <c r="IK402" s="176"/>
      <c r="IL402" s="176"/>
      <c r="IM402" s="176"/>
      <c r="IN402" s="176"/>
      <c r="IO402" s="176"/>
      <c r="IP402" s="176"/>
      <c r="IQ402" s="176"/>
      <c r="IR402" s="176"/>
      <c r="IS402" s="176"/>
      <c r="IT402" s="176"/>
      <c r="IU402" s="176"/>
      <c r="IV402" s="176"/>
    </row>
    <row r="403" spans="1:256" s="177" customFormat="1" x14ac:dyDescent="0.2">
      <c r="A403" s="591"/>
      <c r="B403" s="102"/>
      <c r="C403" s="672"/>
      <c r="D403" s="672"/>
      <c r="E403" s="672"/>
      <c r="F403" s="104"/>
      <c r="G403" s="105"/>
      <c r="H403" s="106"/>
      <c r="I403" s="107"/>
      <c r="J403" s="179"/>
      <c r="K403" s="175"/>
      <c r="L403" s="175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76"/>
      <c r="DX403" s="176"/>
      <c r="DY403" s="176"/>
      <c r="DZ403" s="176"/>
      <c r="EA403" s="176"/>
      <c r="EB403" s="176"/>
      <c r="EC403" s="176"/>
      <c r="ED403" s="176"/>
      <c r="EE403" s="176"/>
      <c r="EF403" s="176"/>
      <c r="EG403" s="176"/>
      <c r="EH403" s="176"/>
      <c r="EI403" s="176"/>
      <c r="EJ403" s="176"/>
      <c r="EK403" s="176"/>
      <c r="EL403" s="176"/>
      <c r="EM403" s="176"/>
      <c r="EN403" s="176"/>
      <c r="EO403" s="176"/>
      <c r="EP403" s="176"/>
      <c r="EQ403" s="176"/>
      <c r="ER403" s="176"/>
      <c r="ES403" s="176"/>
      <c r="ET403" s="176"/>
      <c r="EU403" s="176"/>
      <c r="EV403" s="176"/>
      <c r="EW403" s="176"/>
      <c r="EX403" s="176"/>
      <c r="EY403" s="176"/>
      <c r="EZ403" s="176"/>
      <c r="FA403" s="176"/>
      <c r="FB403" s="176"/>
      <c r="FC403" s="176"/>
      <c r="FD403" s="176"/>
      <c r="FE403" s="176"/>
      <c r="FF403" s="176"/>
      <c r="FG403" s="176"/>
      <c r="FH403" s="176"/>
      <c r="FI403" s="176"/>
      <c r="FJ403" s="176"/>
      <c r="FK403" s="176"/>
      <c r="FL403" s="176"/>
      <c r="FM403" s="176"/>
      <c r="FN403" s="176"/>
      <c r="FO403" s="176"/>
      <c r="FP403" s="176"/>
      <c r="FQ403" s="176"/>
      <c r="FR403" s="176"/>
      <c r="FS403" s="176"/>
      <c r="FT403" s="176"/>
      <c r="FU403" s="176"/>
      <c r="FV403" s="176"/>
      <c r="FW403" s="176"/>
      <c r="FX403" s="176"/>
      <c r="FY403" s="176"/>
      <c r="FZ403" s="176"/>
      <c r="GA403" s="176"/>
      <c r="GB403" s="176"/>
      <c r="GC403" s="176"/>
      <c r="GD403" s="176"/>
      <c r="GE403" s="176"/>
      <c r="GF403" s="176"/>
      <c r="GG403" s="176"/>
      <c r="GH403" s="176"/>
      <c r="GI403" s="176"/>
      <c r="GJ403" s="176"/>
      <c r="GK403" s="176"/>
      <c r="GL403" s="176"/>
      <c r="GM403" s="176"/>
      <c r="GN403" s="176"/>
      <c r="GO403" s="176"/>
      <c r="GP403" s="176"/>
      <c r="GQ403" s="176"/>
      <c r="GR403" s="176"/>
      <c r="GS403" s="176"/>
      <c r="GT403" s="176"/>
      <c r="GU403" s="176"/>
      <c r="GV403" s="176"/>
      <c r="GW403" s="176"/>
      <c r="GX403" s="176"/>
      <c r="GY403" s="176"/>
      <c r="GZ403" s="176"/>
      <c r="HA403" s="176"/>
      <c r="HB403" s="176"/>
      <c r="HC403" s="176"/>
      <c r="HD403" s="176"/>
      <c r="HE403" s="176"/>
      <c r="HF403" s="176"/>
      <c r="HG403" s="176"/>
      <c r="HH403" s="176"/>
      <c r="HI403" s="176"/>
      <c r="HJ403" s="176"/>
      <c r="HK403" s="176"/>
      <c r="HL403" s="176"/>
      <c r="HM403" s="176"/>
      <c r="HN403" s="176"/>
      <c r="HO403" s="176"/>
      <c r="HP403" s="176"/>
      <c r="HQ403" s="176"/>
      <c r="HR403" s="176"/>
      <c r="HS403" s="176"/>
      <c r="HT403" s="176"/>
      <c r="HU403" s="176"/>
      <c r="HV403" s="176"/>
      <c r="HW403" s="176"/>
      <c r="HX403" s="176"/>
      <c r="HY403" s="176"/>
      <c r="HZ403" s="176"/>
      <c r="IA403" s="176"/>
      <c r="IB403" s="176"/>
      <c r="IC403" s="176"/>
      <c r="ID403" s="176"/>
      <c r="IE403" s="176"/>
      <c r="IF403" s="176"/>
      <c r="IG403" s="176"/>
      <c r="IH403" s="176"/>
      <c r="II403" s="176"/>
      <c r="IJ403" s="176"/>
      <c r="IK403" s="176"/>
      <c r="IL403" s="176"/>
      <c r="IM403" s="176"/>
      <c r="IN403" s="176"/>
      <c r="IO403" s="176"/>
      <c r="IP403" s="176"/>
      <c r="IQ403" s="176"/>
      <c r="IR403" s="176"/>
      <c r="IS403" s="176"/>
      <c r="IT403" s="176"/>
      <c r="IU403" s="176"/>
      <c r="IV403" s="176"/>
    </row>
    <row r="404" spans="1:256" s="177" customFormat="1" x14ac:dyDescent="0.2">
      <c r="A404" s="591"/>
      <c r="B404" s="866" t="s">
        <v>222</v>
      </c>
      <c r="C404" s="813" t="s">
        <v>22</v>
      </c>
      <c r="D404" s="813" t="s">
        <v>223</v>
      </c>
      <c r="E404" s="813" t="s">
        <v>17</v>
      </c>
      <c r="F404" s="816" t="s">
        <v>224</v>
      </c>
      <c r="G404" s="818" t="s">
        <v>225</v>
      </c>
      <c r="H404" s="819"/>
      <c r="I404" s="820" t="s">
        <v>226</v>
      </c>
      <c r="J404" s="179"/>
      <c r="K404" s="175"/>
      <c r="L404" s="175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76"/>
      <c r="DX404" s="176"/>
      <c r="DY404" s="176"/>
      <c r="DZ404" s="176"/>
      <c r="EA404" s="176"/>
      <c r="EB404" s="176"/>
      <c r="EC404" s="176"/>
      <c r="ED404" s="176"/>
      <c r="EE404" s="176"/>
      <c r="EF404" s="176"/>
      <c r="EG404" s="176"/>
      <c r="EH404" s="176"/>
      <c r="EI404" s="176"/>
      <c r="EJ404" s="176"/>
      <c r="EK404" s="176"/>
      <c r="EL404" s="176"/>
      <c r="EM404" s="176"/>
      <c r="EN404" s="176"/>
      <c r="EO404" s="176"/>
      <c r="EP404" s="176"/>
      <c r="EQ404" s="176"/>
      <c r="ER404" s="176"/>
      <c r="ES404" s="176"/>
      <c r="ET404" s="176"/>
      <c r="EU404" s="176"/>
      <c r="EV404" s="176"/>
      <c r="EW404" s="176"/>
      <c r="EX404" s="176"/>
      <c r="EY404" s="176"/>
      <c r="EZ404" s="176"/>
      <c r="FA404" s="176"/>
      <c r="FB404" s="176"/>
      <c r="FC404" s="176"/>
      <c r="FD404" s="176"/>
      <c r="FE404" s="176"/>
      <c r="FF404" s="176"/>
      <c r="FG404" s="176"/>
      <c r="FH404" s="176"/>
      <c r="FI404" s="176"/>
      <c r="FJ404" s="176"/>
      <c r="FK404" s="176"/>
      <c r="FL404" s="176"/>
      <c r="FM404" s="176"/>
      <c r="FN404" s="176"/>
      <c r="FO404" s="176"/>
      <c r="FP404" s="176"/>
      <c r="FQ404" s="176"/>
      <c r="FR404" s="176"/>
      <c r="FS404" s="176"/>
      <c r="FT404" s="176"/>
      <c r="FU404" s="176"/>
      <c r="FV404" s="176"/>
      <c r="FW404" s="176"/>
      <c r="FX404" s="176"/>
      <c r="FY404" s="176"/>
      <c r="FZ404" s="176"/>
      <c r="GA404" s="176"/>
      <c r="GB404" s="176"/>
      <c r="GC404" s="176"/>
      <c r="GD404" s="176"/>
      <c r="GE404" s="176"/>
      <c r="GF404" s="176"/>
      <c r="GG404" s="176"/>
      <c r="GH404" s="176"/>
      <c r="GI404" s="176"/>
      <c r="GJ404" s="176"/>
      <c r="GK404" s="176"/>
      <c r="GL404" s="176"/>
      <c r="GM404" s="176"/>
      <c r="GN404" s="176"/>
      <c r="GO404" s="176"/>
      <c r="GP404" s="176"/>
      <c r="GQ404" s="176"/>
      <c r="GR404" s="176"/>
      <c r="GS404" s="176"/>
      <c r="GT404" s="176"/>
      <c r="GU404" s="176"/>
      <c r="GV404" s="176"/>
      <c r="GW404" s="176"/>
      <c r="GX404" s="176"/>
      <c r="GY404" s="176"/>
      <c r="GZ404" s="176"/>
      <c r="HA404" s="176"/>
      <c r="HB404" s="176"/>
      <c r="HC404" s="176"/>
      <c r="HD404" s="176"/>
      <c r="HE404" s="176"/>
      <c r="HF404" s="176"/>
      <c r="HG404" s="176"/>
      <c r="HH404" s="176"/>
      <c r="HI404" s="176"/>
      <c r="HJ404" s="176"/>
      <c r="HK404" s="176"/>
      <c r="HL404" s="176"/>
      <c r="HM404" s="176"/>
      <c r="HN404" s="176"/>
      <c r="HO404" s="176"/>
      <c r="HP404" s="176"/>
      <c r="HQ404" s="176"/>
      <c r="HR404" s="176"/>
      <c r="HS404" s="176"/>
      <c r="HT404" s="176"/>
      <c r="HU404" s="176"/>
      <c r="HV404" s="176"/>
      <c r="HW404" s="176"/>
      <c r="HX404" s="176"/>
      <c r="HY404" s="176"/>
      <c r="HZ404" s="176"/>
      <c r="IA404" s="176"/>
      <c r="IB404" s="176"/>
      <c r="IC404" s="176"/>
      <c r="ID404" s="176"/>
      <c r="IE404" s="176"/>
      <c r="IF404" s="176"/>
      <c r="IG404" s="176"/>
      <c r="IH404" s="176"/>
      <c r="II404" s="176"/>
      <c r="IJ404" s="176"/>
      <c r="IK404" s="176"/>
      <c r="IL404" s="176"/>
      <c r="IM404" s="176"/>
      <c r="IN404" s="176"/>
      <c r="IO404" s="176"/>
      <c r="IP404" s="176"/>
      <c r="IQ404" s="176"/>
      <c r="IR404" s="176"/>
      <c r="IS404" s="176"/>
      <c r="IT404" s="176"/>
      <c r="IU404" s="176"/>
      <c r="IV404" s="176"/>
    </row>
    <row r="405" spans="1:256" s="177" customFormat="1" x14ac:dyDescent="0.2">
      <c r="A405" s="591"/>
      <c r="B405" s="867"/>
      <c r="C405" s="814"/>
      <c r="D405" s="814"/>
      <c r="E405" s="815"/>
      <c r="F405" s="817"/>
      <c r="G405" s="165" t="s">
        <v>227</v>
      </c>
      <c r="H405" s="166" t="s">
        <v>228</v>
      </c>
      <c r="I405" s="821"/>
      <c r="J405" s="179"/>
      <c r="K405" s="175"/>
      <c r="L405" s="175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76"/>
      <c r="DX405" s="176"/>
      <c r="DY405" s="176"/>
      <c r="DZ405" s="176"/>
      <c r="EA405" s="176"/>
      <c r="EB405" s="176"/>
      <c r="EC405" s="176"/>
      <c r="ED405" s="176"/>
      <c r="EE405" s="176"/>
      <c r="EF405" s="176"/>
      <c r="EG405" s="176"/>
      <c r="EH405" s="176"/>
      <c r="EI405" s="176"/>
      <c r="EJ405" s="176"/>
      <c r="EK405" s="176"/>
      <c r="EL405" s="176"/>
      <c r="EM405" s="176"/>
      <c r="EN405" s="176"/>
      <c r="EO405" s="176"/>
      <c r="EP405" s="176"/>
      <c r="EQ405" s="176"/>
      <c r="ER405" s="176"/>
      <c r="ES405" s="176"/>
      <c r="ET405" s="176"/>
      <c r="EU405" s="176"/>
      <c r="EV405" s="176"/>
      <c r="EW405" s="176"/>
      <c r="EX405" s="176"/>
      <c r="EY405" s="176"/>
      <c r="EZ405" s="176"/>
      <c r="FA405" s="176"/>
      <c r="FB405" s="176"/>
      <c r="FC405" s="176"/>
      <c r="FD405" s="176"/>
      <c r="FE405" s="176"/>
      <c r="FF405" s="176"/>
      <c r="FG405" s="176"/>
      <c r="FH405" s="176"/>
      <c r="FI405" s="176"/>
      <c r="FJ405" s="176"/>
      <c r="FK405" s="176"/>
      <c r="FL405" s="176"/>
      <c r="FM405" s="176"/>
      <c r="FN405" s="176"/>
      <c r="FO405" s="176"/>
      <c r="FP405" s="176"/>
      <c r="FQ405" s="176"/>
      <c r="FR405" s="176"/>
      <c r="FS405" s="176"/>
      <c r="FT405" s="176"/>
      <c r="FU405" s="176"/>
      <c r="FV405" s="176"/>
      <c r="FW405" s="176"/>
      <c r="FX405" s="176"/>
      <c r="FY405" s="176"/>
      <c r="FZ405" s="176"/>
      <c r="GA405" s="176"/>
      <c r="GB405" s="176"/>
      <c r="GC405" s="176"/>
      <c r="GD405" s="176"/>
      <c r="GE405" s="176"/>
      <c r="GF405" s="176"/>
      <c r="GG405" s="176"/>
      <c r="GH405" s="176"/>
      <c r="GI405" s="176"/>
      <c r="GJ405" s="176"/>
      <c r="GK405" s="176"/>
      <c r="GL405" s="176"/>
      <c r="GM405" s="176"/>
      <c r="GN405" s="176"/>
      <c r="GO405" s="176"/>
      <c r="GP405" s="176"/>
      <c r="GQ405" s="176"/>
      <c r="GR405" s="176"/>
      <c r="GS405" s="176"/>
      <c r="GT405" s="176"/>
      <c r="GU405" s="176"/>
      <c r="GV405" s="176"/>
      <c r="GW405" s="176"/>
      <c r="GX405" s="176"/>
      <c r="GY405" s="176"/>
      <c r="GZ405" s="176"/>
      <c r="HA405" s="176"/>
      <c r="HB405" s="176"/>
      <c r="HC405" s="176"/>
      <c r="HD405" s="176"/>
      <c r="HE405" s="176"/>
      <c r="HF405" s="176"/>
      <c r="HG405" s="176"/>
      <c r="HH405" s="176"/>
      <c r="HI405" s="176"/>
      <c r="HJ405" s="176"/>
      <c r="HK405" s="176"/>
      <c r="HL405" s="176"/>
      <c r="HM405" s="176"/>
      <c r="HN405" s="176"/>
      <c r="HO405" s="176"/>
      <c r="HP405" s="176"/>
      <c r="HQ405" s="176"/>
      <c r="HR405" s="176"/>
      <c r="HS405" s="176"/>
      <c r="HT405" s="176"/>
      <c r="HU405" s="176"/>
      <c r="HV405" s="176"/>
      <c r="HW405" s="176"/>
      <c r="HX405" s="176"/>
      <c r="HY405" s="176"/>
      <c r="HZ405" s="176"/>
      <c r="IA405" s="176"/>
      <c r="IB405" s="176"/>
      <c r="IC405" s="176"/>
      <c r="ID405" s="176"/>
      <c r="IE405" s="176"/>
      <c r="IF405" s="176"/>
      <c r="IG405" s="176"/>
      <c r="IH405" s="176"/>
      <c r="II405" s="176"/>
      <c r="IJ405" s="176"/>
      <c r="IK405" s="176"/>
      <c r="IL405" s="176"/>
      <c r="IM405" s="176"/>
      <c r="IN405" s="176"/>
      <c r="IO405" s="176"/>
      <c r="IP405" s="176"/>
      <c r="IQ405" s="176"/>
      <c r="IR405" s="176"/>
      <c r="IS405" s="176"/>
      <c r="IT405" s="176"/>
      <c r="IU405" s="176"/>
      <c r="IV405" s="176"/>
    </row>
    <row r="406" spans="1:256" s="177" customFormat="1" ht="27" customHeight="1" x14ac:dyDescent="0.2">
      <c r="A406" s="591"/>
      <c r="B406" s="81" t="s">
        <v>324</v>
      </c>
      <c r="C406" s="77" t="s">
        <v>11</v>
      </c>
      <c r="D406" s="78" t="s">
        <v>1014</v>
      </c>
      <c r="E406" s="618" t="s">
        <v>249</v>
      </c>
      <c r="F406" s="80">
        <v>3.5000000000000003E-2</v>
      </c>
      <c r="G406" s="592">
        <f>$G$12</f>
        <v>25.99</v>
      </c>
      <c r="H406" s="114">
        <f>TRUNC(F406*G406,2)</f>
        <v>0.9</v>
      </c>
      <c r="I406" s="169"/>
      <c r="J406" s="179"/>
      <c r="K406" s="175"/>
      <c r="L406" s="175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  <c r="CD406" s="176"/>
      <c r="CE406" s="176"/>
      <c r="CF406" s="176"/>
      <c r="CG406" s="176"/>
      <c r="CH406" s="176"/>
      <c r="CI406" s="176"/>
      <c r="CJ406" s="176"/>
      <c r="CK406" s="176"/>
      <c r="CL406" s="176"/>
      <c r="CM406" s="176"/>
      <c r="CN406" s="176"/>
      <c r="CO406" s="176"/>
      <c r="CP406" s="176"/>
      <c r="CQ406" s="176"/>
      <c r="CR406" s="176"/>
      <c r="CS406" s="176"/>
      <c r="CT406" s="176"/>
      <c r="CU406" s="176"/>
      <c r="CV406" s="176"/>
      <c r="CW406" s="176"/>
      <c r="CX406" s="176"/>
      <c r="CY406" s="176"/>
      <c r="CZ406" s="176"/>
      <c r="DA406" s="176"/>
      <c r="DB406" s="176"/>
      <c r="DC406" s="176"/>
      <c r="DD406" s="176"/>
      <c r="DE406" s="176"/>
      <c r="DF406" s="176"/>
      <c r="DG406" s="176"/>
      <c r="DH406" s="176"/>
      <c r="DI406" s="176"/>
      <c r="DJ406" s="176"/>
      <c r="DK406" s="176"/>
      <c r="DL406" s="176"/>
      <c r="DM406" s="176"/>
      <c r="DN406" s="176"/>
      <c r="DO406" s="176"/>
      <c r="DP406" s="176"/>
      <c r="DQ406" s="176"/>
      <c r="DR406" s="176"/>
      <c r="DS406" s="176"/>
      <c r="DT406" s="176"/>
      <c r="DU406" s="176"/>
      <c r="DV406" s="176"/>
      <c r="DW406" s="176"/>
      <c r="DX406" s="176"/>
      <c r="DY406" s="176"/>
      <c r="DZ406" s="176"/>
      <c r="EA406" s="176"/>
      <c r="EB406" s="176"/>
      <c r="EC406" s="176"/>
      <c r="ED406" s="176"/>
      <c r="EE406" s="176"/>
      <c r="EF406" s="176"/>
      <c r="EG406" s="176"/>
      <c r="EH406" s="176"/>
      <c r="EI406" s="176"/>
      <c r="EJ406" s="176"/>
      <c r="EK406" s="176"/>
      <c r="EL406" s="176"/>
      <c r="EM406" s="176"/>
      <c r="EN406" s="176"/>
      <c r="EO406" s="176"/>
      <c r="EP406" s="176"/>
      <c r="EQ406" s="176"/>
      <c r="ER406" s="176"/>
      <c r="ES406" s="176"/>
      <c r="ET406" s="176"/>
      <c r="EU406" s="176"/>
      <c r="EV406" s="176"/>
      <c r="EW406" s="176"/>
      <c r="EX406" s="176"/>
      <c r="EY406" s="176"/>
      <c r="EZ406" s="176"/>
      <c r="FA406" s="176"/>
      <c r="FB406" s="176"/>
      <c r="FC406" s="176"/>
      <c r="FD406" s="176"/>
      <c r="FE406" s="176"/>
      <c r="FF406" s="176"/>
      <c r="FG406" s="176"/>
      <c r="FH406" s="176"/>
      <c r="FI406" s="176"/>
      <c r="FJ406" s="176"/>
      <c r="FK406" s="176"/>
      <c r="FL406" s="176"/>
      <c r="FM406" s="176"/>
      <c r="FN406" s="176"/>
      <c r="FO406" s="176"/>
      <c r="FP406" s="176"/>
      <c r="FQ406" s="176"/>
      <c r="FR406" s="176"/>
      <c r="FS406" s="176"/>
      <c r="FT406" s="176"/>
      <c r="FU406" s="176"/>
      <c r="FV406" s="176"/>
      <c r="FW406" s="176"/>
      <c r="FX406" s="176"/>
      <c r="FY406" s="176"/>
      <c r="FZ406" s="176"/>
      <c r="GA406" s="176"/>
      <c r="GB406" s="176"/>
      <c r="GC406" s="176"/>
      <c r="GD406" s="176"/>
      <c r="GE406" s="176"/>
      <c r="GF406" s="176"/>
      <c r="GG406" s="176"/>
      <c r="GH406" s="176"/>
      <c r="GI406" s="176"/>
      <c r="GJ406" s="176"/>
      <c r="GK406" s="176"/>
      <c r="GL406" s="176"/>
      <c r="GM406" s="176"/>
      <c r="GN406" s="176"/>
      <c r="GO406" s="176"/>
      <c r="GP406" s="176"/>
      <c r="GQ406" s="176"/>
      <c r="GR406" s="176"/>
      <c r="GS406" s="176"/>
      <c r="GT406" s="176"/>
      <c r="GU406" s="176"/>
      <c r="GV406" s="176"/>
      <c r="GW406" s="176"/>
      <c r="GX406" s="176"/>
      <c r="GY406" s="176"/>
      <c r="GZ406" s="176"/>
      <c r="HA406" s="176"/>
      <c r="HB406" s="176"/>
      <c r="HC406" s="176"/>
      <c r="HD406" s="176"/>
      <c r="HE406" s="176"/>
      <c r="HF406" s="176"/>
      <c r="HG406" s="176"/>
      <c r="HH406" s="176"/>
      <c r="HI406" s="176"/>
      <c r="HJ406" s="176"/>
      <c r="HK406" s="176"/>
      <c r="HL406" s="176"/>
      <c r="HM406" s="176"/>
      <c r="HN406" s="176"/>
      <c r="HO406" s="176"/>
      <c r="HP406" s="176"/>
      <c r="HQ406" s="176"/>
      <c r="HR406" s="176"/>
      <c r="HS406" s="176"/>
      <c r="HT406" s="176"/>
      <c r="HU406" s="176"/>
      <c r="HV406" s="176"/>
      <c r="HW406" s="176"/>
      <c r="HX406" s="176"/>
      <c r="HY406" s="176"/>
      <c r="HZ406" s="176"/>
      <c r="IA406" s="176"/>
      <c r="IB406" s="176"/>
      <c r="IC406" s="176"/>
      <c r="ID406" s="176"/>
      <c r="IE406" s="176"/>
      <c r="IF406" s="176"/>
      <c r="IG406" s="176"/>
      <c r="IH406" s="176"/>
      <c r="II406" s="176"/>
      <c r="IJ406" s="176"/>
      <c r="IK406" s="176"/>
      <c r="IL406" s="176"/>
      <c r="IM406" s="176"/>
      <c r="IN406" s="176"/>
      <c r="IO406" s="176"/>
      <c r="IP406" s="176"/>
      <c r="IQ406" s="176"/>
      <c r="IR406" s="176"/>
      <c r="IS406" s="176"/>
      <c r="IT406" s="176"/>
      <c r="IU406" s="176"/>
      <c r="IV406" s="176"/>
    </row>
    <row r="407" spans="1:256" s="177" customFormat="1" x14ac:dyDescent="0.2">
      <c r="A407" s="591"/>
      <c r="B407" s="170" t="s">
        <v>226</v>
      </c>
      <c r="C407" s="808"/>
      <c r="D407" s="809"/>
      <c r="E407" s="809"/>
      <c r="F407" s="809"/>
      <c r="G407" s="809"/>
      <c r="H407" s="810"/>
      <c r="I407" s="171">
        <f>SUM(H406:H406)</f>
        <v>0.9</v>
      </c>
      <c r="J407" s="179"/>
      <c r="K407" s="175"/>
      <c r="L407" s="175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  <c r="AZ407" s="176"/>
      <c r="BA407" s="176"/>
      <c r="BB407" s="176"/>
      <c r="BC407" s="176"/>
      <c r="BD407" s="176"/>
      <c r="BE407" s="176"/>
      <c r="BF407" s="176"/>
      <c r="BG407" s="176"/>
      <c r="BH407" s="176"/>
      <c r="BI407" s="176"/>
      <c r="BJ407" s="176"/>
      <c r="BK407" s="176"/>
      <c r="BL407" s="176"/>
      <c r="BM407" s="176"/>
      <c r="BN407" s="176"/>
      <c r="BO407" s="176"/>
      <c r="BP407" s="176"/>
      <c r="BQ407" s="176"/>
      <c r="BR407" s="176"/>
      <c r="BS407" s="176"/>
      <c r="BT407" s="176"/>
      <c r="BU407" s="176"/>
      <c r="BV407" s="176"/>
      <c r="BW407" s="176"/>
      <c r="BX407" s="176"/>
      <c r="BY407" s="176"/>
      <c r="BZ407" s="176"/>
      <c r="CA407" s="176"/>
      <c r="CB407" s="176"/>
      <c r="CC407" s="176"/>
      <c r="CD407" s="176"/>
      <c r="CE407" s="176"/>
      <c r="CF407" s="176"/>
      <c r="CG407" s="176"/>
      <c r="CH407" s="176"/>
      <c r="CI407" s="176"/>
      <c r="CJ407" s="176"/>
      <c r="CK407" s="176"/>
      <c r="CL407" s="176"/>
      <c r="CM407" s="176"/>
      <c r="CN407" s="176"/>
      <c r="CO407" s="176"/>
      <c r="CP407" s="176"/>
      <c r="CQ407" s="176"/>
      <c r="CR407" s="176"/>
      <c r="CS407" s="176"/>
      <c r="CT407" s="176"/>
      <c r="CU407" s="176"/>
      <c r="CV407" s="176"/>
      <c r="CW407" s="176"/>
      <c r="CX407" s="176"/>
      <c r="CY407" s="176"/>
      <c r="CZ407" s="176"/>
      <c r="DA407" s="176"/>
      <c r="DB407" s="176"/>
      <c r="DC407" s="176"/>
      <c r="DD407" s="176"/>
      <c r="DE407" s="176"/>
      <c r="DF407" s="176"/>
      <c r="DG407" s="176"/>
      <c r="DH407" s="176"/>
      <c r="DI407" s="176"/>
      <c r="DJ407" s="176"/>
      <c r="DK407" s="176"/>
      <c r="DL407" s="176"/>
      <c r="DM407" s="176"/>
      <c r="DN407" s="176"/>
      <c r="DO407" s="176"/>
      <c r="DP407" s="176"/>
      <c r="DQ407" s="176"/>
      <c r="DR407" s="176"/>
      <c r="DS407" s="176"/>
      <c r="DT407" s="176"/>
      <c r="DU407" s="176"/>
      <c r="DV407" s="176"/>
      <c r="DW407" s="176"/>
      <c r="DX407" s="176"/>
      <c r="DY407" s="176"/>
      <c r="DZ407" s="176"/>
      <c r="EA407" s="176"/>
      <c r="EB407" s="176"/>
      <c r="EC407" s="176"/>
      <c r="ED407" s="176"/>
      <c r="EE407" s="176"/>
      <c r="EF407" s="176"/>
      <c r="EG407" s="176"/>
      <c r="EH407" s="176"/>
      <c r="EI407" s="176"/>
      <c r="EJ407" s="176"/>
      <c r="EK407" s="176"/>
      <c r="EL407" s="176"/>
      <c r="EM407" s="176"/>
      <c r="EN407" s="176"/>
      <c r="EO407" s="176"/>
      <c r="EP407" s="176"/>
      <c r="EQ407" s="176"/>
      <c r="ER407" s="176"/>
      <c r="ES407" s="176"/>
      <c r="ET407" s="176"/>
      <c r="EU407" s="176"/>
      <c r="EV407" s="176"/>
      <c r="EW407" s="176"/>
      <c r="EX407" s="176"/>
      <c r="EY407" s="176"/>
      <c r="EZ407" s="176"/>
      <c r="FA407" s="176"/>
      <c r="FB407" s="176"/>
      <c r="FC407" s="176"/>
      <c r="FD407" s="176"/>
      <c r="FE407" s="176"/>
      <c r="FF407" s="176"/>
      <c r="FG407" s="176"/>
      <c r="FH407" s="176"/>
      <c r="FI407" s="176"/>
      <c r="FJ407" s="176"/>
      <c r="FK407" s="176"/>
      <c r="FL407" s="176"/>
      <c r="FM407" s="176"/>
      <c r="FN407" s="176"/>
      <c r="FO407" s="176"/>
      <c r="FP407" s="176"/>
      <c r="FQ407" s="176"/>
      <c r="FR407" s="176"/>
      <c r="FS407" s="176"/>
      <c r="FT407" s="176"/>
      <c r="FU407" s="176"/>
      <c r="FV407" s="176"/>
      <c r="FW407" s="176"/>
      <c r="FX407" s="176"/>
      <c r="FY407" s="176"/>
      <c r="FZ407" s="176"/>
      <c r="GA407" s="176"/>
      <c r="GB407" s="176"/>
      <c r="GC407" s="176"/>
      <c r="GD407" s="176"/>
      <c r="GE407" s="176"/>
      <c r="GF407" s="176"/>
      <c r="GG407" s="176"/>
      <c r="GH407" s="176"/>
      <c r="GI407" s="176"/>
      <c r="GJ407" s="176"/>
      <c r="GK407" s="176"/>
      <c r="GL407" s="176"/>
      <c r="GM407" s="176"/>
      <c r="GN407" s="176"/>
      <c r="GO407" s="176"/>
      <c r="GP407" s="176"/>
      <c r="GQ407" s="176"/>
      <c r="GR407" s="176"/>
      <c r="GS407" s="176"/>
      <c r="GT407" s="176"/>
      <c r="GU407" s="176"/>
      <c r="GV407" s="176"/>
      <c r="GW407" s="176"/>
      <c r="GX407" s="176"/>
      <c r="GY407" s="176"/>
      <c r="GZ407" s="176"/>
      <c r="HA407" s="176"/>
      <c r="HB407" s="176"/>
      <c r="HC407" s="176"/>
      <c r="HD407" s="176"/>
      <c r="HE407" s="176"/>
      <c r="HF407" s="176"/>
      <c r="HG407" s="176"/>
      <c r="HH407" s="176"/>
      <c r="HI407" s="176"/>
      <c r="HJ407" s="176"/>
      <c r="HK407" s="176"/>
      <c r="HL407" s="176"/>
      <c r="HM407" s="176"/>
      <c r="HN407" s="176"/>
      <c r="HO407" s="176"/>
      <c r="HP407" s="176"/>
      <c r="HQ407" s="176"/>
      <c r="HR407" s="176"/>
      <c r="HS407" s="176"/>
      <c r="HT407" s="176"/>
      <c r="HU407" s="176"/>
      <c r="HV407" s="176"/>
      <c r="HW407" s="176"/>
      <c r="HX407" s="176"/>
      <c r="HY407" s="176"/>
      <c r="HZ407" s="176"/>
      <c r="IA407" s="176"/>
      <c r="IB407" s="176"/>
      <c r="IC407" s="176"/>
      <c r="ID407" s="176"/>
      <c r="IE407" s="176"/>
      <c r="IF407" s="176"/>
      <c r="IG407" s="176"/>
      <c r="IH407" s="176"/>
      <c r="II407" s="176"/>
      <c r="IJ407" s="176"/>
      <c r="IK407" s="176"/>
      <c r="IL407" s="176"/>
      <c r="IM407" s="176"/>
      <c r="IN407" s="176"/>
      <c r="IO407" s="176"/>
      <c r="IP407" s="176"/>
      <c r="IQ407" s="176"/>
      <c r="IR407" s="176"/>
      <c r="IS407" s="176"/>
      <c r="IT407" s="176"/>
      <c r="IU407" s="176"/>
      <c r="IV407" s="176"/>
    </row>
    <row r="408" spans="1:256" s="177" customFormat="1" x14ac:dyDescent="0.2">
      <c r="A408" s="591"/>
      <c r="B408" s="102"/>
      <c r="C408" s="672"/>
      <c r="D408" s="672"/>
      <c r="E408" s="672"/>
      <c r="F408" s="104"/>
      <c r="G408" s="105"/>
      <c r="H408" s="106"/>
      <c r="I408" s="107"/>
      <c r="J408" s="179"/>
      <c r="K408" s="175"/>
      <c r="L408" s="175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76"/>
      <c r="DX408" s="176"/>
      <c r="DY408" s="176"/>
      <c r="DZ408" s="176"/>
      <c r="EA408" s="176"/>
      <c r="EB408" s="176"/>
      <c r="EC408" s="176"/>
      <c r="ED408" s="176"/>
      <c r="EE408" s="176"/>
      <c r="EF408" s="176"/>
      <c r="EG408" s="176"/>
      <c r="EH408" s="176"/>
      <c r="EI408" s="176"/>
      <c r="EJ408" s="176"/>
      <c r="EK408" s="176"/>
      <c r="EL408" s="176"/>
      <c r="EM408" s="176"/>
      <c r="EN408" s="176"/>
      <c r="EO408" s="176"/>
      <c r="EP408" s="176"/>
      <c r="EQ408" s="176"/>
      <c r="ER408" s="176"/>
      <c r="ES408" s="176"/>
      <c r="ET408" s="176"/>
      <c r="EU408" s="176"/>
      <c r="EV408" s="176"/>
      <c r="EW408" s="176"/>
      <c r="EX408" s="176"/>
      <c r="EY408" s="176"/>
      <c r="EZ408" s="176"/>
      <c r="FA408" s="176"/>
      <c r="FB408" s="176"/>
      <c r="FC408" s="176"/>
      <c r="FD408" s="176"/>
      <c r="FE408" s="176"/>
      <c r="FF408" s="176"/>
      <c r="FG408" s="176"/>
      <c r="FH408" s="176"/>
      <c r="FI408" s="176"/>
      <c r="FJ408" s="176"/>
      <c r="FK408" s="176"/>
      <c r="FL408" s="176"/>
      <c r="FM408" s="176"/>
      <c r="FN408" s="176"/>
      <c r="FO408" s="176"/>
      <c r="FP408" s="176"/>
      <c r="FQ408" s="176"/>
      <c r="FR408" s="176"/>
      <c r="FS408" s="176"/>
      <c r="FT408" s="176"/>
      <c r="FU408" s="176"/>
      <c r="FV408" s="176"/>
      <c r="FW408" s="176"/>
      <c r="FX408" s="176"/>
      <c r="FY408" s="176"/>
      <c r="FZ408" s="176"/>
      <c r="GA408" s="176"/>
      <c r="GB408" s="176"/>
      <c r="GC408" s="176"/>
      <c r="GD408" s="176"/>
      <c r="GE408" s="176"/>
      <c r="GF408" s="176"/>
      <c r="GG408" s="176"/>
      <c r="GH408" s="176"/>
      <c r="GI408" s="176"/>
      <c r="GJ408" s="176"/>
      <c r="GK408" s="176"/>
      <c r="GL408" s="176"/>
      <c r="GM408" s="176"/>
      <c r="GN408" s="176"/>
      <c r="GO408" s="176"/>
      <c r="GP408" s="176"/>
      <c r="GQ408" s="176"/>
      <c r="GR408" s="176"/>
      <c r="GS408" s="176"/>
      <c r="GT408" s="176"/>
      <c r="GU408" s="176"/>
      <c r="GV408" s="176"/>
      <c r="GW408" s="176"/>
      <c r="GX408" s="176"/>
      <c r="GY408" s="176"/>
      <c r="GZ408" s="176"/>
      <c r="HA408" s="176"/>
      <c r="HB408" s="176"/>
      <c r="HC408" s="176"/>
      <c r="HD408" s="176"/>
      <c r="HE408" s="176"/>
      <c r="HF408" s="176"/>
      <c r="HG408" s="176"/>
      <c r="HH408" s="176"/>
      <c r="HI408" s="176"/>
      <c r="HJ408" s="176"/>
      <c r="HK408" s="176"/>
      <c r="HL408" s="176"/>
      <c r="HM408" s="176"/>
      <c r="HN408" s="176"/>
      <c r="HO408" s="176"/>
      <c r="HP408" s="176"/>
      <c r="HQ408" s="176"/>
      <c r="HR408" s="176"/>
      <c r="HS408" s="176"/>
      <c r="HT408" s="176"/>
      <c r="HU408" s="176"/>
      <c r="HV408" s="176"/>
      <c r="HW408" s="176"/>
      <c r="HX408" s="176"/>
      <c r="HY408" s="176"/>
      <c r="HZ408" s="176"/>
      <c r="IA408" s="176"/>
      <c r="IB408" s="176"/>
      <c r="IC408" s="176"/>
      <c r="ID408" s="176"/>
      <c r="IE408" s="176"/>
      <c r="IF408" s="176"/>
      <c r="IG408" s="176"/>
      <c r="IH408" s="176"/>
      <c r="II408" s="176"/>
      <c r="IJ408" s="176"/>
      <c r="IK408" s="176"/>
      <c r="IL408" s="176"/>
      <c r="IM408" s="176"/>
      <c r="IN408" s="176"/>
      <c r="IO408" s="176"/>
      <c r="IP408" s="176"/>
      <c r="IQ408" s="176"/>
      <c r="IR408" s="176"/>
      <c r="IS408" s="176"/>
      <c r="IT408" s="176"/>
      <c r="IU408" s="176"/>
      <c r="IV408" s="176"/>
    </row>
    <row r="409" spans="1:256" s="177" customFormat="1" x14ac:dyDescent="0.2">
      <c r="A409" s="591"/>
      <c r="B409" s="866" t="s">
        <v>229</v>
      </c>
      <c r="C409" s="813" t="s">
        <v>22</v>
      </c>
      <c r="D409" s="813" t="s">
        <v>223</v>
      </c>
      <c r="E409" s="813" t="s">
        <v>17</v>
      </c>
      <c r="F409" s="816" t="s">
        <v>224</v>
      </c>
      <c r="G409" s="818" t="s">
        <v>225</v>
      </c>
      <c r="H409" s="819"/>
      <c r="I409" s="820" t="s">
        <v>230</v>
      </c>
      <c r="J409" s="179"/>
      <c r="K409" s="175"/>
      <c r="L409" s="181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76"/>
      <c r="DX409" s="176"/>
      <c r="DY409" s="176"/>
      <c r="DZ409" s="176"/>
      <c r="EA409" s="176"/>
      <c r="EB409" s="176"/>
      <c r="EC409" s="176"/>
      <c r="ED409" s="176"/>
      <c r="EE409" s="176"/>
      <c r="EF409" s="176"/>
      <c r="EG409" s="176"/>
      <c r="EH409" s="176"/>
      <c r="EI409" s="176"/>
      <c r="EJ409" s="176"/>
      <c r="EK409" s="176"/>
      <c r="EL409" s="176"/>
      <c r="EM409" s="176"/>
      <c r="EN409" s="176"/>
      <c r="EO409" s="176"/>
      <c r="EP409" s="176"/>
      <c r="EQ409" s="176"/>
      <c r="ER409" s="176"/>
      <c r="ES409" s="176"/>
      <c r="ET409" s="176"/>
      <c r="EU409" s="176"/>
      <c r="EV409" s="176"/>
      <c r="EW409" s="176"/>
      <c r="EX409" s="176"/>
      <c r="EY409" s="176"/>
      <c r="EZ409" s="176"/>
      <c r="FA409" s="176"/>
      <c r="FB409" s="176"/>
      <c r="FC409" s="176"/>
      <c r="FD409" s="176"/>
      <c r="FE409" s="176"/>
      <c r="FF409" s="176"/>
      <c r="FG409" s="176"/>
      <c r="FH409" s="176"/>
      <c r="FI409" s="176"/>
      <c r="FJ409" s="176"/>
      <c r="FK409" s="176"/>
      <c r="FL409" s="176"/>
      <c r="FM409" s="176"/>
      <c r="FN409" s="176"/>
      <c r="FO409" s="176"/>
      <c r="FP409" s="176"/>
      <c r="FQ409" s="176"/>
      <c r="FR409" s="176"/>
      <c r="FS409" s="176"/>
      <c r="FT409" s="176"/>
      <c r="FU409" s="176"/>
      <c r="FV409" s="176"/>
      <c r="FW409" s="176"/>
      <c r="FX409" s="176"/>
      <c r="FY409" s="176"/>
      <c r="FZ409" s="176"/>
      <c r="GA409" s="176"/>
      <c r="GB409" s="176"/>
      <c r="GC409" s="176"/>
      <c r="GD409" s="176"/>
      <c r="GE409" s="176"/>
      <c r="GF409" s="176"/>
      <c r="GG409" s="176"/>
      <c r="GH409" s="176"/>
      <c r="GI409" s="176"/>
      <c r="GJ409" s="176"/>
      <c r="GK409" s="176"/>
      <c r="GL409" s="176"/>
      <c r="GM409" s="176"/>
      <c r="GN409" s="176"/>
      <c r="GO409" s="176"/>
      <c r="GP409" s="176"/>
      <c r="GQ409" s="176"/>
      <c r="GR409" s="176"/>
      <c r="GS409" s="176"/>
      <c r="GT409" s="176"/>
      <c r="GU409" s="176"/>
      <c r="GV409" s="176"/>
      <c r="GW409" s="176"/>
      <c r="GX409" s="176"/>
      <c r="GY409" s="176"/>
      <c r="GZ409" s="176"/>
      <c r="HA409" s="176"/>
      <c r="HB409" s="176"/>
      <c r="HC409" s="176"/>
      <c r="HD409" s="176"/>
      <c r="HE409" s="176"/>
      <c r="HF409" s="176"/>
      <c r="HG409" s="176"/>
      <c r="HH409" s="176"/>
      <c r="HI409" s="176"/>
      <c r="HJ409" s="176"/>
      <c r="HK409" s="176"/>
      <c r="HL409" s="176"/>
      <c r="HM409" s="176"/>
      <c r="HN409" s="176"/>
      <c r="HO409" s="176"/>
      <c r="HP409" s="176"/>
      <c r="HQ409" s="176"/>
      <c r="HR409" s="176"/>
      <c r="HS409" s="176"/>
      <c r="HT409" s="176"/>
      <c r="HU409" s="176"/>
      <c r="HV409" s="176"/>
      <c r="HW409" s="176"/>
      <c r="HX409" s="176"/>
      <c r="HY409" s="176"/>
      <c r="HZ409" s="176"/>
      <c r="IA409" s="176"/>
      <c r="IB409" s="176"/>
      <c r="IC409" s="176"/>
      <c r="ID409" s="176"/>
      <c r="IE409" s="176"/>
      <c r="IF409" s="176"/>
      <c r="IG409" s="176"/>
      <c r="IH409" s="176"/>
      <c r="II409" s="176"/>
      <c r="IJ409" s="176"/>
      <c r="IK409" s="176"/>
      <c r="IL409" s="176"/>
      <c r="IM409" s="176"/>
      <c r="IN409" s="176"/>
      <c r="IO409" s="176"/>
      <c r="IP409" s="176"/>
      <c r="IQ409" s="176"/>
      <c r="IR409" s="176"/>
      <c r="IS409" s="176"/>
      <c r="IT409" s="176"/>
      <c r="IU409" s="176"/>
      <c r="IV409" s="176"/>
    </row>
    <row r="410" spans="1:256" s="177" customFormat="1" x14ac:dyDescent="0.2">
      <c r="A410" s="591"/>
      <c r="B410" s="868"/>
      <c r="C410" s="814"/>
      <c r="D410" s="814"/>
      <c r="E410" s="814"/>
      <c r="F410" s="869"/>
      <c r="G410" s="165" t="s">
        <v>227</v>
      </c>
      <c r="H410" s="166" t="s">
        <v>228</v>
      </c>
      <c r="I410" s="821"/>
      <c r="J410" s="182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76"/>
      <c r="DX410" s="176"/>
      <c r="DY410" s="176"/>
      <c r="DZ410" s="176"/>
      <c r="EA410" s="176"/>
      <c r="EB410" s="176"/>
      <c r="EC410" s="176"/>
      <c r="ED410" s="176"/>
      <c r="EE410" s="176"/>
      <c r="EF410" s="176"/>
      <c r="EG410" s="176"/>
      <c r="EH410" s="176"/>
      <c r="EI410" s="176"/>
      <c r="EJ410" s="176"/>
      <c r="EK410" s="176"/>
      <c r="EL410" s="176"/>
      <c r="EM410" s="176"/>
      <c r="EN410" s="176"/>
      <c r="EO410" s="176"/>
      <c r="EP410" s="176"/>
      <c r="EQ410" s="176"/>
      <c r="ER410" s="176"/>
      <c r="ES410" s="176"/>
      <c r="ET410" s="176"/>
      <c r="EU410" s="176"/>
      <c r="EV410" s="176"/>
      <c r="EW410" s="176"/>
      <c r="EX410" s="176"/>
      <c r="EY410" s="176"/>
      <c r="EZ410" s="176"/>
      <c r="FA410" s="176"/>
      <c r="FB410" s="176"/>
      <c r="FC410" s="176"/>
      <c r="FD410" s="176"/>
      <c r="FE410" s="176"/>
      <c r="FF410" s="176"/>
      <c r="FG410" s="176"/>
      <c r="FH410" s="176"/>
      <c r="FI410" s="176"/>
      <c r="FJ410" s="176"/>
      <c r="FK410" s="176"/>
      <c r="FL410" s="176"/>
      <c r="FM410" s="176"/>
      <c r="FN410" s="176"/>
      <c r="FO410" s="176"/>
      <c r="FP410" s="176"/>
      <c r="FQ410" s="176"/>
      <c r="FR410" s="176"/>
      <c r="FS410" s="176"/>
      <c r="FT410" s="176"/>
      <c r="FU410" s="176"/>
      <c r="FV410" s="176"/>
      <c r="FW410" s="176"/>
      <c r="FX410" s="176"/>
      <c r="FY410" s="176"/>
      <c r="FZ410" s="176"/>
      <c r="GA410" s="176"/>
      <c r="GB410" s="176"/>
      <c r="GC410" s="176"/>
      <c r="GD410" s="176"/>
      <c r="GE410" s="176"/>
      <c r="GF410" s="176"/>
      <c r="GG410" s="176"/>
      <c r="GH410" s="176"/>
      <c r="GI410" s="176"/>
      <c r="GJ410" s="176"/>
      <c r="GK410" s="176"/>
      <c r="GL410" s="176"/>
      <c r="GM410" s="176"/>
      <c r="GN410" s="176"/>
      <c r="GO410" s="176"/>
      <c r="GP410" s="176"/>
      <c r="GQ410" s="176"/>
      <c r="GR410" s="176"/>
      <c r="GS410" s="176"/>
      <c r="GT410" s="176"/>
      <c r="GU410" s="176"/>
      <c r="GV410" s="176"/>
      <c r="GW410" s="176"/>
      <c r="GX410" s="176"/>
      <c r="GY410" s="176"/>
      <c r="GZ410" s="176"/>
      <c r="HA410" s="176"/>
      <c r="HB410" s="176"/>
      <c r="HC410" s="176"/>
      <c r="HD410" s="176"/>
      <c r="HE410" s="176"/>
      <c r="HF410" s="176"/>
      <c r="HG410" s="176"/>
      <c r="HH410" s="176"/>
      <c r="HI410" s="176"/>
      <c r="HJ410" s="176"/>
      <c r="HK410" s="176"/>
      <c r="HL410" s="176"/>
      <c r="HM410" s="176"/>
      <c r="HN410" s="176"/>
      <c r="HO410" s="176"/>
      <c r="HP410" s="176"/>
      <c r="HQ410" s="176"/>
      <c r="HR410" s="176"/>
      <c r="HS410" s="176"/>
      <c r="HT410" s="176"/>
      <c r="HU410" s="176"/>
      <c r="HV410" s="176"/>
      <c r="HW410" s="176"/>
      <c r="HX410" s="176"/>
      <c r="HY410" s="176"/>
      <c r="HZ410" s="176"/>
      <c r="IA410" s="176"/>
      <c r="IB410" s="176"/>
      <c r="IC410" s="176"/>
      <c r="ID410" s="176"/>
      <c r="IE410" s="176"/>
      <c r="IF410" s="176"/>
      <c r="IG410" s="176"/>
      <c r="IH410" s="176"/>
      <c r="II410" s="176"/>
      <c r="IJ410" s="176"/>
      <c r="IK410" s="176"/>
      <c r="IL410" s="176"/>
      <c r="IM410" s="176"/>
      <c r="IN410" s="176"/>
      <c r="IO410" s="176"/>
      <c r="IP410" s="176"/>
      <c r="IQ410" s="176"/>
      <c r="IR410" s="176"/>
      <c r="IS410" s="176"/>
      <c r="IT410" s="176"/>
      <c r="IU410" s="176"/>
      <c r="IV410" s="176"/>
    </row>
    <row r="411" spans="1:256" s="177" customFormat="1" ht="22.5" x14ac:dyDescent="0.2">
      <c r="A411" s="591"/>
      <c r="B411" s="632" t="s">
        <v>1039</v>
      </c>
      <c r="C411" s="77" t="s">
        <v>11</v>
      </c>
      <c r="D411" s="555">
        <v>30945</v>
      </c>
      <c r="E411" s="555" t="s">
        <v>17</v>
      </c>
      <c r="F411" s="565">
        <v>1</v>
      </c>
      <c r="G411" s="165">
        <f>22.9/100</f>
        <v>0.22899999999999998</v>
      </c>
      <c r="H411" s="114">
        <f>TRUNC(F411*G411,2)</f>
        <v>0.22</v>
      </c>
      <c r="I411" s="558"/>
      <c r="J411" s="182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76"/>
      <c r="DX411" s="176"/>
      <c r="DY411" s="176"/>
      <c r="DZ411" s="176"/>
      <c r="EA411" s="176"/>
      <c r="EB411" s="176"/>
      <c r="EC411" s="176"/>
      <c r="ED411" s="176"/>
      <c r="EE411" s="176"/>
      <c r="EF411" s="176"/>
      <c r="EG411" s="176"/>
      <c r="EH411" s="176"/>
      <c r="EI411" s="176"/>
      <c r="EJ411" s="176"/>
      <c r="EK411" s="176"/>
      <c r="EL411" s="176"/>
      <c r="EM411" s="176"/>
      <c r="EN411" s="176"/>
      <c r="EO411" s="176"/>
      <c r="EP411" s="176"/>
      <c r="EQ411" s="176"/>
      <c r="ER411" s="176"/>
      <c r="ES411" s="176"/>
      <c r="ET411" s="176"/>
      <c r="EU411" s="176"/>
      <c r="EV411" s="176"/>
      <c r="EW411" s="176"/>
      <c r="EX411" s="176"/>
      <c r="EY411" s="176"/>
      <c r="EZ411" s="176"/>
      <c r="FA411" s="176"/>
      <c r="FB411" s="176"/>
      <c r="FC411" s="176"/>
      <c r="FD411" s="176"/>
      <c r="FE411" s="176"/>
      <c r="FF411" s="176"/>
      <c r="FG411" s="176"/>
      <c r="FH411" s="176"/>
      <c r="FI411" s="176"/>
      <c r="FJ411" s="176"/>
      <c r="FK411" s="176"/>
      <c r="FL411" s="176"/>
      <c r="FM411" s="176"/>
      <c r="FN411" s="176"/>
      <c r="FO411" s="176"/>
      <c r="FP411" s="176"/>
      <c r="FQ411" s="176"/>
      <c r="FR411" s="176"/>
      <c r="FS411" s="176"/>
      <c r="FT411" s="176"/>
      <c r="FU411" s="176"/>
      <c r="FV411" s="176"/>
      <c r="FW411" s="176"/>
      <c r="FX411" s="176"/>
      <c r="FY411" s="176"/>
      <c r="FZ411" s="176"/>
      <c r="GA411" s="176"/>
      <c r="GB411" s="176"/>
      <c r="GC411" s="176"/>
      <c r="GD411" s="176"/>
      <c r="GE411" s="176"/>
      <c r="GF411" s="176"/>
      <c r="GG411" s="176"/>
      <c r="GH411" s="176"/>
      <c r="GI411" s="176"/>
      <c r="GJ411" s="176"/>
      <c r="GK411" s="176"/>
      <c r="GL411" s="176"/>
      <c r="GM411" s="176"/>
      <c r="GN411" s="176"/>
      <c r="GO411" s="176"/>
      <c r="GP411" s="176"/>
      <c r="GQ411" s="176"/>
      <c r="GR411" s="176"/>
      <c r="GS411" s="176"/>
      <c r="GT411" s="176"/>
      <c r="GU411" s="176"/>
      <c r="GV411" s="176"/>
      <c r="GW411" s="176"/>
      <c r="GX411" s="176"/>
      <c r="GY411" s="176"/>
      <c r="GZ411" s="176"/>
      <c r="HA411" s="176"/>
      <c r="HB411" s="176"/>
      <c r="HC411" s="176"/>
      <c r="HD411" s="176"/>
      <c r="HE411" s="176"/>
      <c r="HF411" s="176"/>
      <c r="HG411" s="176"/>
      <c r="HH411" s="176"/>
      <c r="HI411" s="176"/>
      <c r="HJ411" s="176"/>
      <c r="HK411" s="176"/>
      <c r="HL411" s="176"/>
      <c r="HM411" s="176"/>
      <c r="HN411" s="176"/>
      <c r="HO411" s="176"/>
      <c r="HP411" s="176"/>
      <c r="HQ411" s="176"/>
      <c r="HR411" s="176"/>
      <c r="HS411" s="176"/>
      <c r="HT411" s="176"/>
      <c r="HU411" s="176"/>
      <c r="HV411" s="176"/>
      <c r="HW411" s="176"/>
      <c r="HX411" s="176"/>
      <c r="HY411" s="176"/>
      <c r="HZ411" s="176"/>
      <c r="IA411" s="176"/>
      <c r="IB411" s="176"/>
      <c r="IC411" s="176"/>
      <c r="ID411" s="176"/>
      <c r="IE411" s="176"/>
      <c r="IF411" s="176"/>
      <c r="IG411" s="176"/>
      <c r="IH411" s="176"/>
      <c r="II411" s="176"/>
      <c r="IJ411" s="176"/>
      <c r="IK411" s="176"/>
      <c r="IL411" s="176"/>
      <c r="IM411" s="176"/>
      <c r="IN411" s="176"/>
      <c r="IO411" s="176"/>
      <c r="IP411" s="176"/>
      <c r="IQ411" s="176"/>
      <c r="IR411" s="176"/>
      <c r="IS411" s="176"/>
      <c r="IT411" s="176"/>
      <c r="IU411" s="176"/>
      <c r="IV411" s="176"/>
    </row>
    <row r="412" spans="1:256" s="177" customFormat="1" ht="17.25" customHeight="1" x14ac:dyDescent="0.2">
      <c r="A412" s="591"/>
      <c r="B412" s="132"/>
      <c r="C412" s="77"/>
      <c r="D412" s="593"/>
      <c r="E412" s="111"/>
      <c r="F412" s="172"/>
      <c r="G412" s="594"/>
      <c r="H412" s="125"/>
      <c r="I412" s="569"/>
      <c r="J412" s="182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76"/>
      <c r="DX412" s="176"/>
      <c r="DY412" s="176"/>
      <c r="DZ412" s="176"/>
      <c r="EA412" s="176"/>
      <c r="EB412" s="176"/>
      <c r="EC412" s="176"/>
      <c r="ED412" s="176"/>
      <c r="EE412" s="176"/>
      <c r="EF412" s="176"/>
      <c r="EG412" s="176"/>
      <c r="EH412" s="176"/>
      <c r="EI412" s="176"/>
      <c r="EJ412" s="176"/>
      <c r="EK412" s="176"/>
      <c r="EL412" s="176"/>
      <c r="EM412" s="176"/>
      <c r="EN412" s="176"/>
      <c r="EO412" s="176"/>
      <c r="EP412" s="176"/>
      <c r="EQ412" s="176"/>
      <c r="ER412" s="176"/>
      <c r="ES412" s="176"/>
      <c r="ET412" s="176"/>
      <c r="EU412" s="176"/>
      <c r="EV412" s="176"/>
      <c r="EW412" s="176"/>
      <c r="EX412" s="176"/>
      <c r="EY412" s="176"/>
      <c r="EZ412" s="176"/>
      <c r="FA412" s="176"/>
      <c r="FB412" s="176"/>
      <c r="FC412" s="176"/>
      <c r="FD412" s="176"/>
      <c r="FE412" s="176"/>
      <c r="FF412" s="176"/>
      <c r="FG412" s="176"/>
      <c r="FH412" s="176"/>
      <c r="FI412" s="176"/>
      <c r="FJ412" s="176"/>
      <c r="FK412" s="176"/>
      <c r="FL412" s="176"/>
      <c r="FM412" s="176"/>
      <c r="FN412" s="176"/>
      <c r="FO412" s="176"/>
      <c r="FP412" s="176"/>
      <c r="FQ412" s="176"/>
      <c r="FR412" s="176"/>
      <c r="FS412" s="176"/>
      <c r="FT412" s="176"/>
      <c r="FU412" s="176"/>
      <c r="FV412" s="176"/>
      <c r="FW412" s="176"/>
      <c r="FX412" s="176"/>
      <c r="FY412" s="176"/>
      <c r="FZ412" s="176"/>
      <c r="GA412" s="176"/>
      <c r="GB412" s="176"/>
      <c r="GC412" s="176"/>
      <c r="GD412" s="176"/>
      <c r="GE412" s="176"/>
      <c r="GF412" s="176"/>
      <c r="GG412" s="176"/>
      <c r="GH412" s="176"/>
      <c r="GI412" s="176"/>
      <c r="GJ412" s="176"/>
      <c r="GK412" s="176"/>
      <c r="GL412" s="176"/>
      <c r="GM412" s="176"/>
      <c r="GN412" s="176"/>
      <c r="GO412" s="176"/>
      <c r="GP412" s="176"/>
      <c r="GQ412" s="176"/>
      <c r="GR412" s="176"/>
      <c r="GS412" s="176"/>
      <c r="GT412" s="176"/>
      <c r="GU412" s="176"/>
      <c r="GV412" s="176"/>
      <c r="GW412" s="176"/>
      <c r="GX412" s="176"/>
      <c r="GY412" s="176"/>
      <c r="GZ412" s="176"/>
      <c r="HA412" s="176"/>
      <c r="HB412" s="176"/>
      <c r="HC412" s="176"/>
      <c r="HD412" s="176"/>
      <c r="HE412" s="176"/>
      <c r="HF412" s="176"/>
      <c r="HG412" s="176"/>
      <c r="HH412" s="176"/>
      <c r="HI412" s="176"/>
      <c r="HJ412" s="176"/>
      <c r="HK412" s="176"/>
      <c r="HL412" s="176"/>
      <c r="HM412" s="176"/>
      <c r="HN412" s="176"/>
      <c r="HO412" s="176"/>
      <c r="HP412" s="176"/>
      <c r="HQ412" s="176"/>
      <c r="HR412" s="176"/>
      <c r="HS412" s="176"/>
      <c r="HT412" s="176"/>
      <c r="HU412" s="176"/>
      <c r="HV412" s="176"/>
      <c r="HW412" s="176"/>
      <c r="HX412" s="176"/>
      <c r="HY412" s="176"/>
      <c r="HZ412" s="176"/>
      <c r="IA412" s="176"/>
      <c r="IB412" s="176"/>
      <c r="IC412" s="176"/>
      <c r="ID412" s="176"/>
      <c r="IE412" s="176"/>
      <c r="IF412" s="176"/>
      <c r="IG412" s="176"/>
      <c r="IH412" s="176"/>
      <c r="II412" s="176"/>
      <c r="IJ412" s="176"/>
      <c r="IK412" s="176"/>
      <c r="IL412" s="176"/>
      <c r="IM412" s="176"/>
      <c r="IN412" s="176"/>
      <c r="IO412" s="176"/>
      <c r="IP412" s="176"/>
      <c r="IQ412" s="176"/>
      <c r="IR412" s="176"/>
      <c r="IS412" s="176"/>
      <c r="IT412" s="176"/>
      <c r="IU412" s="176"/>
      <c r="IV412" s="176"/>
    </row>
    <row r="413" spans="1:256" s="177" customFormat="1" x14ac:dyDescent="0.2">
      <c r="A413" s="591"/>
      <c r="B413" s="170" t="s">
        <v>230</v>
      </c>
      <c r="C413" s="808"/>
      <c r="D413" s="809"/>
      <c r="E413" s="809"/>
      <c r="F413" s="809"/>
      <c r="G413" s="809"/>
      <c r="H413" s="810"/>
      <c r="I413" s="171">
        <f>SUM(H411:H412)</f>
        <v>0.22</v>
      </c>
      <c r="J413" s="182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76"/>
      <c r="DX413" s="176"/>
      <c r="DY413" s="176"/>
      <c r="DZ413" s="176"/>
      <c r="EA413" s="176"/>
      <c r="EB413" s="176"/>
      <c r="EC413" s="176"/>
      <c r="ED413" s="176"/>
      <c r="EE413" s="176"/>
      <c r="EF413" s="176"/>
      <c r="EG413" s="176"/>
      <c r="EH413" s="176"/>
      <c r="EI413" s="176"/>
      <c r="EJ413" s="176"/>
      <c r="EK413" s="176"/>
      <c r="EL413" s="176"/>
      <c r="EM413" s="176"/>
      <c r="EN413" s="176"/>
      <c r="EO413" s="176"/>
      <c r="EP413" s="176"/>
      <c r="EQ413" s="176"/>
      <c r="ER413" s="176"/>
      <c r="ES413" s="176"/>
      <c r="ET413" s="176"/>
      <c r="EU413" s="176"/>
      <c r="EV413" s="176"/>
      <c r="EW413" s="176"/>
      <c r="EX413" s="176"/>
      <c r="EY413" s="176"/>
      <c r="EZ413" s="176"/>
      <c r="FA413" s="176"/>
      <c r="FB413" s="176"/>
      <c r="FC413" s="176"/>
      <c r="FD413" s="176"/>
      <c r="FE413" s="176"/>
      <c r="FF413" s="176"/>
      <c r="FG413" s="176"/>
      <c r="FH413" s="176"/>
      <c r="FI413" s="176"/>
      <c r="FJ413" s="176"/>
      <c r="FK413" s="176"/>
      <c r="FL413" s="176"/>
      <c r="FM413" s="176"/>
      <c r="FN413" s="176"/>
      <c r="FO413" s="176"/>
      <c r="FP413" s="176"/>
      <c r="FQ413" s="176"/>
      <c r="FR413" s="176"/>
      <c r="FS413" s="176"/>
      <c r="FT413" s="176"/>
      <c r="FU413" s="176"/>
      <c r="FV413" s="176"/>
      <c r="FW413" s="176"/>
      <c r="FX413" s="176"/>
      <c r="FY413" s="176"/>
      <c r="FZ413" s="176"/>
      <c r="GA413" s="176"/>
      <c r="GB413" s="176"/>
      <c r="GC413" s="176"/>
      <c r="GD413" s="176"/>
      <c r="GE413" s="176"/>
      <c r="GF413" s="176"/>
      <c r="GG413" s="176"/>
      <c r="GH413" s="176"/>
      <c r="GI413" s="176"/>
      <c r="GJ413" s="176"/>
      <c r="GK413" s="176"/>
      <c r="GL413" s="176"/>
      <c r="GM413" s="176"/>
      <c r="GN413" s="176"/>
      <c r="GO413" s="176"/>
      <c r="GP413" s="176"/>
      <c r="GQ413" s="176"/>
      <c r="GR413" s="176"/>
      <c r="GS413" s="176"/>
      <c r="GT413" s="176"/>
      <c r="GU413" s="176"/>
      <c r="GV413" s="176"/>
      <c r="GW413" s="176"/>
      <c r="GX413" s="176"/>
      <c r="GY413" s="176"/>
      <c r="GZ413" s="176"/>
      <c r="HA413" s="176"/>
      <c r="HB413" s="176"/>
      <c r="HC413" s="176"/>
      <c r="HD413" s="176"/>
      <c r="HE413" s="176"/>
      <c r="HF413" s="176"/>
      <c r="HG413" s="176"/>
      <c r="HH413" s="176"/>
      <c r="HI413" s="176"/>
      <c r="HJ413" s="176"/>
      <c r="HK413" s="176"/>
      <c r="HL413" s="176"/>
      <c r="HM413" s="176"/>
      <c r="HN413" s="176"/>
      <c r="HO413" s="176"/>
      <c r="HP413" s="176"/>
      <c r="HQ413" s="176"/>
      <c r="HR413" s="176"/>
      <c r="HS413" s="176"/>
      <c r="HT413" s="176"/>
      <c r="HU413" s="176"/>
      <c r="HV413" s="176"/>
      <c r="HW413" s="176"/>
      <c r="HX413" s="176"/>
      <c r="HY413" s="176"/>
      <c r="HZ413" s="176"/>
      <c r="IA413" s="176"/>
      <c r="IB413" s="176"/>
      <c r="IC413" s="176"/>
      <c r="ID413" s="176"/>
      <c r="IE413" s="176"/>
      <c r="IF413" s="176"/>
      <c r="IG413" s="176"/>
      <c r="IH413" s="176"/>
      <c r="II413" s="176"/>
      <c r="IJ413" s="176"/>
      <c r="IK413" s="176"/>
      <c r="IL413" s="176"/>
      <c r="IM413" s="176"/>
      <c r="IN413" s="176"/>
      <c r="IO413" s="176"/>
      <c r="IP413" s="176"/>
      <c r="IQ413" s="176"/>
      <c r="IR413" s="176"/>
      <c r="IS413" s="176"/>
      <c r="IT413" s="176"/>
      <c r="IU413" s="176"/>
      <c r="IV413" s="176"/>
    </row>
    <row r="414" spans="1:256" s="177" customFormat="1" x14ac:dyDescent="0.2">
      <c r="A414" s="591"/>
      <c r="B414" s="126"/>
      <c r="C414" s="127"/>
      <c r="D414" s="127"/>
      <c r="E414" s="128"/>
      <c r="F414" s="88"/>
      <c r="G414" s="129"/>
      <c r="H414" s="130"/>
      <c r="I414" s="131"/>
      <c r="J414" s="182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76"/>
      <c r="DX414" s="176"/>
      <c r="DY414" s="176"/>
      <c r="DZ414" s="176"/>
      <c r="EA414" s="176"/>
      <c r="EB414" s="176"/>
      <c r="EC414" s="176"/>
      <c r="ED414" s="176"/>
      <c r="EE414" s="176"/>
      <c r="EF414" s="176"/>
      <c r="EG414" s="176"/>
      <c r="EH414" s="176"/>
      <c r="EI414" s="176"/>
      <c r="EJ414" s="176"/>
      <c r="EK414" s="176"/>
      <c r="EL414" s="176"/>
      <c r="EM414" s="176"/>
      <c r="EN414" s="176"/>
      <c r="EO414" s="176"/>
      <c r="EP414" s="176"/>
      <c r="EQ414" s="176"/>
      <c r="ER414" s="176"/>
      <c r="ES414" s="176"/>
      <c r="ET414" s="176"/>
      <c r="EU414" s="176"/>
      <c r="EV414" s="176"/>
      <c r="EW414" s="176"/>
      <c r="EX414" s="176"/>
      <c r="EY414" s="176"/>
      <c r="EZ414" s="176"/>
      <c r="FA414" s="176"/>
      <c r="FB414" s="176"/>
      <c r="FC414" s="176"/>
      <c r="FD414" s="176"/>
      <c r="FE414" s="176"/>
      <c r="FF414" s="176"/>
      <c r="FG414" s="176"/>
      <c r="FH414" s="176"/>
      <c r="FI414" s="176"/>
      <c r="FJ414" s="176"/>
      <c r="FK414" s="176"/>
      <c r="FL414" s="176"/>
      <c r="FM414" s="176"/>
      <c r="FN414" s="176"/>
      <c r="FO414" s="176"/>
      <c r="FP414" s="176"/>
      <c r="FQ414" s="176"/>
      <c r="FR414" s="176"/>
      <c r="FS414" s="176"/>
      <c r="FT414" s="176"/>
      <c r="FU414" s="176"/>
      <c r="FV414" s="176"/>
      <c r="FW414" s="176"/>
      <c r="FX414" s="176"/>
      <c r="FY414" s="176"/>
      <c r="FZ414" s="176"/>
      <c r="GA414" s="176"/>
      <c r="GB414" s="176"/>
      <c r="GC414" s="176"/>
      <c r="GD414" s="176"/>
      <c r="GE414" s="176"/>
      <c r="GF414" s="176"/>
      <c r="GG414" s="176"/>
      <c r="GH414" s="176"/>
      <c r="GI414" s="176"/>
      <c r="GJ414" s="176"/>
      <c r="GK414" s="176"/>
      <c r="GL414" s="176"/>
      <c r="GM414" s="176"/>
      <c r="GN414" s="176"/>
      <c r="GO414" s="176"/>
      <c r="GP414" s="176"/>
      <c r="GQ414" s="176"/>
      <c r="GR414" s="176"/>
      <c r="GS414" s="176"/>
      <c r="GT414" s="176"/>
      <c r="GU414" s="176"/>
      <c r="GV414" s="176"/>
      <c r="GW414" s="176"/>
      <c r="GX414" s="176"/>
      <c r="GY414" s="176"/>
      <c r="GZ414" s="176"/>
      <c r="HA414" s="176"/>
      <c r="HB414" s="176"/>
      <c r="HC414" s="176"/>
      <c r="HD414" s="176"/>
      <c r="HE414" s="176"/>
      <c r="HF414" s="176"/>
      <c r="HG414" s="176"/>
      <c r="HH414" s="176"/>
      <c r="HI414" s="176"/>
      <c r="HJ414" s="176"/>
      <c r="HK414" s="176"/>
      <c r="HL414" s="176"/>
      <c r="HM414" s="176"/>
      <c r="HN414" s="176"/>
      <c r="HO414" s="176"/>
      <c r="HP414" s="176"/>
      <c r="HQ414" s="176"/>
      <c r="HR414" s="176"/>
      <c r="HS414" s="176"/>
      <c r="HT414" s="176"/>
      <c r="HU414" s="176"/>
      <c r="HV414" s="176"/>
      <c r="HW414" s="176"/>
      <c r="HX414" s="176"/>
      <c r="HY414" s="176"/>
      <c r="HZ414" s="176"/>
      <c r="IA414" s="176"/>
      <c r="IB414" s="176"/>
      <c r="IC414" s="176"/>
      <c r="ID414" s="176"/>
      <c r="IE414" s="176"/>
      <c r="IF414" s="176"/>
      <c r="IG414" s="176"/>
      <c r="IH414" s="176"/>
      <c r="II414" s="176"/>
      <c r="IJ414" s="176"/>
      <c r="IK414" s="176"/>
      <c r="IL414" s="176"/>
      <c r="IM414" s="176"/>
      <c r="IN414" s="176"/>
      <c r="IO414" s="176"/>
      <c r="IP414" s="176"/>
      <c r="IQ414" s="176"/>
      <c r="IR414" s="176"/>
      <c r="IS414" s="176"/>
      <c r="IT414" s="176"/>
      <c r="IU414" s="176"/>
      <c r="IV414" s="176"/>
    </row>
    <row r="415" spans="1:256" s="177" customFormat="1" x14ac:dyDescent="0.2">
      <c r="A415" s="591"/>
      <c r="B415" s="811" t="s">
        <v>231</v>
      </c>
      <c r="C415" s="813" t="s">
        <v>22</v>
      </c>
      <c r="D415" s="813" t="s">
        <v>223</v>
      </c>
      <c r="E415" s="813" t="s">
        <v>17</v>
      </c>
      <c r="F415" s="816" t="s">
        <v>224</v>
      </c>
      <c r="G415" s="818" t="s">
        <v>225</v>
      </c>
      <c r="H415" s="819"/>
      <c r="I415" s="820" t="s">
        <v>232</v>
      </c>
      <c r="J415" s="182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76"/>
      <c r="DX415" s="176"/>
      <c r="DY415" s="176"/>
      <c r="DZ415" s="176"/>
      <c r="EA415" s="176"/>
      <c r="EB415" s="176"/>
      <c r="EC415" s="176"/>
      <c r="ED415" s="176"/>
      <c r="EE415" s="176"/>
      <c r="EF415" s="176"/>
      <c r="EG415" s="176"/>
      <c r="EH415" s="176"/>
      <c r="EI415" s="176"/>
      <c r="EJ415" s="176"/>
      <c r="EK415" s="176"/>
      <c r="EL415" s="176"/>
      <c r="EM415" s="176"/>
      <c r="EN415" s="176"/>
      <c r="EO415" s="176"/>
      <c r="EP415" s="176"/>
      <c r="EQ415" s="176"/>
      <c r="ER415" s="176"/>
      <c r="ES415" s="176"/>
      <c r="ET415" s="176"/>
      <c r="EU415" s="176"/>
      <c r="EV415" s="176"/>
      <c r="EW415" s="176"/>
      <c r="EX415" s="176"/>
      <c r="EY415" s="176"/>
      <c r="EZ415" s="176"/>
      <c r="FA415" s="176"/>
      <c r="FB415" s="176"/>
      <c r="FC415" s="176"/>
      <c r="FD415" s="176"/>
      <c r="FE415" s="176"/>
      <c r="FF415" s="176"/>
      <c r="FG415" s="176"/>
      <c r="FH415" s="176"/>
      <c r="FI415" s="176"/>
      <c r="FJ415" s="176"/>
      <c r="FK415" s="176"/>
      <c r="FL415" s="176"/>
      <c r="FM415" s="176"/>
      <c r="FN415" s="176"/>
      <c r="FO415" s="176"/>
      <c r="FP415" s="176"/>
      <c r="FQ415" s="176"/>
      <c r="FR415" s="176"/>
      <c r="FS415" s="176"/>
      <c r="FT415" s="176"/>
      <c r="FU415" s="176"/>
      <c r="FV415" s="176"/>
      <c r="FW415" s="176"/>
      <c r="FX415" s="176"/>
      <c r="FY415" s="176"/>
      <c r="FZ415" s="176"/>
      <c r="GA415" s="176"/>
      <c r="GB415" s="176"/>
      <c r="GC415" s="176"/>
      <c r="GD415" s="176"/>
      <c r="GE415" s="176"/>
      <c r="GF415" s="176"/>
      <c r="GG415" s="176"/>
      <c r="GH415" s="176"/>
      <c r="GI415" s="176"/>
      <c r="GJ415" s="176"/>
      <c r="GK415" s="176"/>
      <c r="GL415" s="176"/>
      <c r="GM415" s="176"/>
      <c r="GN415" s="176"/>
      <c r="GO415" s="176"/>
      <c r="GP415" s="176"/>
      <c r="GQ415" s="176"/>
      <c r="GR415" s="176"/>
      <c r="GS415" s="176"/>
      <c r="GT415" s="176"/>
      <c r="GU415" s="176"/>
      <c r="GV415" s="176"/>
      <c r="GW415" s="176"/>
      <c r="GX415" s="176"/>
      <c r="GY415" s="176"/>
      <c r="GZ415" s="176"/>
      <c r="HA415" s="176"/>
      <c r="HB415" s="176"/>
      <c r="HC415" s="176"/>
      <c r="HD415" s="176"/>
      <c r="HE415" s="176"/>
      <c r="HF415" s="176"/>
      <c r="HG415" s="176"/>
      <c r="HH415" s="176"/>
      <c r="HI415" s="176"/>
      <c r="HJ415" s="176"/>
      <c r="HK415" s="176"/>
      <c r="HL415" s="176"/>
      <c r="HM415" s="176"/>
      <c r="HN415" s="176"/>
      <c r="HO415" s="176"/>
      <c r="HP415" s="176"/>
      <c r="HQ415" s="176"/>
      <c r="HR415" s="176"/>
      <c r="HS415" s="176"/>
      <c r="HT415" s="176"/>
      <c r="HU415" s="176"/>
      <c r="HV415" s="176"/>
      <c r="HW415" s="176"/>
      <c r="HX415" s="176"/>
      <c r="HY415" s="176"/>
      <c r="HZ415" s="176"/>
      <c r="IA415" s="176"/>
      <c r="IB415" s="176"/>
      <c r="IC415" s="176"/>
      <c r="ID415" s="176"/>
      <c r="IE415" s="176"/>
      <c r="IF415" s="176"/>
      <c r="IG415" s="176"/>
      <c r="IH415" s="176"/>
      <c r="II415" s="176"/>
      <c r="IJ415" s="176"/>
      <c r="IK415" s="176"/>
      <c r="IL415" s="176"/>
      <c r="IM415" s="176"/>
      <c r="IN415" s="176"/>
      <c r="IO415" s="176"/>
      <c r="IP415" s="176"/>
      <c r="IQ415" s="176"/>
      <c r="IR415" s="176"/>
      <c r="IS415" s="176"/>
      <c r="IT415" s="176"/>
      <c r="IU415" s="176"/>
      <c r="IV415" s="176"/>
    </row>
    <row r="416" spans="1:256" s="177" customFormat="1" x14ac:dyDescent="0.2">
      <c r="A416" s="591"/>
      <c r="B416" s="812"/>
      <c r="C416" s="814"/>
      <c r="D416" s="814"/>
      <c r="E416" s="815"/>
      <c r="F416" s="817"/>
      <c r="G416" s="165" t="s">
        <v>227</v>
      </c>
      <c r="H416" s="166" t="s">
        <v>228</v>
      </c>
      <c r="I416" s="821"/>
      <c r="J416" s="182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76"/>
      <c r="DX416" s="176"/>
      <c r="DY416" s="176"/>
      <c r="DZ416" s="176"/>
      <c r="EA416" s="176"/>
      <c r="EB416" s="176"/>
      <c r="EC416" s="176"/>
      <c r="ED416" s="176"/>
      <c r="EE416" s="176"/>
      <c r="EF416" s="176"/>
      <c r="EG416" s="176"/>
      <c r="EH416" s="176"/>
      <c r="EI416" s="176"/>
      <c r="EJ416" s="176"/>
      <c r="EK416" s="176"/>
      <c r="EL416" s="176"/>
      <c r="EM416" s="176"/>
      <c r="EN416" s="176"/>
      <c r="EO416" s="176"/>
      <c r="EP416" s="176"/>
      <c r="EQ416" s="176"/>
      <c r="ER416" s="176"/>
      <c r="ES416" s="176"/>
      <c r="ET416" s="176"/>
      <c r="EU416" s="176"/>
      <c r="EV416" s="176"/>
      <c r="EW416" s="176"/>
      <c r="EX416" s="176"/>
      <c r="EY416" s="176"/>
      <c r="EZ416" s="176"/>
      <c r="FA416" s="176"/>
      <c r="FB416" s="176"/>
      <c r="FC416" s="176"/>
      <c r="FD416" s="176"/>
      <c r="FE416" s="176"/>
      <c r="FF416" s="176"/>
      <c r="FG416" s="176"/>
      <c r="FH416" s="176"/>
      <c r="FI416" s="176"/>
      <c r="FJ416" s="176"/>
      <c r="FK416" s="176"/>
      <c r="FL416" s="176"/>
      <c r="FM416" s="176"/>
      <c r="FN416" s="176"/>
      <c r="FO416" s="176"/>
      <c r="FP416" s="176"/>
      <c r="FQ416" s="176"/>
      <c r="FR416" s="176"/>
      <c r="FS416" s="176"/>
      <c r="FT416" s="176"/>
      <c r="FU416" s="176"/>
      <c r="FV416" s="176"/>
      <c r="FW416" s="176"/>
      <c r="FX416" s="176"/>
      <c r="FY416" s="176"/>
      <c r="FZ416" s="176"/>
      <c r="GA416" s="176"/>
      <c r="GB416" s="176"/>
      <c r="GC416" s="176"/>
      <c r="GD416" s="176"/>
      <c r="GE416" s="176"/>
      <c r="GF416" s="176"/>
      <c r="GG416" s="176"/>
      <c r="GH416" s="176"/>
      <c r="GI416" s="176"/>
      <c r="GJ416" s="176"/>
      <c r="GK416" s="176"/>
      <c r="GL416" s="176"/>
      <c r="GM416" s="176"/>
      <c r="GN416" s="176"/>
      <c r="GO416" s="176"/>
      <c r="GP416" s="176"/>
      <c r="GQ416" s="176"/>
      <c r="GR416" s="176"/>
      <c r="GS416" s="176"/>
      <c r="GT416" s="176"/>
      <c r="GU416" s="176"/>
      <c r="GV416" s="176"/>
      <c r="GW416" s="176"/>
      <c r="GX416" s="176"/>
      <c r="GY416" s="176"/>
      <c r="GZ416" s="176"/>
      <c r="HA416" s="176"/>
      <c r="HB416" s="176"/>
      <c r="HC416" s="176"/>
      <c r="HD416" s="176"/>
      <c r="HE416" s="176"/>
      <c r="HF416" s="176"/>
      <c r="HG416" s="176"/>
      <c r="HH416" s="176"/>
      <c r="HI416" s="176"/>
      <c r="HJ416" s="176"/>
      <c r="HK416" s="176"/>
      <c r="HL416" s="176"/>
      <c r="HM416" s="176"/>
      <c r="HN416" s="176"/>
      <c r="HO416" s="176"/>
      <c r="HP416" s="176"/>
      <c r="HQ416" s="176"/>
      <c r="HR416" s="176"/>
      <c r="HS416" s="176"/>
      <c r="HT416" s="176"/>
      <c r="HU416" s="176"/>
      <c r="HV416" s="176"/>
      <c r="HW416" s="176"/>
      <c r="HX416" s="176"/>
      <c r="HY416" s="176"/>
      <c r="HZ416" s="176"/>
      <c r="IA416" s="176"/>
      <c r="IB416" s="176"/>
      <c r="IC416" s="176"/>
      <c r="ID416" s="176"/>
      <c r="IE416" s="176"/>
      <c r="IF416" s="176"/>
      <c r="IG416" s="176"/>
      <c r="IH416" s="176"/>
      <c r="II416" s="176"/>
      <c r="IJ416" s="176"/>
      <c r="IK416" s="176"/>
      <c r="IL416" s="176"/>
      <c r="IM416" s="176"/>
      <c r="IN416" s="176"/>
      <c r="IO416" s="176"/>
      <c r="IP416" s="176"/>
      <c r="IQ416" s="176"/>
      <c r="IR416" s="176"/>
      <c r="IS416" s="176"/>
      <c r="IT416" s="176"/>
      <c r="IU416" s="176"/>
      <c r="IV416" s="176"/>
    </row>
    <row r="417" spans="1:256" s="177" customFormat="1" x14ac:dyDescent="0.2">
      <c r="A417" s="591"/>
      <c r="B417" s="132"/>
      <c r="C417" s="110"/>
      <c r="D417" s="78"/>
      <c r="E417" s="111"/>
      <c r="F417" s="112"/>
      <c r="G417" s="113"/>
      <c r="H417" s="114"/>
      <c r="I417" s="159"/>
      <c r="J417" s="182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76"/>
      <c r="DX417" s="176"/>
      <c r="DY417" s="176"/>
      <c r="DZ417" s="176"/>
      <c r="EA417" s="176"/>
      <c r="EB417" s="176"/>
      <c r="EC417" s="176"/>
      <c r="ED417" s="176"/>
      <c r="EE417" s="176"/>
      <c r="EF417" s="176"/>
      <c r="EG417" s="176"/>
      <c r="EH417" s="176"/>
      <c r="EI417" s="176"/>
      <c r="EJ417" s="176"/>
      <c r="EK417" s="176"/>
      <c r="EL417" s="176"/>
      <c r="EM417" s="176"/>
      <c r="EN417" s="176"/>
      <c r="EO417" s="176"/>
      <c r="EP417" s="176"/>
      <c r="EQ417" s="176"/>
      <c r="ER417" s="176"/>
      <c r="ES417" s="176"/>
      <c r="ET417" s="176"/>
      <c r="EU417" s="176"/>
      <c r="EV417" s="176"/>
      <c r="EW417" s="176"/>
      <c r="EX417" s="176"/>
      <c r="EY417" s="176"/>
      <c r="EZ417" s="176"/>
      <c r="FA417" s="176"/>
      <c r="FB417" s="176"/>
      <c r="FC417" s="176"/>
      <c r="FD417" s="176"/>
      <c r="FE417" s="176"/>
      <c r="FF417" s="176"/>
      <c r="FG417" s="176"/>
      <c r="FH417" s="176"/>
      <c r="FI417" s="176"/>
      <c r="FJ417" s="176"/>
      <c r="FK417" s="176"/>
      <c r="FL417" s="176"/>
      <c r="FM417" s="176"/>
      <c r="FN417" s="176"/>
      <c r="FO417" s="176"/>
      <c r="FP417" s="176"/>
      <c r="FQ417" s="176"/>
      <c r="FR417" s="176"/>
      <c r="FS417" s="176"/>
      <c r="FT417" s="176"/>
      <c r="FU417" s="176"/>
      <c r="FV417" s="176"/>
      <c r="FW417" s="176"/>
      <c r="FX417" s="176"/>
      <c r="FY417" s="176"/>
      <c r="FZ417" s="176"/>
      <c r="GA417" s="176"/>
      <c r="GB417" s="176"/>
      <c r="GC417" s="176"/>
      <c r="GD417" s="176"/>
      <c r="GE417" s="176"/>
      <c r="GF417" s="176"/>
      <c r="GG417" s="176"/>
      <c r="GH417" s="176"/>
      <c r="GI417" s="176"/>
      <c r="GJ417" s="176"/>
      <c r="GK417" s="176"/>
      <c r="GL417" s="176"/>
      <c r="GM417" s="176"/>
      <c r="GN417" s="176"/>
      <c r="GO417" s="176"/>
      <c r="GP417" s="176"/>
      <c r="GQ417" s="176"/>
      <c r="GR417" s="176"/>
      <c r="GS417" s="176"/>
      <c r="GT417" s="176"/>
      <c r="GU417" s="176"/>
      <c r="GV417" s="176"/>
      <c r="GW417" s="176"/>
      <c r="GX417" s="176"/>
      <c r="GY417" s="176"/>
      <c r="GZ417" s="176"/>
      <c r="HA417" s="176"/>
      <c r="HB417" s="176"/>
      <c r="HC417" s="176"/>
      <c r="HD417" s="176"/>
      <c r="HE417" s="176"/>
      <c r="HF417" s="176"/>
      <c r="HG417" s="176"/>
      <c r="HH417" s="176"/>
      <c r="HI417" s="176"/>
      <c r="HJ417" s="176"/>
      <c r="HK417" s="176"/>
      <c r="HL417" s="176"/>
      <c r="HM417" s="176"/>
      <c r="HN417" s="176"/>
      <c r="HO417" s="176"/>
      <c r="HP417" s="176"/>
      <c r="HQ417" s="176"/>
      <c r="HR417" s="176"/>
      <c r="HS417" s="176"/>
      <c r="HT417" s="176"/>
      <c r="HU417" s="176"/>
      <c r="HV417" s="176"/>
      <c r="HW417" s="176"/>
      <c r="HX417" s="176"/>
      <c r="HY417" s="176"/>
      <c r="HZ417" s="176"/>
      <c r="IA417" s="176"/>
      <c r="IB417" s="176"/>
      <c r="IC417" s="176"/>
      <c r="ID417" s="176"/>
      <c r="IE417" s="176"/>
      <c r="IF417" s="176"/>
      <c r="IG417" s="176"/>
      <c r="IH417" s="176"/>
      <c r="II417" s="176"/>
      <c r="IJ417" s="176"/>
      <c r="IK417" s="176"/>
      <c r="IL417" s="176"/>
      <c r="IM417" s="176"/>
      <c r="IN417" s="176"/>
      <c r="IO417" s="176"/>
      <c r="IP417" s="176"/>
      <c r="IQ417" s="176"/>
      <c r="IR417" s="176"/>
      <c r="IS417" s="176"/>
      <c r="IT417" s="176"/>
      <c r="IU417" s="176"/>
      <c r="IV417" s="176"/>
    </row>
    <row r="418" spans="1:256" s="177" customFormat="1" x14ac:dyDescent="0.2">
      <c r="A418" s="591"/>
      <c r="B418" s="170" t="s">
        <v>232</v>
      </c>
      <c r="C418" s="808"/>
      <c r="D418" s="809"/>
      <c r="E418" s="809"/>
      <c r="F418" s="809"/>
      <c r="G418" s="809"/>
      <c r="H418" s="810"/>
      <c r="I418" s="171">
        <f>SUM(H417)</f>
        <v>0</v>
      </c>
      <c r="J418" s="182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76"/>
      <c r="DX418" s="176"/>
      <c r="DY418" s="176"/>
      <c r="DZ418" s="176"/>
      <c r="EA418" s="176"/>
      <c r="EB418" s="176"/>
      <c r="EC418" s="176"/>
      <c r="ED418" s="176"/>
      <c r="EE418" s="176"/>
      <c r="EF418" s="176"/>
      <c r="EG418" s="176"/>
      <c r="EH418" s="176"/>
      <c r="EI418" s="176"/>
      <c r="EJ418" s="176"/>
      <c r="EK418" s="176"/>
      <c r="EL418" s="176"/>
      <c r="EM418" s="176"/>
      <c r="EN418" s="176"/>
      <c r="EO418" s="176"/>
      <c r="EP418" s="176"/>
      <c r="EQ418" s="176"/>
      <c r="ER418" s="176"/>
      <c r="ES418" s="176"/>
      <c r="ET418" s="176"/>
      <c r="EU418" s="176"/>
      <c r="EV418" s="176"/>
      <c r="EW418" s="176"/>
      <c r="EX418" s="176"/>
      <c r="EY418" s="176"/>
      <c r="EZ418" s="176"/>
      <c r="FA418" s="176"/>
      <c r="FB418" s="176"/>
      <c r="FC418" s="176"/>
      <c r="FD418" s="176"/>
      <c r="FE418" s="176"/>
      <c r="FF418" s="176"/>
      <c r="FG418" s="176"/>
      <c r="FH418" s="176"/>
      <c r="FI418" s="176"/>
      <c r="FJ418" s="176"/>
      <c r="FK418" s="176"/>
      <c r="FL418" s="176"/>
      <c r="FM418" s="176"/>
      <c r="FN418" s="176"/>
      <c r="FO418" s="176"/>
      <c r="FP418" s="176"/>
      <c r="FQ418" s="176"/>
      <c r="FR418" s="176"/>
      <c r="FS418" s="176"/>
      <c r="FT418" s="176"/>
      <c r="FU418" s="176"/>
      <c r="FV418" s="176"/>
      <c r="FW418" s="176"/>
      <c r="FX418" s="176"/>
      <c r="FY418" s="176"/>
      <c r="FZ418" s="176"/>
      <c r="GA418" s="176"/>
      <c r="GB418" s="176"/>
      <c r="GC418" s="176"/>
      <c r="GD418" s="176"/>
      <c r="GE418" s="176"/>
      <c r="GF418" s="176"/>
      <c r="GG418" s="176"/>
      <c r="GH418" s="176"/>
      <c r="GI418" s="176"/>
      <c r="GJ418" s="176"/>
      <c r="GK418" s="176"/>
      <c r="GL418" s="176"/>
      <c r="GM418" s="176"/>
      <c r="GN418" s="176"/>
      <c r="GO418" s="176"/>
      <c r="GP418" s="176"/>
      <c r="GQ418" s="176"/>
      <c r="GR418" s="176"/>
      <c r="GS418" s="176"/>
      <c r="GT418" s="176"/>
      <c r="GU418" s="176"/>
      <c r="GV418" s="176"/>
      <c r="GW418" s="176"/>
      <c r="GX418" s="176"/>
      <c r="GY418" s="176"/>
      <c r="GZ418" s="176"/>
      <c r="HA418" s="176"/>
      <c r="HB418" s="176"/>
      <c r="HC418" s="176"/>
      <c r="HD418" s="176"/>
      <c r="HE418" s="176"/>
      <c r="HF418" s="176"/>
      <c r="HG418" s="176"/>
      <c r="HH418" s="176"/>
      <c r="HI418" s="176"/>
      <c r="HJ418" s="176"/>
      <c r="HK418" s="176"/>
      <c r="HL418" s="176"/>
      <c r="HM418" s="176"/>
      <c r="HN418" s="176"/>
      <c r="HO418" s="176"/>
      <c r="HP418" s="176"/>
      <c r="HQ418" s="176"/>
      <c r="HR418" s="176"/>
      <c r="HS418" s="176"/>
      <c r="HT418" s="176"/>
      <c r="HU418" s="176"/>
      <c r="HV418" s="176"/>
      <c r="HW418" s="176"/>
      <c r="HX418" s="176"/>
      <c r="HY418" s="176"/>
      <c r="HZ418" s="176"/>
      <c r="IA418" s="176"/>
      <c r="IB418" s="176"/>
      <c r="IC418" s="176"/>
      <c r="ID418" s="176"/>
      <c r="IE418" s="176"/>
      <c r="IF418" s="176"/>
      <c r="IG418" s="176"/>
      <c r="IH418" s="176"/>
      <c r="II418" s="176"/>
      <c r="IJ418" s="176"/>
      <c r="IK418" s="176"/>
      <c r="IL418" s="176"/>
      <c r="IM418" s="176"/>
      <c r="IN418" s="176"/>
      <c r="IO418" s="176"/>
      <c r="IP418" s="176"/>
      <c r="IQ418" s="176"/>
      <c r="IR418" s="176"/>
      <c r="IS418" s="176"/>
      <c r="IT418" s="176"/>
      <c r="IU418" s="176"/>
      <c r="IV418" s="176"/>
    </row>
    <row r="419" spans="1:256" s="177" customFormat="1" x14ac:dyDescent="0.2">
      <c r="A419" s="591"/>
      <c r="B419" s="76"/>
      <c r="C419" s="77"/>
      <c r="D419" s="174"/>
      <c r="E419" s="79"/>
      <c r="F419" s="80"/>
      <c r="G419" s="167"/>
      <c r="H419" s="168"/>
      <c r="I419" s="131"/>
      <c r="J419" s="182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  <c r="AZ419" s="176"/>
      <c r="BA419" s="176"/>
      <c r="BB419" s="176"/>
      <c r="BC419" s="176"/>
      <c r="BD419" s="176"/>
      <c r="BE419" s="176"/>
      <c r="BF419" s="176"/>
      <c r="BG419" s="176"/>
      <c r="BH419" s="176"/>
      <c r="BI419" s="176"/>
      <c r="BJ419" s="176"/>
      <c r="BK419" s="176"/>
      <c r="BL419" s="176"/>
      <c r="BM419" s="176"/>
      <c r="BN419" s="176"/>
      <c r="BO419" s="176"/>
      <c r="BP419" s="176"/>
      <c r="BQ419" s="176"/>
      <c r="BR419" s="176"/>
      <c r="BS419" s="176"/>
      <c r="BT419" s="176"/>
      <c r="BU419" s="176"/>
      <c r="BV419" s="176"/>
      <c r="BW419" s="176"/>
      <c r="BX419" s="176"/>
      <c r="BY419" s="176"/>
      <c r="BZ419" s="176"/>
      <c r="CA419" s="176"/>
      <c r="CB419" s="176"/>
      <c r="CC419" s="176"/>
      <c r="CD419" s="176"/>
      <c r="CE419" s="176"/>
      <c r="CF419" s="176"/>
      <c r="CG419" s="176"/>
      <c r="CH419" s="176"/>
      <c r="CI419" s="176"/>
      <c r="CJ419" s="176"/>
      <c r="CK419" s="176"/>
      <c r="CL419" s="176"/>
      <c r="CM419" s="176"/>
      <c r="CN419" s="176"/>
      <c r="CO419" s="176"/>
      <c r="CP419" s="176"/>
      <c r="CQ419" s="176"/>
      <c r="CR419" s="176"/>
      <c r="CS419" s="176"/>
      <c r="CT419" s="176"/>
      <c r="CU419" s="176"/>
      <c r="CV419" s="176"/>
      <c r="CW419" s="176"/>
      <c r="CX419" s="176"/>
      <c r="CY419" s="176"/>
      <c r="CZ419" s="176"/>
      <c r="DA419" s="176"/>
      <c r="DB419" s="176"/>
      <c r="DC419" s="176"/>
      <c r="DD419" s="176"/>
      <c r="DE419" s="176"/>
      <c r="DF419" s="176"/>
      <c r="DG419" s="176"/>
      <c r="DH419" s="176"/>
      <c r="DI419" s="176"/>
      <c r="DJ419" s="176"/>
      <c r="DK419" s="176"/>
      <c r="DL419" s="176"/>
      <c r="DM419" s="176"/>
      <c r="DN419" s="176"/>
      <c r="DO419" s="176"/>
      <c r="DP419" s="176"/>
      <c r="DQ419" s="176"/>
      <c r="DR419" s="176"/>
      <c r="DS419" s="176"/>
      <c r="DT419" s="176"/>
      <c r="DU419" s="176"/>
      <c r="DV419" s="176"/>
      <c r="DW419" s="176"/>
      <c r="DX419" s="176"/>
      <c r="DY419" s="176"/>
      <c r="DZ419" s="176"/>
      <c r="EA419" s="176"/>
      <c r="EB419" s="176"/>
      <c r="EC419" s="176"/>
      <c r="ED419" s="176"/>
      <c r="EE419" s="176"/>
      <c r="EF419" s="176"/>
      <c r="EG419" s="176"/>
      <c r="EH419" s="176"/>
      <c r="EI419" s="176"/>
      <c r="EJ419" s="176"/>
      <c r="EK419" s="176"/>
      <c r="EL419" s="176"/>
      <c r="EM419" s="176"/>
      <c r="EN419" s="176"/>
      <c r="EO419" s="176"/>
      <c r="EP419" s="176"/>
      <c r="EQ419" s="176"/>
      <c r="ER419" s="176"/>
      <c r="ES419" s="176"/>
      <c r="ET419" s="176"/>
      <c r="EU419" s="176"/>
      <c r="EV419" s="176"/>
      <c r="EW419" s="176"/>
      <c r="EX419" s="176"/>
      <c r="EY419" s="176"/>
      <c r="EZ419" s="176"/>
      <c r="FA419" s="176"/>
      <c r="FB419" s="176"/>
      <c r="FC419" s="176"/>
      <c r="FD419" s="176"/>
      <c r="FE419" s="176"/>
      <c r="FF419" s="176"/>
      <c r="FG419" s="176"/>
      <c r="FH419" s="176"/>
      <c r="FI419" s="176"/>
      <c r="FJ419" s="176"/>
      <c r="FK419" s="176"/>
      <c r="FL419" s="176"/>
      <c r="FM419" s="176"/>
      <c r="FN419" s="176"/>
      <c r="FO419" s="176"/>
      <c r="FP419" s="176"/>
      <c r="FQ419" s="176"/>
      <c r="FR419" s="176"/>
      <c r="FS419" s="176"/>
      <c r="FT419" s="176"/>
      <c r="FU419" s="176"/>
      <c r="FV419" s="176"/>
      <c r="FW419" s="176"/>
      <c r="FX419" s="176"/>
      <c r="FY419" s="176"/>
      <c r="FZ419" s="176"/>
      <c r="GA419" s="176"/>
      <c r="GB419" s="176"/>
      <c r="GC419" s="176"/>
      <c r="GD419" s="176"/>
      <c r="GE419" s="176"/>
      <c r="GF419" s="176"/>
      <c r="GG419" s="176"/>
      <c r="GH419" s="176"/>
      <c r="GI419" s="176"/>
      <c r="GJ419" s="176"/>
      <c r="GK419" s="176"/>
      <c r="GL419" s="176"/>
      <c r="GM419" s="176"/>
      <c r="GN419" s="176"/>
      <c r="GO419" s="176"/>
      <c r="GP419" s="176"/>
      <c r="GQ419" s="176"/>
      <c r="GR419" s="176"/>
      <c r="GS419" s="176"/>
      <c r="GT419" s="176"/>
      <c r="GU419" s="176"/>
      <c r="GV419" s="176"/>
      <c r="GW419" s="176"/>
      <c r="GX419" s="176"/>
      <c r="GY419" s="176"/>
      <c r="GZ419" s="176"/>
      <c r="HA419" s="176"/>
      <c r="HB419" s="176"/>
      <c r="HC419" s="176"/>
      <c r="HD419" s="176"/>
      <c r="HE419" s="176"/>
      <c r="HF419" s="176"/>
      <c r="HG419" s="176"/>
      <c r="HH419" s="176"/>
      <c r="HI419" s="176"/>
      <c r="HJ419" s="176"/>
      <c r="HK419" s="176"/>
      <c r="HL419" s="176"/>
      <c r="HM419" s="176"/>
      <c r="HN419" s="176"/>
      <c r="HO419" s="176"/>
      <c r="HP419" s="176"/>
      <c r="HQ419" s="176"/>
      <c r="HR419" s="176"/>
      <c r="HS419" s="176"/>
      <c r="HT419" s="176"/>
      <c r="HU419" s="176"/>
      <c r="HV419" s="176"/>
      <c r="HW419" s="176"/>
      <c r="HX419" s="176"/>
      <c r="HY419" s="176"/>
      <c r="HZ419" s="176"/>
      <c r="IA419" s="176"/>
      <c r="IB419" s="176"/>
      <c r="IC419" s="176"/>
      <c r="ID419" s="176"/>
      <c r="IE419" s="176"/>
      <c r="IF419" s="176"/>
      <c r="IG419" s="176"/>
      <c r="IH419" s="176"/>
      <c r="II419" s="176"/>
      <c r="IJ419" s="176"/>
      <c r="IK419" s="176"/>
      <c r="IL419" s="176"/>
      <c r="IM419" s="176"/>
      <c r="IN419" s="176"/>
      <c r="IO419" s="176"/>
      <c r="IP419" s="176"/>
      <c r="IQ419" s="176"/>
      <c r="IR419" s="176"/>
      <c r="IS419" s="176"/>
      <c r="IT419" s="176"/>
      <c r="IU419" s="176"/>
      <c r="IV419" s="176"/>
    </row>
    <row r="420" spans="1:256" s="177" customFormat="1" x14ac:dyDescent="0.2">
      <c r="A420" s="591"/>
      <c r="B420" s="102"/>
      <c r="C420" s="672"/>
      <c r="D420" s="672"/>
      <c r="E420" s="672"/>
      <c r="F420" s="104"/>
      <c r="G420" s="105"/>
      <c r="H420" s="106"/>
      <c r="I420" s="107"/>
      <c r="J420" s="182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  <c r="AZ420" s="176"/>
      <c r="BA420" s="176"/>
      <c r="BB420" s="176"/>
      <c r="BC420" s="176"/>
      <c r="BD420" s="176"/>
      <c r="BE420" s="176"/>
      <c r="BF420" s="176"/>
      <c r="BG420" s="176"/>
      <c r="BH420" s="176"/>
      <c r="BI420" s="176"/>
      <c r="BJ420" s="176"/>
      <c r="BK420" s="176"/>
      <c r="BL420" s="176"/>
      <c r="BM420" s="176"/>
      <c r="BN420" s="176"/>
      <c r="BO420" s="176"/>
      <c r="BP420" s="176"/>
      <c r="BQ420" s="176"/>
      <c r="BR420" s="176"/>
      <c r="BS420" s="176"/>
      <c r="BT420" s="176"/>
      <c r="BU420" s="176"/>
      <c r="BV420" s="176"/>
      <c r="BW420" s="176"/>
      <c r="BX420" s="176"/>
      <c r="BY420" s="176"/>
      <c r="BZ420" s="176"/>
      <c r="CA420" s="176"/>
      <c r="CB420" s="176"/>
      <c r="CC420" s="176"/>
      <c r="CD420" s="176"/>
      <c r="CE420" s="176"/>
      <c r="CF420" s="176"/>
      <c r="CG420" s="176"/>
      <c r="CH420" s="176"/>
      <c r="CI420" s="176"/>
      <c r="CJ420" s="176"/>
      <c r="CK420" s="176"/>
      <c r="CL420" s="176"/>
      <c r="CM420" s="176"/>
      <c r="CN420" s="176"/>
      <c r="CO420" s="176"/>
      <c r="CP420" s="176"/>
      <c r="CQ420" s="176"/>
      <c r="CR420" s="176"/>
      <c r="CS420" s="176"/>
      <c r="CT420" s="176"/>
      <c r="CU420" s="176"/>
      <c r="CV420" s="176"/>
      <c r="CW420" s="176"/>
      <c r="CX420" s="176"/>
      <c r="CY420" s="176"/>
      <c r="CZ420" s="176"/>
      <c r="DA420" s="176"/>
      <c r="DB420" s="176"/>
      <c r="DC420" s="176"/>
      <c r="DD420" s="176"/>
      <c r="DE420" s="176"/>
      <c r="DF420" s="176"/>
      <c r="DG420" s="176"/>
      <c r="DH420" s="176"/>
      <c r="DI420" s="176"/>
      <c r="DJ420" s="176"/>
      <c r="DK420" s="176"/>
      <c r="DL420" s="176"/>
      <c r="DM420" s="176"/>
      <c r="DN420" s="176"/>
      <c r="DO420" s="176"/>
      <c r="DP420" s="176"/>
      <c r="DQ420" s="176"/>
      <c r="DR420" s="176"/>
      <c r="DS420" s="176"/>
      <c r="DT420" s="176"/>
      <c r="DU420" s="176"/>
      <c r="DV420" s="176"/>
      <c r="DW420" s="176"/>
      <c r="DX420" s="176"/>
      <c r="DY420" s="176"/>
      <c r="DZ420" s="176"/>
      <c r="EA420" s="176"/>
      <c r="EB420" s="176"/>
      <c r="EC420" s="176"/>
      <c r="ED420" s="176"/>
      <c r="EE420" s="176"/>
      <c r="EF420" s="176"/>
      <c r="EG420" s="176"/>
      <c r="EH420" s="176"/>
      <c r="EI420" s="176"/>
      <c r="EJ420" s="176"/>
      <c r="EK420" s="176"/>
      <c r="EL420" s="176"/>
      <c r="EM420" s="176"/>
      <c r="EN420" s="176"/>
      <c r="EO420" s="176"/>
      <c r="EP420" s="176"/>
      <c r="EQ420" s="176"/>
      <c r="ER420" s="176"/>
      <c r="ES420" s="176"/>
      <c r="ET420" s="176"/>
      <c r="EU420" s="176"/>
      <c r="EV420" s="176"/>
      <c r="EW420" s="176"/>
      <c r="EX420" s="176"/>
      <c r="EY420" s="176"/>
      <c r="EZ420" s="176"/>
      <c r="FA420" s="176"/>
      <c r="FB420" s="176"/>
      <c r="FC420" s="176"/>
      <c r="FD420" s="176"/>
      <c r="FE420" s="176"/>
      <c r="FF420" s="176"/>
      <c r="FG420" s="176"/>
      <c r="FH420" s="176"/>
      <c r="FI420" s="176"/>
      <c r="FJ420" s="176"/>
      <c r="FK420" s="176"/>
      <c r="FL420" s="176"/>
      <c r="FM420" s="176"/>
      <c r="FN420" s="176"/>
      <c r="FO420" s="176"/>
      <c r="FP420" s="176"/>
      <c r="FQ420" s="176"/>
      <c r="FR420" s="176"/>
      <c r="FS420" s="176"/>
      <c r="FT420" s="176"/>
      <c r="FU420" s="176"/>
      <c r="FV420" s="176"/>
      <c r="FW420" s="176"/>
      <c r="FX420" s="176"/>
      <c r="FY420" s="176"/>
      <c r="FZ420" s="176"/>
      <c r="GA420" s="176"/>
      <c r="GB420" s="176"/>
      <c r="GC420" s="176"/>
      <c r="GD420" s="176"/>
      <c r="GE420" s="176"/>
      <c r="GF420" s="176"/>
      <c r="GG420" s="176"/>
      <c r="GH420" s="176"/>
      <c r="GI420" s="176"/>
      <c r="GJ420" s="176"/>
      <c r="GK420" s="176"/>
      <c r="GL420" s="176"/>
      <c r="GM420" s="176"/>
      <c r="GN420" s="176"/>
      <c r="GO420" s="176"/>
      <c r="GP420" s="176"/>
      <c r="GQ420" s="176"/>
      <c r="GR420" s="176"/>
      <c r="GS420" s="176"/>
      <c r="GT420" s="176"/>
      <c r="GU420" s="176"/>
      <c r="GV420" s="176"/>
      <c r="GW420" s="176"/>
      <c r="GX420" s="176"/>
      <c r="GY420" s="176"/>
      <c r="GZ420" s="176"/>
      <c r="HA420" s="176"/>
      <c r="HB420" s="176"/>
      <c r="HC420" s="176"/>
      <c r="HD420" s="176"/>
      <c r="HE420" s="176"/>
      <c r="HF420" s="176"/>
      <c r="HG420" s="176"/>
      <c r="HH420" s="176"/>
      <c r="HI420" s="176"/>
      <c r="HJ420" s="176"/>
      <c r="HK420" s="176"/>
      <c r="HL420" s="176"/>
      <c r="HM420" s="176"/>
      <c r="HN420" s="176"/>
      <c r="HO420" s="176"/>
      <c r="HP420" s="176"/>
      <c r="HQ420" s="176"/>
      <c r="HR420" s="176"/>
      <c r="HS420" s="176"/>
      <c r="HT420" s="176"/>
      <c r="HU420" s="176"/>
      <c r="HV420" s="176"/>
      <c r="HW420" s="176"/>
      <c r="HX420" s="176"/>
      <c r="HY420" s="176"/>
      <c r="HZ420" s="176"/>
      <c r="IA420" s="176"/>
      <c r="IB420" s="176"/>
      <c r="IC420" s="176"/>
      <c r="ID420" s="176"/>
      <c r="IE420" s="176"/>
      <c r="IF420" s="176"/>
      <c r="IG420" s="176"/>
      <c r="IH420" s="176"/>
      <c r="II420" s="176"/>
      <c r="IJ420" s="176"/>
      <c r="IK420" s="176"/>
      <c r="IL420" s="176"/>
      <c r="IM420" s="176"/>
      <c r="IN420" s="176"/>
      <c r="IO420" s="176"/>
      <c r="IP420" s="176"/>
      <c r="IQ420" s="176"/>
      <c r="IR420" s="176"/>
      <c r="IS420" s="176"/>
      <c r="IT420" s="176"/>
      <c r="IU420" s="176"/>
      <c r="IV420" s="176"/>
    </row>
    <row r="421" spans="1:256" s="177" customFormat="1" ht="17.25" customHeight="1" x14ac:dyDescent="0.2">
      <c r="A421" s="591"/>
      <c r="B421" s="139" t="s">
        <v>237</v>
      </c>
      <c r="C421" s="562"/>
      <c r="D421" s="562"/>
      <c r="E421" s="141"/>
      <c r="F421" s="142"/>
      <c r="G421" s="108"/>
      <c r="H421" s="109"/>
      <c r="I421" s="298" t="s">
        <v>210</v>
      </c>
      <c r="J421" s="182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  <c r="AZ421" s="176"/>
      <c r="BA421" s="176"/>
      <c r="BB421" s="176"/>
      <c r="BC421" s="176"/>
      <c r="BD421" s="176"/>
      <c r="BE421" s="176"/>
      <c r="BF421" s="176"/>
      <c r="BG421" s="176"/>
      <c r="BH421" s="176"/>
      <c r="BI421" s="176"/>
      <c r="BJ421" s="176"/>
      <c r="BK421" s="176"/>
      <c r="BL421" s="176"/>
      <c r="BM421" s="176"/>
      <c r="BN421" s="176"/>
      <c r="BO421" s="176"/>
      <c r="BP421" s="176"/>
      <c r="BQ421" s="176"/>
      <c r="BR421" s="176"/>
      <c r="BS421" s="176"/>
      <c r="BT421" s="176"/>
      <c r="BU421" s="176"/>
      <c r="BV421" s="176"/>
      <c r="BW421" s="176"/>
      <c r="BX421" s="176"/>
      <c r="BY421" s="176"/>
      <c r="BZ421" s="176"/>
      <c r="CA421" s="176"/>
      <c r="CB421" s="176"/>
      <c r="CC421" s="176"/>
      <c r="CD421" s="176"/>
      <c r="CE421" s="176"/>
      <c r="CF421" s="176"/>
      <c r="CG421" s="176"/>
      <c r="CH421" s="176"/>
      <c r="CI421" s="176"/>
      <c r="CJ421" s="176"/>
      <c r="CK421" s="176"/>
      <c r="CL421" s="176"/>
      <c r="CM421" s="176"/>
      <c r="CN421" s="176"/>
      <c r="CO421" s="176"/>
      <c r="CP421" s="176"/>
      <c r="CQ421" s="176"/>
      <c r="CR421" s="176"/>
      <c r="CS421" s="176"/>
      <c r="CT421" s="176"/>
      <c r="CU421" s="176"/>
      <c r="CV421" s="176"/>
      <c r="CW421" s="176"/>
      <c r="CX421" s="176"/>
      <c r="CY421" s="176"/>
      <c r="CZ421" s="176"/>
      <c r="DA421" s="176"/>
      <c r="DB421" s="176"/>
      <c r="DC421" s="176"/>
      <c r="DD421" s="176"/>
      <c r="DE421" s="176"/>
      <c r="DF421" s="176"/>
      <c r="DG421" s="176"/>
      <c r="DH421" s="176"/>
      <c r="DI421" s="176"/>
      <c r="DJ421" s="176"/>
      <c r="DK421" s="176"/>
      <c r="DL421" s="176"/>
      <c r="DM421" s="176"/>
      <c r="DN421" s="176"/>
      <c r="DO421" s="176"/>
      <c r="DP421" s="176"/>
      <c r="DQ421" s="176"/>
      <c r="DR421" s="176"/>
      <c r="DS421" s="176"/>
      <c r="DT421" s="176"/>
      <c r="DU421" s="176"/>
      <c r="DV421" s="176"/>
      <c r="DW421" s="176"/>
      <c r="DX421" s="176"/>
      <c r="DY421" s="176"/>
      <c r="DZ421" s="176"/>
      <c r="EA421" s="176"/>
      <c r="EB421" s="176"/>
      <c r="EC421" s="176"/>
      <c r="ED421" s="176"/>
      <c r="EE421" s="176"/>
      <c r="EF421" s="176"/>
      <c r="EG421" s="176"/>
      <c r="EH421" s="176"/>
      <c r="EI421" s="176"/>
      <c r="EJ421" s="176"/>
      <c r="EK421" s="176"/>
      <c r="EL421" s="176"/>
      <c r="EM421" s="176"/>
      <c r="EN421" s="176"/>
      <c r="EO421" s="176"/>
      <c r="EP421" s="176"/>
      <c r="EQ421" s="176"/>
      <c r="ER421" s="176"/>
      <c r="ES421" s="176"/>
      <c r="ET421" s="176"/>
      <c r="EU421" s="176"/>
      <c r="EV421" s="176"/>
      <c r="EW421" s="176"/>
      <c r="EX421" s="176"/>
      <c r="EY421" s="176"/>
      <c r="EZ421" s="176"/>
      <c r="FA421" s="176"/>
      <c r="FB421" s="176"/>
      <c r="FC421" s="176"/>
      <c r="FD421" s="176"/>
      <c r="FE421" s="176"/>
      <c r="FF421" s="176"/>
      <c r="FG421" s="176"/>
      <c r="FH421" s="176"/>
      <c r="FI421" s="176"/>
      <c r="FJ421" s="176"/>
      <c r="FK421" s="176"/>
      <c r="FL421" s="176"/>
      <c r="FM421" s="176"/>
      <c r="FN421" s="176"/>
      <c r="FO421" s="176"/>
      <c r="FP421" s="176"/>
      <c r="FQ421" s="176"/>
      <c r="FR421" s="176"/>
      <c r="FS421" s="176"/>
      <c r="FT421" s="176"/>
      <c r="FU421" s="176"/>
      <c r="FV421" s="176"/>
      <c r="FW421" s="176"/>
      <c r="FX421" s="176"/>
      <c r="FY421" s="176"/>
      <c r="FZ421" s="176"/>
      <c r="GA421" s="176"/>
      <c r="GB421" s="176"/>
      <c r="GC421" s="176"/>
      <c r="GD421" s="176"/>
      <c r="GE421" s="176"/>
      <c r="GF421" s="176"/>
      <c r="GG421" s="176"/>
      <c r="GH421" s="176"/>
      <c r="GI421" s="176"/>
      <c r="GJ421" s="176"/>
      <c r="GK421" s="176"/>
      <c r="GL421" s="176"/>
      <c r="GM421" s="176"/>
      <c r="GN421" s="176"/>
      <c r="GO421" s="176"/>
      <c r="GP421" s="176"/>
      <c r="GQ421" s="176"/>
      <c r="GR421" s="176"/>
      <c r="GS421" s="176"/>
      <c r="GT421" s="176"/>
      <c r="GU421" s="176"/>
      <c r="GV421" s="176"/>
      <c r="GW421" s="176"/>
      <c r="GX421" s="176"/>
      <c r="GY421" s="176"/>
      <c r="GZ421" s="176"/>
      <c r="HA421" s="176"/>
      <c r="HB421" s="176"/>
      <c r="HC421" s="176"/>
      <c r="HD421" s="176"/>
      <c r="HE421" s="176"/>
      <c r="HF421" s="176"/>
      <c r="HG421" s="176"/>
      <c r="HH421" s="176"/>
      <c r="HI421" s="176"/>
      <c r="HJ421" s="176"/>
      <c r="HK421" s="176"/>
      <c r="HL421" s="176"/>
      <c r="HM421" s="176"/>
      <c r="HN421" s="176"/>
      <c r="HO421" s="176"/>
      <c r="HP421" s="176"/>
      <c r="HQ421" s="176"/>
      <c r="HR421" s="176"/>
      <c r="HS421" s="176"/>
      <c r="HT421" s="176"/>
      <c r="HU421" s="176"/>
      <c r="HV421" s="176"/>
      <c r="HW421" s="176"/>
      <c r="HX421" s="176"/>
      <c r="HY421" s="176"/>
      <c r="HZ421" s="176"/>
      <c r="IA421" s="176"/>
      <c r="IB421" s="176"/>
      <c r="IC421" s="176"/>
      <c r="ID421" s="176"/>
      <c r="IE421" s="176"/>
      <c r="IF421" s="176"/>
      <c r="IG421" s="176"/>
      <c r="IH421" s="176"/>
      <c r="II421" s="176"/>
      <c r="IJ421" s="176"/>
      <c r="IK421" s="176"/>
      <c r="IL421" s="176"/>
      <c r="IM421" s="176"/>
      <c r="IN421" s="176"/>
      <c r="IO421" s="176"/>
      <c r="IP421" s="176"/>
      <c r="IQ421" s="176"/>
      <c r="IR421" s="176"/>
      <c r="IS421" s="176"/>
      <c r="IT421" s="176"/>
      <c r="IU421" s="176"/>
      <c r="IV421" s="176"/>
    </row>
    <row r="422" spans="1:256" s="177" customFormat="1" ht="21.75" customHeight="1" x14ac:dyDescent="0.2">
      <c r="A422" s="591"/>
      <c r="B422" s="143" t="s">
        <v>238</v>
      </c>
      <c r="C422" s="144"/>
      <c r="D422" s="144"/>
      <c r="E422" s="145"/>
      <c r="F422" s="146"/>
      <c r="G422" s="595">
        <f>I407</f>
        <v>0.9</v>
      </c>
      <c r="H422" s="148"/>
      <c r="I422" s="149"/>
      <c r="J422" s="182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76"/>
      <c r="DX422" s="176"/>
      <c r="DY422" s="176"/>
      <c r="DZ422" s="176"/>
      <c r="EA422" s="176"/>
      <c r="EB422" s="176"/>
      <c r="EC422" s="176"/>
      <c r="ED422" s="176"/>
      <c r="EE422" s="176"/>
      <c r="EF422" s="176"/>
      <c r="EG422" s="176"/>
      <c r="EH422" s="176"/>
      <c r="EI422" s="176"/>
      <c r="EJ422" s="176"/>
      <c r="EK422" s="176"/>
      <c r="EL422" s="176"/>
      <c r="EM422" s="176"/>
      <c r="EN422" s="176"/>
      <c r="EO422" s="176"/>
      <c r="EP422" s="176"/>
      <c r="EQ422" s="176"/>
      <c r="ER422" s="176"/>
      <c r="ES422" s="176"/>
      <c r="ET422" s="176"/>
      <c r="EU422" s="176"/>
      <c r="EV422" s="176"/>
      <c r="EW422" s="176"/>
      <c r="EX422" s="176"/>
      <c r="EY422" s="176"/>
      <c r="EZ422" s="176"/>
      <c r="FA422" s="176"/>
      <c r="FB422" s="176"/>
      <c r="FC422" s="176"/>
      <c r="FD422" s="176"/>
      <c r="FE422" s="176"/>
      <c r="FF422" s="176"/>
      <c r="FG422" s="176"/>
      <c r="FH422" s="176"/>
      <c r="FI422" s="176"/>
      <c r="FJ422" s="176"/>
      <c r="FK422" s="176"/>
      <c r="FL422" s="176"/>
      <c r="FM422" s="176"/>
      <c r="FN422" s="176"/>
      <c r="FO422" s="176"/>
      <c r="FP422" s="176"/>
      <c r="FQ422" s="176"/>
      <c r="FR422" s="176"/>
      <c r="FS422" s="176"/>
      <c r="FT422" s="176"/>
      <c r="FU422" s="176"/>
      <c r="FV422" s="176"/>
      <c r="FW422" s="176"/>
      <c r="FX422" s="176"/>
      <c r="FY422" s="176"/>
      <c r="FZ422" s="176"/>
      <c r="GA422" s="176"/>
      <c r="GB422" s="176"/>
      <c r="GC422" s="176"/>
      <c r="GD422" s="176"/>
      <c r="GE422" s="176"/>
      <c r="GF422" s="176"/>
      <c r="GG422" s="176"/>
      <c r="GH422" s="176"/>
      <c r="GI422" s="176"/>
      <c r="GJ422" s="176"/>
      <c r="GK422" s="176"/>
      <c r="GL422" s="176"/>
      <c r="GM422" s="176"/>
      <c r="GN422" s="176"/>
      <c r="GO422" s="176"/>
      <c r="GP422" s="176"/>
      <c r="GQ422" s="176"/>
      <c r="GR422" s="176"/>
      <c r="GS422" s="176"/>
      <c r="GT422" s="176"/>
      <c r="GU422" s="176"/>
      <c r="GV422" s="176"/>
      <c r="GW422" s="176"/>
      <c r="GX422" s="176"/>
      <c r="GY422" s="176"/>
      <c r="GZ422" s="176"/>
      <c r="HA422" s="176"/>
      <c r="HB422" s="176"/>
      <c r="HC422" s="176"/>
      <c r="HD422" s="176"/>
      <c r="HE422" s="176"/>
      <c r="HF422" s="176"/>
      <c r="HG422" s="176"/>
      <c r="HH422" s="176"/>
      <c r="HI422" s="176"/>
      <c r="HJ422" s="176"/>
      <c r="HK422" s="176"/>
      <c r="HL422" s="176"/>
      <c r="HM422" s="176"/>
      <c r="HN422" s="176"/>
      <c r="HO422" s="176"/>
      <c r="HP422" s="176"/>
      <c r="HQ422" s="176"/>
      <c r="HR422" s="176"/>
      <c r="HS422" s="176"/>
      <c r="HT422" s="176"/>
      <c r="HU422" s="176"/>
      <c r="HV422" s="176"/>
      <c r="HW422" s="176"/>
      <c r="HX422" s="176"/>
      <c r="HY422" s="176"/>
      <c r="HZ422" s="176"/>
      <c r="IA422" s="176"/>
      <c r="IB422" s="176"/>
      <c r="IC422" s="176"/>
      <c r="ID422" s="176"/>
      <c r="IE422" s="176"/>
      <c r="IF422" s="176"/>
      <c r="IG422" s="176"/>
      <c r="IH422" s="176"/>
      <c r="II422" s="176"/>
      <c r="IJ422" s="176"/>
      <c r="IK422" s="176"/>
      <c r="IL422" s="176"/>
      <c r="IM422" s="176"/>
      <c r="IN422" s="176"/>
      <c r="IO422" s="176"/>
      <c r="IP422" s="176"/>
      <c r="IQ422" s="176"/>
      <c r="IR422" s="176"/>
      <c r="IS422" s="176"/>
      <c r="IT422" s="176"/>
      <c r="IU422" s="176"/>
      <c r="IV422" s="176"/>
    </row>
    <row r="423" spans="1:256" s="177" customFormat="1" ht="21.75" customHeight="1" x14ac:dyDescent="0.2">
      <c r="A423" s="591"/>
      <c r="B423" s="296" t="s">
        <v>239</v>
      </c>
      <c r="C423" s="673"/>
      <c r="D423" s="673"/>
      <c r="E423" s="150"/>
      <c r="F423" s="151"/>
      <c r="G423" s="596">
        <v>0</v>
      </c>
      <c r="H423" s="161"/>
      <c r="I423" s="153"/>
      <c r="J423" s="182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176"/>
      <c r="EK423" s="176"/>
      <c r="EL423" s="176"/>
      <c r="EM423" s="176"/>
      <c r="EN423" s="176"/>
      <c r="EO423" s="176"/>
      <c r="EP423" s="176"/>
      <c r="EQ423" s="176"/>
      <c r="ER423" s="176"/>
      <c r="ES423" s="176"/>
      <c r="ET423" s="176"/>
      <c r="EU423" s="176"/>
      <c r="EV423" s="176"/>
      <c r="EW423" s="176"/>
      <c r="EX423" s="176"/>
      <c r="EY423" s="176"/>
      <c r="EZ423" s="176"/>
      <c r="FA423" s="176"/>
      <c r="FB423" s="176"/>
      <c r="FC423" s="176"/>
      <c r="FD423" s="176"/>
      <c r="FE423" s="176"/>
      <c r="FF423" s="176"/>
      <c r="FG423" s="176"/>
      <c r="FH423" s="176"/>
      <c r="FI423" s="176"/>
      <c r="FJ423" s="176"/>
      <c r="FK423" s="176"/>
      <c r="FL423" s="176"/>
      <c r="FM423" s="176"/>
      <c r="FN423" s="176"/>
      <c r="FO423" s="176"/>
      <c r="FP423" s="176"/>
      <c r="FQ423" s="176"/>
      <c r="FR423" s="176"/>
      <c r="FS423" s="176"/>
      <c r="FT423" s="176"/>
      <c r="FU423" s="176"/>
      <c r="FV423" s="176"/>
      <c r="FW423" s="176"/>
      <c r="FX423" s="176"/>
      <c r="FY423" s="176"/>
      <c r="FZ423" s="176"/>
      <c r="GA423" s="176"/>
      <c r="GB423" s="176"/>
      <c r="GC423" s="176"/>
      <c r="GD423" s="176"/>
      <c r="GE423" s="176"/>
      <c r="GF423" s="176"/>
      <c r="GG423" s="176"/>
      <c r="GH423" s="176"/>
      <c r="GI423" s="176"/>
      <c r="GJ423" s="176"/>
      <c r="GK423" s="176"/>
      <c r="GL423" s="176"/>
      <c r="GM423" s="176"/>
      <c r="GN423" s="176"/>
      <c r="GO423" s="176"/>
      <c r="GP423" s="176"/>
      <c r="GQ423" s="176"/>
      <c r="GR423" s="176"/>
      <c r="GS423" s="176"/>
      <c r="GT423" s="176"/>
      <c r="GU423" s="176"/>
      <c r="GV423" s="176"/>
      <c r="GW423" s="176"/>
      <c r="GX423" s="176"/>
      <c r="GY423" s="176"/>
      <c r="GZ423" s="176"/>
      <c r="HA423" s="176"/>
      <c r="HB423" s="176"/>
      <c r="HC423" s="176"/>
      <c r="HD423" s="176"/>
      <c r="HE423" s="176"/>
      <c r="HF423" s="176"/>
      <c r="HG423" s="176"/>
      <c r="HH423" s="176"/>
      <c r="HI423" s="176"/>
      <c r="HJ423" s="176"/>
      <c r="HK423" s="176"/>
      <c r="HL423" s="176"/>
      <c r="HM423" s="176"/>
      <c r="HN423" s="176"/>
      <c r="HO423" s="176"/>
      <c r="HP423" s="176"/>
      <c r="HQ423" s="176"/>
      <c r="HR423" s="176"/>
      <c r="HS423" s="176"/>
      <c r="HT423" s="176"/>
      <c r="HU423" s="176"/>
      <c r="HV423" s="176"/>
      <c r="HW423" s="176"/>
      <c r="HX423" s="176"/>
      <c r="HY423" s="176"/>
      <c r="HZ423" s="176"/>
      <c r="IA423" s="176"/>
      <c r="IB423" s="176"/>
      <c r="IC423" s="176"/>
      <c r="ID423" s="176"/>
      <c r="IE423" s="176"/>
      <c r="IF423" s="176"/>
      <c r="IG423" s="176"/>
      <c r="IH423" s="176"/>
      <c r="II423" s="176"/>
      <c r="IJ423" s="176"/>
      <c r="IK423" s="176"/>
      <c r="IL423" s="176"/>
      <c r="IM423" s="176"/>
      <c r="IN423" s="176"/>
      <c r="IO423" s="176"/>
      <c r="IP423" s="176"/>
      <c r="IQ423" s="176"/>
      <c r="IR423" s="176"/>
      <c r="IS423" s="176"/>
      <c r="IT423" s="176"/>
      <c r="IU423" s="176"/>
      <c r="IV423" s="176"/>
    </row>
    <row r="424" spans="1:256" s="177" customFormat="1" ht="21.75" customHeight="1" x14ac:dyDescent="0.2">
      <c r="A424" s="591"/>
      <c r="B424" s="154" t="s">
        <v>240</v>
      </c>
      <c r="C424" s="155"/>
      <c r="D424" s="155"/>
      <c r="E424" s="156"/>
      <c r="F424" s="597"/>
      <c r="G424" s="598"/>
      <c r="H424" s="297"/>
      <c r="I424" s="159">
        <f>G422+G423</f>
        <v>0.9</v>
      </c>
      <c r="J424" s="182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76"/>
      <c r="DX424" s="176"/>
      <c r="DY424" s="176"/>
      <c r="DZ424" s="176"/>
      <c r="EA424" s="176"/>
      <c r="EB424" s="176"/>
      <c r="EC424" s="176"/>
      <c r="ED424" s="176"/>
      <c r="EE424" s="176"/>
      <c r="EF424" s="176"/>
      <c r="EG424" s="176"/>
      <c r="EH424" s="176"/>
      <c r="EI424" s="176"/>
      <c r="EJ424" s="176"/>
      <c r="EK424" s="176"/>
      <c r="EL424" s="176"/>
      <c r="EM424" s="176"/>
      <c r="EN424" s="176"/>
      <c r="EO424" s="176"/>
      <c r="EP424" s="176"/>
      <c r="EQ424" s="176"/>
      <c r="ER424" s="176"/>
      <c r="ES424" s="176"/>
      <c r="ET424" s="176"/>
      <c r="EU424" s="176"/>
      <c r="EV424" s="176"/>
      <c r="EW424" s="176"/>
      <c r="EX424" s="176"/>
      <c r="EY424" s="176"/>
      <c r="EZ424" s="176"/>
      <c r="FA424" s="176"/>
      <c r="FB424" s="176"/>
      <c r="FC424" s="176"/>
      <c r="FD424" s="176"/>
      <c r="FE424" s="176"/>
      <c r="FF424" s="176"/>
      <c r="FG424" s="176"/>
      <c r="FH424" s="176"/>
      <c r="FI424" s="176"/>
      <c r="FJ424" s="176"/>
      <c r="FK424" s="176"/>
      <c r="FL424" s="176"/>
      <c r="FM424" s="176"/>
      <c r="FN424" s="176"/>
      <c r="FO424" s="176"/>
      <c r="FP424" s="176"/>
      <c r="FQ424" s="176"/>
      <c r="FR424" s="176"/>
      <c r="FS424" s="176"/>
      <c r="FT424" s="176"/>
      <c r="FU424" s="176"/>
      <c r="FV424" s="176"/>
      <c r="FW424" s="176"/>
      <c r="FX424" s="176"/>
      <c r="FY424" s="176"/>
      <c r="FZ424" s="176"/>
      <c r="GA424" s="176"/>
      <c r="GB424" s="176"/>
      <c r="GC424" s="176"/>
      <c r="GD424" s="176"/>
      <c r="GE424" s="176"/>
      <c r="GF424" s="176"/>
      <c r="GG424" s="176"/>
      <c r="GH424" s="176"/>
      <c r="GI424" s="176"/>
      <c r="GJ424" s="176"/>
      <c r="GK424" s="176"/>
      <c r="GL424" s="176"/>
      <c r="GM424" s="176"/>
      <c r="GN424" s="176"/>
      <c r="GO424" s="176"/>
      <c r="GP424" s="176"/>
      <c r="GQ424" s="176"/>
      <c r="GR424" s="176"/>
      <c r="GS424" s="176"/>
      <c r="GT424" s="176"/>
      <c r="GU424" s="176"/>
      <c r="GV424" s="176"/>
      <c r="GW424" s="176"/>
      <c r="GX424" s="176"/>
      <c r="GY424" s="176"/>
      <c r="GZ424" s="176"/>
      <c r="HA424" s="176"/>
      <c r="HB424" s="176"/>
      <c r="HC424" s="176"/>
      <c r="HD424" s="176"/>
      <c r="HE424" s="176"/>
      <c r="HF424" s="176"/>
      <c r="HG424" s="176"/>
      <c r="HH424" s="176"/>
      <c r="HI424" s="176"/>
      <c r="HJ424" s="176"/>
      <c r="HK424" s="176"/>
      <c r="HL424" s="176"/>
      <c r="HM424" s="176"/>
      <c r="HN424" s="176"/>
      <c r="HO424" s="176"/>
      <c r="HP424" s="176"/>
      <c r="HQ424" s="176"/>
      <c r="HR424" s="176"/>
      <c r="HS424" s="176"/>
      <c r="HT424" s="176"/>
      <c r="HU424" s="176"/>
      <c r="HV424" s="176"/>
      <c r="HW424" s="176"/>
      <c r="HX424" s="176"/>
      <c r="HY424" s="176"/>
      <c r="HZ424" s="176"/>
      <c r="IA424" s="176"/>
      <c r="IB424" s="176"/>
      <c r="IC424" s="176"/>
      <c r="ID424" s="176"/>
      <c r="IE424" s="176"/>
      <c r="IF424" s="176"/>
      <c r="IG424" s="176"/>
      <c r="IH424" s="176"/>
      <c r="II424" s="176"/>
      <c r="IJ424" s="176"/>
      <c r="IK424" s="176"/>
      <c r="IL424" s="176"/>
      <c r="IM424" s="176"/>
      <c r="IN424" s="176"/>
      <c r="IO424" s="176"/>
      <c r="IP424" s="176"/>
      <c r="IQ424" s="176"/>
      <c r="IR424" s="176"/>
      <c r="IS424" s="176"/>
      <c r="IT424" s="176"/>
      <c r="IU424" s="176"/>
      <c r="IV424" s="176"/>
    </row>
    <row r="425" spans="1:256" s="177" customFormat="1" ht="21.75" customHeight="1" x14ac:dyDescent="0.2">
      <c r="A425" s="591"/>
      <c r="B425" s="143" t="s">
        <v>241</v>
      </c>
      <c r="C425" s="144"/>
      <c r="D425" s="144"/>
      <c r="E425" s="145"/>
      <c r="F425" s="151"/>
      <c r="G425" s="595">
        <f>I413</f>
        <v>0.22</v>
      </c>
      <c r="H425" s="161"/>
      <c r="I425" s="162"/>
      <c r="J425" s="182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76"/>
      <c r="DX425" s="176"/>
      <c r="DY425" s="176"/>
      <c r="DZ425" s="176"/>
      <c r="EA425" s="176"/>
      <c r="EB425" s="176"/>
      <c r="EC425" s="176"/>
      <c r="ED425" s="176"/>
      <c r="EE425" s="176"/>
      <c r="EF425" s="176"/>
      <c r="EG425" s="176"/>
      <c r="EH425" s="176"/>
      <c r="EI425" s="176"/>
      <c r="EJ425" s="176"/>
      <c r="EK425" s="176"/>
      <c r="EL425" s="176"/>
      <c r="EM425" s="176"/>
      <c r="EN425" s="176"/>
      <c r="EO425" s="176"/>
      <c r="EP425" s="176"/>
      <c r="EQ425" s="176"/>
      <c r="ER425" s="176"/>
      <c r="ES425" s="176"/>
      <c r="ET425" s="176"/>
      <c r="EU425" s="176"/>
      <c r="EV425" s="176"/>
      <c r="EW425" s="176"/>
      <c r="EX425" s="176"/>
      <c r="EY425" s="176"/>
      <c r="EZ425" s="176"/>
      <c r="FA425" s="176"/>
      <c r="FB425" s="176"/>
      <c r="FC425" s="176"/>
      <c r="FD425" s="176"/>
      <c r="FE425" s="176"/>
      <c r="FF425" s="176"/>
      <c r="FG425" s="176"/>
      <c r="FH425" s="176"/>
      <c r="FI425" s="176"/>
      <c r="FJ425" s="176"/>
      <c r="FK425" s="176"/>
      <c r="FL425" s="176"/>
      <c r="FM425" s="176"/>
      <c r="FN425" s="176"/>
      <c r="FO425" s="176"/>
      <c r="FP425" s="176"/>
      <c r="FQ425" s="176"/>
      <c r="FR425" s="176"/>
      <c r="FS425" s="176"/>
      <c r="FT425" s="176"/>
      <c r="FU425" s="176"/>
      <c r="FV425" s="176"/>
      <c r="FW425" s="176"/>
      <c r="FX425" s="176"/>
      <c r="FY425" s="176"/>
      <c r="FZ425" s="176"/>
      <c r="GA425" s="176"/>
      <c r="GB425" s="176"/>
      <c r="GC425" s="176"/>
      <c r="GD425" s="176"/>
      <c r="GE425" s="176"/>
      <c r="GF425" s="176"/>
      <c r="GG425" s="176"/>
      <c r="GH425" s="176"/>
      <c r="GI425" s="176"/>
      <c r="GJ425" s="176"/>
      <c r="GK425" s="176"/>
      <c r="GL425" s="176"/>
      <c r="GM425" s="176"/>
      <c r="GN425" s="176"/>
      <c r="GO425" s="176"/>
      <c r="GP425" s="176"/>
      <c r="GQ425" s="176"/>
      <c r="GR425" s="176"/>
      <c r="GS425" s="176"/>
      <c r="GT425" s="176"/>
      <c r="GU425" s="176"/>
      <c r="GV425" s="176"/>
      <c r="GW425" s="176"/>
      <c r="GX425" s="176"/>
      <c r="GY425" s="176"/>
      <c r="GZ425" s="176"/>
      <c r="HA425" s="176"/>
      <c r="HB425" s="176"/>
      <c r="HC425" s="176"/>
      <c r="HD425" s="176"/>
      <c r="HE425" s="176"/>
      <c r="HF425" s="176"/>
      <c r="HG425" s="176"/>
      <c r="HH425" s="176"/>
      <c r="HI425" s="176"/>
      <c r="HJ425" s="176"/>
      <c r="HK425" s="176"/>
      <c r="HL425" s="176"/>
      <c r="HM425" s="176"/>
      <c r="HN425" s="176"/>
      <c r="HO425" s="176"/>
      <c r="HP425" s="176"/>
      <c r="HQ425" s="176"/>
      <c r="HR425" s="176"/>
      <c r="HS425" s="176"/>
      <c r="HT425" s="176"/>
      <c r="HU425" s="176"/>
      <c r="HV425" s="176"/>
      <c r="HW425" s="176"/>
      <c r="HX425" s="176"/>
      <c r="HY425" s="176"/>
      <c r="HZ425" s="176"/>
      <c r="IA425" s="176"/>
      <c r="IB425" s="176"/>
      <c r="IC425" s="176"/>
      <c r="ID425" s="176"/>
      <c r="IE425" s="176"/>
      <c r="IF425" s="176"/>
      <c r="IG425" s="176"/>
      <c r="IH425" s="176"/>
      <c r="II425" s="176"/>
      <c r="IJ425" s="176"/>
      <c r="IK425" s="176"/>
      <c r="IL425" s="176"/>
      <c r="IM425" s="176"/>
      <c r="IN425" s="176"/>
      <c r="IO425" s="176"/>
      <c r="IP425" s="176"/>
      <c r="IQ425" s="176"/>
      <c r="IR425" s="176"/>
      <c r="IS425" s="176"/>
      <c r="IT425" s="176"/>
      <c r="IU425" s="176"/>
      <c r="IV425" s="176"/>
    </row>
    <row r="426" spans="1:256" s="177" customFormat="1" ht="21.75" customHeight="1" x14ac:dyDescent="0.2">
      <c r="A426" s="591"/>
      <c r="B426" s="118" t="s">
        <v>242</v>
      </c>
      <c r="C426" s="673"/>
      <c r="D426" s="673"/>
      <c r="E426" s="150"/>
      <c r="F426" s="151"/>
      <c r="G426" s="596">
        <f>I418</f>
        <v>0</v>
      </c>
      <c r="H426" s="161"/>
      <c r="I426" s="153"/>
      <c r="J426" s="182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  <c r="CD426" s="176"/>
      <c r="CE426" s="176"/>
      <c r="CF426" s="176"/>
      <c r="CG426" s="176"/>
      <c r="CH426" s="176"/>
      <c r="CI426" s="176"/>
      <c r="CJ426" s="176"/>
      <c r="CK426" s="176"/>
      <c r="CL426" s="176"/>
      <c r="CM426" s="176"/>
      <c r="CN426" s="176"/>
      <c r="CO426" s="176"/>
      <c r="CP426" s="176"/>
      <c r="CQ426" s="176"/>
      <c r="CR426" s="176"/>
      <c r="CS426" s="176"/>
      <c r="CT426" s="176"/>
      <c r="CU426" s="176"/>
      <c r="CV426" s="176"/>
      <c r="CW426" s="176"/>
      <c r="CX426" s="176"/>
      <c r="CY426" s="176"/>
      <c r="CZ426" s="176"/>
      <c r="DA426" s="176"/>
      <c r="DB426" s="176"/>
      <c r="DC426" s="176"/>
      <c r="DD426" s="176"/>
      <c r="DE426" s="176"/>
      <c r="DF426" s="176"/>
      <c r="DG426" s="176"/>
      <c r="DH426" s="176"/>
      <c r="DI426" s="176"/>
      <c r="DJ426" s="176"/>
      <c r="DK426" s="176"/>
      <c r="DL426" s="176"/>
      <c r="DM426" s="176"/>
      <c r="DN426" s="176"/>
      <c r="DO426" s="176"/>
      <c r="DP426" s="176"/>
      <c r="DQ426" s="176"/>
      <c r="DR426" s="176"/>
      <c r="DS426" s="176"/>
      <c r="DT426" s="176"/>
      <c r="DU426" s="176"/>
      <c r="DV426" s="176"/>
      <c r="DW426" s="176"/>
      <c r="DX426" s="176"/>
      <c r="DY426" s="176"/>
      <c r="DZ426" s="176"/>
      <c r="EA426" s="176"/>
      <c r="EB426" s="176"/>
      <c r="EC426" s="176"/>
      <c r="ED426" s="176"/>
      <c r="EE426" s="176"/>
      <c r="EF426" s="176"/>
      <c r="EG426" s="176"/>
      <c r="EH426" s="176"/>
      <c r="EI426" s="176"/>
      <c r="EJ426" s="176"/>
      <c r="EK426" s="176"/>
      <c r="EL426" s="176"/>
      <c r="EM426" s="176"/>
      <c r="EN426" s="176"/>
      <c r="EO426" s="176"/>
      <c r="EP426" s="176"/>
      <c r="EQ426" s="176"/>
      <c r="ER426" s="176"/>
      <c r="ES426" s="176"/>
      <c r="ET426" s="176"/>
      <c r="EU426" s="176"/>
      <c r="EV426" s="176"/>
      <c r="EW426" s="176"/>
      <c r="EX426" s="176"/>
      <c r="EY426" s="176"/>
      <c r="EZ426" s="176"/>
      <c r="FA426" s="176"/>
      <c r="FB426" s="176"/>
      <c r="FC426" s="176"/>
      <c r="FD426" s="176"/>
      <c r="FE426" s="176"/>
      <c r="FF426" s="176"/>
      <c r="FG426" s="176"/>
      <c r="FH426" s="176"/>
      <c r="FI426" s="176"/>
      <c r="FJ426" s="176"/>
      <c r="FK426" s="176"/>
      <c r="FL426" s="176"/>
      <c r="FM426" s="176"/>
      <c r="FN426" s="176"/>
      <c r="FO426" s="176"/>
      <c r="FP426" s="176"/>
      <c r="FQ426" s="176"/>
      <c r="FR426" s="176"/>
      <c r="FS426" s="176"/>
      <c r="FT426" s="176"/>
      <c r="FU426" s="176"/>
      <c r="FV426" s="176"/>
      <c r="FW426" s="176"/>
      <c r="FX426" s="176"/>
      <c r="FY426" s="176"/>
      <c r="FZ426" s="176"/>
      <c r="GA426" s="176"/>
      <c r="GB426" s="176"/>
      <c r="GC426" s="176"/>
      <c r="GD426" s="176"/>
      <c r="GE426" s="176"/>
      <c r="GF426" s="176"/>
      <c r="GG426" s="176"/>
      <c r="GH426" s="176"/>
      <c r="GI426" s="176"/>
      <c r="GJ426" s="176"/>
      <c r="GK426" s="176"/>
      <c r="GL426" s="176"/>
      <c r="GM426" s="176"/>
      <c r="GN426" s="176"/>
      <c r="GO426" s="176"/>
      <c r="GP426" s="176"/>
      <c r="GQ426" s="176"/>
      <c r="GR426" s="176"/>
      <c r="GS426" s="176"/>
      <c r="GT426" s="176"/>
      <c r="GU426" s="176"/>
      <c r="GV426" s="176"/>
      <c r="GW426" s="176"/>
      <c r="GX426" s="176"/>
      <c r="GY426" s="176"/>
      <c r="GZ426" s="176"/>
      <c r="HA426" s="176"/>
      <c r="HB426" s="176"/>
      <c r="HC426" s="176"/>
      <c r="HD426" s="176"/>
      <c r="HE426" s="176"/>
      <c r="HF426" s="176"/>
      <c r="HG426" s="176"/>
      <c r="HH426" s="176"/>
      <c r="HI426" s="176"/>
      <c r="HJ426" s="176"/>
      <c r="HK426" s="176"/>
      <c r="HL426" s="176"/>
      <c r="HM426" s="176"/>
      <c r="HN426" s="176"/>
      <c r="HO426" s="176"/>
      <c r="HP426" s="176"/>
      <c r="HQ426" s="176"/>
      <c r="HR426" s="176"/>
      <c r="HS426" s="176"/>
      <c r="HT426" s="176"/>
      <c r="HU426" s="176"/>
      <c r="HV426" s="176"/>
      <c r="HW426" s="176"/>
      <c r="HX426" s="176"/>
      <c r="HY426" s="176"/>
      <c r="HZ426" s="176"/>
      <c r="IA426" s="176"/>
      <c r="IB426" s="176"/>
      <c r="IC426" s="176"/>
      <c r="ID426" s="176"/>
      <c r="IE426" s="176"/>
      <c r="IF426" s="176"/>
      <c r="IG426" s="176"/>
      <c r="IH426" s="176"/>
      <c r="II426" s="176"/>
      <c r="IJ426" s="176"/>
      <c r="IK426" s="176"/>
      <c r="IL426" s="176"/>
      <c r="IM426" s="176"/>
      <c r="IN426" s="176"/>
      <c r="IO426" s="176"/>
      <c r="IP426" s="176"/>
      <c r="IQ426" s="176"/>
      <c r="IR426" s="176"/>
      <c r="IS426" s="176"/>
      <c r="IT426" s="176"/>
      <c r="IU426" s="176"/>
      <c r="IV426" s="176"/>
    </row>
    <row r="427" spans="1:256" s="177" customFormat="1" ht="21.75" customHeight="1" x14ac:dyDescent="0.2">
      <c r="A427" s="591"/>
      <c r="B427" s="154" t="s">
        <v>243</v>
      </c>
      <c r="C427" s="155"/>
      <c r="D427" s="155"/>
      <c r="E427" s="156"/>
      <c r="F427" s="151"/>
      <c r="G427" s="598"/>
      <c r="H427" s="297"/>
      <c r="I427" s="159">
        <f>G425+G426</f>
        <v>0.22</v>
      </c>
      <c r="J427" s="179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  <c r="CD427" s="176"/>
      <c r="CE427" s="176"/>
      <c r="CF427" s="176"/>
      <c r="CG427" s="176"/>
      <c r="CH427" s="176"/>
      <c r="CI427" s="176"/>
      <c r="CJ427" s="176"/>
      <c r="CK427" s="176"/>
      <c r="CL427" s="176"/>
      <c r="CM427" s="176"/>
      <c r="CN427" s="176"/>
      <c r="CO427" s="176"/>
      <c r="CP427" s="176"/>
      <c r="CQ427" s="176"/>
      <c r="CR427" s="176"/>
      <c r="CS427" s="176"/>
      <c r="CT427" s="176"/>
      <c r="CU427" s="176"/>
      <c r="CV427" s="176"/>
      <c r="CW427" s="176"/>
      <c r="CX427" s="176"/>
      <c r="CY427" s="176"/>
      <c r="CZ427" s="176"/>
      <c r="DA427" s="176"/>
      <c r="DB427" s="176"/>
      <c r="DC427" s="176"/>
      <c r="DD427" s="176"/>
      <c r="DE427" s="176"/>
      <c r="DF427" s="176"/>
      <c r="DG427" s="176"/>
      <c r="DH427" s="176"/>
      <c r="DI427" s="176"/>
      <c r="DJ427" s="176"/>
      <c r="DK427" s="176"/>
      <c r="DL427" s="176"/>
      <c r="DM427" s="176"/>
      <c r="DN427" s="176"/>
      <c r="DO427" s="176"/>
      <c r="DP427" s="176"/>
      <c r="DQ427" s="176"/>
      <c r="DR427" s="176"/>
      <c r="DS427" s="176"/>
      <c r="DT427" s="176"/>
      <c r="DU427" s="176"/>
      <c r="DV427" s="176"/>
      <c r="DW427" s="176"/>
      <c r="DX427" s="176"/>
      <c r="DY427" s="176"/>
      <c r="DZ427" s="176"/>
      <c r="EA427" s="176"/>
      <c r="EB427" s="176"/>
      <c r="EC427" s="176"/>
      <c r="ED427" s="176"/>
      <c r="EE427" s="176"/>
      <c r="EF427" s="176"/>
      <c r="EG427" s="176"/>
      <c r="EH427" s="176"/>
      <c r="EI427" s="176"/>
      <c r="EJ427" s="176"/>
      <c r="EK427" s="176"/>
      <c r="EL427" s="176"/>
      <c r="EM427" s="176"/>
      <c r="EN427" s="176"/>
      <c r="EO427" s="176"/>
      <c r="EP427" s="176"/>
      <c r="EQ427" s="176"/>
      <c r="ER427" s="176"/>
      <c r="ES427" s="176"/>
      <c r="ET427" s="176"/>
      <c r="EU427" s="176"/>
      <c r="EV427" s="176"/>
      <c r="EW427" s="176"/>
      <c r="EX427" s="176"/>
      <c r="EY427" s="176"/>
      <c r="EZ427" s="176"/>
      <c r="FA427" s="176"/>
      <c r="FB427" s="176"/>
      <c r="FC427" s="176"/>
      <c r="FD427" s="176"/>
      <c r="FE427" s="176"/>
      <c r="FF427" s="176"/>
      <c r="FG427" s="176"/>
      <c r="FH427" s="176"/>
      <c r="FI427" s="176"/>
      <c r="FJ427" s="176"/>
      <c r="FK427" s="176"/>
      <c r="FL427" s="176"/>
      <c r="FM427" s="176"/>
      <c r="FN427" s="176"/>
      <c r="FO427" s="176"/>
      <c r="FP427" s="176"/>
      <c r="FQ427" s="176"/>
      <c r="FR427" s="176"/>
      <c r="FS427" s="176"/>
      <c r="FT427" s="176"/>
      <c r="FU427" s="176"/>
      <c r="FV427" s="176"/>
      <c r="FW427" s="176"/>
      <c r="FX427" s="176"/>
      <c r="FY427" s="176"/>
      <c r="FZ427" s="176"/>
      <c r="GA427" s="176"/>
      <c r="GB427" s="176"/>
      <c r="GC427" s="176"/>
      <c r="GD427" s="176"/>
      <c r="GE427" s="176"/>
      <c r="GF427" s="176"/>
      <c r="GG427" s="176"/>
      <c r="GH427" s="176"/>
      <c r="GI427" s="176"/>
      <c r="GJ427" s="176"/>
      <c r="GK427" s="176"/>
      <c r="GL427" s="176"/>
      <c r="GM427" s="176"/>
      <c r="GN427" s="176"/>
      <c r="GO427" s="176"/>
      <c r="GP427" s="176"/>
      <c r="GQ427" s="176"/>
      <c r="GR427" s="176"/>
      <c r="GS427" s="176"/>
      <c r="GT427" s="176"/>
      <c r="GU427" s="176"/>
      <c r="GV427" s="176"/>
      <c r="GW427" s="176"/>
      <c r="GX427" s="176"/>
      <c r="GY427" s="176"/>
      <c r="GZ427" s="176"/>
      <c r="HA427" s="176"/>
      <c r="HB427" s="176"/>
      <c r="HC427" s="176"/>
      <c r="HD427" s="176"/>
      <c r="HE427" s="176"/>
      <c r="HF427" s="176"/>
      <c r="HG427" s="176"/>
      <c r="HH427" s="176"/>
      <c r="HI427" s="176"/>
      <c r="HJ427" s="176"/>
      <c r="HK427" s="176"/>
      <c r="HL427" s="176"/>
      <c r="HM427" s="176"/>
      <c r="HN427" s="176"/>
      <c r="HO427" s="176"/>
      <c r="HP427" s="176"/>
      <c r="HQ427" s="176"/>
      <c r="HR427" s="176"/>
      <c r="HS427" s="176"/>
      <c r="HT427" s="176"/>
      <c r="HU427" s="176"/>
      <c r="HV427" s="176"/>
      <c r="HW427" s="176"/>
      <c r="HX427" s="176"/>
      <c r="HY427" s="176"/>
      <c r="HZ427" s="176"/>
      <c r="IA427" s="176"/>
      <c r="IB427" s="176"/>
      <c r="IC427" s="176"/>
      <c r="ID427" s="176"/>
      <c r="IE427" s="176"/>
      <c r="IF427" s="176"/>
      <c r="IG427" s="176"/>
      <c r="IH427" s="176"/>
      <c r="II427" s="176"/>
      <c r="IJ427" s="176"/>
      <c r="IK427" s="176"/>
      <c r="IL427" s="176"/>
      <c r="IM427" s="176"/>
      <c r="IN427" s="176"/>
      <c r="IO427" s="176"/>
      <c r="IP427" s="176"/>
      <c r="IQ427" s="176"/>
      <c r="IR427" s="176"/>
      <c r="IS427" s="176"/>
      <c r="IT427" s="176"/>
      <c r="IU427" s="176"/>
      <c r="IV427" s="176"/>
    </row>
    <row r="428" spans="1:256" s="177" customFormat="1" ht="21.75" customHeight="1" thickBot="1" x14ac:dyDescent="0.25">
      <c r="A428" s="591"/>
      <c r="B428" s="318" t="s">
        <v>244</v>
      </c>
      <c r="C428" s="319"/>
      <c r="D428" s="319"/>
      <c r="E428" s="319"/>
      <c r="F428" s="699"/>
      <c r="G428" s="321"/>
      <c r="H428" s="700"/>
      <c r="I428" s="323">
        <f>I424+I427</f>
        <v>1.1200000000000001</v>
      </c>
      <c r="J428" s="179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  <c r="CD428" s="176"/>
      <c r="CE428" s="176"/>
      <c r="CF428" s="176"/>
      <c r="CG428" s="176"/>
      <c r="CH428" s="176"/>
      <c r="CI428" s="176"/>
      <c r="CJ428" s="176"/>
      <c r="CK428" s="176"/>
      <c r="CL428" s="176"/>
      <c r="CM428" s="176"/>
      <c r="CN428" s="176"/>
      <c r="CO428" s="176"/>
      <c r="CP428" s="176"/>
      <c r="CQ428" s="176"/>
      <c r="CR428" s="176"/>
      <c r="CS428" s="176"/>
      <c r="CT428" s="176"/>
      <c r="CU428" s="176"/>
      <c r="CV428" s="176"/>
      <c r="CW428" s="176"/>
      <c r="CX428" s="176"/>
      <c r="CY428" s="176"/>
      <c r="CZ428" s="176"/>
      <c r="DA428" s="176"/>
      <c r="DB428" s="176"/>
      <c r="DC428" s="176"/>
      <c r="DD428" s="176"/>
      <c r="DE428" s="176"/>
      <c r="DF428" s="176"/>
      <c r="DG428" s="176"/>
      <c r="DH428" s="176"/>
      <c r="DI428" s="176"/>
      <c r="DJ428" s="176"/>
      <c r="DK428" s="176"/>
      <c r="DL428" s="176"/>
      <c r="DM428" s="176"/>
      <c r="DN428" s="176"/>
      <c r="DO428" s="176"/>
      <c r="DP428" s="176"/>
      <c r="DQ428" s="176"/>
      <c r="DR428" s="176"/>
      <c r="DS428" s="176"/>
      <c r="DT428" s="176"/>
      <c r="DU428" s="176"/>
      <c r="DV428" s="176"/>
      <c r="DW428" s="176"/>
      <c r="DX428" s="176"/>
      <c r="DY428" s="176"/>
      <c r="DZ428" s="176"/>
      <c r="EA428" s="176"/>
      <c r="EB428" s="176"/>
      <c r="EC428" s="176"/>
      <c r="ED428" s="176"/>
      <c r="EE428" s="176"/>
      <c r="EF428" s="176"/>
      <c r="EG428" s="176"/>
      <c r="EH428" s="176"/>
      <c r="EI428" s="176"/>
      <c r="EJ428" s="176"/>
      <c r="EK428" s="176"/>
      <c r="EL428" s="176"/>
      <c r="EM428" s="176"/>
      <c r="EN428" s="176"/>
      <c r="EO428" s="176"/>
      <c r="EP428" s="176"/>
      <c r="EQ428" s="176"/>
      <c r="ER428" s="176"/>
      <c r="ES428" s="176"/>
      <c r="ET428" s="176"/>
      <c r="EU428" s="176"/>
      <c r="EV428" s="176"/>
      <c r="EW428" s="176"/>
      <c r="EX428" s="176"/>
      <c r="EY428" s="176"/>
      <c r="EZ428" s="176"/>
      <c r="FA428" s="176"/>
      <c r="FB428" s="176"/>
      <c r="FC428" s="176"/>
      <c r="FD428" s="176"/>
      <c r="FE428" s="176"/>
      <c r="FF428" s="176"/>
      <c r="FG428" s="176"/>
      <c r="FH428" s="176"/>
      <c r="FI428" s="176"/>
      <c r="FJ428" s="176"/>
      <c r="FK428" s="176"/>
      <c r="FL428" s="176"/>
      <c r="FM428" s="176"/>
      <c r="FN428" s="176"/>
      <c r="FO428" s="176"/>
      <c r="FP428" s="176"/>
      <c r="FQ428" s="176"/>
      <c r="FR428" s="176"/>
      <c r="FS428" s="176"/>
      <c r="FT428" s="176"/>
      <c r="FU428" s="176"/>
      <c r="FV428" s="176"/>
      <c r="FW428" s="176"/>
      <c r="FX428" s="176"/>
      <c r="FY428" s="176"/>
      <c r="FZ428" s="176"/>
      <c r="GA428" s="176"/>
      <c r="GB428" s="176"/>
      <c r="GC428" s="176"/>
      <c r="GD428" s="176"/>
      <c r="GE428" s="176"/>
      <c r="GF428" s="176"/>
      <c r="GG428" s="176"/>
      <c r="GH428" s="176"/>
      <c r="GI428" s="176"/>
      <c r="GJ428" s="176"/>
      <c r="GK428" s="176"/>
      <c r="GL428" s="176"/>
      <c r="GM428" s="176"/>
      <c r="GN428" s="176"/>
      <c r="GO428" s="176"/>
      <c r="GP428" s="176"/>
      <c r="GQ428" s="176"/>
      <c r="GR428" s="176"/>
      <c r="GS428" s="176"/>
      <c r="GT428" s="176"/>
      <c r="GU428" s="176"/>
      <c r="GV428" s="176"/>
      <c r="GW428" s="176"/>
      <c r="GX428" s="176"/>
      <c r="GY428" s="176"/>
      <c r="GZ428" s="176"/>
      <c r="HA428" s="176"/>
      <c r="HB428" s="176"/>
      <c r="HC428" s="176"/>
      <c r="HD428" s="176"/>
      <c r="HE428" s="176"/>
      <c r="HF428" s="176"/>
      <c r="HG428" s="176"/>
      <c r="HH428" s="176"/>
      <c r="HI428" s="176"/>
      <c r="HJ428" s="176"/>
      <c r="HK428" s="176"/>
      <c r="HL428" s="176"/>
      <c r="HM428" s="176"/>
      <c r="HN428" s="176"/>
      <c r="HO428" s="176"/>
      <c r="HP428" s="176"/>
      <c r="HQ428" s="176"/>
      <c r="HR428" s="176"/>
      <c r="HS428" s="176"/>
      <c r="HT428" s="176"/>
      <c r="HU428" s="176"/>
      <c r="HV428" s="176"/>
      <c r="HW428" s="176"/>
      <c r="HX428" s="176"/>
      <c r="HY428" s="176"/>
      <c r="HZ428" s="176"/>
      <c r="IA428" s="176"/>
      <c r="IB428" s="176"/>
      <c r="IC428" s="176"/>
      <c r="ID428" s="176"/>
      <c r="IE428" s="176"/>
      <c r="IF428" s="176"/>
      <c r="IG428" s="176"/>
      <c r="IH428" s="176"/>
      <c r="II428" s="176"/>
      <c r="IJ428" s="176"/>
      <c r="IK428" s="176"/>
      <c r="IL428" s="176"/>
      <c r="IM428" s="176"/>
      <c r="IN428" s="176"/>
      <c r="IO428" s="176"/>
      <c r="IP428" s="176"/>
      <c r="IQ428" s="176"/>
      <c r="IR428" s="176"/>
      <c r="IS428" s="176"/>
      <c r="IT428" s="176"/>
      <c r="IU428" s="176"/>
      <c r="IV428" s="176"/>
    </row>
    <row r="429" spans="1:256" x14ac:dyDescent="0.2">
      <c r="A429" s="582"/>
      <c r="B429" s="93"/>
      <c r="C429" s="94"/>
      <c r="D429" s="94"/>
      <c r="E429" s="94"/>
      <c r="F429" s="95"/>
      <c r="G429" s="96"/>
      <c r="H429" s="97"/>
      <c r="I429" s="164"/>
      <c r="J429" s="583"/>
      <c r="K429" s="584"/>
      <c r="L429" s="584"/>
      <c r="M429" s="585"/>
      <c r="N429" s="585"/>
      <c r="O429" s="585"/>
      <c r="P429" s="585"/>
      <c r="Q429" s="585"/>
      <c r="R429" s="585"/>
      <c r="S429" s="585"/>
      <c r="T429" s="585"/>
      <c r="U429" s="585"/>
      <c r="V429" s="585"/>
      <c r="W429" s="585"/>
      <c r="X429" s="585"/>
      <c r="Y429" s="585"/>
      <c r="Z429" s="585"/>
      <c r="AA429" s="585"/>
      <c r="AB429" s="585"/>
      <c r="AC429" s="585"/>
      <c r="AD429" s="585"/>
      <c r="AE429" s="585"/>
      <c r="AF429" s="585"/>
      <c r="AG429" s="585"/>
      <c r="AH429" s="585"/>
      <c r="AI429" s="585"/>
      <c r="AJ429" s="585"/>
      <c r="AK429" s="585"/>
      <c r="AL429" s="585"/>
      <c r="AM429" s="585"/>
      <c r="AN429" s="585"/>
      <c r="AO429" s="585"/>
      <c r="AP429" s="585"/>
      <c r="AQ429" s="585"/>
      <c r="AR429" s="585"/>
      <c r="AS429" s="585"/>
      <c r="AT429" s="585"/>
      <c r="AU429" s="585"/>
      <c r="AV429" s="585"/>
      <c r="AW429" s="585"/>
      <c r="AX429" s="585"/>
      <c r="AY429" s="585"/>
      <c r="AZ429" s="585"/>
      <c r="BA429" s="585"/>
      <c r="BB429" s="585"/>
      <c r="BC429" s="585"/>
      <c r="BD429" s="585"/>
      <c r="BE429" s="585"/>
      <c r="BF429" s="585"/>
      <c r="BG429" s="585"/>
      <c r="BH429" s="585"/>
      <c r="BI429" s="585"/>
      <c r="BJ429" s="585"/>
      <c r="BK429" s="585"/>
      <c r="BL429" s="585"/>
      <c r="BM429" s="585"/>
      <c r="BN429" s="585"/>
      <c r="BO429" s="585"/>
      <c r="BP429" s="585"/>
      <c r="BQ429" s="585"/>
      <c r="BR429" s="585"/>
      <c r="BS429" s="585"/>
      <c r="BT429" s="585"/>
      <c r="BU429" s="585"/>
      <c r="BV429" s="585"/>
      <c r="BW429" s="585"/>
      <c r="BX429" s="585"/>
      <c r="BY429" s="585"/>
      <c r="BZ429" s="585"/>
      <c r="CA429" s="585"/>
      <c r="CB429" s="585"/>
      <c r="CC429" s="585"/>
      <c r="CD429" s="585"/>
      <c r="CE429" s="585"/>
      <c r="CF429" s="585"/>
      <c r="CG429" s="585"/>
      <c r="CH429" s="585"/>
      <c r="CI429" s="585"/>
      <c r="CJ429" s="585"/>
      <c r="CK429" s="585"/>
      <c r="CL429" s="585"/>
      <c r="CM429" s="585"/>
      <c r="CN429" s="585"/>
      <c r="CO429" s="585"/>
      <c r="CP429" s="585"/>
      <c r="CQ429" s="585"/>
      <c r="CR429" s="585"/>
      <c r="CS429" s="585"/>
      <c r="CT429" s="585"/>
      <c r="CU429" s="585"/>
      <c r="CV429" s="585"/>
      <c r="CW429" s="585"/>
      <c r="CX429" s="585"/>
      <c r="CY429" s="585"/>
      <c r="CZ429" s="585"/>
      <c r="DA429" s="585"/>
      <c r="DB429" s="585"/>
      <c r="DC429" s="585"/>
      <c r="DD429" s="585"/>
      <c r="DE429" s="585"/>
      <c r="DF429" s="585"/>
      <c r="DG429" s="585"/>
      <c r="DH429" s="585"/>
      <c r="DI429" s="585"/>
      <c r="DJ429" s="585"/>
      <c r="DK429" s="585"/>
      <c r="DL429" s="585"/>
      <c r="DM429" s="585"/>
      <c r="DN429" s="585"/>
      <c r="DO429" s="585"/>
      <c r="DP429" s="585"/>
      <c r="DQ429" s="585"/>
      <c r="DR429" s="585"/>
      <c r="DS429" s="585"/>
      <c r="DT429" s="585"/>
      <c r="DU429" s="585"/>
      <c r="DV429" s="585"/>
      <c r="DW429" s="585"/>
      <c r="DX429" s="585"/>
      <c r="DY429" s="585"/>
      <c r="DZ429" s="585"/>
      <c r="EA429" s="585"/>
      <c r="EB429" s="585"/>
      <c r="EC429" s="585"/>
      <c r="ED429" s="585"/>
      <c r="EE429" s="585"/>
      <c r="EF429" s="585"/>
      <c r="EG429" s="585"/>
      <c r="EH429" s="585"/>
      <c r="EI429" s="585"/>
      <c r="EJ429" s="585"/>
      <c r="EK429" s="585"/>
      <c r="EL429" s="585"/>
      <c r="EM429" s="585"/>
      <c r="EN429" s="585"/>
      <c r="EO429" s="585"/>
      <c r="EP429" s="585"/>
      <c r="EQ429" s="585"/>
      <c r="ER429" s="585"/>
      <c r="ES429" s="585"/>
      <c r="ET429" s="585"/>
      <c r="EU429" s="585"/>
      <c r="EV429" s="585"/>
      <c r="EW429" s="585"/>
      <c r="EX429" s="585"/>
      <c r="EY429" s="585"/>
      <c r="EZ429" s="585"/>
      <c r="FA429" s="585"/>
      <c r="FB429" s="585"/>
      <c r="FC429" s="585"/>
      <c r="FD429" s="585"/>
      <c r="FE429" s="585"/>
      <c r="FF429" s="585"/>
      <c r="FG429" s="585"/>
      <c r="FH429" s="585"/>
      <c r="FI429" s="585"/>
      <c r="FJ429" s="585"/>
      <c r="FK429" s="585"/>
      <c r="FL429" s="585"/>
      <c r="FM429" s="585"/>
      <c r="FN429" s="585"/>
      <c r="FO429" s="585"/>
      <c r="FP429" s="585"/>
      <c r="FQ429" s="585"/>
      <c r="FR429" s="585"/>
      <c r="FS429" s="585"/>
      <c r="FT429" s="585"/>
      <c r="FU429" s="585"/>
      <c r="FV429" s="585"/>
      <c r="FW429" s="585"/>
      <c r="FX429" s="585"/>
      <c r="FY429" s="585"/>
      <c r="FZ429" s="585"/>
      <c r="GA429" s="585"/>
      <c r="GB429" s="585"/>
      <c r="GC429" s="585"/>
      <c r="GD429" s="585"/>
      <c r="GE429" s="585"/>
      <c r="GF429" s="585"/>
      <c r="GG429" s="585"/>
      <c r="GH429" s="585"/>
      <c r="GI429" s="585"/>
      <c r="GJ429" s="585"/>
      <c r="GK429" s="585"/>
      <c r="GL429" s="585"/>
      <c r="GM429" s="585"/>
      <c r="GN429" s="585"/>
      <c r="GO429" s="585"/>
      <c r="GP429" s="585"/>
      <c r="GQ429" s="585"/>
      <c r="GR429" s="585"/>
      <c r="GS429" s="585"/>
      <c r="GT429" s="585"/>
      <c r="GU429" s="585"/>
      <c r="GV429" s="585"/>
      <c r="GW429" s="585"/>
      <c r="GX429" s="585"/>
      <c r="GY429" s="585"/>
      <c r="GZ429" s="585"/>
      <c r="HA429" s="585"/>
      <c r="HB429" s="585"/>
      <c r="HC429" s="585"/>
      <c r="HD429" s="585"/>
      <c r="HE429" s="585"/>
      <c r="HF429" s="585"/>
      <c r="HG429" s="585"/>
      <c r="HH429" s="585"/>
      <c r="HI429" s="585"/>
      <c r="HJ429" s="585"/>
      <c r="HK429" s="585"/>
      <c r="HL429" s="585"/>
      <c r="HM429" s="585"/>
      <c r="HN429" s="585"/>
      <c r="HO429" s="585"/>
      <c r="HP429" s="585"/>
      <c r="HQ429" s="585"/>
      <c r="HR429" s="585"/>
      <c r="HS429" s="585"/>
      <c r="HT429" s="585"/>
      <c r="HU429" s="585"/>
      <c r="HV429" s="585"/>
      <c r="HW429" s="585"/>
      <c r="HX429" s="585"/>
      <c r="HY429" s="585"/>
      <c r="HZ429" s="585"/>
      <c r="IA429" s="585"/>
      <c r="IB429" s="585"/>
      <c r="IC429" s="585"/>
      <c r="ID429" s="585"/>
      <c r="IE429" s="585"/>
      <c r="IF429" s="585"/>
      <c r="IG429" s="585"/>
      <c r="IH429" s="585"/>
      <c r="II429" s="585"/>
      <c r="IJ429" s="585"/>
      <c r="IK429" s="585"/>
      <c r="IL429" s="585"/>
      <c r="IM429" s="585"/>
      <c r="IN429" s="585"/>
      <c r="IO429" s="585"/>
      <c r="IP429" s="585"/>
      <c r="IQ429" s="585"/>
      <c r="IR429" s="585"/>
      <c r="IS429" s="585"/>
      <c r="IT429" s="585"/>
      <c r="IU429" s="585"/>
      <c r="IV429" s="585"/>
    </row>
    <row r="430" spans="1:256" x14ac:dyDescent="0.2">
      <c r="A430" s="582"/>
      <c r="B430" s="822" t="s">
        <v>211</v>
      </c>
      <c r="C430" s="823"/>
      <c r="D430" s="823"/>
      <c r="E430" s="823"/>
      <c r="F430" s="823"/>
      <c r="G430" s="823"/>
      <c r="H430" s="823"/>
      <c r="I430" s="824"/>
      <c r="J430" s="583"/>
      <c r="K430" s="584"/>
      <c r="L430" s="584"/>
      <c r="M430" s="585"/>
      <c r="N430" s="585"/>
      <c r="O430" s="585"/>
      <c r="P430" s="585"/>
      <c r="Q430" s="585"/>
      <c r="R430" s="585"/>
      <c r="S430" s="585"/>
      <c r="T430" s="585"/>
      <c r="U430" s="585"/>
      <c r="V430" s="585"/>
      <c r="W430" s="585"/>
      <c r="X430" s="585"/>
      <c r="Y430" s="585"/>
      <c r="Z430" s="585"/>
      <c r="AA430" s="585"/>
      <c r="AB430" s="585"/>
      <c r="AC430" s="585"/>
      <c r="AD430" s="585"/>
      <c r="AE430" s="585"/>
      <c r="AF430" s="585"/>
      <c r="AG430" s="585"/>
      <c r="AH430" s="585"/>
      <c r="AI430" s="585"/>
      <c r="AJ430" s="585"/>
      <c r="AK430" s="585"/>
      <c r="AL430" s="585"/>
      <c r="AM430" s="585"/>
      <c r="AN430" s="585"/>
      <c r="AO430" s="585"/>
      <c r="AP430" s="585"/>
      <c r="AQ430" s="585"/>
      <c r="AR430" s="585"/>
      <c r="AS430" s="585"/>
      <c r="AT430" s="585"/>
      <c r="AU430" s="585"/>
      <c r="AV430" s="585"/>
      <c r="AW430" s="585"/>
      <c r="AX430" s="585"/>
      <c r="AY430" s="585"/>
      <c r="AZ430" s="585"/>
      <c r="BA430" s="585"/>
      <c r="BB430" s="585"/>
      <c r="BC430" s="585"/>
      <c r="BD430" s="585"/>
      <c r="BE430" s="585"/>
      <c r="BF430" s="585"/>
      <c r="BG430" s="585"/>
      <c r="BH430" s="585"/>
      <c r="BI430" s="585"/>
      <c r="BJ430" s="585"/>
      <c r="BK430" s="585"/>
      <c r="BL430" s="585"/>
      <c r="BM430" s="585"/>
      <c r="BN430" s="585"/>
      <c r="BO430" s="585"/>
      <c r="BP430" s="585"/>
      <c r="BQ430" s="585"/>
      <c r="BR430" s="585"/>
      <c r="BS430" s="585"/>
      <c r="BT430" s="585"/>
      <c r="BU430" s="585"/>
      <c r="BV430" s="585"/>
      <c r="BW430" s="585"/>
      <c r="BX430" s="585"/>
      <c r="BY430" s="585"/>
      <c r="BZ430" s="585"/>
      <c r="CA430" s="585"/>
      <c r="CB430" s="585"/>
      <c r="CC430" s="585"/>
      <c r="CD430" s="585"/>
      <c r="CE430" s="585"/>
      <c r="CF430" s="585"/>
      <c r="CG430" s="585"/>
      <c r="CH430" s="585"/>
      <c r="CI430" s="585"/>
      <c r="CJ430" s="585"/>
      <c r="CK430" s="585"/>
      <c r="CL430" s="585"/>
      <c r="CM430" s="585"/>
      <c r="CN430" s="585"/>
      <c r="CO430" s="585"/>
      <c r="CP430" s="585"/>
      <c r="CQ430" s="585"/>
      <c r="CR430" s="585"/>
      <c r="CS430" s="585"/>
      <c r="CT430" s="585"/>
      <c r="CU430" s="585"/>
      <c r="CV430" s="585"/>
      <c r="CW430" s="585"/>
      <c r="CX430" s="585"/>
      <c r="CY430" s="585"/>
      <c r="CZ430" s="585"/>
      <c r="DA430" s="585"/>
      <c r="DB430" s="585"/>
      <c r="DC430" s="585"/>
      <c r="DD430" s="585"/>
      <c r="DE430" s="585"/>
      <c r="DF430" s="585"/>
      <c r="DG430" s="585"/>
      <c r="DH430" s="585"/>
      <c r="DI430" s="585"/>
      <c r="DJ430" s="585"/>
      <c r="DK430" s="585"/>
      <c r="DL430" s="585"/>
      <c r="DM430" s="585"/>
      <c r="DN430" s="585"/>
      <c r="DO430" s="585"/>
      <c r="DP430" s="585"/>
      <c r="DQ430" s="585"/>
      <c r="DR430" s="585"/>
      <c r="DS430" s="585"/>
      <c r="DT430" s="585"/>
      <c r="DU430" s="585"/>
      <c r="DV430" s="585"/>
      <c r="DW430" s="585"/>
      <c r="DX430" s="585"/>
      <c r="DY430" s="585"/>
      <c r="DZ430" s="585"/>
      <c r="EA430" s="585"/>
      <c r="EB430" s="585"/>
      <c r="EC430" s="585"/>
      <c r="ED430" s="585"/>
      <c r="EE430" s="585"/>
      <c r="EF430" s="585"/>
      <c r="EG430" s="585"/>
      <c r="EH430" s="585"/>
      <c r="EI430" s="585"/>
      <c r="EJ430" s="585"/>
      <c r="EK430" s="585"/>
      <c r="EL430" s="585"/>
      <c r="EM430" s="585"/>
      <c r="EN430" s="585"/>
      <c r="EO430" s="585"/>
      <c r="EP430" s="585"/>
      <c r="EQ430" s="585"/>
      <c r="ER430" s="585"/>
      <c r="ES430" s="585"/>
      <c r="ET430" s="585"/>
      <c r="EU430" s="585"/>
      <c r="EV430" s="585"/>
      <c r="EW430" s="585"/>
      <c r="EX430" s="585"/>
      <c r="EY430" s="585"/>
      <c r="EZ430" s="585"/>
      <c r="FA430" s="585"/>
      <c r="FB430" s="585"/>
      <c r="FC430" s="585"/>
      <c r="FD430" s="585"/>
      <c r="FE430" s="585"/>
      <c r="FF430" s="585"/>
      <c r="FG430" s="585"/>
      <c r="FH430" s="585"/>
      <c r="FI430" s="585"/>
      <c r="FJ430" s="585"/>
      <c r="FK430" s="585"/>
      <c r="FL430" s="585"/>
      <c r="FM430" s="585"/>
      <c r="FN430" s="585"/>
      <c r="FO430" s="585"/>
      <c r="FP430" s="585"/>
      <c r="FQ430" s="585"/>
      <c r="FR430" s="585"/>
      <c r="FS430" s="585"/>
      <c r="FT430" s="585"/>
      <c r="FU430" s="585"/>
      <c r="FV430" s="585"/>
      <c r="FW430" s="585"/>
      <c r="FX430" s="585"/>
      <c r="FY430" s="585"/>
      <c r="FZ430" s="585"/>
      <c r="GA430" s="585"/>
      <c r="GB430" s="585"/>
      <c r="GC430" s="585"/>
      <c r="GD430" s="585"/>
      <c r="GE430" s="585"/>
      <c r="GF430" s="585"/>
      <c r="GG430" s="585"/>
      <c r="GH430" s="585"/>
      <c r="GI430" s="585"/>
      <c r="GJ430" s="585"/>
      <c r="GK430" s="585"/>
      <c r="GL430" s="585"/>
      <c r="GM430" s="585"/>
      <c r="GN430" s="585"/>
      <c r="GO430" s="585"/>
      <c r="GP430" s="585"/>
      <c r="GQ430" s="585"/>
      <c r="GR430" s="585"/>
      <c r="GS430" s="585"/>
      <c r="GT430" s="585"/>
      <c r="GU430" s="585"/>
      <c r="GV430" s="585"/>
      <c r="GW430" s="585"/>
      <c r="GX430" s="585"/>
      <c r="GY430" s="585"/>
      <c r="GZ430" s="585"/>
      <c r="HA430" s="585"/>
      <c r="HB430" s="585"/>
      <c r="HC430" s="585"/>
      <c r="HD430" s="585"/>
      <c r="HE430" s="585"/>
      <c r="HF430" s="585"/>
      <c r="HG430" s="585"/>
      <c r="HH430" s="585"/>
      <c r="HI430" s="585"/>
      <c r="HJ430" s="585"/>
      <c r="HK430" s="585"/>
      <c r="HL430" s="585"/>
      <c r="HM430" s="585"/>
      <c r="HN430" s="585"/>
      <c r="HO430" s="585"/>
      <c r="HP430" s="585"/>
      <c r="HQ430" s="585"/>
      <c r="HR430" s="585"/>
      <c r="HS430" s="585"/>
      <c r="HT430" s="585"/>
      <c r="HU430" s="585"/>
      <c r="HV430" s="585"/>
      <c r="HW430" s="585"/>
      <c r="HX430" s="585"/>
      <c r="HY430" s="585"/>
      <c r="HZ430" s="585"/>
      <c r="IA430" s="585"/>
      <c r="IB430" s="585"/>
      <c r="IC430" s="585"/>
      <c r="ID430" s="585"/>
      <c r="IE430" s="585"/>
      <c r="IF430" s="585"/>
      <c r="IG430" s="585"/>
      <c r="IH430" s="585"/>
      <c r="II430" s="585"/>
      <c r="IJ430" s="585"/>
      <c r="IK430" s="585"/>
      <c r="IL430" s="585"/>
      <c r="IM430" s="585"/>
      <c r="IN430" s="585"/>
      <c r="IO430" s="585"/>
      <c r="IP430" s="585"/>
      <c r="IQ430" s="585"/>
      <c r="IR430" s="585"/>
      <c r="IS430" s="585"/>
      <c r="IT430" s="585"/>
      <c r="IU430" s="585"/>
      <c r="IV430" s="585"/>
    </row>
    <row r="431" spans="1:256" x14ac:dyDescent="0.2">
      <c r="A431" s="582"/>
      <c r="B431" s="822" t="s">
        <v>212</v>
      </c>
      <c r="C431" s="823"/>
      <c r="D431" s="823"/>
      <c r="E431" s="823"/>
      <c r="F431" s="823"/>
      <c r="G431" s="823"/>
      <c r="H431" s="823"/>
      <c r="I431" s="824"/>
      <c r="J431" s="583"/>
      <c r="K431" s="584"/>
      <c r="L431" s="584"/>
      <c r="M431" s="585"/>
      <c r="N431" s="585"/>
      <c r="O431" s="585"/>
      <c r="P431" s="585"/>
      <c r="Q431" s="585"/>
      <c r="R431" s="585"/>
      <c r="S431" s="585"/>
      <c r="T431" s="585"/>
      <c r="U431" s="585"/>
      <c r="V431" s="585"/>
      <c r="W431" s="585"/>
      <c r="X431" s="585"/>
      <c r="Y431" s="585"/>
      <c r="Z431" s="585"/>
      <c r="AA431" s="585"/>
      <c r="AB431" s="585"/>
      <c r="AC431" s="585"/>
      <c r="AD431" s="585"/>
      <c r="AE431" s="585"/>
      <c r="AF431" s="585"/>
      <c r="AG431" s="585"/>
      <c r="AH431" s="585"/>
      <c r="AI431" s="585"/>
      <c r="AJ431" s="585"/>
      <c r="AK431" s="585"/>
      <c r="AL431" s="585"/>
      <c r="AM431" s="585"/>
      <c r="AN431" s="585"/>
      <c r="AO431" s="585"/>
      <c r="AP431" s="585"/>
      <c r="AQ431" s="585"/>
      <c r="AR431" s="585"/>
      <c r="AS431" s="585"/>
      <c r="AT431" s="585"/>
      <c r="AU431" s="585"/>
      <c r="AV431" s="585"/>
      <c r="AW431" s="585"/>
      <c r="AX431" s="585"/>
      <c r="AY431" s="585"/>
      <c r="AZ431" s="585"/>
      <c r="BA431" s="585"/>
      <c r="BB431" s="585"/>
      <c r="BC431" s="585"/>
      <c r="BD431" s="585"/>
      <c r="BE431" s="585"/>
      <c r="BF431" s="585"/>
      <c r="BG431" s="585"/>
      <c r="BH431" s="585"/>
      <c r="BI431" s="585"/>
      <c r="BJ431" s="585"/>
      <c r="BK431" s="585"/>
      <c r="BL431" s="585"/>
      <c r="BM431" s="585"/>
      <c r="BN431" s="585"/>
      <c r="BO431" s="585"/>
      <c r="BP431" s="585"/>
      <c r="BQ431" s="585"/>
      <c r="BR431" s="585"/>
      <c r="BS431" s="585"/>
      <c r="BT431" s="585"/>
      <c r="BU431" s="585"/>
      <c r="BV431" s="585"/>
      <c r="BW431" s="585"/>
      <c r="BX431" s="585"/>
      <c r="BY431" s="585"/>
      <c r="BZ431" s="585"/>
      <c r="CA431" s="585"/>
      <c r="CB431" s="585"/>
      <c r="CC431" s="585"/>
      <c r="CD431" s="585"/>
      <c r="CE431" s="585"/>
      <c r="CF431" s="585"/>
      <c r="CG431" s="585"/>
      <c r="CH431" s="585"/>
      <c r="CI431" s="585"/>
      <c r="CJ431" s="585"/>
      <c r="CK431" s="585"/>
      <c r="CL431" s="585"/>
      <c r="CM431" s="585"/>
      <c r="CN431" s="585"/>
      <c r="CO431" s="585"/>
      <c r="CP431" s="585"/>
      <c r="CQ431" s="585"/>
      <c r="CR431" s="585"/>
      <c r="CS431" s="585"/>
      <c r="CT431" s="585"/>
      <c r="CU431" s="585"/>
      <c r="CV431" s="585"/>
      <c r="CW431" s="585"/>
      <c r="CX431" s="585"/>
      <c r="CY431" s="585"/>
      <c r="CZ431" s="585"/>
      <c r="DA431" s="585"/>
      <c r="DB431" s="585"/>
      <c r="DC431" s="585"/>
      <c r="DD431" s="585"/>
      <c r="DE431" s="585"/>
      <c r="DF431" s="585"/>
      <c r="DG431" s="585"/>
      <c r="DH431" s="585"/>
      <c r="DI431" s="585"/>
      <c r="DJ431" s="585"/>
      <c r="DK431" s="585"/>
      <c r="DL431" s="585"/>
      <c r="DM431" s="585"/>
      <c r="DN431" s="585"/>
      <c r="DO431" s="585"/>
      <c r="DP431" s="585"/>
      <c r="DQ431" s="585"/>
      <c r="DR431" s="585"/>
      <c r="DS431" s="585"/>
      <c r="DT431" s="585"/>
      <c r="DU431" s="585"/>
      <c r="DV431" s="585"/>
      <c r="DW431" s="585"/>
      <c r="DX431" s="585"/>
      <c r="DY431" s="585"/>
      <c r="DZ431" s="585"/>
      <c r="EA431" s="585"/>
      <c r="EB431" s="585"/>
      <c r="EC431" s="585"/>
      <c r="ED431" s="585"/>
      <c r="EE431" s="585"/>
      <c r="EF431" s="585"/>
      <c r="EG431" s="585"/>
      <c r="EH431" s="585"/>
      <c r="EI431" s="585"/>
      <c r="EJ431" s="585"/>
      <c r="EK431" s="585"/>
      <c r="EL431" s="585"/>
      <c r="EM431" s="585"/>
      <c r="EN431" s="585"/>
      <c r="EO431" s="585"/>
      <c r="EP431" s="585"/>
      <c r="EQ431" s="585"/>
      <c r="ER431" s="585"/>
      <c r="ES431" s="585"/>
      <c r="ET431" s="585"/>
      <c r="EU431" s="585"/>
      <c r="EV431" s="585"/>
      <c r="EW431" s="585"/>
      <c r="EX431" s="585"/>
      <c r="EY431" s="585"/>
      <c r="EZ431" s="585"/>
      <c r="FA431" s="585"/>
      <c r="FB431" s="585"/>
      <c r="FC431" s="585"/>
      <c r="FD431" s="585"/>
      <c r="FE431" s="585"/>
      <c r="FF431" s="585"/>
      <c r="FG431" s="585"/>
      <c r="FH431" s="585"/>
      <c r="FI431" s="585"/>
      <c r="FJ431" s="585"/>
      <c r="FK431" s="585"/>
      <c r="FL431" s="585"/>
      <c r="FM431" s="585"/>
      <c r="FN431" s="585"/>
      <c r="FO431" s="585"/>
      <c r="FP431" s="585"/>
      <c r="FQ431" s="585"/>
      <c r="FR431" s="585"/>
      <c r="FS431" s="585"/>
      <c r="FT431" s="585"/>
      <c r="FU431" s="585"/>
      <c r="FV431" s="585"/>
      <c r="FW431" s="585"/>
      <c r="FX431" s="585"/>
      <c r="FY431" s="585"/>
      <c r="FZ431" s="585"/>
      <c r="GA431" s="585"/>
      <c r="GB431" s="585"/>
      <c r="GC431" s="585"/>
      <c r="GD431" s="585"/>
      <c r="GE431" s="585"/>
      <c r="GF431" s="585"/>
      <c r="GG431" s="585"/>
      <c r="GH431" s="585"/>
      <c r="GI431" s="585"/>
      <c r="GJ431" s="585"/>
      <c r="GK431" s="585"/>
      <c r="GL431" s="585"/>
      <c r="GM431" s="585"/>
      <c r="GN431" s="585"/>
      <c r="GO431" s="585"/>
      <c r="GP431" s="585"/>
      <c r="GQ431" s="585"/>
      <c r="GR431" s="585"/>
      <c r="GS431" s="585"/>
      <c r="GT431" s="585"/>
      <c r="GU431" s="585"/>
      <c r="GV431" s="585"/>
      <c r="GW431" s="585"/>
      <c r="GX431" s="585"/>
      <c r="GY431" s="585"/>
      <c r="GZ431" s="585"/>
      <c r="HA431" s="585"/>
      <c r="HB431" s="585"/>
      <c r="HC431" s="585"/>
      <c r="HD431" s="585"/>
      <c r="HE431" s="585"/>
      <c r="HF431" s="585"/>
      <c r="HG431" s="585"/>
      <c r="HH431" s="585"/>
      <c r="HI431" s="585"/>
      <c r="HJ431" s="585"/>
      <c r="HK431" s="585"/>
      <c r="HL431" s="585"/>
      <c r="HM431" s="585"/>
      <c r="HN431" s="585"/>
      <c r="HO431" s="585"/>
      <c r="HP431" s="585"/>
      <c r="HQ431" s="585"/>
      <c r="HR431" s="585"/>
      <c r="HS431" s="585"/>
      <c r="HT431" s="585"/>
      <c r="HU431" s="585"/>
      <c r="HV431" s="585"/>
      <c r="HW431" s="585"/>
      <c r="HX431" s="585"/>
      <c r="HY431" s="585"/>
      <c r="HZ431" s="585"/>
      <c r="IA431" s="585"/>
      <c r="IB431" s="585"/>
      <c r="IC431" s="585"/>
      <c r="ID431" s="585"/>
      <c r="IE431" s="585"/>
      <c r="IF431" s="585"/>
      <c r="IG431" s="585"/>
      <c r="IH431" s="585"/>
      <c r="II431" s="585"/>
      <c r="IJ431" s="585"/>
      <c r="IK431" s="585"/>
      <c r="IL431" s="585"/>
      <c r="IM431" s="585"/>
      <c r="IN431" s="585"/>
      <c r="IO431" s="585"/>
      <c r="IP431" s="585"/>
      <c r="IQ431" s="585"/>
      <c r="IR431" s="585"/>
      <c r="IS431" s="585"/>
      <c r="IT431" s="585"/>
      <c r="IU431" s="585"/>
      <c r="IV431" s="585"/>
    </row>
    <row r="432" spans="1:256" ht="12.75" customHeight="1" x14ac:dyDescent="0.2">
      <c r="A432" s="582"/>
      <c r="B432" s="894" t="str">
        <f>B4</f>
        <v>Substituição dos sistemas de climatização dos cartórios do Edifício Sede por VRF</v>
      </c>
      <c r="C432" s="895"/>
      <c r="D432" s="895"/>
      <c r="E432" s="895"/>
      <c r="F432" s="895"/>
      <c r="G432" s="895"/>
      <c r="H432" s="895"/>
      <c r="I432" s="896"/>
      <c r="J432" s="583"/>
      <c r="K432" s="584"/>
      <c r="L432" s="584"/>
      <c r="M432" s="585"/>
      <c r="N432" s="585"/>
      <c r="O432" s="585"/>
      <c r="P432" s="585"/>
      <c r="Q432" s="585"/>
      <c r="R432" s="585"/>
      <c r="S432" s="585"/>
      <c r="T432" s="585"/>
      <c r="U432" s="585"/>
      <c r="V432" s="585"/>
      <c r="W432" s="585"/>
      <c r="X432" s="585"/>
      <c r="Y432" s="585"/>
      <c r="Z432" s="585"/>
      <c r="AA432" s="585"/>
      <c r="AB432" s="585"/>
      <c r="AC432" s="585"/>
      <c r="AD432" s="585"/>
      <c r="AE432" s="585"/>
      <c r="AF432" s="585"/>
      <c r="AG432" s="585"/>
      <c r="AH432" s="585"/>
      <c r="AI432" s="585"/>
      <c r="AJ432" s="585"/>
      <c r="AK432" s="585"/>
      <c r="AL432" s="585"/>
      <c r="AM432" s="585"/>
      <c r="AN432" s="585"/>
      <c r="AO432" s="585"/>
      <c r="AP432" s="585"/>
      <c r="AQ432" s="585"/>
      <c r="AR432" s="585"/>
      <c r="AS432" s="585"/>
      <c r="AT432" s="585"/>
      <c r="AU432" s="585"/>
      <c r="AV432" s="585"/>
      <c r="AW432" s="585"/>
      <c r="AX432" s="585"/>
      <c r="AY432" s="585"/>
      <c r="AZ432" s="585"/>
      <c r="BA432" s="585"/>
      <c r="BB432" s="585"/>
      <c r="BC432" s="585"/>
      <c r="BD432" s="585"/>
      <c r="BE432" s="585"/>
      <c r="BF432" s="585"/>
      <c r="BG432" s="585"/>
      <c r="BH432" s="585"/>
      <c r="BI432" s="585"/>
      <c r="BJ432" s="585"/>
      <c r="BK432" s="585"/>
      <c r="BL432" s="585"/>
      <c r="BM432" s="585"/>
      <c r="BN432" s="585"/>
      <c r="BO432" s="585"/>
      <c r="BP432" s="585"/>
      <c r="BQ432" s="585"/>
      <c r="BR432" s="585"/>
      <c r="BS432" s="585"/>
      <c r="BT432" s="585"/>
      <c r="BU432" s="585"/>
      <c r="BV432" s="585"/>
      <c r="BW432" s="585"/>
      <c r="BX432" s="585"/>
      <c r="BY432" s="585"/>
      <c r="BZ432" s="585"/>
      <c r="CA432" s="585"/>
      <c r="CB432" s="585"/>
      <c r="CC432" s="585"/>
      <c r="CD432" s="585"/>
      <c r="CE432" s="585"/>
      <c r="CF432" s="585"/>
      <c r="CG432" s="585"/>
      <c r="CH432" s="585"/>
      <c r="CI432" s="585"/>
      <c r="CJ432" s="585"/>
      <c r="CK432" s="585"/>
      <c r="CL432" s="585"/>
      <c r="CM432" s="585"/>
      <c r="CN432" s="585"/>
      <c r="CO432" s="585"/>
      <c r="CP432" s="585"/>
      <c r="CQ432" s="585"/>
      <c r="CR432" s="585"/>
      <c r="CS432" s="585"/>
      <c r="CT432" s="585"/>
      <c r="CU432" s="585"/>
      <c r="CV432" s="585"/>
      <c r="CW432" s="585"/>
      <c r="CX432" s="585"/>
      <c r="CY432" s="585"/>
      <c r="CZ432" s="585"/>
      <c r="DA432" s="585"/>
      <c r="DB432" s="585"/>
      <c r="DC432" s="585"/>
      <c r="DD432" s="585"/>
      <c r="DE432" s="585"/>
      <c r="DF432" s="585"/>
      <c r="DG432" s="585"/>
      <c r="DH432" s="585"/>
      <c r="DI432" s="585"/>
      <c r="DJ432" s="585"/>
      <c r="DK432" s="585"/>
      <c r="DL432" s="585"/>
      <c r="DM432" s="585"/>
      <c r="DN432" s="585"/>
      <c r="DO432" s="585"/>
      <c r="DP432" s="585"/>
      <c r="DQ432" s="585"/>
      <c r="DR432" s="585"/>
      <c r="DS432" s="585"/>
      <c r="DT432" s="585"/>
      <c r="DU432" s="585"/>
      <c r="DV432" s="585"/>
      <c r="DW432" s="585"/>
      <c r="DX432" s="585"/>
      <c r="DY432" s="585"/>
      <c r="DZ432" s="585"/>
      <c r="EA432" s="585"/>
      <c r="EB432" s="585"/>
      <c r="EC432" s="585"/>
      <c r="ED432" s="585"/>
      <c r="EE432" s="585"/>
      <c r="EF432" s="585"/>
      <c r="EG432" s="585"/>
      <c r="EH432" s="585"/>
      <c r="EI432" s="585"/>
      <c r="EJ432" s="585"/>
      <c r="EK432" s="585"/>
      <c r="EL432" s="585"/>
      <c r="EM432" s="585"/>
      <c r="EN432" s="585"/>
      <c r="EO432" s="585"/>
      <c r="EP432" s="585"/>
      <c r="EQ432" s="585"/>
      <c r="ER432" s="585"/>
      <c r="ES432" s="585"/>
      <c r="ET432" s="585"/>
      <c r="EU432" s="585"/>
      <c r="EV432" s="585"/>
      <c r="EW432" s="585"/>
      <c r="EX432" s="585"/>
      <c r="EY432" s="585"/>
      <c r="EZ432" s="585"/>
      <c r="FA432" s="585"/>
      <c r="FB432" s="585"/>
      <c r="FC432" s="585"/>
      <c r="FD432" s="585"/>
      <c r="FE432" s="585"/>
      <c r="FF432" s="585"/>
      <c r="FG432" s="585"/>
      <c r="FH432" s="585"/>
      <c r="FI432" s="585"/>
      <c r="FJ432" s="585"/>
      <c r="FK432" s="585"/>
      <c r="FL432" s="585"/>
      <c r="FM432" s="585"/>
      <c r="FN432" s="585"/>
      <c r="FO432" s="585"/>
      <c r="FP432" s="585"/>
      <c r="FQ432" s="585"/>
      <c r="FR432" s="585"/>
      <c r="FS432" s="585"/>
      <c r="FT432" s="585"/>
      <c r="FU432" s="585"/>
      <c r="FV432" s="585"/>
      <c r="FW432" s="585"/>
      <c r="FX432" s="585"/>
      <c r="FY432" s="585"/>
      <c r="FZ432" s="585"/>
      <c r="GA432" s="585"/>
      <c r="GB432" s="585"/>
      <c r="GC432" s="585"/>
      <c r="GD432" s="585"/>
      <c r="GE432" s="585"/>
      <c r="GF432" s="585"/>
      <c r="GG432" s="585"/>
      <c r="GH432" s="585"/>
      <c r="GI432" s="585"/>
      <c r="GJ432" s="585"/>
      <c r="GK432" s="585"/>
      <c r="GL432" s="585"/>
      <c r="GM432" s="585"/>
      <c r="GN432" s="585"/>
      <c r="GO432" s="585"/>
      <c r="GP432" s="585"/>
      <c r="GQ432" s="585"/>
      <c r="GR432" s="585"/>
      <c r="GS432" s="585"/>
      <c r="GT432" s="585"/>
      <c r="GU432" s="585"/>
      <c r="GV432" s="585"/>
      <c r="GW432" s="585"/>
      <c r="GX432" s="585"/>
      <c r="GY432" s="585"/>
      <c r="GZ432" s="585"/>
      <c r="HA432" s="585"/>
      <c r="HB432" s="585"/>
      <c r="HC432" s="585"/>
      <c r="HD432" s="585"/>
      <c r="HE432" s="585"/>
      <c r="HF432" s="585"/>
      <c r="HG432" s="585"/>
      <c r="HH432" s="585"/>
      <c r="HI432" s="585"/>
      <c r="HJ432" s="585"/>
      <c r="HK432" s="585"/>
      <c r="HL432" s="585"/>
      <c r="HM432" s="585"/>
      <c r="HN432" s="585"/>
      <c r="HO432" s="585"/>
      <c r="HP432" s="585"/>
      <c r="HQ432" s="585"/>
      <c r="HR432" s="585"/>
      <c r="HS432" s="585"/>
      <c r="HT432" s="585"/>
      <c r="HU432" s="585"/>
      <c r="HV432" s="585"/>
      <c r="HW432" s="585"/>
      <c r="HX432" s="585"/>
      <c r="HY432" s="585"/>
      <c r="HZ432" s="585"/>
      <c r="IA432" s="585"/>
      <c r="IB432" s="585"/>
      <c r="IC432" s="585"/>
      <c r="ID432" s="585"/>
      <c r="IE432" s="585"/>
      <c r="IF432" s="585"/>
      <c r="IG432" s="585"/>
      <c r="IH432" s="585"/>
      <c r="II432" s="585"/>
      <c r="IJ432" s="585"/>
      <c r="IK432" s="585"/>
      <c r="IL432" s="585"/>
      <c r="IM432" s="585"/>
      <c r="IN432" s="585"/>
      <c r="IO432" s="585"/>
      <c r="IP432" s="585"/>
      <c r="IQ432" s="585"/>
      <c r="IR432" s="585"/>
      <c r="IS432" s="585"/>
      <c r="IT432" s="585"/>
      <c r="IU432" s="585"/>
      <c r="IV432" s="585"/>
    </row>
    <row r="433" spans="1:256" ht="12.75" customHeight="1" x14ac:dyDescent="0.2">
      <c r="A433" s="582"/>
      <c r="B433" s="847"/>
      <c r="C433" s="848"/>
      <c r="D433" s="848"/>
      <c r="E433" s="848"/>
      <c r="F433" s="848"/>
      <c r="G433" s="848"/>
      <c r="H433" s="848"/>
      <c r="I433" s="849"/>
      <c r="J433" s="583"/>
      <c r="K433" s="584"/>
      <c r="L433" s="584"/>
      <c r="M433" s="585"/>
      <c r="N433" s="585"/>
      <c r="O433" s="585"/>
      <c r="P433" s="585"/>
      <c r="Q433" s="585"/>
      <c r="R433" s="585"/>
      <c r="S433" s="585"/>
      <c r="T433" s="585"/>
      <c r="U433" s="585"/>
      <c r="V433" s="585"/>
      <c r="W433" s="585"/>
      <c r="X433" s="585"/>
      <c r="Y433" s="585"/>
      <c r="Z433" s="585"/>
      <c r="AA433" s="585"/>
      <c r="AB433" s="585"/>
      <c r="AC433" s="585"/>
      <c r="AD433" s="585"/>
      <c r="AE433" s="585"/>
      <c r="AF433" s="585"/>
      <c r="AG433" s="585"/>
      <c r="AH433" s="585"/>
      <c r="AI433" s="585"/>
      <c r="AJ433" s="585"/>
      <c r="AK433" s="585"/>
      <c r="AL433" s="585"/>
      <c r="AM433" s="585"/>
      <c r="AN433" s="585"/>
      <c r="AO433" s="585"/>
      <c r="AP433" s="585"/>
      <c r="AQ433" s="585"/>
      <c r="AR433" s="585"/>
      <c r="AS433" s="585"/>
      <c r="AT433" s="585"/>
      <c r="AU433" s="585"/>
      <c r="AV433" s="585"/>
      <c r="AW433" s="585"/>
      <c r="AX433" s="585"/>
      <c r="AY433" s="585"/>
      <c r="AZ433" s="585"/>
      <c r="BA433" s="585"/>
      <c r="BB433" s="585"/>
      <c r="BC433" s="585"/>
      <c r="BD433" s="585"/>
      <c r="BE433" s="585"/>
      <c r="BF433" s="585"/>
      <c r="BG433" s="585"/>
      <c r="BH433" s="585"/>
      <c r="BI433" s="585"/>
      <c r="BJ433" s="585"/>
      <c r="BK433" s="585"/>
      <c r="BL433" s="585"/>
      <c r="BM433" s="585"/>
      <c r="BN433" s="585"/>
      <c r="BO433" s="585"/>
      <c r="BP433" s="585"/>
      <c r="BQ433" s="585"/>
      <c r="BR433" s="585"/>
      <c r="BS433" s="585"/>
      <c r="BT433" s="585"/>
      <c r="BU433" s="585"/>
      <c r="BV433" s="585"/>
      <c r="BW433" s="585"/>
      <c r="BX433" s="585"/>
      <c r="BY433" s="585"/>
      <c r="BZ433" s="585"/>
      <c r="CA433" s="585"/>
      <c r="CB433" s="585"/>
      <c r="CC433" s="585"/>
      <c r="CD433" s="585"/>
      <c r="CE433" s="585"/>
      <c r="CF433" s="585"/>
      <c r="CG433" s="585"/>
      <c r="CH433" s="585"/>
      <c r="CI433" s="585"/>
      <c r="CJ433" s="585"/>
      <c r="CK433" s="585"/>
      <c r="CL433" s="585"/>
      <c r="CM433" s="585"/>
      <c r="CN433" s="585"/>
      <c r="CO433" s="585"/>
      <c r="CP433" s="585"/>
      <c r="CQ433" s="585"/>
      <c r="CR433" s="585"/>
      <c r="CS433" s="585"/>
      <c r="CT433" s="585"/>
      <c r="CU433" s="585"/>
      <c r="CV433" s="585"/>
      <c r="CW433" s="585"/>
      <c r="CX433" s="585"/>
      <c r="CY433" s="585"/>
      <c r="CZ433" s="585"/>
      <c r="DA433" s="585"/>
      <c r="DB433" s="585"/>
      <c r="DC433" s="585"/>
      <c r="DD433" s="585"/>
      <c r="DE433" s="585"/>
      <c r="DF433" s="585"/>
      <c r="DG433" s="585"/>
      <c r="DH433" s="585"/>
      <c r="DI433" s="585"/>
      <c r="DJ433" s="585"/>
      <c r="DK433" s="585"/>
      <c r="DL433" s="585"/>
      <c r="DM433" s="585"/>
      <c r="DN433" s="585"/>
      <c r="DO433" s="585"/>
      <c r="DP433" s="585"/>
      <c r="DQ433" s="585"/>
      <c r="DR433" s="585"/>
      <c r="DS433" s="585"/>
      <c r="DT433" s="585"/>
      <c r="DU433" s="585"/>
      <c r="DV433" s="585"/>
      <c r="DW433" s="585"/>
      <c r="DX433" s="585"/>
      <c r="DY433" s="585"/>
      <c r="DZ433" s="585"/>
      <c r="EA433" s="585"/>
      <c r="EB433" s="585"/>
      <c r="EC433" s="585"/>
      <c r="ED433" s="585"/>
      <c r="EE433" s="585"/>
      <c r="EF433" s="585"/>
      <c r="EG433" s="585"/>
      <c r="EH433" s="585"/>
      <c r="EI433" s="585"/>
      <c r="EJ433" s="585"/>
      <c r="EK433" s="585"/>
      <c r="EL433" s="585"/>
      <c r="EM433" s="585"/>
      <c r="EN433" s="585"/>
      <c r="EO433" s="585"/>
      <c r="EP433" s="585"/>
      <c r="EQ433" s="585"/>
      <c r="ER433" s="585"/>
      <c r="ES433" s="585"/>
      <c r="ET433" s="585"/>
      <c r="EU433" s="585"/>
      <c r="EV433" s="585"/>
      <c r="EW433" s="585"/>
      <c r="EX433" s="585"/>
      <c r="EY433" s="585"/>
      <c r="EZ433" s="585"/>
      <c r="FA433" s="585"/>
      <c r="FB433" s="585"/>
      <c r="FC433" s="585"/>
      <c r="FD433" s="585"/>
      <c r="FE433" s="585"/>
      <c r="FF433" s="585"/>
      <c r="FG433" s="585"/>
      <c r="FH433" s="585"/>
      <c r="FI433" s="585"/>
      <c r="FJ433" s="585"/>
      <c r="FK433" s="585"/>
      <c r="FL433" s="585"/>
      <c r="FM433" s="585"/>
      <c r="FN433" s="585"/>
      <c r="FO433" s="585"/>
      <c r="FP433" s="585"/>
      <c r="FQ433" s="585"/>
      <c r="FR433" s="585"/>
      <c r="FS433" s="585"/>
      <c r="FT433" s="585"/>
      <c r="FU433" s="585"/>
      <c r="FV433" s="585"/>
      <c r="FW433" s="585"/>
      <c r="FX433" s="585"/>
      <c r="FY433" s="585"/>
      <c r="FZ433" s="585"/>
      <c r="GA433" s="585"/>
      <c r="GB433" s="585"/>
      <c r="GC433" s="585"/>
      <c r="GD433" s="585"/>
      <c r="GE433" s="585"/>
      <c r="GF433" s="585"/>
      <c r="GG433" s="585"/>
      <c r="GH433" s="585"/>
      <c r="GI433" s="585"/>
      <c r="GJ433" s="585"/>
      <c r="GK433" s="585"/>
      <c r="GL433" s="585"/>
      <c r="GM433" s="585"/>
      <c r="GN433" s="585"/>
      <c r="GO433" s="585"/>
      <c r="GP433" s="585"/>
      <c r="GQ433" s="585"/>
      <c r="GR433" s="585"/>
      <c r="GS433" s="585"/>
      <c r="GT433" s="585"/>
      <c r="GU433" s="585"/>
      <c r="GV433" s="585"/>
      <c r="GW433" s="585"/>
      <c r="GX433" s="585"/>
      <c r="GY433" s="585"/>
      <c r="GZ433" s="585"/>
      <c r="HA433" s="585"/>
      <c r="HB433" s="585"/>
      <c r="HC433" s="585"/>
      <c r="HD433" s="585"/>
      <c r="HE433" s="585"/>
      <c r="HF433" s="585"/>
      <c r="HG433" s="585"/>
      <c r="HH433" s="585"/>
      <c r="HI433" s="585"/>
      <c r="HJ433" s="585"/>
      <c r="HK433" s="585"/>
      <c r="HL433" s="585"/>
      <c r="HM433" s="585"/>
      <c r="HN433" s="585"/>
      <c r="HO433" s="585"/>
      <c r="HP433" s="585"/>
      <c r="HQ433" s="585"/>
      <c r="HR433" s="585"/>
      <c r="HS433" s="585"/>
      <c r="HT433" s="585"/>
      <c r="HU433" s="585"/>
      <c r="HV433" s="585"/>
      <c r="HW433" s="585"/>
      <c r="HX433" s="585"/>
      <c r="HY433" s="585"/>
      <c r="HZ433" s="585"/>
      <c r="IA433" s="585"/>
      <c r="IB433" s="585"/>
      <c r="IC433" s="585"/>
      <c r="ID433" s="585"/>
      <c r="IE433" s="585"/>
      <c r="IF433" s="585"/>
      <c r="IG433" s="585"/>
      <c r="IH433" s="585"/>
      <c r="II433" s="585"/>
      <c r="IJ433" s="585"/>
      <c r="IK433" s="585"/>
      <c r="IL433" s="585"/>
      <c r="IM433" s="585"/>
      <c r="IN433" s="585"/>
      <c r="IO433" s="585"/>
      <c r="IP433" s="585"/>
      <c r="IQ433" s="585"/>
      <c r="IR433" s="585"/>
      <c r="IS433" s="585"/>
      <c r="IT433" s="585"/>
      <c r="IU433" s="585"/>
      <c r="IV433" s="585"/>
    </row>
    <row r="434" spans="1:256" s="589" customFormat="1" ht="19.5" customHeight="1" x14ac:dyDescent="0.2">
      <c r="A434" s="586"/>
      <c r="B434" s="882" t="str">
        <f>'[8]Anexo 2 elétrica'!H25</f>
        <v>ELE-013</v>
      </c>
      <c r="C434" s="897"/>
      <c r="D434" s="897"/>
      <c r="E434" s="897"/>
      <c r="F434" s="897"/>
      <c r="G434" s="897"/>
      <c r="H434" s="897"/>
      <c r="I434" s="898"/>
      <c r="J434" s="587"/>
      <c r="K434" s="587"/>
      <c r="L434" s="587"/>
      <c r="M434" s="588"/>
      <c r="N434" s="588"/>
      <c r="O434" s="588"/>
      <c r="P434" s="588"/>
      <c r="Q434" s="588"/>
      <c r="R434" s="588"/>
      <c r="S434" s="588"/>
      <c r="T434" s="588"/>
      <c r="U434" s="588"/>
      <c r="V434" s="588"/>
      <c r="W434" s="588"/>
      <c r="X434" s="588"/>
      <c r="Y434" s="588"/>
      <c r="Z434" s="588"/>
      <c r="AA434" s="588"/>
      <c r="AB434" s="588"/>
      <c r="AC434" s="588"/>
      <c r="AD434" s="588"/>
      <c r="AE434" s="588"/>
      <c r="AF434" s="588"/>
      <c r="AG434" s="588"/>
      <c r="AH434" s="588"/>
      <c r="AI434" s="588"/>
      <c r="AJ434" s="588"/>
      <c r="AK434" s="588"/>
      <c r="AL434" s="588"/>
      <c r="AM434" s="588"/>
      <c r="AN434" s="588"/>
      <c r="AO434" s="588"/>
      <c r="AP434" s="588"/>
      <c r="AQ434" s="588"/>
      <c r="AR434" s="588"/>
      <c r="AS434" s="588"/>
      <c r="AT434" s="588"/>
      <c r="AU434" s="588"/>
      <c r="AV434" s="588"/>
      <c r="AW434" s="588"/>
      <c r="AX434" s="588"/>
      <c r="AY434" s="588"/>
      <c r="AZ434" s="588"/>
      <c r="BA434" s="588"/>
      <c r="BB434" s="588"/>
      <c r="BC434" s="588"/>
      <c r="BD434" s="588"/>
      <c r="BE434" s="588"/>
      <c r="BF434" s="588"/>
      <c r="BG434" s="588"/>
      <c r="BH434" s="588"/>
      <c r="BI434" s="588"/>
      <c r="BJ434" s="588"/>
      <c r="BK434" s="588"/>
      <c r="BL434" s="588"/>
      <c r="BM434" s="588"/>
      <c r="BN434" s="588"/>
      <c r="BO434" s="588"/>
      <c r="BP434" s="588"/>
      <c r="BQ434" s="588"/>
      <c r="BR434" s="588"/>
      <c r="BS434" s="588"/>
      <c r="BT434" s="588"/>
      <c r="BU434" s="588"/>
      <c r="BV434" s="588"/>
      <c r="BW434" s="588"/>
      <c r="BX434" s="588"/>
      <c r="BY434" s="588"/>
      <c r="BZ434" s="588"/>
      <c r="CA434" s="588"/>
      <c r="CB434" s="588"/>
      <c r="CC434" s="588"/>
      <c r="CD434" s="588"/>
      <c r="CE434" s="588"/>
      <c r="CF434" s="588"/>
      <c r="CG434" s="588"/>
      <c r="CH434" s="588"/>
      <c r="CI434" s="588"/>
      <c r="CJ434" s="588"/>
      <c r="CK434" s="588"/>
      <c r="CL434" s="588"/>
      <c r="CM434" s="588"/>
      <c r="CN434" s="588"/>
      <c r="CO434" s="588"/>
      <c r="CP434" s="588"/>
      <c r="CQ434" s="588"/>
      <c r="CR434" s="588"/>
      <c r="CS434" s="588"/>
      <c r="CT434" s="588"/>
      <c r="CU434" s="588"/>
      <c r="CV434" s="588"/>
      <c r="CW434" s="588"/>
      <c r="CX434" s="588"/>
      <c r="CY434" s="588"/>
      <c r="CZ434" s="588"/>
      <c r="DA434" s="588"/>
      <c r="DB434" s="588"/>
      <c r="DC434" s="588"/>
      <c r="DD434" s="588"/>
      <c r="DE434" s="588"/>
      <c r="DF434" s="588"/>
      <c r="DG434" s="588"/>
      <c r="DH434" s="588"/>
      <c r="DI434" s="588"/>
      <c r="DJ434" s="588"/>
      <c r="DK434" s="588"/>
      <c r="DL434" s="588"/>
      <c r="DM434" s="588"/>
      <c r="DN434" s="588"/>
      <c r="DO434" s="588"/>
      <c r="DP434" s="588"/>
      <c r="DQ434" s="588"/>
      <c r="DR434" s="588"/>
      <c r="DS434" s="588"/>
      <c r="DT434" s="588"/>
      <c r="DU434" s="588"/>
      <c r="DV434" s="588"/>
      <c r="DW434" s="588"/>
      <c r="DX434" s="588"/>
      <c r="DY434" s="588"/>
      <c r="DZ434" s="588"/>
      <c r="EA434" s="588"/>
      <c r="EB434" s="588"/>
      <c r="EC434" s="588"/>
      <c r="ED434" s="588"/>
      <c r="EE434" s="588"/>
      <c r="EF434" s="588"/>
      <c r="EG434" s="588"/>
      <c r="EH434" s="588"/>
      <c r="EI434" s="588"/>
      <c r="EJ434" s="588"/>
      <c r="EK434" s="588"/>
      <c r="EL434" s="588"/>
      <c r="EM434" s="588"/>
      <c r="EN434" s="588"/>
      <c r="EO434" s="588"/>
      <c r="EP434" s="588"/>
      <c r="EQ434" s="588"/>
      <c r="ER434" s="588"/>
      <c r="ES434" s="588"/>
      <c r="ET434" s="588"/>
      <c r="EU434" s="588"/>
      <c r="EV434" s="588"/>
      <c r="EW434" s="588"/>
      <c r="EX434" s="588"/>
      <c r="EY434" s="588"/>
      <c r="EZ434" s="588"/>
      <c r="FA434" s="588"/>
      <c r="FB434" s="588"/>
      <c r="FC434" s="588"/>
      <c r="FD434" s="588"/>
      <c r="FE434" s="588"/>
      <c r="FF434" s="588"/>
      <c r="FG434" s="588"/>
      <c r="FH434" s="588"/>
      <c r="FI434" s="588"/>
      <c r="FJ434" s="588"/>
      <c r="FK434" s="588"/>
      <c r="FL434" s="588"/>
      <c r="FM434" s="588"/>
      <c r="FN434" s="588"/>
      <c r="FO434" s="588"/>
      <c r="FP434" s="588"/>
      <c r="FQ434" s="588"/>
      <c r="FR434" s="588"/>
      <c r="FS434" s="588"/>
      <c r="FT434" s="588"/>
      <c r="FU434" s="588"/>
      <c r="FV434" s="588"/>
      <c r="FW434" s="588"/>
      <c r="FX434" s="588"/>
      <c r="FY434" s="588"/>
      <c r="FZ434" s="588"/>
      <c r="GA434" s="588"/>
      <c r="GB434" s="588"/>
      <c r="GC434" s="588"/>
      <c r="GD434" s="588"/>
      <c r="GE434" s="588"/>
      <c r="GF434" s="588"/>
      <c r="GG434" s="588"/>
      <c r="GH434" s="588"/>
      <c r="GI434" s="588"/>
      <c r="GJ434" s="588"/>
      <c r="GK434" s="588"/>
      <c r="GL434" s="588"/>
      <c r="GM434" s="588"/>
      <c r="GN434" s="588"/>
      <c r="GO434" s="588"/>
      <c r="GP434" s="588"/>
      <c r="GQ434" s="588"/>
      <c r="GR434" s="588"/>
      <c r="GS434" s="588"/>
      <c r="GT434" s="588"/>
      <c r="GU434" s="588"/>
      <c r="GV434" s="588"/>
      <c r="GW434" s="588"/>
      <c r="GX434" s="588"/>
      <c r="GY434" s="588"/>
      <c r="GZ434" s="588"/>
      <c r="HA434" s="588"/>
      <c r="HB434" s="588"/>
      <c r="HC434" s="588"/>
      <c r="HD434" s="588"/>
      <c r="HE434" s="588"/>
      <c r="HF434" s="588"/>
      <c r="HG434" s="588"/>
      <c r="HH434" s="588"/>
      <c r="HI434" s="588"/>
      <c r="HJ434" s="588"/>
      <c r="HK434" s="588"/>
      <c r="HL434" s="588"/>
      <c r="HM434" s="588"/>
      <c r="HN434" s="588"/>
      <c r="HO434" s="588"/>
      <c r="HP434" s="588"/>
      <c r="HQ434" s="588"/>
      <c r="HR434" s="588"/>
      <c r="HS434" s="588"/>
      <c r="HT434" s="588"/>
      <c r="HU434" s="588"/>
      <c r="HV434" s="588"/>
      <c r="HW434" s="588"/>
      <c r="HX434" s="588"/>
      <c r="HY434" s="588"/>
      <c r="HZ434" s="588"/>
      <c r="IA434" s="588"/>
      <c r="IB434" s="588"/>
      <c r="IC434" s="588"/>
      <c r="ID434" s="588"/>
      <c r="IE434" s="588"/>
      <c r="IF434" s="588"/>
      <c r="IG434" s="588"/>
      <c r="IH434" s="588"/>
      <c r="II434" s="588"/>
      <c r="IJ434" s="588"/>
      <c r="IK434" s="588"/>
      <c r="IL434" s="588"/>
      <c r="IM434" s="588"/>
      <c r="IN434" s="588"/>
      <c r="IO434" s="588"/>
      <c r="IP434" s="588"/>
      <c r="IQ434" s="588"/>
      <c r="IR434" s="588"/>
      <c r="IS434" s="588"/>
      <c r="IT434" s="588"/>
      <c r="IU434" s="588"/>
      <c r="IV434" s="588"/>
    </row>
    <row r="435" spans="1:256" s="589" customFormat="1" ht="19.5" customHeight="1" x14ac:dyDescent="0.2">
      <c r="A435" s="586"/>
      <c r="B435" s="885" t="s">
        <v>215</v>
      </c>
      <c r="C435" s="897"/>
      <c r="D435" s="590" t="s">
        <v>22</v>
      </c>
      <c r="E435" s="590" t="s">
        <v>216</v>
      </c>
      <c r="F435" s="899" t="s">
        <v>217</v>
      </c>
      <c r="G435" s="899"/>
      <c r="H435" s="899" t="s">
        <v>218</v>
      </c>
      <c r="I435" s="900"/>
      <c r="J435" s="587"/>
      <c r="K435" s="587"/>
      <c r="L435" s="587"/>
      <c r="M435" s="588"/>
      <c r="N435" s="588"/>
      <c r="O435" s="588"/>
      <c r="P435" s="588"/>
      <c r="Q435" s="588"/>
      <c r="R435" s="588"/>
      <c r="S435" s="588"/>
      <c r="T435" s="588"/>
      <c r="U435" s="588"/>
      <c r="V435" s="588"/>
      <c r="W435" s="588"/>
      <c r="X435" s="588"/>
      <c r="Y435" s="588"/>
      <c r="Z435" s="588"/>
      <c r="AA435" s="588"/>
      <c r="AB435" s="588"/>
      <c r="AC435" s="588"/>
      <c r="AD435" s="588"/>
      <c r="AE435" s="588"/>
      <c r="AF435" s="588"/>
      <c r="AG435" s="588"/>
      <c r="AH435" s="588"/>
      <c r="AI435" s="588"/>
      <c r="AJ435" s="588"/>
      <c r="AK435" s="588"/>
      <c r="AL435" s="588"/>
      <c r="AM435" s="588"/>
      <c r="AN435" s="588"/>
      <c r="AO435" s="588"/>
      <c r="AP435" s="588"/>
      <c r="AQ435" s="588"/>
      <c r="AR435" s="588"/>
      <c r="AS435" s="588"/>
      <c r="AT435" s="588"/>
      <c r="AU435" s="588"/>
      <c r="AV435" s="588"/>
      <c r="AW435" s="588"/>
      <c r="AX435" s="588"/>
      <c r="AY435" s="588"/>
      <c r="AZ435" s="588"/>
      <c r="BA435" s="588"/>
      <c r="BB435" s="588"/>
      <c r="BC435" s="588"/>
      <c r="BD435" s="588"/>
      <c r="BE435" s="588"/>
      <c r="BF435" s="588"/>
      <c r="BG435" s="588"/>
      <c r="BH435" s="588"/>
      <c r="BI435" s="588"/>
      <c r="BJ435" s="588"/>
      <c r="BK435" s="588"/>
      <c r="BL435" s="588"/>
      <c r="BM435" s="588"/>
      <c r="BN435" s="588"/>
      <c r="BO435" s="588"/>
      <c r="BP435" s="588"/>
      <c r="BQ435" s="588"/>
      <c r="BR435" s="588"/>
      <c r="BS435" s="588"/>
      <c r="BT435" s="588"/>
      <c r="BU435" s="588"/>
      <c r="BV435" s="588"/>
      <c r="BW435" s="588"/>
      <c r="BX435" s="588"/>
      <c r="BY435" s="588"/>
      <c r="BZ435" s="588"/>
      <c r="CA435" s="588"/>
      <c r="CB435" s="588"/>
      <c r="CC435" s="588"/>
      <c r="CD435" s="588"/>
      <c r="CE435" s="588"/>
      <c r="CF435" s="588"/>
      <c r="CG435" s="588"/>
      <c r="CH435" s="588"/>
      <c r="CI435" s="588"/>
      <c r="CJ435" s="588"/>
      <c r="CK435" s="588"/>
      <c r="CL435" s="588"/>
      <c r="CM435" s="588"/>
      <c r="CN435" s="588"/>
      <c r="CO435" s="588"/>
      <c r="CP435" s="588"/>
      <c r="CQ435" s="588"/>
      <c r="CR435" s="588"/>
      <c r="CS435" s="588"/>
      <c r="CT435" s="588"/>
      <c r="CU435" s="588"/>
      <c r="CV435" s="588"/>
      <c r="CW435" s="588"/>
      <c r="CX435" s="588"/>
      <c r="CY435" s="588"/>
      <c r="CZ435" s="588"/>
      <c r="DA435" s="588"/>
      <c r="DB435" s="588"/>
      <c r="DC435" s="588"/>
      <c r="DD435" s="588"/>
      <c r="DE435" s="588"/>
      <c r="DF435" s="588"/>
      <c r="DG435" s="588"/>
      <c r="DH435" s="588"/>
      <c r="DI435" s="588"/>
      <c r="DJ435" s="588"/>
      <c r="DK435" s="588"/>
      <c r="DL435" s="588"/>
      <c r="DM435" s="588"/>
      <c r="DN435" s="588"/>
      <c r="DO435" s="588"/>
      <c r="DP435" s="588"/>
      <c r="DQ435" s="588"/>
      <c r="DR435" s="588"/>
      <c r="DS435" s="588"/>
      <c r="DT435" s="588"/>
      <c r="DU435" s="588"/>
      <c r="DV435" s="588"/>
      <c r="DW435" s="588"/>
      <c r="DX435" s="588"/>
      <c r="DY435" s="588"/>
      <c r="DZ435" s="588"/>
      <c r="EA435" s="588"/>
      <c r="EB435" s="588"/>
      <c r="EC435" s="588"/>
      <c r="ED435" s="588"/>
      <c r="EE435" s="588"/>
      <c r="EF435" s="588"/>
      <c r="EG435" s="588"/>
      <c r="EH435" s="588"/>
      <c r="EI435" s="588"/>
      <c r="EJ435" s="588"/>
      <c r="EK435" s="588"/>
      <c r="EL435" s="588"/>
      <c r="EM435" s="588"/>
      <c r="EN435" s="588"/>
      <c r="EO435" s="588"/>
      <c r="EP435" s="588"/>
      <c r="EQ435" s="588"/>
      <c r="ER435" s="588"/>
      <c r="ES435" s="588"/>
      <c r="ET435" s="588"/>
      <c r="EU435" s="588"/>
      <c r="EV435" s="588"/>
      <c r="EW435" s="588"/>
      <c r="EX435" s="588"/>
      <c r="EY435" s="588"/>
      <c r="EZ435" s="588"/>
      <c r="FA435" s="588"/>
      <c r="FB435" s="588"/>
      <c r="FC435" s="588"/>
      <c r="FD435" s="588"/>
      <c r="FE435" s="588"/>
      <c r="FF435" s="588"/>
      <c r="FG435" s="588"/>
      <c r="FH435" s="588"/>
      <c r="FI435" s="588"/>
      <c r="FJ435" s="588"/>
      <c r="FK435" s="588"/>
      <c r="FL435" s="588"/>
      <c r="FM435" s="588"/>
      <c r="FN435" s="588"/>
      <c r="FO435" s="588"/>
      <c r="FP435" s="588"/>
      <c r="FQ435" s="588"/>
      <c r="FR435" s="588"/>
      <c r="FS435" s="588"/>
      <c r="FT435" s="588"/>
      <c r="FU435" s="588"/>
      <c r="FV435" s="588"/>
      <c r="FW435" s="588"/>
      <c r="FX435" s="588"/>
      <c r="FY435" s="588"/>
      <c r="FZ435" s="588"/>
      <c r="GA435" s="588"/>
      <c r="GB435" s="588"/>
      <c r="GC435" s="588"/>
      <c r="GD435" s="588"/>
      <c r="GE435" s="588"/>
      <c r="GF435" s="588"/>
      <c r="GG435" s="588"/>
      <c r="GH435" s="588"/>
      <c r="GI435" s="588"/>
      <c r="GJ435" s="588"/>
      <c r="GK435" s="588"/>
      <c r="GL435" s="588"/>
      <c r="GM435" s="588"/>
      <c r="GN435" s="588"/>
      <c r="GO435" s="588"/>
      <c r="GP435" s="588"/>
      <c r="GQ435" s="588"/>
      <c r="GR435" s="588"/>
      <c r="GS435" s="588"/>
      <c r="GT435" s="588"/>
      <c r="GU435" s="588"/>
      <c r="GV435" s="588"/>
      <c r="GW435" s="588"/>
      <c r="GX435" s="588"/>
      <c r="GY435" s="588"/>
      <c r="GZ435" s="588"/>
      <c r="HA435" s="588"/>
      <c r="HB435" s="588"/>
      <c r="HC435" s="588"/>
      <c r="HD435" s="588"/>
      <c r="HE435" s="588"/>
      <c r="HF435" s="588"/>
      <c r="HG435" s="588"/>
      <c r="HH435" s="588"/>
      <c r="HI435" s="588"/>
      <c r="HJ435" s="588"/>
      <c r="HK435" s="588"/>
      <c r="HL435" s="588"/>
      <c r="HM435" s="588"/>
      <c r="HN435" s="588"/>
      <c r="HO435" s="588"/>
      <c r="HP435" s="588"/>
      <c r="HQ435" s="588"/>
      <c r="HR435" s="588"/>
      <c r="HS435" s="588"/>
      <c r="HT435" s="588"/>
      <c r="HU435" s="588"/>
      <c r="HV435" s="588"/>
      <c r="HW435" s="588"/>
      <c r="HX435" s="588"/>
      <c r="HY435" s="588"/>
      <c r="HZ435" s="588"/>
      <c r="IA435" s="588"/>
      <c r="IB435" s="588"/>
      <c r="IC435" s="588"/>
      <c r="ID435" s="588"/>
      <c r="IE435" s="588"/>
      <c r="IF435" s="588"/>
      <c r="IG435" s="588"/>
      <c r="IH435" s="588"/>
      <c r="II435" s="588"/>
      <c r="IJ435" s="588"/>
      <c r="IK435" s="588"/>
      <c r="IL435" s="588"/>
      <c r="IM435" s="588"/>
      <c r="IN435" s="588"/>
      <c r="IO435" s="588"/>
      <c r="IP435" s="588"/>
      <c r="IQ435" s="588"/>
      <c r="IR435" s="588"/>
      <c r="IS435" s="588"/>
      <c r="IT435" s="588"/>
      <c r="IU435" s="588"/>
      <c r="IV435" s="588"/>
    </row>
    <row r="436" spans="1:256" s="177" customFormat="1" ht="62.25" customHeight="1" x14ac:dyDescent="0.2">
      <c r="A436" s="591" t="str">
        <f>B434</f>
        <v>ELE-013</v>
      </c>
      <c r="B436" s="825" t="str">
        <f>'[8]Anexo 2 elétrica'!B25</f>
        <v>Fornecimento e instalação de anilhas de identificação de circuito, para cabo 6,0mm2 HEPR 1000V. Marca de Referência hellermann.</v>
      </c>
      <c r="C436" s="826"/>
      <c r="D436" s="560" t="s">
        <v>11</v>
      </c>
      <c r="E436" s="101">
        <f>E402</f>
        <v>63064</v>
      </c>
      <c r="F436" s="836" t="str">
        <f>F402</f>
        <v>UNIDADE</v>
      </c>
      <c r="G436" s="837"/>
      <c r="H436" s="907" t="s">
        <v>221</v>
      </c>
      <c r="I436" s="908"/>
      <c r="J436" s="178" t="e">
        <f>#REF!</f>
        <v>#REF!</v>
      </c>
      <c r="K436" s="175"/>
      <c r="L436" s="175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76"/>
      <c r="DX436" s="176"/>
      <c r="DY436" s="176"/>
      <c r="DZ436" s="176"/>
      <c r="EA436" s="176"/>
      <c r="EB436" s="176"/>
      <c r="EC436" s="176"/>
      <c r="ED436" s="176"/>
      <c r="EE436" s="176"/>
      <c r="EF436" s="176"/>
      <c r="EG436" s="176"/>
      <c r="EH436" s="176"/>
      <c r="EI436" s="176"/>
      <c r="EJ436" s="176"/>
      <c r="EK436" s="176"/>
      <c r="EL436" s="176"/>
      <c r="EM436" s="176"/>
      <c r="EN436" s="176"/>
      <c r="EO436" s="176"/>
      <c r="EP436" s="176"/>
      <c r="EQ436" s="176"/>
      <c r="ER436" s="176"/>
      <c r="ES436" s="176"/>
      <c r="ET436" s="176"/>
      <c r="EU436" s="176"/>
      <c r="EV436" s="176"/>
      <c r="EW436" s="176"/>
      <c r="EX436" s="176"/>
      <c r="EY436" s="176"/>
      <c r="EZ436" s="176"/>
      <c r="FA436" s="176"/>
      <c r="FB436" s="176"/>
      <c r="FC436" s="176"/>
      <c r="FD436" s="176"/>
      <c r="FE436" s="176"/>
      <c r="FF436" s="176"/>
      <c r="FG436" s="176"/>
      <c r="FH436" s="176"/>
      <c r="FI436" s="176"/>
      <c r="FJ436" s="176"/>
      <c r="FK436" s="176"/>
      <c r="FL436" s="176"/>
      <c r="FM436" s="176"/>
      <c r="FN436" s="176"/>
      <c r="FO436" s="176"/>
      <c r="FP436" s="176"/>
      <c r="FQ436" s="176"/>
      <c r="FR436" s="176"/>
      <c r="FS436" s="176"/>
      <c r="FT436" s="176"/>
      <c r="FU436" s="176"/>
      <c r="FV436" s="176"/>
      <c r="FW436" s="176"/>
      <c r="FX436" s="176"/>
      <c r="FY436" s="176"/>
      <c r="FZ436" s="176"/>
      <c r="GA436" s="176"/>
      <c r="GB436" s="176"/>
      <c r="GC436" s="176"/>
      <c r="GD436" s="176"/>
      <c r="GE436" s="176"/>
      <c r="GF436" s="176"/>
      <c r="GG436" s="176"/>
      <c r="GH436" s="176"/>
      <c r="GI436" s="176"/>
      <c r="GJ436" s="176"/>
      <c r="GK436" s="176"/>
      <c r="GL436" s="176"/>
      <c r="GM436" s="176"/>
      <c r="GN436" s="176"/>
      <c r="GO436" s="176"/>
      <c r="GP436" s="176"/>
      <c r="GQ436" s="176"/>
      <c r="GR436" s="176"/>
      <c r="GS436" s="176"/>
      <c r="GT436" s="176"/>
      <c r="GU436" s="176"/>
      <c r="GV436" s="176"/>
      <c r="GW436" s="176"/>
      <c r="GX436" s="176"/>
      <c r="GY436" s="176"/>
      <c r="GZ436" s="176"/>
      <c r="HA436" s="176"/>
      <c r="HB436" s="176"/>
      <c r="HC436" s="176"/>
      <c r="HD436" s="176"/>
      <c r="HE436" s="176"/>
      <c r="HF436" s="176"/>
      <c r="HG436" s="176"/>
      <c r="HH436" s="176"/>
      <c r="HI436" s="176"/>
      <c r="HJ436" s="176"/>
      <c r="HK436" s="176"/>
      <c r="HL436" s="176"/>
      <c r="HM436" s="176"/>
      <c r="HN436" s="176"/>
      <c r="HO436" s="176"/>
      <c r="HP436" s="176"/>
      <c r="HQ436" s="176"/>
      <c r="HR436" s="176"/>
      <c r="HS436" s="176"/>
      <c r="HT436" s="176"/>
      <c r="HU436" s="176"/>
      <c r="HV436" s="176"/>
      <c r="HW436" s="176"/>
      <c r="HX436" s="176"/>
      <c r="HY436" s="176"/>
      <c r="HZ436" s="176"/>
      <c r="IA436" s="176"/>
      <c r="IB436" s="176"/>
      <c r="IC436" s="176"/>
      <c r="ID436" s="176"/>
      <c r="IE436" s="176"/>
      <c r="IF436" s="176"/>
      <c r="IG436" s="176"/>
      <c r="IH436" s="176"/>
      <c r="II436" s="176"/>
      <c r="IJ436" s="176"/>
      <c r="IK436" s="176"/>
      <c r="IL436" s="176"/>
      <c r="IM436" s="176"/>
      <c r="IN436" s="176"/>
      <c r="IO436" s="176"/>
      <c r="IP436" s="176"/>
      <c r="IQ436" s="176"/>
      <c r="IR436" s="176"/>
      <c r="IS436" s="176"/>
      <c r="IT436" s="176"/>
      <c r="IU436" s="176"/>
      <c r="IV436" s="176"/>
    </row>
    <row r="437" spans="1:256" s="177" customFormat="1" x14ac:dyDescent="0.2">
      <c r="A437" s="591"/>
      <c r="B437" s="102"/>
      <c r="C437" s="672"/>
      <c r="D437" s="672"/>
      <c r="E437" s="672"/>
      <c r="F437" s="104"/>
      <c r="G437" s="105"/>
      <c r="H437" s="106"/>
      <c r="I437" s="107"/>
      <c r="J437" s="179"/>
      <c r="K437" s="175"/>
      <c r="L437" s="175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76"/>
      <c r="DX437" s="176"/>
      <c r="DY437" s="176"/>
      <c r="DZ437" s="176"/>
      <c r="EA437" s="176"/>
      <c r="EB437" s="176"/>
      <c r="EC437" s="176"/>
      <c r="ED437" s="176"/>
      <c r="EE437" s="176"/>
      <c r="EF437" s="176"/>
      <c r="EG437" s="176"/>
      <c r="EH437" s="176"/>
      <c r="EI437" s="176"/>
      <c r="EJ437" s="176"/>
      <c r="EK437" s="176"/>
      <c r="EL437" s="176"/>
      <c r="EM437" s="176"/>
      <c r="EN437" s="176"/>
      <c r="EO437" s="176"/>
      <c r="EP437" s="176"/>
      <c r="EQ437" s="176"/>
      <c r="ER437" s="176"/>
      <c r="ES437" s="176"/>
      <c r="ET437" s="176"/>
      <c r="EU437" s="176"/>
      <c r="EV437" s="176"/>
      <c r="EW437" s="176"/>
      <c r="EX437" s="176"/>
      <c r="EY437" s="176"/>
      <c r="EZ437" s="176"/>
      <c r="FA437" s="176"/>
      <c r="FB437" s="176"/>
      <c r="FC437" s="176"/>
      <c r="FD437" s="176"/>
      <c r="FE437" s="176"/>
      <c r="FF437" s="176"/>
      <c r="FG437" s="176"/>
      <c r="FH437" s="176"/>
      <c r="FI437" s="176"/>
      <c r="FJ437" s="176"/>
      <c r="FK437" s="176"/>
      <c r="FL437" s="176"/>
      <c r="FM437" s="176"/>
      <c r="FN437" s="176"/>
      <c r="FO437" s="176"/>
      <c r="FP437" s="176"/>
      <c r="FQ437" s="176"/>
      <c r="FR437" s="176"/>
      <c r="FS437" s="176"/>
      <c r="FT437" s="176"/>
      <c r="FU437" s="176"/>
      <c r="FV437" s="176"/>
      <c r="FW437" s="176"/>
      <c r="FX437" s="176"/>
      <c r="FY437" s="176"/>
      <c r="FZ437" s="176"/>
      <c r="GA437" s="176"/>
      <c r="GB437" s="176"/>
      <c r="GC437" s="176"/>
      <c r="GD437" s="176"/>
      <c r="GE437" s="176"/>
      <c r="GF437" s="176"/>
      <c r="GG437" s="176"/>
      <c r="GH437" s="176"/>
      <c r="GI437" s="176"/>
      <c r="GJ437" s="176"/>
      <c r="GK437" s="176"/>
      <c r="GL437" s="176"/>
      <c r="GM437" s="176"/>
      <c r="GN437" s="176"/>
      <c r="GO437" s="176"/>
      <c r="GP437" s="176"/>
      <c r="GQ437" s="176"/>
      <c r="GR437" s="176"/>
      <c r="GS437" s="176"/>
      <c r="GT437" s="176"/>
      <c r="GU437" s="176"/>
      <c r="GV437" s="176"/>
      <c r="GW437" s="176"/>
      <c r="GX437" s="176"/>
      <c r="GY437" s="176"/>
      <c r="GZ437" s="176"/>
      <c r="HA437" s="176"/>
      <c r="HB437" s="176"/>
      <c r="HC437" s="176"/>
      <c r="HD437" s="176"/>
      <c r="HE437" s="176"/>
      <c r="HF437" s="176"/>
      <c r="HG437" s="176"/>
      <c r="HH437" s="176"/>
      <c r="HI437" s="176"/>
      <c r="HJ437" s="176"/>
      <c r="HK437" s="176"/>
      <c r="HL437" s="176"/>
      <c r="HM437" s="176"/>
      <c r="HN437" s="176"/>
      <c r="HO437" s="176"/>
      <c r="HP437" s="176"/>
      <c r="HQ437" s="176"/>
      <c r="HR437" s="176"/>
      <c r="HS437" s="176"/>
      <c r="HT437" s="176"/>
      <c r="HU437" s="176"/>
      <c r="HV437" s="176"/>
      <c r="HW437" s="176"/>
      <c r="HX437" s="176"/>
      <c r="HY437" s="176"/>
      <c r="HZ437" s="176"/>
      <c r="IA437" s="176"/>
      <c r="IB437" s="176"/>
      <c r="IC437" s="176"/>
      <c r="ID437" s="176"/>
      <c r="IE437" s="176"/>
      <c r="IF437" s="176"/>
      <c r="IG437" s="176"/>
      <c r="IH437" s="176"/>
      <c r="II437" s="176"/>
      <c r="IJ437" s="176"/>
      <c r="IK437" s="176"/>
      <c r="IL437" s="176"/>
      <c r="IM437" s="176"/>
      <c r="IN437" s="176"/>
      <c r="IO437" s="176"/>
      <c r="IP437" s="176"/>
      <c r="IQ437" s="176"/>
      <c r="IR437" s="176"/>
      <c r="IS437" s="176"/>
      <c r="IT437" s="176"/>
      <c r="IU437" s="176"/>
      <c r="IV437" s="176"/>
    </row>
    <row r="438" spans="1:256" s="177" customFormat="1" x14ac:dyDescent="0.2">
      <c r="A438" s="591"/>
      <c r="B438" s="866" t="s">
        <v>222</v>
      </c>
      <c r="C438" s="813" t="s">
        <v>22</v>
      </c>
      <c r="D438" s="813" t="s">
        <v>223</v>
      </c>
      <c r="E438" s="813" t="s">
        <v>17</v>
      </c>
      <c r="F438" s="816" t="s">
        <v>224</v>
      </c>
      <c r="G438" s="818" t="s">
        <v>225</v>
      </c>
      <c r="H438" s="819"/>
      <c r="I438" s="820" t="s">
        <v>226</v>
      </c>
      <c r="J438" s="179"/>
      <c r="K438" s="175"/>
      <c r="L438" s="175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176"/>
      <c r="GF438" s="176"/>
      <c r="GG438" s="176"/>
      <c r="GH438" s="176"/>
      <c r="GI438" s="176"/>
      <c r="GJ438" s="176"/>
      <c r="GK438" s="176"/>
      <c r="GL438" s="176"/>
      <c r="GM438" s="176"/>
      <c r="GN438" s="176"/>
      <c r="GO438" s="176"/>
      <c r="GP438" s="176"/>
      <c r="GQ438" s="176"/>
      <c r="GR438" s="176"/>
      <c r="GS438" s="176"/>
      <c r="GT438" s="176"/>
      <c r="GU438" s="176"/>
      <c r="GV438" s="176"/>
      <c r="GW438" s="176"/>
      <c r="GX438" s="176"/>
      <c r="GY438" s="176"/>
      <c r="GZ438" s="176"/>
      <c r="HA438" s="176"/>
      <c r="HB438" s="176"/>
      <c r="HC438" s="176"/>
      <c r="HD438" s="176"/>
      <c r="HE438" s="176"/>
      <c r="HF438" s="176"/>
      <c r="HG438" s="176"/>
      <c r="HH438" s="176"/>
      <c r="HI438" s="176"/>
      <c r="HJ438" s="176"/>
      <c r="HK438" s="176"/>
      <c r="HL438" s="176"/>
      <c r="HM438" s="176"/>
      <c r="HN438" s="176"/>
      <c r="HO438" s="176"/>
      <c r="HP438" s="176"/>
      <c r="HQ438" s="176"/>
      <c r="HR438" s="176"/>
      <c r="HS438" s="176"/>
      <c r="HT438" s="176"/>
      <c r="HU438" s="176"/>
      <c r="HV438" s="176"/>
      <c r="HW438" s="176"/>
      <c r="HX438" s="176"/>
      <c r="HY438" s="176"/>
      <c r="HZ438" s="176"/>
      <c r="IA438" s="176"/>
      <c r="IB438" s="176"/>
      <c r="IC438" s="176"/>
      <c r="ID438" s="176"/>
      <c r="IE438" s="176"/>
      <c r="IF438" s="176"/>
      <c r="IG438" s="176"/>
      <c r="IH438" s="176"/>
      <c r="II438" s="176"/>
      <c r="IJ438" s="176"/>
      <c r="IK438" s="176"/>
      <c r="IL438" s="176"/>
      <c r="IM438" s="176"/>
      <c r="IN438" s="176"/>
      <c r="IO438" s="176"/>
      <c r="IP438" s="176"/>
      <c r="IQ438" s="176"/>
      <c r="IR438" s="176"/>
      <c r="IS438" s="176"/>
      <c r="IT438" s="176"/>
      <c r="IU438" s="176"/>
      <c r="IV438" s="176"/>
    </row>
    <row r="439" spans="1:256" s="177" customFormat="1" x14ac:dyDescent="0.2">
      <c r="A439" s="591"/>
      <c r="B439" s="867"/>
      <c r="C439" s="814"/>
      <c r="D439" s="814"/>
      <c r="E439" s="815"/>
      <c r="F439" s="817"/>
      <c r="G439" s="165" t="s">
        <v>227</v>
      </c>
      <c r="H439" s="166" t="s">
        <v>228</v>
      </c>
      <c r="I439" s="821"/>
      <c r="J439" s="179"/>
      <c r="K439" s="175"/>
      <c r="L439" s="175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176"/>
      <c r="EF439" s="176"/>
      <c r="EG439" s="176"/>
      <c r="EH439" s="176"/>
      <c r="EI439" s="176"/>
      <c r="EJ439" s="176"/>
      <c r="EK439" s="176"/>
      <c r="EL439" s="176"/>
      <c r="EM439" s="176"/>
      <c r="EN439" s="176"/>
      <c r="EO439" s="176"/>
      <c r="EP439" s="176"/>
      <c r="EQ439" s="176"/>
      <c r="ER439" s="176"/>
      <c r="ES439" s="176"/>
      <c r="ET439" s="176"/>
      <c r="EU439" s="176"/>
      <c r="EV439" s="176"/>
      <c r="EW439" s="176"/>
      <c r="EX439" s="176"/>
      <c r="EY439" s="176"/>
      <c r="EZ439" s="176"/>
      <c r="FA439" s="176"/>
      <c r="FB439" s="176"/>
      <c r="FC439" s="176"/>
      <c r="FD439" s="176"/>
      <c r="FE439" s="176"/>
      <c r="FF439" s="176"/>
      <c r="FG439" s="176"/>
      <c r="FH439" s="176"/>
      <c r="FI439" s="176"/>
      <c r="FJ439" s="176"/>
      <c r="FK439" s="176"/>
      <c r="FL439" s="176"/>
      <c r="FM439" s="176"/>
      <c r="FN439" s="176"/>
      <c r="FO439" s="176"/>
      <c r="FP439" s="176"/>
      <c r="FQ439" s="176"/>
      <c r="FR439" s="176"/>
      <c r="FS439" s="176"/>
      <c r="FT439" s="176"/>
      <c r="FU439" s="176"/>
      <c r="FV439" s="176"/>
      <c r="FW439" s="176"/>
      <c r="FX439" s="176"/>
      <c r="FY439" s="176"/>
      <c r="FZ439" s="176"/>
      <c r="GA439" s="176"/>
      <c r="GB439" s="176"/>
      <c r="GC439" s="176"/>
      <c r="GD439" s="176"/>
      <c r="GE439" s="176"/>
      <c r="GF439" s="176"/>
      <c r="GG439" s="176"/>
      <c r="GH439" s="176"/>
      <c r="GI439" s="176"/>
      <c r="GJ439" s="176"/>
      <c r="GK439" s="176"/>
      <c r="GL439" s="176"/>
      <c r="GM439" s="176"/>
      <c r="GN439" s="176"/>
      <c r="GO439" s="176"/>
      <c r="GP439" s="176"/>
      <c r="GQ439" s="176"/>
      <c r="GR439" s="176"/>
      <c r="GS439" s="176"/>
      <c r="GT439" s="176"/>
      <c r="GU439" s="176"/>
      <c r="GV439" s="176"/>
      <c r="GW439" s="176"/>
      <c r="GX439" s="176"/>
      <c r="GY439" s="176"/>
      <c r="GZ439" s="176"/>
      <c r="HA439" s="176"/>
      <c r="HB439" s="176"/>
      <c r="HC439" s="176"/>
      <c r="HD439" s="176"/>
      <c r="HE439" s="176"/>
      <c r="HF439" s="176"/>
      <c r="HG439" s="176"/>
      <c r="HH439" s="176"/>
      <c r="HI439" s="176"/>
      <c r="HJ439" s="176"/>
      <c r="HK439" s="176"/>
      <c r="HL439" s="176"/>
      <c r="HM439" s="176"/>
      <c r="HN439" s="176"/>
      <c r="HO439" s="176"/>
      <c r="HP439" s="176"/>
      <c r="HQ439" s="176"/>
      <c r="HR439" s="176"/>
      <c r="HS439" s="176"/>
      <c r="HT439" s="176"/>
      <c r="HU439" s="176"/>
      <c r="HV439" s="176"/>
      <c r="HW439" s="176"/>
      <c r="HX439" s="176"/>
      <c r="HY439" s="176"/>
      <c r="HZ439" s="176"/>
      <c r="IA439" s="176"/>
      <c r="IB439" s="176"/>
      <c r="IC439" s="176"/>
      <c r="ID439" s="176"/>
      <c r="IE439" s="176"/>
      <c r="IF439" s="176"/>
      <c r="IG439" s="176"/>
      <c r="IH439" s="176"/>
      <c r="II439" s="176"/>
      <c r="IJ439" s="176"/>
      <c r="IK439" s="176"/>
      <c r="IL439" s="176"/>
      <c r="IM439" s="176"/>
      <c r="IN439" s="176"/>
      <c r="IO439" s="176"/>
      <c r="IP439" s="176"/>
      <c r="IQ439" s="176"/>
      <c r="IR439" s="176"/>
      <c r="IS439" s="176"/>
      <c r="IT439" s="176"/>
      <c r="IU439" s="176"/>
      <c r="IV439" s="176"/>
    </row>
    <row r="440" spans="1:256" s="177" customFormat="1" ht="27" customHeight="1" x14ac:dyDescent="0.2">
      <c r="A440" s="591"/>
      <c r="B440" s="81" t="s">
        <v>324</v>
      </c>
      <c r="C440" s="77" t="s">
        <v>11</v>
      </c>
      <c r="D440" s="78" t="s">
        <v>1014</v>
      </c>
      <c r="E440" s="618" t="s">
        <v>249</v>
      </c>
      <c r="F440" s="80">
        <v>3.5000000000000003E-2</v>
      </c>
      <c r="G440" s="592">
        <f>$G$12</f>
        <v>25.99</v>
      </c>
      <c r="H440" s="114">
        <f>TRUNC(F440*G440,2)</f>
        <v>0.9</v>
      </c>
      <c r="I440" s="169"/>
      <c r="J440" s="179"/>
      <c r="K440" s="175"/>
      <c r="L440" s="175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76"/>
      <c r="DX440" s="176"/>
      <c r="DY440" s="176"/>
      <c r="DZ440" s="176"/>
      <c r="EA440" s="176"/>
      <c r="EB440" s="176"/>
      <c r="EC440" s="176"/>
      <c r="ED440" s="176"/>
      <c r="EE440" s="176"/>
      <c r="EF440" s="176"/>
      <c r="EG440" s="176"/>
      <c r="EH440" s="176"/>
      <c r="EI440" s="176"/>
      <c r="EJ440" s="176"/>
      <c r="EK440" s="176"/>
      <c r="EL440" s="176"/>
      <c r="EM440" s="176"/>
      <c r="EN440" s="176"/>
      <c r="EO440" s="176"/>
      <c r="EP440" s="176"/>
      <c r="EQ440" s="176"/>
      <c r="ER440" s="176"/>
      <c r="ES440" s="176"/>
      <c r="ET440" s="176"/>
      <c r="EU440" s="176"/>
      <c r="EV440" s="176"/>
      <c r="EW440" s="176"/>
      <c r="EX440" s="176"/>
      <c r="EY440" s="176"/>
      <c r="EZ440" s="176"/>
      <c r="FA440" s="176"/>
      <c r="FB440" s="176"/>
      <c r="FC440" s="176"/>
      <c r="FD440" s="176"/>
      <c r="FE440" s="176"/>
      <c r="FF440" s="176"/>
      <c r="FG440" s="176"/>
      <c r="FH440" s="176"/>
      <c r="FI440" s="176"/>
      <c r="FJ440" s="176"/>
      <c r="FK440" s="176"/>
      <c r="FL440" s="176"/>
      <c r="FM440" s="176"/>
      <c r="FN440" s="176"/>
      <c r="FO440" s="176"/>
      <c r="FP440" s="176"/>
      <c r="FQ440" s="176"/>
      <c r="FR440" s="176"/>
      <c r="FS440" s="176"/>
      <c r="FT440" s="176"/>
      <c r="FU440" s="176"/>
      <c r="FV440" s="176"/>
      <c r="FW440" s="176"/>
      <c r="FX440" s="176"/>
      <c r="FY440" s="176"/>
      <c r="FZ440" s="176"/>
      <c r="GA440" s="176"/>
      <c r="GB440" s="176"/>
      <c r="GC440" s="176"/>
      <c r="GD440" s="176"/>
      <c r="GE440" s="176"/>
      <c r="GF440" s="176"/>
      <c r="GG440" s="176"/>
      <c r="GH440" s="176"/>
      <c r="GI440" s="176"/>
      <c r="GJ440" s="176"/>
      <c r="GK440" s="176"/>
      <c r="GL440" s="176"/>
      <c r="GM440" s="176"/>
      <c r="GN440" s="176"/>
      <c r="GO440" s="176"/>
      <c r="GP440" s="176"/>
      <c r="GQ440" s="176"/>
      <c r="GR440" s="176"/>
      <c r="GS440" s="176"/>
      <c r="GT440" s="176"/>
      <c r="GU440" s="176"/>
      <c r="GV440" s="176"/>
      <c r="GW440" s="176"/>
      <c r="GX440" s="176"/>
      <c r="GY440" s="176"/>
      <c r="GZ440" s="176"/>
      <c r="HA440" s="176"/>
      <c r="HB440" s="176"/>
      <c r="HC440" s="176"/>
      <c r="HD440" s="176"/>
      <c r="HE440" s="176"/>
      <c r="HF440" s="176"/>
      <c r="HG440" s="176"/>
      <c r="HH440" s="176"/>
      <c r="HI440" s="176"/>
      <c r="HJ440" s="176"/>
      <c r="HK440" s="176"/>
      <c r="HL440" s="176"/>
      <c r="HM440" s="176"/>
      <c r="HN440" s="176"/>
      <c r="HO440" s="176"/>
      <c r="HP440" s="176"/>
      <c r="HQ440" s="176"/>
      <c r="HR440" s="176"/>
      <c r="HS440" s="176"/>
      <c r="HT440" s="176"/>
      <c r="HU440" s="176"/>
      <c r="HV440" s="176"/>
      <c r="HW440" s="176"/>
      <c r="HX440" s="176"/>
      <c r="HY440" s="176"/>
      <c r="HZ440" s="176"/>
      <c r="IA440" s="176"/>
      <c r="IB440" s="176"/>
      <c r="IC440" s="176"/>
      <c r="ID440" s="176"/>
      <c r="IE440" s="176"/>
      <c r="IF440" s="176"/>
      <c r="IG440" s="176"/>
      <c r="IH440" s="176"/>
      <c r="II440" s="176"/>
      <c r="IJ440" s="176"/>
      <c r="IK440" s="176"/>
      <c r="IL440" s="176"/>
      <c r="IM440" s="176"/>
      <c r="IN440" s="176"/>
      <c r="IO440" s="176"/>
      <c r="IP440" s="176"/>
      <c r="IQ440" s="176"/>
      <c r="IR440" s="176"/>
      <c r="IS440" s="176"/>
      <c r="IT440" s="176"/>
      <c r="IU440" s="176"/>
      <c r="IV440" s="176"/>
    </row>
    <row r="441" spans="1:256" s="177" customFormat="1" x14ac:dyDescent="0.2">
      <c r="A441" s="591"/>
      <c r="B441" s="170" t="s">
        <v>226</v>
      </c>
      <c r="C441" s="808"/>
      <c r="D441" s="809"/>
      <c r="E441" s="809"/>
      <c r="F441" s="809"/>
      <c r="G441" s="809"/>
      <c r="H441" s="810"/>
      <c r="I441" s="171">
        <f>SUM(H440:H440)</f>
        <v>0.9</v>
      </c>
      <c r="J441" s="179"/>
      <c r="K441" s="175"/>
      <c r="L441" s="175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76"/>
      <c r="DX441" s="176"/>
      <c r="DY441" s="176"/>
      <c r="DZ441" s="176"/>
      <c r="EA441" s="176"/>
      <c r="EB441" s="176"/>
      <c r="EC441" s="176"/>
      <c r="ED441" s="176"/>
      <c r="EE441" s="176"/>
      <c r="EF441" s="176"/>
      <c r="EG441" s="176"/>
      <c r="EH441" s="176"/>
      <c r="EI441" s="176"/>
      <c r="EJ441" s="176"/>
      <c r="EK441" s="176"/>
      <c r="EL441" s="176"/>
      <c r="EM441" s="176"/>
      <c r="EN441" s="176"/>
      <c r="EO441" s="176"/>
      <c r="EP441" s="176"/>
      <c r="EQ441" s="176"/>
      <c r="ER441" s="176"/>
      <c r="ES441" s="176"/>
      <c r="ET441" s="176"/>
      <c r="EU441" s="176"/>
      <c r="EV441" s="176"/>
      <c r="EW441" s="176"/>
      <c r="EX441" s="176"/>
      <c r="EY441" s="176"/>
      <c r="EZ441" s="176"/>
      <c r="FA441" s="176"/>
      <c r="FB441" s="176"/>
      <c r="FC441" s="176"/>
      <c r="FD441" s="176"/>
      <c r="FE441" s="176"/>
      <c r="FF441" s="176"/>
      <c r="FG441" s="176"/>
      <c r="FH441" s="176"/>
      <c r="FI441" s="176"/>
      <c r="FJ441" s="176"/>
      <c r="FK441" s="176"/>
      <c r="FL441" s="176"/>
      <c r="FM441" s="176"/>
      <c r="FN441" s="176"/>
      <c r="FO441" s="176"/>
      <c r="FP441" s="176"/>
      <c r="FQ441" s="176"/>
      <c r="FR441" s="176"/>
      <c r="FS441" s="176"/>
      <c r="FT441" s="176"/>
      <c r="FU441" s="176"/>
      <c r="FV441" s="176"/>
      <c r="FW441" s="176"/>
      <c r="FX441" s="176"/>
      <c r="FY441" s="176"/>
      <c r="FZ441" s="176"/>
      <c r="GA441" s="176"/>
      <c r="GB441" s="176"/>
      <c r="GC441" s="176"/>
      <c r="GD441" s="176"/>
      <c r="GE441" s="176"/>
      <c r="GF441" s="176"/>
      <c r="GG441" s="176"/>
      <c r="GH441" s="176"/>
      <c r="GI441" s="176"/>
      <c r="GJ441" s="176"/>
      <c r="GK441" s="176"/>
      <c r="GL441" s="176"/>
      <c r="GM441" s="176"/>
      <c r="GN441" s="176"/>
      <c r="GO441" s="176"/>
      <c r="GP441" s="176"/>
      <c r="GQ441" s="176"/>
      <c r="GR441" s="176"/>
      <c r="GS441" s="176"/>
      <c r="GT441" s="176"/>
      <c r="GU441" s="176"/>
      <c r="GV441" s="176"/>
      <c r="GW441" s="176"/>
      <c r="GX441" s="176"/>
      <c r="GY441" s="176"/>
      <c r="GZ441" s="176"/>
      <c r="HA441" s="176"/>
      <c r="HB441" s="176"/>
      <c r="HC441" s="176"/>
      <c r="HD441" s="176"/>
      <c r="HE441" s="176"/>
      <c r="HF441" s="176"/>
      <c r="HG441" s="176"/>
      <c r="HH441" s="176"/>
      <c r="HI441" s="176"/>
      <c r="HJ441" s="176"/>
      <c r="HK441" s="176"/>
      <c r="HL441" s="176"/>
      <c r="HM441" s="176"/>
      <c r="HN441" s="176"/>
      <c r="HO441" s="176"/>
      <c r="HP441" s="176"/>
      <c r="HQ441" s="176"/>
      <c r="HR441" s="176"/>
      <c r="HS441" s="176"/>
      <c r="HT441" s="176"/>
      <c r="HU441" s="176"/>
      <c r="HV441" s="176"/>
      <c r="HW441" s="176"/>
      <c r="HX441" s="176"/>
      <c r="HY441" s="176"/>
      <c r="HZ441" s="176"/>
      <c r="IA441" s="176"/>
      <c r="IB441" s="176"/>
      <c r="IC441" s="176"/>
      <c r="ID441" s="176"/>
      <c r="IE441" s="176"/>
      <c r="IF441" s="176"/>
      <c r="IG441" s="176"/>
      <c r="IH441" s="176"/>
      <c r="II441" s="176"/>
      <c r="IJ441" s="176"/>
      <c r="IK441" s="176"/>
      <c r="IL441" s="176"/>
      <c r="IM441" s="176"/>
      <c r="IN441" s="176"/>
      <c r="IO441" s="176"/>
      <c r="IP441" s="176"/>
      <c r="IQ441" s="176"/>
      <c r="IR441" s="176"/>
      <c r="IS441" s="176"/>
      <c r="IT441" s="176"/>
      <c r="IU441" s="176"/>
      <c r="IV441" s="176"/>
    </row>
    <row r="442" spans="1:256" s="177" customFormat="1" x14ac:dyDescent="0.2">
      <c r="A442" s="591"/>
      <c r="B442" s="102"/>
      <c r="C442" s="672"/>
      <c r="D442" s="672"/>
      <c r="E442" s="672"/>
      <c r="F442" s="104"/>
      <c r="G442" s="105"/>
      <c r="H442" s="106"/>
      <c r="I442" s="107"/>
      <c r="J442" s="179"/>
      <c r="K442" s="175"/>
      <c r="L442" s="175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  <c r="AZ442" s="176"/>
      <c r="BA442" s="176"/>
      <c r="BB442" s="176"/>
      <c r="BC442" s="176"/>
      <c r="BD442" s="176"/>
      <c r="BE442" s="176"/>
      <c r="BF442" s="176"/>
      <c r="BG442" s="176"/>
      <c r="BH442" s="176"/>
      <c r="BI442" s="176"/>
      <c r="BJ442" s="176"/>
      <c r="BK442" s="176"/>
      <c r="BL442" s="176"/>
      <c r="BM442" s="176"/>
      <c r="BN442" s="176"/>
      <c r="BO442" s="176"/>
      <c r="BP442" s="176"/>
      <c r="BQ442" s="176"/>
      <c r="BR442" s="176"/>
      <c r="BS442" s="176"/>
      <c r="BT442" s="176"/>
      <c r="BU442" s="176"/>
      <c r="BV442" s="176"/>
      <c r="BW442" s="176"/>
      <c r="BX442" s="176"/>
      <c r="BY442" s="176"/>
      <c r="BZ442" s="176"/>
      <c r="CA442" s="176"/>
      <c r="CB442" s="176"/>
      <c r="CC442" s="176"/>
      <c r="CD442" s="176"/>
      <c r="CE442" s="176"/>
      <c r="CF442" s="176"/>
      <c r="CG442" s="176"/>
      <c r="CH442" s="176"/>
      <c r="CI442" s="176"/>
      <c r="CJ442" s="176"/>
      <c r="CK442" s="176"/>
      <c r="CL442" s="176"/>
      <c r="CM442" s="176"/>
      <c r="CN442" s="176"/>
      <c r="CO442" s="176"/>
      <c r="CP442" s="176"/>
      <c r="CQ442" s="176"/>
      <c r="CR442" s="176"/>
      <c r="CS442" s="176"/>
      <c r="CT442" s="176"/>
      <c r="CU442" s="176"/>
      <c r="CV442" s="176"/>
      <c r="CW442" s="176"/>
      <c r="CX442" s="176"/>
      <c r="CY442" s="176"/>
      <c r="CZ442" s="176"/>
      <c r="DA442" s="176"/>
      <c r="DB442" s="176"/>
      <c r="DC442" s="176"/>
      <c r="DD442" s="176"/>
      <c r="DE442" s="176"/>
      <c r="DF442" s="176"/>
      <c r="DG442" s="176"/>
      <c r="DH442" s="176"/>
      <c r="DI442" s="176"/>
      <c r="DJ442" s="176"/>
      <c r="DK442" s="176"/>
      <c r="DL442" s="176"/>
      <c r="DM442" s="176"/>
      <c r="DN442" s="176"/>
      <c r="DO442" s="176"/>
      <c r="DP442" s="176"/>
      <c r="DQ442" s="176"/>
      <c r="DR442" s="176"/>
      <c r="DS442" s="176"/>
      <c r="DT442" s="176"/>
      <c r="DU442" s="176"/>
      <c r="DV442" s="176"/>
      <c r="DW442" s="176"/>
      <c r="DX442" s="176"/>
      <c r="DY442" s="176"/>
      <c r="DZ442" s="176"/>
      <c r="EA442" s="176"/>
      <c r="EB442" s="176"/>
      <c r="EC442" s="176"/>
      <c r="ED442" s="176"/>
      <c r="EE442" s="176"/>
      <c r="EF442" s="176"/>
      <c r="EG442" s="176"/>
      <c r="EH442" s="176"/>
      <c r="EI442" s="176"/>
      <c r="EJ442" s="176"/>
      <c r="EK442" s="176"/>
      <c r="EL442" s="176"/>
      <c r="EM442" s="176"/>
      <c r="EN442" s="176"/>
      <c r="EO442" s="176"/>
      <c r="EP442" s="176"/>
      <c r="EQ442" s="176"/>
      <c r="ER442" s="176"/>
      <c r="ES442" s="176"/>
      <c r="ET442" s="176"/>
      <c r="EU442" s="176"/>
      <c r="EV442" s="176"/>
      <c r="EW442" s="176"/>
      <c r="EX442" s="176"/>
      <c r="EY442" s="176"/>
      <c r="EZ442" s="176"/>
      <c r="FA442" s="176"/>
      <c r="FB442" s="176"/>
      <c r="FC442" s="176"/>
      <c r="FD442" s="176"/>
      <c r="FE442" s="176"/>
      <c r="FF442" s="176"/>
      <c r="FG442" s="176"/>
      <c r="FH442" s="176"/>
      <c r="FI442" s="176"/>
      <c r="FJ442" s="176"/>
      <c r="FK442" s="176"/>
      <c r="FL442" s="176"/>
      <c r="FM442" s="176"/>
      <c r="FN442" s="176"/>
      <c r="FO442" s="176"/>
      <c r="FP442" s="176"/>
      <c r="FQ442" s="176"/>
      <c r="FR442" s="176"/>
      <c r="FS442" s="176"/>
      <c r="FT442" s="176"/>
      <c r="FU442" s="176"/>
      <c r="FV442" s="176"/>
      <c r="FW442" s="176"/>
      <c r="FX442" s="176"/>
      <c r="FY442" s="176"/>
      <c r="FZ442" s="176"/>
      <c r="GA442" s="176"/>
      <c r="GB442" s="176"/>
      <c r="GC442" s="176"/>
      <c r="GD442" s="176"/>
      <c r="GE442" s="176"/>
      <c r="GF442" s="176"/>
      <c r="GG442" s="176"/>
      <c r="GH442" s="176"/>
      <c r="GI442" s="176"/>
      <c r="GJ442" s="176"/>
      <c r="GK442" s="176"/>
      <c r="GL442" s="176"/>
      <c r="GM442" s="176"/>
      <c r="GN442" s="176"/>
      <c r="GO442" s="176"/>
      <c r="GP442" s="176"/>
      <c r="GQ442" s="176"/>
      <c r="GR442" s="176"/>
      <c r="GS442" s="176"/>
      <c r="GT442" s="176"/>
      <c r="GU442" s="176"/>
      <c r="GV442" s="176"/>
      <c r="GW442" s="176"/>
      <c r="GX442" s="176"/>
      <c r="GY442" s="176"/>
      <c r="GZ442" s="176"/>
      <c r="HA442" s="176"/>
      <c r="HB442" s="176"/>
      <c r="HC442" s="176"/>
      <c r="HD442" s="176"/>
      <c r="HE442" s="176"/>
      <c r="HF442" s="176"/>
      <c r="HG442" s="176"/>
      <c r="HH442" s="176"/>
      <c r="HI442" s="176"/>
      <c r="HJ442" s="176"/>
      <c r="HK442" s="176"/>
      <c r="HL442" s="176"/>
      <c r="HM442" s="176"/>
      <c r="HN442" s="176"/>
      <c r="HO442" s="176"/>
      <c r="HP442" s="176"/>
      <c r="HQ442" s="176"/>
      <c r="HR442" s="176"/>
      <c r="HS442" s="176"/>
      <c r="HT442" s="176"/>
      <c r="HU442" s="176"/>
      <c r="HV442" s="176"/>
      <c r="HW442" s="176"/>
      <c r="HX442" s="176"/>
      <c r="HY442" s="176"/>
      <c r="HZ442" s="176"/>
      <c r="IA442" s="176"/>
      <c r="IB442" s="176"/>
      <c r="IC442" s="176"/>
      <c r="ID442" s="176"/>
      <c r="IE442" s="176"/>
      <c r="IF442" s="176"/>
      <c r="IG442" s="176"/>
      <c r="IH442" s="176"/>
      <c r="II442" s="176"/>
      <c r="IJ442" s="176"/>
      <c r="IK442" s="176"/>
      <c r="IL442" s="176"/>
      <c r="IM442" s="176"/>
      <c r="IN442" s="176"/>
      <c r="IO442" s="176"/>
      <c r="IP442" s="176"/>
      <c r="IQ442" s="176"/>
      <c r="IR442" s="176"/>
      <c r="IS442" s="176"/>
      <c r="IT442" s="176"/>
      <c r="IU442" s="176"/>
      <c r="IV442" s="176"/>
    </row>
    <row r="443" spans="1:256" s="177" customFormat="1" x14ac:dyDescent="0.2">
      <c r="A443" s="591"/>
      <c r="B443" s="866" t="s">
        <v>229</v>
      </c>
      <c r="C443" s="813" t="s">
        <v>22</v>
      </c>
      <c r="D443" s="813" t="s">
        <v>223</v>
      </c>
      <c r="E443" s="813" t="s">
        <v>17</v>
      </c>
      <c r="F443" s="816" t="s">
        <v>224</v>
      </c>
      <c r="G443" s="818" t="s">
        <v>225</v>
      </c>
      <c r="H443" s="819"/>
      <c r="I443" s="820" t="s">
        <v>230</v>
      </c>
      <c r="J443" s="179"/>
      <c r="K443" s="175"/>
      <c r="L443" s="181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  <c r="AZ443" s="176"/>
      <c r="BA443" s="176"/>
      <c r="BB443" s="176"/>
      <c r="BC443" s="176"/>
      <c r="BD443" s="176"/>
      <c r="BE443" s="176"/>
      <c r="BF443" s="176"/>
      <c r="BG443" s="176"/>
      <c r="BH443" s="176"/>
      <c r="BI443" s="176"/>
      <c r="BJ443" s="176"/>
      <c r="BK443" s="176"/>
      <c r="BL443" s="176"/>
      <c r="BM443" s="176"/>
      <c r="BN443" s="176"/>
      <c r="BO443" s="176"/>
      <c r="BP443" s="176"/>
      <c r="BQ443" s="176"/>
      <c r="BR443" s="176"/>
      <c r="BS443" s="176"/>
      <c r="BT443" s="176"/>
      <c r="BU443" s="176"/>
      <c r="BV443" s="176"/>
      <c r="BW443" s="176"/>
      <c r="BX443" s="176"/>
      <c r="BY443" s="176"/>
      <c r="BZ443" s="176"/>
      <c r="CA443" s="176"/>
      <c r="CB443" s="176"/>
      <c r="CC443" s="176"/>
      <c r="CD443" s="176"/>
      <c r="CE443" s="176"/>
      <c r="CF443" s="176"/>
      <c r="CG443" s="176"/>
      <c r="CH443" s="176"/>
      <c r="CI443" s="176"/>
      <c r="CJ443" s="176"/>
      <c r="CK443" s="176"/>
      <c r="CL443" s="176"/>
      <c r="CM443" s="176"/>
      <c r="CN443" s="176"/>
      <c r="CO443" s="176"/>
      <c r="CP443" s="176"/>
      <c r="CQ443" s="176"/>
      <c r="CR443" s="176"/>
      <c r="CS443" s="176"/>
      <c r="CT443" s="176"/>
      <c r="CU443" s="176"/>
      <c r="CV443" s="176"/>
      <c r="CW443" s="176"/>
      <c r="CX443" s="176"/>
      <c r="CY443" s="176"/>
      <c r="CZ443" s="176"/>
      <c r="DA443" s="176"/>
      <c r="DB443" s="176"/>
      <c r="DC443" s="176"/>
      <c r="DD443" s="176"/>
      <c r="DE443" s="176"/>
      <c r="DF443" s="176"/>
      <c r="DG443" s="176"/>
      <c r="DH443" s="176"/>
      <c r="DI443" s="176"/>
      <c r="DJ443" s="176"/>
      <c r="DK443" s="176"/>
      <c r="DL443" s="176"/>
      <c r="DM443" s="176"/>
      <c r="DN443" s="176"/>
      <c r="DO443" s="176"/>
      <c r="DP443" s="176"/>
      <c r="DQ443" s="176"/>
      <c r="DR443" s="176"/>
      <c r="DS443" s="176"/>
      <c r="DT443" s="176"/>
      <c r="DU443" s="176"/>
      <c r="DV443" s="176"/>
      <c r="DW443" s="176"/>
      <c r="DX443" s="176"/>
      <c r="DY443" s="176"/>
      <c r="DZ443" s="176"/>
      <c r="EA443" s="176"/>
      <c r="EB443" s="176"/>
      <c r="EC443" s="176"/>
      <c r="ED443" s="176"/>
      <c r="EE443" s="176"/>
      <c r="EF443" s="176"/>
      <c r="EG443" s="176"/>
      <c r="EH443" s="176"/>
      <c r="EI443" s="176"/>
      <c r="EJ443" s="176"/>
      <c r="EK443" s="176"/>
      <c r="EL443" s="176"/>
      <c r="EM443" s="176"/>
      <c r="EN443" s="176"/>
      <c r="EO443" s="176"/>
      <c r="EP443" s="176"/>
      <c r="EQ443" s="176"/>
      <c r="ER443" s="176"/>
      <c r="ES443" s="176"/>
      <c r="ET443" s="176"/>
      <c r="EU443" s="176"/>
      <c r="EV443" s="176"/>
      <c r="EW443" s="176"/>
      <c r="EX443" s="176"/>
      <c r="EY443" s="176"/>
      <c r="EZ443" s="176"/>
      <c r="FA443" s="176"/>
      <c r="FB443" s="176"/>
      <c r="FC443" s="176"/>
      <c r="FD443" s="176"/>
      <c r="FE443" s="176"/>
      <c r="FF443" s="176"/>
      <c r="FG443" s="176"/>
      <c r="FH443" s="176"/>
      <c r="FI443" s="176"/>
      <c r="FJ443" s="176"/>
      <c r="FK443" s="176"/>
      <c r="FL443" s="176"/>
      <c r="FM443" s="176"/>
      <c r="FN443" s="176"/>
      <c r="FO443" s="176"/>
      <c r="FP443" s="176"/>
      <c r="FQ443" s="176"/>
      <c r="FR443" s="176"/>
      <c r="FS443" s="176"/>
      <c r="FT443" s="176"/>
      <c r="FU443" s="176"/>
      <c r="FV443" s="176"/>
      <c r="FW443" s="176"/>
      <c r="FX443" s="176"/>
      <c r="FY443" s="176"/>
      <c r="FZ443" s="176"/>
      <c r="GA443" s="176"/>
      <c r="GB443" s="176"/>
      <c r="GC443" s="176"/>
      <c r="GD443" s="176"/>
      <c r="GE443" s="176"/>
      <c r="GF443" s="176"/>
      <c r="GG443" s="176"/>
      <c r="GH443" s="176"/>
      <c r="GI443" s="176"/>
      <c r="GJ443" s="176"/>
      <c r="GK443" s="176"/>
      <c r="GL443" s="176"/>
      <c r="GM443" s="176"/>
      <c r="GN443" s="176"/>
      <c r="GO443" s="176"/>
      <c r="GP443" s="176"/>
      <c r="GQ443" s="176"/>
      <c r="GR443" s="176"/>
      <c r="GS443" s="176"/>
      <c r="GT443" s="176"/>
      <c r="GU443" s="176"/>
      <c r="GV443" s="176"/>
      <c r="GW443" s="176"/>
      <c r="GX443" s="176"/>
      <c r="GY443" s="176"/>
      <c r="GZ443" s="176"/>
      <c r="HA443" s="176"/>
      <c r="HB443" s="176"/>
      <c r="HC443" s="176"/>
      <c r="HD443" s="176"/>
      <c r="HE443" s="176"/>
      <c r="HF443" s="176"/>
      <c r="HG443" s="176"/>
      <c r="HH443" s="176"/>
      <c r="HI443" s="176"/>
      <c r="HJ443" s="176"/>
      <c r="HK443" s="176"/>
      <c r="HL443" s="176"/>
      <c r="HM443" s="176"/>
      <c r="HN443" s="176"/>
      <c r="HO443" s="176"/>
      <c r="HP443" s="176"/>
      <c r="HQ443" s="176"/>
      <c r="HR443" s="176"/>
      <c r="HS443" s="176"/>
      <c r="HT443" s="176"/>
      <c r="HU443" s="176"/>
      <c r="HV443" s="176"/>
      <c r="HW443" s="176"/>
      <c r="HX443" s="176"/>
      <c r="HY443" s="176"/>
      <c r="HZ443" s="176"/>
      <c r="IA443" s="176"/>
      <c r="IB443" s="176"/>
      <c r="IC443" s="176"/>
      <c r="ID443" s="176"/>
      <c r="IE443" s="176"/>
      <c r="IF443" s="176"/>
      <c r="IG443" s="176"/>
      <c r="IH443" s="176"/>
      <c r="II443" s="176"/>
      <c r="IJ443" s="176"/>
      <c r="IK443" s="176"/>
      <c r="IL443" s="176"/>
      <c r="IM443" s="176"/>
      <c r="IN443" s="176"/>
      <c r="IO443" s="176"/>
      <c r="IP443" s="176"/>
      <c r="IQ443" s="176"/>
      <c r="IR443" s="176"/>
      <c r="IS443" s="176"/>
      <c r="IT443" s="176"/>
      <c r="IU443" s="176"/>
      <c r="IV443" s="176"/>
    </row>
    <row r="444" spans="1:256" s="177" customFormat="1" x14ac:dyDescent="0.2">
      <c r="A444" s="591"/>
      <c r="B444" s="868"/>
      <c r="C444" s="814"/>
      <c r="D444" s="814"/>
      <c r="E444" s="814"/>
      <c r="F444" s="869"/>
      <c r="G444" s="165" t="s">
        <v>227</v>
      </c>
      <c r="H444" s="166" t="s">
        <v>228</v>
      </c>
      <c r="I444" s="821"/>
      <c r="J444" s="182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  <c r="AZ444" s="176"/>
      <c r="BA444" s="176"/>
      <c r="BB444" s="176"/>
      <c r="BC444" s="176"/>
      <c r="BD444" s="176"/>
      <c r="BE444" s="176"/>
      <c r="BF444" s="176"/>
      <c r="BG444" s="176"/>
      <c r="BH444" s="176"/>
      <c r="BI444" s="176"/>
      <c r="BJ444" s="176"/>
      <c r="BK444" s="176"/>
      <c r="BL444" s="176"/>
      <c r="BM444" s="176"/>
      <c r="BN444" s="176"/>
      <c r="BO444" s="176"/>
      <c r="BP444" s="176"/>
      <c r="BQ444" s="176"/>
      <c r="BR444" s="176"/>
      <c r="BS444" s="176"/>
      <c r="BT444" s="176"/>
      <c r="BU444" s="176"/>
      <c r="BV444" s="176"/>
      <c r="BW444" s="176"/>
      <c r="BX444" s="176"/>
      <c r="BY444" s="176"/>
      <c r="BZ444" s="176"/>
      <c r="CA444" s="176"/>
      <c r="CB444" s="176"/>
      <c r="CC444" s="176"/>
      <c r="CD444" s="176"/>
      <c r="CE444" s="176"/>
      <c r="CF444" s="176"/>
      <c r="CG444" s="176"/>
      <c r="CH444" s="176"/>
      <c r="CI444" s="176"/>
      <c r="CJ444" s="176"/>
      <c r="CK444" s="176"/>
      <c r="CL444" s="176"/>
      <c r="CM444" s="176"/>
      <c r="CN444" s="176"/>
      <c r="CO444" s="176"/>
      <c r="CP444" s="176"/>
      <c r="CQ444" s="176"/>
      <c r="CR444" s="176"/>
      <c r="CS444" s="176"/>
      <c r="CT444" s="176"/>
      <c r="CU444" s="176"/>
      <c r="CV444" s="176"/>
      <c r="CW444" s="176"/>
      <c r="CX444" s="176"/>
      <c r="CY444" s="176"/>
      <c r="CZ444" s="176"/>
      <c r="DA444" s="176"/>
      <c r="DB444" s="176"/>
      <c r="DC444" s="176"/>
      <c r="DD444" s="176"/>
      <c r="DE444" s="176"/>
      <c r="DF444" s="176"/>
      <c r="DG444" s="176"/>
      <c r="DH444" s="176"/>
      <c r="DI444" s="176"/>
      <c r="DJ444" s="176"/>
      <c r="DK444" s="176"/>
      <c r="DL444" s="176"/>
      <c r="DM444" s="176"/>
      <c r="DN444" s="176"/>
      <c r="DO444" s="176"/>
      <c r="DP444" s="176"/>
      <c r="DQ444" s="176"/>
      <c r="DR444" s="176"/>
      <c r="DS444" s="176"/>
      <c r="DT444" s="176"/>
      <c r="DU444" s="176"/>
      <c r="DV444" s="176"/>
      <c r="DW444" s="176"/>
      <c r="DX444" s="176"/>
      <c r="DY444" s="176"/>
      <c r="DZ444" s="176"/>
      <c r="EA444" s="176"/>
      <c r="EB444" s="176"/>
      <c r="EC444" s="176"/>
      <c r="ED444" s="176"/>
      <c r="EE444" s="176"/>
      <c r="EF444" s="176"/>
      <c r="EG444" s="176"/>
      <c r="EH444" s="176"/>
      <c r="EI444" s="176"/>
      <c r="EJ444" s="176"/>
      <c r="EK444" s="176"/>
      <c r="EL444" s="176"/>
      <c r="EM444" s="176"/>
      <c r="EN444" s="176"/>
      <c r="EO444" s="176"/>
      <c r="EP444" s="176"/>
      <c r="EQ444" s="176"/>
      <c r="ER444" s="176"/>
      <c r="ES444" s="176"/>
      <c r="ET444" s="176"/>
      <c r="EU444" s="176"/>
      <c r="EV444" s="176"/>
      <c r="EW444" s="176"/>
      <c r="EX444" s="176"/>
      <c r="EY444" s="176"/>
      <c r="EZ444" s="176"/>
      <c r="FA444" s="176"/>
      <c r="FB444" s="176"/>
      <c r="FC444" s="176"/>
      <c r="FD444" s="176"/>
      <c r="FE444" s="176"/>
      <c r="FF444" s="176"/>
      <c r="FG444" s="176"/>
      <c r="FH444" s="176"/>
      <c r="FI444" s="176"/>
      <c r="FJ444" s="176"/>
      <c r="FK444" s="176"/>
      <c r="FL444" s="176"/>
      <c r="FM444" s="176"/>
      <c r="FN444" s="176"/>
      <c r="FO444" s="176"/>
      <c r="FP444" s="176"/>
      <c r="FQ444" s="176"/>
      <c r="FR444" s="176"/>
      <c r="FS444" s="176"/>
      <c r="FT444" s="176"/>
      <c r="FU444" s="176"/>
      <c r="FV444" s="176"/>
      <c r="FW444" s="176"/>
      <c r="FX444" s="176"/>
      <c r="FY444" s="176"/>
      <c r="FZ444" s="176"/>
      <c r="GA444" s="176"/>
      <c r="GB444" s="176"/>
      <c r="GC444" s="176"/>
      <c r="GD444" s="176"/>
      <c r="GE444" s="176"/>
      <c r="GF444" s="176"/>
      <c r="GG444" s="176"/>
      <c r="GH444" s="176"/>
      <c r="GI444" s="176"/>
      <c r="GJ444" s="176"/>
      <c r="GK444" s="176"/>
      <c r="GL444" s="176"/>
      <c r="GM444" s="176"/>
      <c r="GN444" s="176"/>
      <c r="GO444" s="176"/>
      <c r="GP444" s="176"/>
      <c r="GQ444" s="176"/>
      <c r="GR444" s="176"/>
      <c r="GS444" s="176"/>
      <c r="GT444" s="176"/>
      <c r="GU444" s="176"/>
      <c r="GV444" s="176"/>
      <c r="GW444" s="176"/>
      <c r="GX444" s="176"/>
      <c r="GY444" s="176"/>
      <c r="GZ444" s="176"/>
      <c r="HA444" s="176"/>
      <c r="HB444" s="176"/>
      <c r="HC444" s="176"/>
      <c r="HD444" s="176"/>
      <c r="HE444" s="176"/>
      <c r="HF444" s="176"/>
      <c r="HG444" s="176"/>
      <c r="HH444" s="176"/>
      <c r="HI444" s="176"/>
      <c r="HJ444" s="176"/>
      <c r="HK444" s="176"/>
      <c r="HL444" s="176"/>
      <c r="HM444" s="176"/>
      <c r="HN444" s="176"/>
      <c r="HO444" s="176"/>
      <c r="HP444" s="176"/>
      <c r="HQ444" s="176"/>
      <c r="HR444" s="176"/>
      <c r="HS444" s="176"/>
      <c r="HT444" s="176"/>
      <c r="HU444" s="176"/>
      <c r="HV444" s="176"/>
      <c r="HW444" s="176"/>
      <c r="HX444" s="176"/>
      <c r="HY444" s="176"/>
      <c r="HZ444" s="176"/>
      <c r="IA444" s="176"/>
      <c r="IB444" s="176"/>
      <c r="IC444" s="176"/>
      <c r="ID444" s="176"/>
      <c r="IE444" s="176"/>
      <c r="IF444" s="176"/>
      <c r="IG444" s="176"/>
      <c r="IH444" s="176"/>
      <c r="II444" s="176"/>
      <c r="IJ444" s="176"/>
      <c r="IK444" s="176"/>
      <c r="IL444" s="176"/>
      <c r="IM444" s="176"/>
      <c r="IN444" s="176"/>
      <c r="IO444" s="176"/>
      <c r="IP444" s="176"/>
      <c r="IQ444" s="176"/>
      <c r="IR444" s="176"/>
      <c r="IS444" s="176"/>
      <c r="IT444" s="176"/>
      <c r="IU444" s="176"/>
      <c r="IV444" s="176"/>
    </row>
    <row r="445" spans="1:256" s="177" customFormat="1" ht="22.5" x14ac:dyDescent="0.2">
      <c r="A445" s="591"/>
      <c r="B445" s="632" t="s">
        <v>1039</v>
      </c>
      <c r="C445" s="555" t="s">
        <v>11</v>
      </c>
      <c r="D445" s="555">
        <v>30945</v>
      </c>
      <c r="E445" s="555" t="s">
        <v>17</v>
      </c>
      <c r="F445" s="565">
        <v>1</v>
      </c>
      <c r="G445" s="165">
        <f>22.9/100</f>
        <v>0.22899999999999998</v>
      </c>
      <c r="H445" s="114">
        <f>TRUNC(F445*G445,2)</f>
        <v>0.22</v>
      </c>
      <c r="I445" s="558"/>
      <c r="J445" s="182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76"/>
      <c r="DX445" s="176"/>
      <c r="DY445" s="176"/>
      <c r="DZ445" s="176"/>
      <c r="EA445" s="176"/>
      <c r="EB445" s="176"/>
      <c r="EC445" s="176"/>
      <c r="ED445" s="176"/>
      <c r="EE445" s="176"/>
      <c r="EF445" s="176"/>
      <c r="EG445" s="176"/>
      <c r="EH445" s="176"/>
      <c r="EI445" s="176"/>
      <c r="EJ445" s="176"/>
      <c r="EK445" s="176"/>
      <c r="EL445" s="176"/>
      <c r="EM445" s="176"/>
      <c r="EN445" s="176"/>
      <c r="EO445" s="176"/>
      <c r="EP445" s="176"/>
      <c r="EQ445" s="176"/>
      <c r="ER445" s="176"/>
      <c r="ES445" s="176"/>
      <c r="ET445" s="176"/>
      <c r="EU445" s="176"/>
      <c r="EV445" s="176"/>
      <c r="EW445" s="176"/>
      <c r="EX445" s="176"/>
      <c r="EY445" s="176"/>
      <c r="EZ445" s="176"/>
      <c r="FA445" s="176"/>
      <c r="FB445" s="176"/>
      <c r="FC445" s="176"/>
      <c r="FD445" s="176"/>
      <c r="FE445" s="176"/>
      <c r="FF445" s="176"/>
      <c r="FG445" s="176"/>
      <c r="FH445" s="176"/>
      <c r="FI445" s="176"/>
      <c r="FJ445" s="176"/>
      <c r="FK445" s="176"/>
      <c r="FL445" s="176"/>
      <c r="FM445" s="176"/>
      <c r="FN445" s="176"/>
      <c r="FO445" s="176"/>
      <c r="FP445" s="176"/>
      <c r="FQ445" s="176"/>
      <c r="FR445" s="176"/>
      <c r="FS445" s="176"/>
      <c r="FT445" s="176"/>
      <c r="FU445" s="176"/>
      <c r="FV445" s="176"/>
      <c r="FW445" s="176"/>
      <c r="FX445" s="176"/>
      <c r="FY445" s="176"/>
      <c r="FZ445" s="176"/>
      <c r="GA445" s="176"/>
      <c r="GB445" s="176"/>
      <c r="GC445" s="176"/>
      <c r="GD445" s="176"/>
      <c r="GE445" s="176"/>
      <c r="GF445" s="176"/>
      <c r="GG445" s="176"/>
      <c r="GH445" s="176"/>
      <c r="GI445" s="176"/>
      <c r="GJ445" s="176"/>
      <c r="GK445" s="176"/>
      <c r="GL445" s="176"/>
      <c r="GM445" s="176"/>
      <c r="GN445" s="176"/>
      <c r="GO445" s="176"/>
      <c r="GP445" s="176"/>
      <c r="GQ445" s="176"/>
      <c r="GR445" s="176"/>
      <c r="GS445" s="176"/>
      <c r="GT445" s="176"/>
      <c r="GU445" s="176"/>
      <c r="GV445" s="176"/>
      <c r="GW445" s="176"/>
      <c r="GX445" s="176"/>
      <c r="GY445" s="176"/>
      <c r="GZ445" s="176"/>
      <c r="HA445" s="176"/>
      <c r="HB445" s="176"/>
      <c r="HC445" s="176"/>
      <c r="HD445" s="176"/>
      <c r="HE445" s="176"/>
      <c r="HF445" s="176"/>
      <c r="HG445" s="176"/>
      <c r="HH445" s="176"/>
      <c r="HI445" s="176"/>
      <c r="HJ445" s="176"/>
      <c r="HK445" s="176"/>
      <c r="HL445" s="176"/>
      <c r="HM445" s="176"/>
      <c r="HN445" s="176"/>
      <c r="HO445" s="176"/>
      <c r="HP445" s="176"/>
      <c r="HQ445" s="176"/>
      <c r="HR445" s="176"/>
      <c r="HS445" s="176"/>
      <c r="HT445" s="176"/>
      <c r="HU445" s="176"/>
      <c r="HV445" s="176"/>
      <c r="HW445" s="176"/>
      <c r="HX445" s="176"/>
      <c r="HY445" s="176"/>
      <c r="HZ445" s="176"/>
      <c r="IA445" s="176"/>
      <c r="IB445" s="176"/>
      <c r="IC445" s="176"/>
      <c r="ID445" s="176"/>
      <c r="IE445" s="176"/>
      <c r="IF445" s="176"/>
      <c r="IG445" s="176"/>
      <c r="IH445" s="176"/>
      <c r="II445" s="176"/>
      <c r="IJ445" s="176"/>
      <c r="IK445" s="176"/>
      <c r="IL445" s="176"/>
      <c r="IM445" s="176"/>
      <c r="IN445" s="176"/>
      <c r="IO445" s="176"/>
      <c r="IP445" s="176"/>
      <c r="IQ445" s="176"/>
      <c r="IR445" s="176"/>
      <c r="IS445" s="176"/>
      <c r="IT445" s="176"/>
      <c r="IU445" s="176"/>
      <c r="IV445" s="176"/>
    </row>
    <row r="446" spans="1:256" s="177" customFormat="1" ht="17.25" customHeight="1" x14ac:dyDescent="0.2">
      <c r="A446" s="591"/>
      <c r="B446" s="132"/>
      <c r="C446" s="77"/>
      <c r="D446" s="593"/>
      <c r="E446" s="111"/>
      <c r="F446" s="172"/>
      <c r="G446" s="594"/>
      <c r="H446" s="125"/>
      <c r="I446" s="569"/>
      <c r="J446" s="182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176"/>
      <c r="EF446" s="176"/>
      <c r="EG446" s="176"/>
      <c r="EH446" s="176"/>
      <c r="EI446" s="176"/>
      <c r="EJ446" s="176"/>
      <c r="EK446" s="176"/>
      <c r="EL446" s="176"/>
      <c r="EM446" s="176"/>
      <c r="EN446" s="176"/>
      <c r="EO446" s="176"/>
      <c r="EP446" s="176"/>
      <c r="EQ446" s="176"/>
      <c r="ER446" s="176"/>
      <c r="ES446" s="176"/>
      <c r="ET446" s="176"/>
      <c r="EU446" s="176"/>
      <c r="EV446" s="176"/>
      <c r="EW446" s="176"/>
      <c r="EX446" s="176"/>
      <c r="EY446" s="176"/>
      <c r="EZ446" s="176"/>
      <c r="FA446" s="176"/>
      <c r="FB446" s="176"/>
      <c r="FC446" s="176"/>
      <c r="FD446" s="176"/>
      <c r="FE446" s="176"/>
      <c r="FF446" s="176"/>
      <c r="FG446" s="176"/>
      <c r="FH446" s="176"/>
      <c r="FI446" s="176"/>
      <c r="FJ446" s="176"/>
      <c r="FK446" s="176"/>
      <c r="FL446" s="176"/>
      <c r="FM446" s="176"/>
      <c r="FN446" s="176"/>
      <c r="FO446" s="176"/>
      <c r="FP446" s="176"/>
      <c r="FQ446" s="176"/>
      <c r="FR446" s="176"/>
      <c r="FS446" s="176"/>
      <c r="FT446" s="176"/>
      <c r="FU446" s="176"/>
      <c r="FV446" s="176"/>
      <c r="FW446" s="176"/>
      <c r="FX446" s="176"/>
      <c r="FY446" s="176"/>
      <c r="FZ446" s="176"/>
      <c r="GA446" s="176"/>
      <c r="GB446" s="176"/>
      <c r="GC446" s="176"/>
      <c r="GD446" s="176"/>
      <c r="GE446" s="176"/>
      <c r="GF446" s="176"/>
      <c r="GG446" s="176"/>
      <c r="GH446" s="176"/>
      <c r="GI446" s="176"/>
      <c r="GJ446" s="176"/>
      <c r="GK446" s="176"/>
      <c r="GL446" s="176"/>
      <c r="GM446" s="176"/>
      <c r="GN446" s="176"/>
      <c r="GO446" s="176"/>
      <c r="GP446" s="176"/>
      <c r="GQ446" s="176"/>
      <c r="GR446" s="176"/>
      <c r="GS446" s="176"/>
      <c r="GT446" s="176"/>
      <c r="GU446" s="176"/>
      <c r="GV446" s="176"/>
      <c r="GW446" s="176"/>
      <c r="GX446" s="176"/>
      <c r="GY446" s="176"/>
      <c r="GZ446" s="176"/>
      <c r="HA446" s="176"/>
      <c r="HB446" s="176"/>
      <c r="HC446" s="176"/>
      <c r="HD446" s="176"/>
      <c r="HE446" s="176"/>
      <c r="HF446" s="176"/>
      <c r="HG446" s="176"/>
      <c r="HH446" s="176"/>
      <c r="HI446" s="176"/>
      <c r="HJ446" s="176"/>
      <c r="HK446" s="176"/>
      <c r="HL446" s="176"/>
      <c r="HM446" s="176"/>
      <c r="HN446" s="176"/>
      <c r="HO446" s="176"/>
      <c r="HP446" s="176"/>
      <c r="HQ446" s="176"/>
      <c r="HR446" s="176"/>
      <c r="HS446" s="176"/>
      <c r="HT446" s="176"/>
      <c r="HU446" s="176"/>
      <c r="HV446" s="176"/>
      <c r="HW446" s="176"/>
      <c r="HX446" s="176"/>
      <c r="HY446" s="176"/>
      <c r="HZ446" s="176"/>
      <c r="IA446" s="176"/>
      <c r="IB446" s="176"/>
      <c r="IC446" s="176"/>
      <c r="ID446" s="176"/>
      <c r="IE446" s="176"/>
      <c r="IF446" s="176"/>
      <c r="IG446" s="176"/>
      <c r="IH446" s="176"/>
      <c r="II446" s="176"/>
      <c r="IJ446" s="176"/>
      <c r="IK446" s="176"/>
      <c r="IL446" s="176"/>
      <c r="IM446" s="176"/>
      <c r="IN446" s="176"/>
      <c r="IO446" s="176"/>
      <c r="IP446" s="176"/>
      <c r="IQ446" s="176"/>
      <c r="IR446" s="176"/>
      <c r="IS446" s="176"/>
      <c r="IT446" s="176"/>
      <c r="IU446" s="176"/>
      <c r="IV446" s="176"/>
    </row>
    <row r="447" spans="1:256" s="177" customFormat="1" x14ac:dyDescent="0.2">
      <c r="A447" s="591"/>
      <c r="B447" s="170" t="s">
        <v>230</v>
      </c>
      <c r="C447" s="808"/>
      <c r="D447" s="809"/>
      <c r="E447" s="809"/>
      <c r="F447" s="809"/>
      <c r="G447" s="809"/>
      <c r="H447" s="810"/>
      <c r="I447" s="171">
        <f>SUM(H445:H446)</f>
        <v>0.22</v>
      </c>
      <c r="J447" s="182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76"/>
      <c r="DX447" s="176"/>
      <c r="DY447" s="176"/>
      <c r="DZ447" s="176"/>
      <c r="EA447" s="176"/>
      <c r="EB447" s="176"/>
      <c r="EC447" s="176"/>
      <c r="ED447" s="176"/>
      <c r="EE447" s="176"/>
      <c r="EF447" s="176"/>
      <c r="EG447" s="176"/>
      <c r="EH447" s="176"/>
      <c r="EI447" s="176"/>
      <c r="EJ447" s="176"/>
      <c r="EK447" s="176"/>
      <c r="EL447" s="176"/>
      <c r="EM447" s="176"/>
      <c r="EN447" s="176"/>
      <c r="EO447" s="176"/>
      <c r="EP447" s="176"/>
      <c r="EQ447" s="176"/>
      <c r="ER447" s="176"/>
      <c r="ES447" s="176"/>
      <c r="ET447" s="176"/>
      <c r="EU447" s="176"/>
      <c r="EV447" s="176"/>
      <c r="EW447" s="176"/>
      <c r="EX447" s="176"/>
      <c r="EY447" s="176"/>
      <c r="EZ447" s="176"/>
      <c r="FA447" s="176"/>
      <c r="FB447" s="176"/>
      <c r="FC447" s="176"/>
      <c r="FD447" s="176"/>
      <c r="FE447" s="176"/>
      <c r="FF447" s="176"/>
      <c r="FG447" s="176"/>
      <c r="FH447" s="176"/>
      <c r="FI447" s="176"/>
      <c r="FJ447" s="176"/>
      <c r="FK447" s="176"/>
      <c r="FL447" s="176"/>
      <c r="FM447" s="176"/>
      <c r="FN447" s="176"/>
      <c r="FO447" s="176"/>
      <c r="FP447" s="176"/>
      <c r="FQ447" s="176"/>
      <c r="FR447" s="176"/>
      <c r="FS447" s="176"/>
      <c r="FT447" s="176"/>
      <c r="FU447" s="176"/>
      <c r="FV447" s="176"/>
      <c r="FW447" s="176"/>
      <c r="FX447" s="176"/>
      <c r="FY447" s="176"/>
      <c r="FZ447" s="176"/>
      <c r="GA447" s="176"/>
      <c r="GB447" s="176"/>
      <c r="GC447" s="176"/>
      <c r="GD447" s="176"/>
      <c r="GE447" s="176"/>
      <c r="GF447" s="176"/>
      <c r="GG447" s="176"/>
      <c r="GH447" s="176"/>
      <c r="GI447" s="176"/>
      <c r="GJ447" s="176"/>
      <c r="GK447" s="176"/>
      <c r="GL447" s="176"/>
      <c r="GM447" s="176"/>
      <c r="GN447" s="176"/>
      <c r="GO447" s="176"/>
      <c r="GP447" s="176"/>
      <c r="GQ447" s="176"/>
      <c r="GR447" s="176"/>
      <c r="GS447" s="176"/>
      <c r="GT447" s="176"/>
      <c r="GU447" s="176"/>
      <c r="GV447" s="176"/>
      <c r="GW447" s="176"/>
      <c r="GX447" s="176"/>
      <c r="GY447" s="176"/>
      <c r="GZ447" s="176"/>
      <c r="HA447" s="176"/>
      <c r="HB447" s="176"/>
      <c r="HC447" s="176"/>
      <c r="HD447" s="176"/>
      <c r="HE447" s="176"/>
      <c r="HF447" s="176"/>
      <c r="HG447" s="176"/>
      <c r="HH447" s="176"/>
      <c r="HI447" s="176"/>
      <c r="HJ447" s="176"/>
      <c r="HK447" s="176"/>
      <c r="HL447" s="176"/>
      <c r="HM447" s="176"/>
      <c r="HN447" s="176"/>
      <c r="HO447" s="176"/>
      <c r="HP447" s="176"/>
      <c r="HQ447" s="176"/>
      <c r="HR447" s="176"/>
      <c r="HS447" s="176"/>
      <c r="HT447" s="176"/>
      <c r="HU447" s="176"/>
      <c r="HV447" s="176"/>
      <c r="HW447" s="176"/>
      <c r="HX447" s="176"/>
      <c r="HY447" s="176"/>
      <c r="HZ447" s="176"/>
      <c r="IA447" s="176"/>
      <c r="IB447" s="176"/>
      <c r="IC447" s="176"/>
      <c r="ID447" s="176"/>
      <c r="IE447" s="176"/>
      <c r="IF447" s="176"/>
      <c r="IG447" s="176"/>
      <c r="IH447" s="176"/>
      <c r="II447" s="176"/>
      <c r="IJ447" s="176"/>
      <c r="IK447" s="176"/>
      <c r="IL447" s="176"/>
      <c r="IM447" s="176"/>
      <c r="IN447" s="176"/>
      <c r="IO447" s="176"/>
      <c r="IP447" s="176"/>
      <c r="IQ447" s="176"/>
      <c r="IR447" s="176"/>
      <c r="IS447" s="176"/>
      <c r="IT447" s="176"/>
      <c r="IU447" s="176"/>
      <c r="IV447" s="176"/>
    </row>
    <row r="448" spans="1:256" s="177" customFormat="1" x14ac:dyDescent="0.2">
      <c r="A448" s="591"/>
      <c r="B448" s="126"/>
      <c r="C448" s="127"/>
      <c r="D448" s="127"/>
      <c r="E448" s="128"/>
      <c r="F448" s="88"/>
      <c r="G448" s="129"/>
      <c r="H448" s="130"/>
      <c r="I448" s="131"/>
      <c r="J448" s="182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76"/>
      <c r="DX448" s="176"/>
      <c r="DY448" s="176"/>
      <c r="DZ448" s="176"/>
      <c r="EA448" s="176"/>
      <c r="EB448" s="176"/>
      <c r="EC448" s="176"/>
      <c r="ED448" s="176"/>
      <c r="EE448" s="176"/>
      <c r="EF448" s="176"/>
      <c r="EG448" s="176"/>
      <c r="EH448" s="176"/>
      <c r="EI448" s="176"/>
      <c r="EJ448" s="176"/>
      <c r="EK448" s="176"/>
      <c r="EL448" s="176"/>
      <c r="EM448" s="176"/>
      <c r="EN448" s="176"/>
      <c r="EO448" s="176"/>
      <c r="EP448" s="176"/>
      <c r="EQ448" s="176"/>
      <c r="ER448" s="176"/>
      <c r="ES448" s="176"/>
      <c r="ET448" s="176"/>
      <c r="EU448" s="176"/>
      <c r="EV448" s="176"/>
      <c r="EW448" s="176"/>
      <c r="EX448" s="176"/>
      <c r="EY448" s="176"/>
      <c r="EZ448" s="176"/>
      <c r="FA448" s="176"/>
      <c r="FB448" s="176"/>
      <c r="FC448" s="176"/>
      <c r="FD448" s="176"/>
      <c r="FE448" s="176"/>
      <c r="FF448" s="176"/>
      <c r="FG448" s="176"/>
      <c r="FH448" s="176"/>
      <c r="FI448" s="176"/>
      <c r="FJ448" s="176"/>
      <c r="FK448" s="176"/>
      <c r="FL448" s="176"/>
      <c r="FM448" s="176"/>
      <c r="FN448" s="176"/>
      <c r="FO448" s="176"/>
      <c r="FP448" s="176"/>
      <c r="FQ448" s="176"/>
      <c r="FR448" s="176"/>
      <c r="FS448" s="176"/>
      <c r="FT448" s="176"/>
      <c r="FU448" s="176"/>
      <c r="FV448" s="176"/>
      <c r="FW448" s="176"/>
      <c r="FX448" s="176"/>
      <c r="FY448" s="176"/>
      <c r="FZ448" s="176"/>
      <c r="GA448" s="176"/>
      <c r="GB448" s="176"/>
      <c r="GC448" s="176"/>
      <c r="GD448" s="176"/>
      <c r="GE448" s="176"/>
      <c r="GF448" s="176"/>
      <c r="GG448" s="176"/>
      <c r="GH448" s="176"/>
      <c r="GI448" s="176"/>
      <c r="GJ448" s="176"/>
      <c r="GK448" s="176"/>
      <c r="GL448" s="176"/>
      <c r="GM448" s="176"/>
      <c r="GN448" s="176"/>
      <c r="GO448" s="176"/>
      <c r="GP448" s="176"/>
      <c r="GQ448" s="176"/>
      <c r="GR448" s="176"/>
      <c r="GS448" s="176"/>
      <c r="GT448" s="176"/>
      <c r="GU448" s="176"/>
      <c r="GV448" s="176"/>
      <c r="GW448" s="176"/>
      <c r="GX448" s="176"/>
      <c r="GY448" s="176"/>
      <c r="GZ448" s="176"/>
      <c r="HA448" s="176"/>
      <c r="HB448" s="176"/>
      <c r="HC448" s="176"/>
      <c r="HD448" s="176"/>
      <c r="HE448" s="176"/>
      <c r="HF448" s="176"/>
      <c r="HG448" s="176"/>
      <c r="HH448" s="176"/>
      <c r="HI448" s="176"/>
      <c r="HJ448" s="176"/>
      <c r="HK448" s="176"/>
      <c r="HL448" s="176"/>
      <c r="HM448" s="176"/>
      <c r="HN448" s="176"/>
      <c r="HO448" s="176"/>
      <c r="HP448" s="176"/>
      <c r="HQ448" s="176"/>
      <c r="HR448" s="176"/>
      <c r="HS448" s="176"/>
      <c r="HT448" s="176"/>
      <c r="HU448" s="176"/>
      <c r="HV448" s="176"/>
      <c r="HW448" s="176"/>
      <c r="HX448" s="176"/>
      <c r="HY448" s="176"/>
      <c r="HZ448" s="176"/>
      <c r="IA448" s="176"/>
      <c r="IB448" s="176"/>
      <c r="IC448" s="176"/>
      <c r="ID448" s="176"/>
      <c r="IE448" s="176"/>
      <c r="IF448" s="176"/>
      <c r="IG448" s="176"/>
      <c r="IH448" s="176"/>
      <c r="II448" s="176"/>
      <c r="IJ448" s="176"/>
      <c r="IK448" s="176"/>
      <c r="IL448" s="176"/>
      <c r="IM448" s="176"/>
      <c r="IN448" s="176"/>
      <c r="IO448" s="176"/>
      <c r="IP448" s="176"/>
      <c r="IQ448" s="176"/>
      <c r="IR448" s="176"/>
      <c r="IS448" s="176"/>
      <c r="IT448" s="176"/>
      <c r="IU448" s="176"/>
      <c r="IV448" s="176"/>
    </row>
    <row r="449" spans="1:256" s="177" customFormat="1" x14ac:dyDescent="0.2">
      <c r="A449" s="591"/>
      <c r="B449" s="811" t="s">
        <v>231</v>
      </c>
      <c r="C449" s="813" t="s">
        <v>22</v>
      </c>
      <c r="D449" s="813" t="s">
        <v>223</v>
      </c>
      <c r="E449" s="813" t="s">
        <v>17</v>
      </c>
      <c r="F449" s="816" t="s">
        <v>224</v>
      </c>
      <c r="G449" s="818" t="s">
        <v>225</v>
      </c>
      <c r="H449" s="819"/>
      <c r="I449" s="820" t="s">
        <v>232</v>
      </c>
      <c r="J449" s="182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  <c r="CD449" s="176"/>
      <c r="CE449" s="176"/>
      <c r="CF449" s="176"/>
      <c r="CG449" s="176"/>
      <c r="CH449" s="176"/>
      <c r="CI449" s="176"/>
      <c r="CJ449" s="176"/>
      <c r="CK449" s="176"/>
      <c r="CL449" s="176"/>
      <c r="CM449" s="176"/>
      <c r="CN449" s="176"/>
      <c r="CO449" s="176"/>
      <c r="CP449" s="176"/>
      <c r="CQ449" s="176"/>
      <c r="CR449" s="176"/>
      <c r="CS449" s="176"/>
      <c r="CT449" s="176"/>
      <c r="CU449" s="176"/>
      <c r="CV449" s="176"/>
      <c r="CW449" s="176"/>
      <c r="CX449" s="176"/>
      <c r="CY449" s="176"/>
      <c r="CZ449" s="176"/>
      <c r="DA449" s="176"/>
      <c r="DB449" s="176"/>
      <c r="DC449" s="176"/>
      <c r="DD449" s="176"/>
      <c r="DE449" s="176"/>
      <c r="DF449" s="176"/>
      <c r="DG449" s="176"/>
      <c r="DH449" s="176"/>
      <c r="DI449" s="176"/>
      <c r="DJ449" s="176"/>
      <c r="DK449" s="176"/>
      <c r="DL449" s="176"/>
      <c r="DM449" s="176"/>
      <c r="DN449" s="176"/>
      <c r="DO449" s="176"/>
      <c r="DP449" s="176"/>
      <c r="DQ449" s="176"/>
      <c r="DR449" s="176"/>
      <c r="DS449" s="176"/>
      <c r="DT449" s="176"/>
      <c r="DU449" s="176"/>
      <c r="DV449" s="176"/>
      <c r="DW449" s="176"/>
      <c r="DX449" s="176"/>
      <c r="DY449" s="176"/>
      <c r="DZ449" s="176"/>
      <c r="EA449" s="176"/>
      <c r="EB449" s="176"/>
      <c r="EC449" s="176"/>
      <c r="ED449" s="176"/>
      <c r="EE449" s="176"/>
      <c r="EF449" s="176"/>
      <c r="EG449" s="176"/>
      <c r="EH449" s="176"/>
      <c r="EI449" s="176"/>
      <c r="EJ449" s="176"/>
      <c r="EK449" s="176"/>
      <c r="EL449" s="176"/>
      <c r="EM449" s="176"/>
      <c r="EN449" s="176"/>
      <c r="EO449" s="176"/>
      <c r="EP449" s="176"/>
      <c r="EQ449" s="176"/>
      <c r="ER449" s="176"/>
      <c r="ES449" s="176"/>
      <c r="ET449" s="176"/>
      <c r="EU449" s="176"/>
      <c r="EV449" s="176"/>
      <c r="EW449" s="176"/>
      <c r="EX449" s="176"/>
      <c r="EY449" s="176"/>
      <c r="EZ449" s="176"/>
      <c r="FA449" s="176"/>
      <c r="FB449" s="176"/>
      <c r="FC449" s="176"/>
      <c r="FD449" s="176"/>
      <c r="FE449" s="176"/>
      <c r="FF449" s="176"/>
      <c r="FG449" s="176"/>
      <c r="FH449" s="176"/>
      <c r="FI449" s="176"/>
      <c r="FJ449" s="176"/>
      <c r="FK449" s="176"/>
      <c r="FL449" s="176"/>
      <c r="FM449" s="176"/>
      <c r="FN449" s="176"/>
      <c r="FO449" s="176"/>
      <c r="FP449" s="176"/>
      <c r="FQ449" s="176"/>
      <c r="FR449" s="176"/>
      <c r="FS449" s="176"/>
      <c r="FT449" s="176"/>
      <c r="FU449" s="176"/>
      <c r="FV449" s="176"/>
      <c r="FW449" s="176"/>
      <c r="FX449" s="176"/>
      <c r="FY449" s="176"/>
      <c r="FZ449" s="176"/>
      <c r="GA449" s="176"/>
      <c r="GB449" s="176"/>
      <c r="GC449" s="176"/>
      <c r="GD449" s="176"/>
      <c r="GE449" s="176"/>
      <c r="GF449" s="176"/>
      <c r="GG449" s="176"/>
      <c r="GH449" s="176"/>
      <c r="GI449" s="176"/>
      <c r="GJ449" s="176"/>
      <c r="GK449" s="176"/>
      <c r="GL449" s="176"/>
      <c r="GM449" s="176"/>
      <c r="GN449" s="176"/>
      <c r="GO449" s="176"/>
      <c r="GP449" s="176"/>
      <c r="GQ449" s="176"/>
      <c r="GR449" s="176"/>
      <c r="GS449" s="176"/>
      <c r="GT449" s="176"/>
      <c r="GU449" s="176"/>
      <c r="GV449" s="176"/>
      <c r="GW449" s="176"/>
      <c r="GX449" s="176"/>
      <c r="GY449" s="176"/>
      <c r="GZ449" s="176"/>
      <c r="HA449" s="176"/>
      <c r="HB449" s="176"/>
      <c r="HC449" s="176"/>
      <c r="HD449" s="176"/>
      <c r="HE449" s="176"/>
      <c r="HF449" s="176"/>
      <c r="HG449" s="176"/>
      <c r="HH449" s="176"/>
      <c r="HI449" s="176"/>
      <c r="HJ449" s="176"/>
      <c r="HK449" s="176"/>
      <c r="HL449" s="176"/>
      <c r="HM449" s="176"/>
      <c r="HN449" s="176"/>
      <c r="HO449" s="176"/>
      <c r="HP449" s="176"/>
      <c r="HQ449" s="176"/>
      <c r="HR449" s="176"/>
      <c r="HS449" s="176"/>
      <c r="HT449" s="176"/>
      <c r="HU449" s="176"/>
      <c r="HV449" s="176"/>
      <c r="HW449" s="176"/>
      <c r="HX449" s="176"/>
      <c r="HY449" s="176"/>
      <c r="HZ449" s="176"/>
      <c r="IA449" s="176"/>
      <c r="IB449" s="176"/>
      <c r="IC449" s="176"/>
      <c r="ID449" s="176"/>
      <c r="IE449" s="176"/>
      <c r="IF449" s="176"/>
      <c r="IG449" s="176"/>
      <c r="IH449" s="176"/>
      <c r="II449" s="176"/>
      <c r="IJ449" s="176"/>
      <c r="IK449" s="176"/>
      <c r="IL449" s="176"/>
      <c r="IM449" s="176"/>
      <c r="IN449" s="176"/>
      <c r="IO449" s="176"/>
      <c r="IP449" s="176"/>
      <c r="IQ449" s="176"/>
      <c r="IR449" s="176"/>
      <c r="IS449" s="176"/>
      <c r="IT449" s="176"/>
      <c r="IU449" s="176"/>
      <c r="IV449" s="176"/>
    </row>
    <row r="450" spans="1:256" s="177" customFormat="1" x14ac:dyDescent="0.2">
      <c r="A450" s="591"/>
      <c r="B450" s="812"/>
      <c r="C450" s="814"/>
      <c r="D450" s="814"/>
      <c r="E450" s="815"/>
      <c r="F450" s="817"/>
      <c r="G450" s="165" t="s">
        <v>227</v>
      </c>
      <c r="H450" s="166" t="s">
        <v>228</v>
      </c>
      <c r="I450" s="821"/>
      <c r="J450" s="182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76"/>
      <c r="DX450" s="176"/>
      <c r="DY450" s="176"/>
      <c r="DZ450" s="176"/>
      <c r="EA450" s="176"/>
      <c r="EB450" s="176"/>
      <c r="EC450" s="176"/>
      <c r="ED450" s="176"/>
      <c r="EE450" s="176"/>
      <c r="EF450" s="176"/>
      <c r="EG450" s="176"/>
      <c r="EH450" s="176"/>
      <c r="EI450" s="176"/>
      <c r="EJ450" s="176"/>
      <c r="EK450" s="176"/>
      <c r="EL450" s="176"/>
      <c r="EM450" s="176"/>
      <c r="EN450" s="176"/>
      <c r="EO450" s="176"/>
      <c r="EP450" s="176"/>
      <c r="EQ450" s="176"/>
      <c r="ER450" s="176"/>
      <c r="ES450" s="176"/>
      <c r="ET450" s="176"/>
      <c r="EU450" s="176"/>
      <c r="EV450" s="176"/>
      <c r="EW450" s="176"/>
      <c r="EX450" s="176"/>
      <c r="EY450" s="176"/>
      <c r="EZ450" s="176"/>
      <c r="FA450" s="176"/>
      <c r="FB450" s="176"/>
      <c r="FC450" s="176"/>
      <c r="FD450" s="176"/>
      <c r="FE450" s="176"/>
      <c r="FF450" s="176"/>
      <c r="FG450" s="176"/>
      <c r="FH450" s="176"/>
      <c r="FI450" s="176"/>
      <c r="FJ450" s="176"/>
      <c r="FK450" s="176"/>
      <c r="FL450" s="176"/>
      <c r="FM450" s="176"/>
      <c r="FN450" s="176"/>
      <c r="FO450" s="176"/>
      <c r="FP450" s="176"/>
      <c r="FQ450" s="176"/>
      <c r="FR450" s="176"/>
      <c r="FS450" s="176"/>
      <c r="FT450" s="176"/>
      <c r="FU450" s="176"/>
      <c r="FV450" s="176"/>
      <c r="FW450" s="176"/>
      <c r="FX450" s="176"/>
      <c r="FY450" s="176"/>
      <c r="FZ450" s="176"/>
      <c r="GA450" s="176"/>
      <c r="GB450" s="176"/>
      <c r="GC450" s="176"/>
      <c r="GD450" s="176"/>
      <c r="GE450" s="176"/>
      <c r="GF450" s="176"/>
      <c r="GG450" s="176"/>
      <c r="GH450" s="176"/>
      <c r="GI450" s="176"/>
      <c r="GJ450" s="176"/>
      <c r="GK450" s="176"/>
      <c r="GL450" s="176"/>
      <c r="GM450" s="176"/>
      <c r="GN450" s="176"/>
      <c r="GO450" s="176"/>
      <c r="GP450" s="176"/>
      <c r="GQ450" s="176"/>
      <c r="GR450" s="176"/>
      <c r="GS450" s="176"/>
      <c r="GT450" s="176"/>
      <c r="GU450" s="176"/>
      <c r="GV450" s="176"/>
      <c r="GW450" s="176"/>
      <c r="GX450" s="176"/>
      <c r="GY450" s="176"/>
      <c r="GZ450" s="176"/>
      <c r="HA450" s="176"/>
      <c r="HB450" s="176"/>
      <c r="HC450" s="176"/>
      <c r="HD450" s="176"/>
      <c r="HE450" s="176"/>
      <c r="HF450" s="176"/>
      <c r="HG450" s="176"/>
      <c r="HH450" s="176"/>
      <c r="HI450" s="176"/>
      <c r="HJ450" s="176"/>
      <c r="HK450" s="176"/>
      <c r="HL450" s="176"/>
      <c r="HM450" s="176"/>
      <c r="HN450" s="176"/>
      <c r="HO450" s="176"/>
      <c r="HP450" s="176"/>
      <c r="HQ450" s="176"/>
      <c r="HR450" s="176"/>
      <c r="HS450" s="176"/>
      <c r="HT450" s="176"/>
      <c r="HU450" s="176"/>
      <c r="HV450" s="176"/>
      <c r="HW450" s="176"/>
      <c r="HX450" s="176"/>
      <c r="HY450" s="176"/>
      <c r="HZ450" s="176"/>
      <c r="IA450" s="176"/>
      <c r="IB450" s="176"/>
      <c r="IC450" s="176"/>
      <c r="ID450" s="176"/>
      <c r="IE450" s="176"/>
      <c r="IF450" s="176"/>
      <c r="IG450" s="176"/>
      <c r="IH450" s="176"/>
      <c r="II450" s="176"/>
      <c r="IJ450" s="176"/>
      <c r="IK450" s="176"/>
      <c r="IL450" s="176"/>
      <c r="IM450" s="176"/>
      <c r="IN450" s="176"/>
      <c r="IO450" s="176"/>
      <c r="IP450" s="176"/>
      <c r="IQ450" s="176"/>
      <c r="IR450" s="176"/>
      <c r="IS450" s="176"/>
      <c r="IT450" s="176"/>
      <c r="IU450" s="176"/>
      <c r="IV450" s="176"/>
    </row>
    <row r="451" spans="1:256" s="177" customFormat="1" x14ac:dyDescent="0.2">
      <c r="A451" s="591"/>
      <c r="B451" s="132"/>
      <c r="C451" s="110"/>
      <c r="D451" s="78"/>
      <c r="E451" s="111"/>
      <c r="F451" s="112"/>
      <c r="G451" s="113"/>
      <c r="H451" s="114"/>
      <c r="I451" s="159"/>
      <c r="J451" s="182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76"/>
      <c r="DX451" s="176"/>
      <c r="DY451" s="176"/>
      <c r="DZ451" s="176"/>
      <c r="EA451" s="176"/>
      <c r="EB451" s="176"/>
      <c r="EC451" s="176"/>
      <c r="ED451" s="176"/>
      <c r="EE451" s="176"/>
      <c r="EF451" s="176"/>
      <c r="EG451" s="176"/>
      <c r="EH451" s="176"/>
      <c r="EI451" s="176"/>
      <c r="EJ451" s="176"/>
      <c r="EK451" s="176"/>
      <c r="EL451" s="176"/>
      <c r="EM451" s="176"/>
      <c r="EN451" s="176"/>
      <c r="EO451" s="176"/>
      <c r="EP451" s="176"/>
      <c r="EQ451" s="176"/>
      <c r="ER451" s="176"/>
      <c r="ES451" s="176"/>
      <c r="ET451" s="176"/>
      <c r="EU451" s="176"/>
      <c r="EV451" s="176"/>
      <c r="EW451" s="176"/>
      <c r="EX451" s="176"/>
      <c r="EY451" s="176"/>
      <c r="EZ451" s="176"/>
      <c r="FA451" s="176"/>
      <c r="FB451" s="176"/>
      <c r="FC451" s="176"/>
      <c r="FD451" s="176"/>
      <c r="FE451" s="176"/>
      <c r="FF451" s="176"/>
      <c r="FG451" s="176"/>
      <c r="FH451" s="176"/>
      <c r="FI451" s="176"/>
      <c r="FJ451" s="176"/>
      <c r="FK451" s="176"/>
      <c r="FL451" s="176"/>
      <c r="FM451" s="176"/>
      <c r="FN451" s="176"/>
      <c r="FO451" s="176"/>
      <c r="FP451" s="176"/>
      <c r="FQ451" s="176"/>
      <c r="FR451" s="176"/>
      <c r="FS451" s="176"/>
      <c r="FT451" s="176"/>
      <c r="FU451" s="176"/>
      <c r="FV451" s="176"/>
      <c r="FW451" s="176"/>
      <c r="FX451" s="176"/>
      <c r="FY451" s="176"/>
      <c r="FZ451" s="176"/>
      <c r="GA451" s="176"/>
      <c r="GB451" s="176"/>
      <c r="GC451" s="176"/>
      <c r="GD451" s="176"/>
      <c r="GE451" s="176"/>
      <c r="GF451" s="176"/>
      <c r="GG451" s="176"/>
      <c r="GH451" s="176"/>
      <c r="GI451" s="176"/>
      <c r="GJ451" s="176"/>
      <c r="GK451" s="176"/>
      <c r="GL451" s="176"/>
      <c r="GM451" s="176"/>
      <c r="GN451" s="176"/>
      <c r="GO451" s="176"/>
      <c r="GP451" s="176"/>
      <c r="GQ451" s="176"/>
      <c r="GR451" s="176"/>
      <c r="GS451" s="176"/>
      <c r="GT451" s="176"/>
      <c r="GU451" s="176"/>
      <c r="GV451" s="176"/>
      <c r="GW451" s="176"/>
      <c r="GX451" s="176"/>
      <c r="GY451" s="176"/>
      <c r="GZ451" s="176"/>
      <c r="HA451" s="176"/>
      <c r="HB451" s="176"/>
      <c r="HC451" s="176"/>
      <c r="HD451" s="176"/>
      <c r="HE451" s="176"/>
      <c r="HF451" s="176"/>
      <c r="HG451" s="176"/>
      <c r="HH451" s="176"/>
      <c r="HI451" s="176"/>
      <c r="HJ451" s="176"/>
      <c r="HK451" s="176"/>
      <c r="HL451" s="176"/>
      <c r="HM451" s="176"/>
      <c r="HN451" s="176"/>
      <c r="HO451" s="176"/>
      <c r="HP451" s="176"/>
      <c r="HQ451" s="176"/>
      <c r="HR451" s="176"/>
      <c r="HS451" s="176"/>
      <c r="HT451" s="176"/>
      <c r="HU451" s="176"/>
      <c r="HV451" s="176"/>
      <c r="HW451" s="176"/>
      <c r="HX451" s="176"/>
      <c r="HY451" s="176"/>
      <c r="HZ451" s="176"/>
      <c r="IA451" s="176"/>
      <c r="IB451" s="176"/>
      <c r="IC451" s="176"/>
      <c r="ID451" s="176"/>
      <c r="IE451" s="176"/>
      <c r="IF451" s="176"/>
      <c r="IG451" s="176"/>
      <c r="IH451" s="176"/>
      <c r="II451" s="176"/>
      <c r="IJ451" s="176"/>
      <c r="IK451" s="176"/>
      <c r="IL451" s="176"/>
      <c r="IM451" s="176"/>
      <c r="IN451" s="176"/>
      <c r="IO451" s="176"/>
      <c r="IP451" s="176"/>
      <c r="IQ451" s="176"/>
      <c r="IR451" s="176"/>
      <c r="IS451" s="176"/>
      <c r="IT451" s="176"/>
      <c r="IU451" s="176"/>
      <c r="IV451" s="176"/>
    </row>
    <row r="452" spans="1:256" s="177" customFormat="1" x14ac:dyDescent="0.2">
      <c r="A452" s="591"/>
      <c r="B452" s="170" t="s">
        <v>232</v>
      </c>
      <c r="C452" s="808"/>
      <c r="D452" s="809"/>
      <c r="E452" s="809"/>
      <c r="F452" s="809"/>
      <c r="G452" s="809"/>
      <c r="H452" s="810"/>
      <c r="I452" s="171">
        <f>SUM(H451)</f>
        <v>0</v>
      </c>
      <c r="J452" s="182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76"/>
      <c r="DX452" s="176"/>
      <c r="DY452" s="176"/>
      <c r="DZ452" s="176"/>
      <c r="EA452" s="176"/>
      <c r="EB452" s="176"/>
      <c r="EC452" s="176"/>
      <c r="ED452" s="176"/>
      <c r="EE452" s="176"/>
      <c r="EF452" s="176"/>
      <c r="EG452" s="176"/>
      <c r="EH452" s="176"/>
      <c r="EI452" s="176"/>
      <c r="EJ452" s="176"/>
      <c r="EK452" s="176"/>
      <c r="EL452" s="176"/>
      <c r="EM452" s="176"/>
      <c r="EN452" s="176"/>
      <c r="EO452" s="176"/>
      <c r="EP452" s="176"/>
      <c r="EQ452" s="176"/>
      <c r="ER452" s="176"/>
      <c r="ES452" s="176"/>
      <c r="ET452" s="176"/>
      <c r="EU452" s="176"/>
      <c r="EV452" s="176"/>
      <c r="EW452" s="176"/>
      <c r="EX452" s="176"/>
      <c r="EY452" s="176"/>
      <c r="EZ452" s="176"/>
      <c r="FA452" s="176"/>
      <c r="FB452" s="176"/>
      <c r="FC452" s="176"/>
      <c r="FD452" s="176"/>
      <c r="FE452" s="176"/>
      <c r="FF452" s="176"/>
      <c r="FG452" s="176"/>
      <c r="FH452" s="176"/>
      <c r="FI452" s="176"/>
      <c r="FJ452" s="176"/>
      <c r="FK452" s="176"/>
      <c r="FL452" s="176"/>
      <c r="FM452" s="176"/>
      <c r="FN452" s="176"/>
      <c r="FO452" s="176"/>
      <c r="FP452" s="176"/>
      <c r="FQ452" s="176"/>
      <c r="FR452" s="176"/>
      <c r="FS452" s="176"/>
      <c r="FT452" s="176"/>
      <c r="FU452" s="176"/>
      <c r="FV452" s="176"/>
      <c r="FW452" s="176"/>
      <c r="FX452" s="176"/>
      <c r="FY452" s="176"/>
      <c r="FZ452" s="176"/>
      <c r="GA452" s="176"/>
      <c r="GB452" s="176"/>
      <c r="GC452" s="176"/>
      <c r="GD452" s="176"/>
      <c r="GE452" s="176"/>
      <c r="GF452" s="176"/>
      <c r="GG452" s="176"/>
      <c r="GH452" s="176"/>
      <c r="GI452" s="176"/>
      <c r="GJ452" s="176"/>
      <c r="GK452" s="176"/>
      <c r="GL452" s="176"/>
      <c r="GM452" s="176"/>
      <c r="GN452" s="176"/>
      <c r="GO452" s="176"/>
      <c r="GP452" s="176"/>
      <c r="GQ452" s="176"/>
      <c r="GR452" s="176"/>
      <c r="GS452" s="176"/>
      <c r="GT452" s="176"/>
      <c r="GU452" s="176"/>
      <c r="GV452" s="176"/>
      <c r="GW452" s="176"/>
      <c r="GX452" s="176"/>
      <c r="GY452" s="176"/>
      <c r="GZ452" s="176"/>
      <c r="HA452" s="176"/>
      <c r="HB452" s="176"/>
      <c r="HC452" s="176"/>
      <c r="HD452" s="176"/>
      <c r="HE452" s="176"/>
      <c r="HF452" s="176"/>
      <c r="HG452" s="176"/>
      <c r="HH452" s="176"/>
      <c r="HI452" s="176"/>
      <c r="HJ452" s="176"/>
      <c r="HK452" s="176"/>
      <c r="HL452" s="176"/>
      <c r="HM452" s="176"/>
      <c r="HN452" s="176"/>
      <c r="HO452" s="176"/>
      <c r="HP452" s="176"/>
      <c r="HQ452" s="176"/>
      <c r="HR452" s="176"/>
      <c r="HS452" s="176"/>
      <c r="HT452" s="176"/>
      <c r="HU452" s="176"/>
      <c r="HV452" s="176"/>
      <c r="HW452" s="176"/>
      <c r="HX452" s="176"/>
      <c r="HY452" s="176"/>
      <c r="HZ452" s="176"/>
      <c r="IA452" s="176"/>
      <c r="IB452" s="176"/>
      <c r="IC452" s="176"/>
      <c r="ID452" s="176"/>
      <c r="IE452" s="176"/>
      <c r="IF452" s="176"/>
      <c r="IG452" s="176"/>
      <c r="IH452" s="176"/>
      <c r="II452" s="176"/>
      <c r="IJ452" s="176"/>
      <c r="IK452" s="176"/>
      <c r="IL452" s="176"/>
      <c r="IM452" s="176"/>
      <c r="IN452" s="176"/>
      <c r="IO452" s="176"/>
      <c r="IP452" s="176"/>
      <c r="IQ452" s="176"/>
      <c r="IR452" s="176"/>
      <c r="IS452" s="176"/>
      <c r="IT452" s="176"/>
      <c r="IU452" s="176"/>
      <c r="IV452" s="176"/>
    </row>
    <row r="453" spans="1:256" s="177" customFormat="1" x14ac:dyDescent="0.2">
      <c r="A453" s="591"/>
      <c r="B453" s="76"/>
      <c r="C453" s="77"/>
      <c r="D453" s="174"/>
      <c r="E453" s="79"/>
      <c r="F453" s="80"/>
      <c r="G453" s="167"/>
      <c r="H453" s="168"/>
      <c r="I453" s="131"/>
      <c r="J453" s="182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76"/>
      <c r="DX453" s="176"/>
      <c r="DY453" s="176"/>
      <c r="DZ453" s="176"/>
      <c r="EA453" s="176"/>
      <c r="EB453" s="176"/>
      <c r="EC453" s="176"/>
      <c r="ED453" s="176"/>
      <c r="EE453" s="176"/>
      <c r="EF453" s="176"/>
      <c r="EG453" s="176"/>
      <c r="EH453" s="176"/>
      <c r="EI453" s="176"/>
      <c r="EJ453" s="176"/>
      <c r="EK453" s="176"/>
      <c r="EL453" s="176"/>
      <c r="EM453" s="176"/>
      <c r="EN453" s="176"/>
      <c r="EO453" s="176"/>
      <c r="EP453" s="176"/>
      <c r="EQ453" s="176"/>
      <c r="ER453" s="176"/>
      <c r="ES453" s="176"/>
      <c r="ET453" s="176"/>
      <c r="EU453" s="176"/>
      <c r="EV453" s="176"/>
      <c r="EW453" s="176"/>
      <c r="EX453" s="176"/>
      <c r="EY453" s="176"/>
      <c r="EZ453" s="176"/>
      <c r="FA453" s="176"/>
      <c r="FB453" s="176"/>
      <c r="FC453" s="176"/>
      <c r="FD453" s="176"/>
      <c r="FE453" s="176"/>
      <c r="FF453" s="176"/>
      <c r="FG453" s="176"/>
      <c r="FH453" s="176"/>
      <c r="FI453" s="176"/>
      <c r="FJ453" s="176"/>
      <c r="FK453" s="176"/>
      <c r="FL453" s="176"/>
      <c r="FM453" s="176"/>
      <c r="FN453" s="176"/>
      <c r="FO453" s="176"/>
      <c r="FP453" s="176"/>
      <c r="FQ453" s="176"/>
      <c r="FR453" s="176"/>
      <c r="FS453" s="176"/>
      <c r="FT453" s="176"/>
      <c r="FU453" s="176"/>
      <c r="FV453" s="176"/>
      <c r="FW453" s="176"/>
      <c r="FX453" s="176"/>
      <c r="FY453" s="176"/>
      <c r="FZ453" s="176"/>
      <c r="GA453" s="176"/>
      <c r="GB453" s="176"/>
      <c r="GC453" s="176"/>
      <c r="GD453" s="176"/>
      <c r="GE453" s="176"/>
      <c r="GF453" s="176"/>
      <c r="GG453" s="176"/>
      <c r="GH453" s="176"/>
      <c r="GI453" s="176"/>
      <c r="GJ453" s="176"/>
      <c r="GK453" s="176"/>
      <c r="GL453" s="176"/>
      <c r="GM453" s="176"/>
      <c r="GN453" s="176"/>
      <c r="GO453" s="176"/>
      <c r="GP453" s="176"/>
      <c r="GQ453" s="176"/>
      <c r="GR453" s="176"/>
      <c r="GS453" s="176"/>
      <c r="GT453" s="176"/>
      <c r="GU453" s="176"/>
      <c r="GV453" s="176"/>
      <c r="GW453" s="176"/>
      <c r="GX453" s="176"/>
      <c r="GY453" s="176"/>
      <c r="GZ453" s="176"/>
      <c r="HA453" s="176"/>
      <c r="HB453" s="176"/>
      <c r="HC453" s="176"/>
      <c r="HD453" s="176"/>
      <c r="HE453" s="176"/>
      <c r="HF453" s="176"/>
      <c r="HG453" s="176"/>
      <c r="HH453" s="176"/>
      <c r="HI453" s="176"/>
      <c r="HJ453" s="176"/>
      <c r="HK453" s="176"/>
      <c r="HL453" s="176"/>
      <c r="HM453" s="176"/>
      <c r="HN453" s="176"/>
      <c r="HO453" s="176"/>
      <c r="HP453" s="176"/>
      <c r="HQ453" s="176"/>
      <c r="HR453" s="176"/>
      <c r="HS453" s="176"/>
      <c r="HT453" s="176"/>
      <c r="HU453" s="176"/>
      <c r="HV453" s="176"/>
      <c r="HW453" s="176"/>
      <c r="HX453" s="176"/>
      <c r="HY453" s="176"/>
      <c r="HZ453" s="176"/>
      <c r="IA453" s="176"/>
      <c r="IB453" s="176"/>
      <c r="IC453" s="176"/>
      <c r="ID453" s="176"/>
      <c r="IE453" s="176"/>
      <c r="IF453" s="176"/>
      <c r="IG453" s="176"/>
      <c r="IH453" s="176"/>
      <c r="II453" s="176"/>
      <c r="IJ453" s="176"/>
      <c r="IK453" s="176"/>
      <c r="IL453" s="176"/>
      <c r="IM453" s="176"/>
      <c r="IN453" s="176"/>
      <c r="IO453" s="176"/>
      <c r="IP453" s="176"/>
      <c r="IQ453" s="176"/>
      <c r="IR453" s="176"/>
      <c r="IS453" s="176"/>
      <c r="IT453" s="176"/>
      <c r="IU453" s="176"/>
      <c r="IV453" s="176"/>
    </row>
    <row r="454" spans="1:256" s="177" customFormat="1" x14ac:dyDescent="0.2">
      <c r="A454" s="591"/>
      <c r="B454" s="102"/>
      <c r="C454" s="672"/>
      <c r="D454" s="672"/>
      <c r="E454" s="672"/>
      <c r="F454" s="104"/>
      <c r="G454" s="105"/>
      <c r="H454" s="106"/>
      <c r="I454" s="107"/>
      <c r="J454" s="182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76"/>
      <c r="DX454" s="176"/>
      <c r="DY454" s="176"/>
      <c r="DZ454" s="176"/>
      <c r="EA454" s="176"/>
      <c r="EB454" s="176"/>
      <c r="EC454" s="176"/>
      <c r="ED454" s="176"/>
      <c r="EE454" s="176"/>
      <c r="EF454" s="176"/>
      <c r="EG454" s="176"/>
      <c r="EH454" s="176"/>
      <c r="EI454" s="176"/>
      <c r="EJ454" s="176"/>
      <c r="EK454" s="176"/>
      <c r="EL454" s="176"/>
      <c r="EM454" s="176"/>
      <c r="EN454" s="176"/>
      <c r="EO454" s="176"/>
      <c r="EP454" s="176"/>
      <c r="EQ454" s="176"/>
      <c r="ER454" s="176"/>
      <c r="ES454" s="176"/>
      <c r="ET454" s="176"/>
      <c r="EU454" s="176"/>
      <c r="EV454" s="176"/>
      <c r="EW454" s="176"/>
      <c r="EX454" s="176"/>
      <c r="EY454" s="176"/>
      <c r="EZ454" s="176"/>
      <c r="FA454" s="176"/>
      <c r="FB454" s="176"/>
      <c r="FC454" s="176"/>
      <c r="FD454" s="176"/>
      <c r="FE454" s="176"/>
      <c r="FF454" s="176"/>
      <c r="FG454" s="176"/>
      <c r="FH454" s="176"/>
      <c r="FI454" s="176"/>
      <c r="FJ454" s="176"/>
      <c r="FK454" s="176"/>
      <c r="FL454" s="176"/>
      <c r="FM454" s="176"/>
      <c r="FN454" s="176"/>
      <c r="FO454" s="176"/>
      <c r="FP454" s="176"/>
      <c r="FQ454" s="176"/>
      <c r="FR454" s="176"/>
      <c r="FS454" s="176"/>
      <c r="FT454" s="176"/>
      <c r="FU454" s="176"/>
      <c r="FV454" s="176"/>
      <c r="FW454" s="176"/>
      <c r="FX454" s="176"/>
      <c r="FY454" s="176"/>
      <c r="FZ454" s="176"/>
      <c r="GA454" s="176"/>
      <c r="GB454" s="176"/>
      <c r="GC454" s="176"/>
      <c r="GD454" s="176"/>
      <c r="GE454" s="176"/>
      <c r="GF454" s="176"/>
      <c r="GG454" s="176"/>
      <c r="GH454" s="176"/>
      <c r="GI454" s="176"/>
      <c r="GJ454" s="176"/>
      <c r="GK454" s="176"/>
      <c r="GL454" s="176"/>
      <c r="GM454" s="176"/>
      <c r="GN454" s="176"/>
      <c r="GO454" s="176"/>
      <c r="GP454" s="176"/>
      <c r="GQ454" s="176"/>
      <c r="GR454" s="176"/>
      <c r="GS454" s="176"/>
      <c r="GT454" s="176"/>
      <c r="GU454" s="176"/>
      <c r="GV454" s="176"/>
      <c r="GW454" s="176"/>
      <c r="GX454" s="176"/>
      <c r="GY454" s="176"/>
      <c r="GZ454" s="176"/>
      <c r="HA454" s="176"/>
      <c r="HB454" s="176"/>
      <c r="HC454" s="176"/>
      <c r="HD454" s="176"/>
      <c r="HE454" s="176"/>
      <c r="HF454" s="176"/>
      <c r="HG454" s="176"/>
      <c r="HH454" s="176"/>
      <c r="HI454" s="176"/>
      <c r="HJ454" s="176"/>
      <c r="HK454" s="176"/>
      <c r="HL454" s="176"/>
      <c r="HM454" s="176"/>
      <c r="HN454" s="176"/>
      <c r="HO454" s="176"/>
      <c r="HP454" s="176"/>
      <c r="HQ454" s="176"/>
      <c r="HR454" s="176"/>
      <c r="HS454" s="176"/>
      <c r="HT454" s="176"/>
      <c r="HU454" s="176"/>
      <c r="HV454" s="176"/>
      <c r="HW454" s="176"/>
      <c r="HX454" s="176"/>
      <c r="HY454" s="176"/>
      <c r="HZ454" s="176"/>
      <c r="IA454" s="176"/>
      <c r="IB454" s="176"/>
      <c r="IC454" s="176"/>
      <c r="ID454" s="176"/>
      <c r="IE454" s="176"/>
      <c r="IF454" s="176"/>
      <c r="IG454" s="176"/>
      <c r="IH454" s="176"/>
      <c r="II454" s="176"/>
      <c r="IJ454" s="176"/>
      <c r="IK454" s="176"/>
      <c r="IL454" s="176"/>
      <c r="IM454" s="176"/>
      <c r="IN454" s="176"/>
      <c r="IO454" s="176"/>
      <c r="IP454" s="176"/>
      <c r="IQ454" s="176"/>
      <c r="IR454" s="176"/>
      <c r="IS454" s="176"/>
      <c r="IT454" s="176"/>
      <c r="IU454" s="176"/>
      <c r="IV454" s="176"/>
    </row>
    <row r="455" spans="1:256" s="177" customFormat="1" ht="17.25" customHeight="1" x14ac:dyDescent="0.2">
      <c r="A455" s="591"/>
      <c r="B455" s="139" t="s">
        <v>237</v>
      </c>
      <c r="C455" s="562"/>
      <c r="D455" s="562"/>
      <c r="E455" s="141"/>
      <c r="F455" s="142"/>
      <c r="G455" s="108"/>
      <c r="H455" s="109"/>
      <c r="I455" s="298" t="s">
        <v>210</v>
      </c>
      <c r="J455" s="182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176"/>
      <c r="EK455" s="176"/>
      <c r="EL455" s="176"/>
      <c r="EM455" s="176"/>
      <c r="EN455" s="176"/>
      <c r="EO455" s="176"/>
      <c r="EP455" s="176"/>
      <c r="EQ455" s="176"/>
      <c r="ER455" s="176"/>
      <c r="ES455" s="176"/>
      <c r="ET455" s="176"/>
      <c r="EU455" s="176"/>
      <c r="EV455" s="176"/>
      <c r="EW455" s="176"/>
      <c r="EX455" s="176"/>
      <c r="EY455" s="176"/>
      <c r="EZ455" s="176"/>
      <c r="FA455" s="176"/>
      <c r="FB455" s="176"/>
      <c r="FC455" s="176"/>
      <c r="FD455" s="176"/>
      <c r="FE455" s="176"/>
      <c r="FF455" s="176"/>
      <c r="FG455" s="176"/>
      <c r="FH455" s="176"/>
      <c r="FI455" s="176"/>
      <c r="FJ455" s="176"/>
      <c r="FK455" s="176"/>
      <c r="FL455" s="176"/>
      <c r="FM455" s="176"/>
      <c r="FN455" s="176"/>
      <c r="FO455" s="176"/>
      <c r="FP455" s="176"/>
      <c r="FQ455" s="176"/>
      <c r="FR455" s="176"/>
      <c r="FS455" s="176"/>
      <c r="FT455" s="176"/>
      <c r="FU455" s="176"/>
      <c r="FV455" s="176"/>
      <c r="FW455" s="176"/>
      <c r="FX455" s="176"/>
      <c r="FY455" s="176"/>
      <c r="FZ455" s="176"/>
      <c r="GA455" s="176"/>
      <c r="GB455" s="176"/>
      <c r="GC455" s="176"/>
      <c r="GD455" s="176"/>
      <c r="GE455" s="176"/>
      <c r="GF455" s="176"/>
      <c r="GG455" s="176"/>
      <c r="GH455" s="176"/>
      <c r="GI455" s="176"/>
      <c r="GJ455" s="176"/>
      <c r="GK455" s="176"/>
      <c r="GL455" s="176"/>
      <c r="GM455" s="176"/>
      <c r="GN455" s="176"/>
      <c r="GO455" s="176"/>
      <c r="GP455" s="176"/>
      <c r="GQ455" s="176"/>
      <c r="GR455" s="176"/>
      <c r="GS455" s="176"/>
      <c r="GT455" s="176"/>
      <c r="GU455" s="176"/>
      <c r="GV455" s="176"/>
      <c r="GW455" s="176"/>
      <c r="GX455" s="176"/>
      <c r="GY455" s="176"/>
      <c r="GZ455" s="176"/>
      <c r="HA455" s="176"/>
      <c r="HB455" s="176"/>
      <c r="HC455" s="176"/>
      <c r="HD455" s="176"/>
      <c r="HE455" s="176"/>
      <c r="HF455" s="176"/>
      <c r="HG455" s="176"/>
      <c r="HH455" s="176"/>
      <c r="HI455" s="176"/>
      <c r="HJ455" s="176"/>
      <c r="HK455" s="176"/>
      <c r="HL455" s="176"/>
      <c r="HM455" s="176"/>
      <c r="HN455" s="176"/>
      <c r="HO455" s="176"/>
      <c r="HP455" s="176"/>
      <c r="HQ455" s="176"/>
      <c r="HR455" s="176"/>
      <c r="HS455" s="176"/>
      <c r="HT455" s="176"/>
      <c r="HU455" s="176"/>
      <c r="HV455" s="176"/>
      <c r="HW455" s="176"/>
      <c r="HX455" s="176"/>
      <c r="HY455" s="176"/>
      <c r="HZ455" s="176"/>
      <c r="IA455" s="176"/>
      <c r="IB455" s="176"/>
      <c r="IC455" s="176"/>
      <c r="ID455" s="176"/>
      <c r="IE455" s="176"/>
      <c r="IF455" s="176"/>
      <c r="IG455" s="176"/>
      <c r="IH455" s="176"/>
      <c r="II455" s="176"/>
      <c r="IJ455" s="176"/>
      <c r="IK455" s="176"/>
      <c r="IL455" s="176"/>
      <c r="IM455" s="176"/>
      <c r="IN455" s="176"/>
      <c r="IO455" s="176"/>
      <c r="IP455" s="176"/>
      <c r="IQ455" s="176"/>
      <c r="IR455" s="176"/>
      <c r="IS455" s="176"/>
      <c r="IT455" s="176"/>
      <c r="IU455" s="176"/>
      <c r="IV455" s="176"/>
    </row>
    <row r="456" spans="1:256" s="177" customFormat="1" ht="21" customHeight="1" x14ac:dyDescent="0.2">
      <c r="A456" s="591"/>
      <c r="B456" s="143" t="s">
        <v>238</v>
      </c>
      <c r="C456" s="144"/>
      <c r="D456" s="144"/>
      <c r="E456" s="145"/>
      <c r="F456" s="146"/>
      <c r="G456" s="595">
        <f>I441</f>
        <v>0.9</v>
      </c>
      <c r="H456" s="148"/>
      <c r="I456" s="149"/>
      <c r="J456" s="182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76"/>
      <c r="DX456" s="176"/>
      <c r="DY456" s="176"/>
      <c r="DZ456" s="176"/>
      <c r="EA456" s="176"/>
      <c r="EB456" s="176"/>
      <c r="EC456" s="176"/>
      <c r="ED456" s="176"/>
      <c r="EE456" s="176"/>
      <c r="EF456" s="176"/>
      <c r="EG456" s="176"/>
      <c r="EH456" s="176"/>
      <c r="EI456" s="176"/>
      <c r="EJ456" s="176"/>
      <c r="EK456" s="176"/>
      <c r="EL456" s="176"/>
      <c r="EM456" s="176"/>
      <c r="EN456" s="176"/>
      <c r="EO456" s="176"/>
      <c r="EP456" s="176"/>
      <c r="EQ456" s="176"/>
      <c r="ER456" s="176"/>
      <c r="ES456" s="176"/>
      <c r="ET456" s="176"/>
      <c r="EU456" s="176"/>
      <c r="EV456" s="176"/>
      <c r="EW456" s="176"/>
      <c r="EX456" s="176"/>
      <c r="EY456" s="176"/>
      <c r="EZ456" s="176"/>
      <c r="FA456" s="176"/>
      <c r="FB456" s="176"/>
      <c r="FC456" s="176"/>
      <c r="FD456" s="176"/>
      <c r="FE456" s="176"/>
      <c r="FF456" s="176"/>
      <c r="FG456" s="176"/>
      <c r="FH456" s="176"/>
      <c r="FI456" s="176"/>
      <c r="FJ456" s="176"/>
      <c r="FK456" s="176"/>
      <c r="FL456" s="176"/>
      <c r="FM456" s="176"/>
      <c r="FN456" s="176"/>
      <c r="FO456" s="176"/>
      <c r="FP456" s="176"/>
      <c r="FQ456" s="176"/>
      <c r="FR456" s="176"/>
      <c r="FS456" s="176"/>
      <c r="FT456" s="176"/>
      <c r="FU456" s="176"/>
      <c r="FV456" s="176"/>
      <c r="FW456" s="176"/>
      <c r="FX456" s="176"/>
      <c r="FY456" s="176"/>
      <c r="FZ456" s="176"/>
      <c r="GA456" s="176"/>
      <c r="GB456" s="176"/>
      <c r="GC456" s="176"/>
      <c r="GD456" s="176"/>
      <c r="GE456" s="176"/>
      <c r="GF456" s="176"/>
      <c r="GG456" s="176"/>
      <c r="GH456" s="176"/>
      <c r="GI456" s="176"/>
      <c r="GJ456" s="176"/>
      <c r="GK456" s="176"/>
      <c r="GL456" s="176"/>
      <c r="GM456" s="176"/>
      <c r="GN456" s="176"/>
      <c r="GO456" s="176"/>
      <c r="GP456" s="176"/>
      <c r="GQ456" s="176"/>
      <c r="GR456" s="176"/>
      <c r="GS456" s="176"/>
      <c r="GT456" s="176"/>
      <c r="GU456" s="176"/>
      <c r="GV456" s="176"/>
      <c r="GW456" s="176"/>
      <c r="GX456" s="176"/>
      <c r="GY456" s="176"/>
      <c r="GZ456" s="176"/>
      <c r="HA456" s="176"/>
      <c r="HB456" s="176"/>
      <c r="HC456" s="176"/>
      <c r="HD456" s="176"/>
      <c r="HE456" s="176"/>
      <c r="HF456" s="176"/>
      <c r="HG456" s="176"/>
      <c r="HH456" s="176"/>
      <c r="HI456" s="176"/>
      <c r="HJ456" s="176"/>
      <c r="HK456" s="176"/>
      <c r="HL456" s="176"/>
      <c r="HM456" s="176"/>
      <c r="HN456" s="176"/>
      <c r="HO456" s="176"/>
      <c r="HP456" s="176"/>
      <c r="HQ456" s="176"/>
      <c r="HR456" s="176"/>
      <c r="HS456" s="176"/>
      <c r="HT456" s="176"/>
      <c r="HU456" s="176"/>
      <c r="HV456" s="176"/>
      <c r="HW456" s="176"/>
      <c r="HX456" s="176"/>
      <c r="HY456" s="176"/>
      <c r="HZ456" s="176"/>
      <c r="IA456" s="176"/>
      <c r="IB456" s="176"/>
      <c r="IC456" s="176"/>
      <c r="ID456" s="176"/>
      <c r="IE456" s="176"/>
      <c r="IF456" s="176"/>
      <c r="IG456" s="176"/>
      <c r="IH456" s="176"/>
      <c r="II456" s="176"/>
      <c r="IJ456" s="176"/>
      <c r="IK456" s="176"/>
      <c r="IL456" s="176"/>
      <c r="IM456" s="176"/>
      <c r="IN456" s="176"/>
      <c r="IO456" s="176"/>
      <c r="IP456" s="176"/>
      <c r="IQ456" s="176"/>
      <c r="IR456" s="176"/>
      <c r="IS456" s="176"/>
      <c r="IT456" s="176"/>
      <c r="IU456" s="176"/>
      <c r="IV456" s="176"/>
    </row>
    <row r="457" spans="1:256" s="177" customFormat="1" ht="21" customHeight="1" x14ac:dyDescent="0.2">
      <c r="A457" s="591"/>
      <c r="B457" s="296" t="s">
        <v>239</v>
      </c>
      <c r="C457" s="673"/>
      <c r="D457" s="673"/>
      <c r="E457" s="150"/>
      <c r="F457" s="151"/>
      <c r="G457" s="596">
        <v>0</v>
      </c>
      <c r="H457" s="161"/>
      <c r="I457" s="153"/>
      <c r="J457" s="182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76"/>
      <c r="DX457" s="176"/>
      <c r="DY457" s="176"/>
      <c r="DZ457" s="176"/>
      <c r="EA457" s="176"/>
      <c r="EB457" s="176"/>
      <c r="EC457" s="176"/>
      <c r="ED457" s="176"/>
      <c r="EE457" s="176"/>
      <c r="EF457" s="176"/>
      <c r="EG457" s="176"/>
      <c r="EH457" s="176"/>
      <c r="EI457" s="176"/>
      <c r="EJ457" s="176"/>
      <c r="EK457" s="176"/>
      <c r="EL457" s="176"/>
      <c r="EM457" s="176"/>
      <c r="EN457" s="176"/>
      <c r="EO457" s="176"/>
      <c r="EP457" s="176"/>
      <c r="EQ457" s="176"/>
      <c r="ER457" s="176"/>
      <c r="ES457" s="176"/>
      <c r="ET457" s="176"/>
      <c r="EU457" s="176"/>
      <c r="EV457" s="176"/>
      <c r="EW457" s="176"/>
      <c r="EX457" s="176"/>
      <c r="EY457" s="176"/>
      <c r="EZ457" s="176"/>
      <c r="FA457" s="176"/>
      <c r="FB457" s="176"/>
      <c r="FC457" s="176"/>
      <c r="FD457" s="176"/>
      <c r="FE457" s="176"/>
      <c r="FF457" s="176"/>
      <c r="FG457" s="176"/>
      <c r="FH457" s="176"/>
      <c r="FI457" s="176"/>
      <c r="FJ457" s="176"/>
      <c r="FK457" s="176"/>
      <c r="FL457" s="176"/>
      <c r="FM457" s="176"/>
      <c r="FN457" s="176"/>
      <c r="FO457" s="176"/>
      <c r="FP457" s="176"/>
      <c r="FQ457" s="176"/>
      <c r="FR457" s="176"/>
      <c r="FS457" s="176"/>
      <c r="FT457" s="176"/>
      <c r="FU457" s="176"/>
      <c r="FV457" s="176"/>
      <c r="FW457" s="176"/>
      <c r="FX457" s="176"/>
      <c r="FY457" s="176"/>
      <c r="FZ457" s="176"/>
      <c r="GA457" s="176"/>
      <c r="GB457" s="176"/>
      <c r="GC457" s="176"/>
      <c r="GD457" s="176"/>
      <c r="GE457" s="176"/>
      <c r="GF457" s="176"/>
      <c r="GG457" s="176"/>
      <c r="GH457" s="176"/>
      <c r="GI457" s="176"/>
      <c r="GJ457" s="176"/>
      <c r="GK457" s="176"/>
      <c r="GL457" s="176"/>
      <c r="GM457" s="176"/>
      <c r="GN457" s="176"/>
      <c r="GO457" s="176"/>
      <c r="GP457" s="176"/>
      <c r="GQ457" s="176"/>
      <c r="GR457" s="176"/>
      <c r="GS457" s="176"/>
      <c r="GT457" s="176"/>
      <c r="GU457" s="176"/>
      <c r="GV457" s="176"/>
      <c r="GW457" s="176"/>
      <c r="GX457" s="176"/>
      <c r="GY457" s="176"/>
      <c r="GZ457" s="176"/>
      <c r="HA457" s="176"/>
      <c r="HB457" s="176"/>
      <c r="HC457" s="176"/>
      <c r="HD457" s="176"/>
      <c r="HE457" s="176"/>
      <c r="HF457" s="176"/>
      <c r="HG457" s="176"/>
      <c r="HH457" s="176"/>
      <c r="HI457" s="176"/>
      <c r="HJ457" s="176"/>
      <c r="HK457" s="176"/>
      <c r="HL457" s="176"/>
      <c r="HM457" s="176"/>
      <c r="HN457" s="176"/>
      <c r="HO457" s="176"/>
      <c r="HP457" s="176"/>
      <c r="HQ457" s="176"/>
      <c r="HR457" s="176"/>
      <c r="HS457" s="176"/>
      <c r="HT457" s="176"/>
      <c r="HU457" s="176"/>
      <c r="HV457" s="176"/>
      <c r="HW457" s="176"/>
      <c r="HX457" s="176"/>
      <c r="HY457" s="176"/>
      <c r="HZ457" s="176"/>
      <c r="IA457" s="176"/>
      <c r="IB457" s="176"/>
      <c r="IC457" s="176"/>
      <c r="ID457" s="176"/>
      <c r="IE457" s="176"/>
      <c r="IF457" s="176"/>
      <c r="IG457" s="176"/>
      <c r="IH457" s="176"/>
      <c r="II457" s="176"/>
      <c r="IJ457" s="176"/>
      <c r="IK457" s="176"/>
      <c r="IL457" s="176"/>
      <c r="IM457" s="176"/>
      <c r="IN457" s="176"/>
      <c r="IO457" s="176"/>
      <c r="IP457" s="176"/>
      <c r="IQ457" s="176"/>
      <c r="IR457" s="176"/>
      <c r="IS457" s="176"/>
      <c r="IT457" s="176"/>
      <c r="IU457" s="176"/>
      <c r="IV457" s="176"/>
    </row>
    <row r="458" spans="1:256" s="177" customFormat="1" ht="21" customHeight="1" x14ac:dyDescent="0.2">
      <c r="A458" s="591"/>
      <c r="B458" s="154" t="s">
        <v>240</v>
      </c>
      <c r="C458" s="155"/>
      <c r="D458" s="155"/>
      <c r="E458" s="156"/>
      <c r="F458" s="597"/>
      <c r="G458" s="598"/>
      <c r="H458" s="297"/>
      <c r="I458" s="159">
        <f>G456+G457</f>
        <v>0.9</v>
      </c>
      <c r="J458" s="182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176"/>
      <c r="GF458" s="176"/>
      <c r="GG458" s="176"/>
      <c r="GH458" s="176"/>
      <c r="GI458" s="176"/>
      <c r="GJ458" s="176"/>
      <c r="GK458" s="176"/>
      <c r="GL458" s="176"/>
      <c r="GM458" s="176"/>
      <c r="GN458" s="176"/>
      <c r="GO458" s="176"/>
      <c r="GP458" s="176"/>
      <c r="GQ458" s="176"/>
      <c r="GR458" s="176"/>
      <c r="GS458" s="176"/>
      <c r="GT458" s="176"/>
      <c r="GU458" s="176"/>
      <c r="GV458" s="176"/>
      <c r="GW458" s="176"/>
      <c r="GX458" s="176"/>
      <c r="GY458" s="176"/>
      <c r="GZ458" s="176"/>
      <c r="HA458" s="176"/>
      <c r="HB458" s="176"/>
      <c r="HC458" s="176"/>
      <c r="HD458" s="176"/>
      <c r="HE458" s="176"/>
      <c r="HF458" s="176"/>
      <c r="HG458" s="176"/>
      <c r="HH458" s="176"/>
      <c r="HI458" s="176"/>
      <c r="HJ458" s="176"/>
      <c r="HK458" s="176"/>
      <c r="HL458" s="176"/>
      <c r="HM458" s="176"/>
      <c r="HN458" s="176"/>
      <c r="HO458" s="176"/>
      <c r="HP458" s="176"/>
      <c r="HQ458" s="176"/>
      <c r="HR458" s="176"/>
      <c r="HS458" s="176"/>
      <c r="HT458" s="176"/>
      <c r="HU458" s="176"/>
      <c r="HV458" s="176"/>
      <c r="HW458" s="176"/>
      <c r="HX458" s="176"/>
      <c r="HY458" s="176"/>
      <c r="HZ458" s="176"/>
      <c r="IA458" s="176"/>
      <c r="IB458" s="176"/>
      <c r="IC458" s="176"/>
      <c r="ID458" s="176"/>
      <c r="IE458" s="176"/>
      <c r="IF458" s="176"/>
      <c r="IG458" s="176"/>
      <c r="IH458" s="176"/>
      <c r="II458" s="176"/>
      <c r="IJ458" s="176"/>
      <c r="IK458" s="176"/>
      <c r="IL458" s="176"/>
      <c r="IM458" s="176"/>
      <c r="IN458" s="176"/>
      <c r="IO458" s="176"/>
      <c r="IP458" s="176"/>
      <c r="IQ458" s="176"/>
      <c r="IR458" s="176"/>
      <c r="IS458" s="176"/>
      <c r="IT458" s="176"/>
      <c r="IU458" s="176"/>
      <c r="IV458" s="176"/>
    </row>
    <row r="459" spans="1:256" s="177" customFormat="1" ht="21" customHeight="1" x14ac:dyDescent="0.2">
      <c r="A459" s="591"/>
      <c r="B459" s="143" t="s">
        <v>241</v>
      </c>
      <c r="C459" s="144"/>
      <c r="D459" s="144"/>
      <c r="E459" s="145"/>
      <c r="F459" s="151"/>
      <c r="G459" s="595">
        <f>I447</f>
        <v>0.22</v>
      </c>
      <c r="H459" s="161"/>
      <c r="I459" s="162"/>
      <c r="J459" s="182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76"/>
      <c r="DX459" s="176"/>
      <c r="DY459" s="176"/>
      <c r="DZ459" s="176"/>
      <c r="EA459" s="176"/>
      <c r="EB459" s="176"/>
      <c r="EC459" s="176"/>
      <c r="ED459" s="176"/>
      <c r="EE459" s="176"/>
      <c r="EF459" s="176"/>
      <c r="EG459" s="176"/>
      <c r="EH459" s="176"/>
      <c r="EI459" s="176"/>
      <c r="EJ459" s="176"/>
      <c r="EK459" s="176"/>
      <c r="EL459" s="176"/>
      <c r="EM459" s="176"/>
      <c r="EN459" s="176"/>
      <c r="EO459" s="176"/>
      <c r="EP459" s="176"/>
      <c r="EQ459" s="176"/>
      <c r="ER459" s="176"/>
      <c r="ES459" s="176"/>
      <c r="ET459" s="176"/>
      <c r="EU459" s="176"/>
      <c r="EV459" s="176"/>
      <c r="EW459" s="176"/>
      <c r="EX459" s="176"/>
      <c r="EY459" s="176"/>
      <c r="EZ459" s="176"/>
      <c r="FA459" s="176"/>
      <c r="FB459" s="176"/>
      <c r="FC459" s="176"/>
      <c r="FD459" s="176"/>
      <c r="FE459" s="176"/>
      <c r="FF459" s="176"/>
      <c r="FG459" s="176"/>
      <c r="FH459" s="176"/>
      <c r="FI459" s="176"/>
      <c r="FJ459" s="176"/>
      <c r="FK459" s="176"/>
      <c r="FL459" s="176"/>
      <c r="FM459" s="176"/>
      <c r="FN459" s="176"/>
      <c r="FO459" s="176"/>
      <c r="FP459" s="176"/>
      <c r="FQ459" s="176"/>
      <c r="FR459" s="176"/>
      <c r="FS459" s="176"/>
      <c r="FT459" s="176"/>
      <c r="FU459" s="176"/>
      <c r="FV459" s="176"/>
      <c r="FW459" s="176"/>
      <c r="FX459" s="176"/>
      <c r="FY459" s="176"/>
      <c r="FZ459" s="176"/>
      <c r="GA459" s="176"/>
      <c r="GB459" s="176"/>
      <c r="GC459" s="176"/>
      <c r="GD459" s="176"/>
      <c r="GE459" s="176"/>
      <c r="GF459" s="176"/>
      <c r="GG459" s="176"/>
      <c r="GH459" s="176"/>
      <c r="GI459" s="176"/>
      <c r="GJ459" s="176"/>
      <c r="GK459" s="176"/>
      <c r="GL459" s="176"/>
      <c r="GM459" s="176"/>
      <c r="GN459" s="176"/>
      <c r="GO459" s="176"/>
      <c r="GP459" s="176"/>
      <c r="GQ459" s="176"/>
      <c r="GR459" s="176"/>
      <c r="GS459" s="176"/>
      <c r="GT459" s="176"/>
      <c r="GU459" s="176"/>
      <c r="GV459" s="176"/>
      <c r="GW459" s="176"/>
      <c r="GX459" s="176"/>
      <c r="GY459" s="176"/>
      <c r="GZ459" s="176"/>
      <c r="HA459" s="176"/>
      <c r="HB459" s="176"/>
      <c r="HC459" s="176"/>
      <c r="HD459" s="176"/>
      <c r="HE459" s="176"/>
      <c r="HF459" s="176"/>
      <c r="HG459" s="176"/>
      <c r="HH459" s="176"/>
      <c r="HI459" s="176"/>
      <c r="HJ459" s="176"/>
      <c r="HK459" s="176"/>
      <c r="HL459" s="176"/>
      <c r="HM459" s="176"/>
      <c r="HN459" s="176"/>
      <c r="HO459" s="176"/>
      <c r="HP459" s="176"/>
      <c r="HQ459" s="176"/>
      <c r="HR459" s="176"/>
      <c r="HS459" s="176"/>
      <c r="HT459" s="176"/>
      <c r="HU459" s="176"/>
      <c r="HV459" s="176"/>
      <c r="HW459" s="176"/>
      <c r="HX459" s="176"/>
      <c r="HY459" s="176"/>
      <c r="HZ459" s="176"/>
      <c r="IA459" s="176"/>
      <c r="IB459" s="176"/>
      <c r="IC459" s="176"/>
      <c r="ID459" s="176"/>
      <c r="IE459" s="176"/>
      <c r="IF459" s="176"/>
      <c r="IG459" s="176"/>
      <c r="IH459" s="176"/>
      <c r="II459" s="176"/>
      <c r="IJ459" s="176"/>
      <c r="IK459" s="176"/>
      <c r="IL459" s="176"/>
      <c r="IM459" s="176"/>
      <c r="IN459" s="176"/>
      <c r="IO459" s="176"/>
      <c r="IP459" s="176"/>
      <c r="IQ459" s="176"/>
      <c r="IR459" s="176"/>
      <c r="IS459" s="176"/>
      <c r="IT459" s="176"/>
      <c r="IU459" s="176"/>
      <c r="IV459" s="176"/>
    </row>
    <row r="460" spans="1:256" s="177" customFormat="1" ht="21" customHeight="1" x14ac:dyDescent="0.2">
      <c r="A460" s="591"/>
      <c r="B460" s="118" t="s">
        <v>242</v>
      </c>
      <c r="C460" s="673"/>
      <c r="D460" s="673"/>
      <c r="E460" s="150"/>
      <c r="F460" s="151"/>
      <c r="G460" s="596">
        <f>I452</f>
        <v>0</v>
      </c>
      <c r="H460" s="161"/>
      <c r="I460" s="153"/>
      <c r="J460" s="182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76"/>
      <c r="DX460" s="176"/>
      <c r="DY460" s="176"/>
      <c r="DZ460" s="176"/>
      <c r="EA460" s="176"/>
      <c r="EB460" s="176"/>
      <c r="EC460" s="176"/>
      <c r="ED460" s="176"/>
      <c r="EE460" s="176"/>
      <c r="EF460" s="176"/>
      <c r="EG460" s="176"/>
      <c r="EH460" s="176"/>
      <c r="EI460" s="176"/>
      <c r="EJ460" s="176"/>
      <c r="EK460" s="176"/>
      <c r="EL460" s="176"/>
      <c r="EM460" s="176"/>
      <c r="EN460" s="176"/>
      <c r="EO460" s="176"/>
      <c r="EP460" s="176"/>
      <c r="EQ460" s="176"/>
      <c r="ER460" s="176"/>
      <c r="ES460" s="176"/>
      <c r="ET460" s="176"/>
      <c r="EU460" s="176"/>
      <c r="EV460" s="176"/>
      <c r="EW460" s="176"/>
      <c r="EX460" s="176"/>
      <c r="EY460" s="176"/>
      <c r="EZ460" s="176"/>
      <c r="FA460" s="176"/>
      <c r="FB460" s="176"/>
      <c r="FC460" s="176"/>
      <c r="FD460" s="176"/>
      <c r="FE460" s="176"/>
      <c r="FF460" s="176"/>
      <c r="FG460" s="176"/>
      <c r="FH460" s="176"/>
      <c r="FI460" s="176"/>
      <c r="FJ460" s="176"/>
      <c r="FK460" s="176"/>
      <c r="FL460" s="176"/>
      <c r="FM460" s="176"/>
      <c r="FN460" s="176"/>
      <c r="FO460" s="176"/>
      <c r="FP460" s="176"/>
      <c r="FQ460" s="176"/>
      <c r="FR460" s="176"/>
      <c r="FS460" s="176"/>
      <c r="FT460" s="176"/>
      <c r="FU460" s="176"/>
      <c r="FV460" s="176"/>
      <c r="FW460" s="176"/>
      <c r="FX460" s="176"/>
      <c r="FY460" s="176"/>
      <c r="FZ460" s="176"/>
      <c r="GA460" s="176"/>
      <c r="GB460" s="176"/>
      <c r="GC460" s="176"/>
      <c r="GD460" s="176"/>
      <c r="GE460" s="176"/>
      <c r="GF460" s="176"/>
      <c r="GG460" s="176"/>
      <c r="GH460" s="176"/>
      <c r="GI460" s="176"/>
      <c r="GJ460" s="176"/>
      <c r="GK460" s="176"/>
      <c r="GL460" s="176"/>
      <c r="GM460" s="176"/>
      <c r="GN460" s="176"/>
      <c r="GO460" s="176"/>
      <c r="GP460" s="176"/>
      <c r="GQ460" s="176"/>
      <c r="GR460" s="176"/>
      <c r="GS460" s="176"/>
      <c r="GT460" s="176"/>
      <c r="GU460" s="176"/>
      <c r="GV460" s="176"/>
      <c r="GW460" s="176"/>
      <c r="GX460" s="176"/>
      <c r="GY460" s="176"/>
      <c r="GZ460" s="176"/>
      <c r="HA460" s="176"/>
      <c r="HB460" s="176"/>
      <c r="HC460" s="176"/>
      <c r="HD460" s="176"/>
      <c r="HE460" s="176"/>
      <c r="HF460" s="176"/>
      <c r="HG460" s="176"/>
      <c r="HH460" s="176"/>
      <c r="HI460" s="176"/>
      <c r="HJ460" s="176"/>
      <c r="HK460" s="176"/>
      <c r="HL460" s="176"/>
      <c r="HM460" s="176"/>
      <c r="HN460" s="176"/>
      <c r="HO460" s="176"/>
      <c r="HP460" s="176"/>
      <c r="HQ460" s="176"/>
      <c r="HR460" s="176"/>
      <c r="HS460" s="176"/>
      <c r="HT460" s="176"/>
      <c r="HU460" s="176"/>
      <c r="HV460" s="176"/>
      <c r="HW460" s="176"/>
      <c r="HX460" s="176"/>
      <c r="HY460" s="176"/>
      <c r="HZ460" s="176"/>
      <c r="IA460" s="176"/>
      <c r="IB460" s="176"/>
      <c r="IC460" s="176"/>
      <c r="ID460" s="176"/>
      <c r="IE460" s="176"/>
      <c r="IF460" s="176"/>
      <c r="IG460" s="176"/>
      <c r="IH460" s="176"/>
      <c r="II460" s="176"/>
      <c r="IJ460" s="176"/>
      <c r="IK460" s="176"/>
      <c r="IL460" s="176"/>
      <c r="IM460" s="176"/>
      <c r="IN460" s="176"/>
      <c r="IO460" s="176"/>
      <c r="IP460" s="176"/>
      <c r="IQ460" s="176"/>
      <c r="IR460" s="176"/>
      <c r="IS460" s="176"/>
      <c r="IT460" s="176"/>
      <c r="IU460" s="176"/>
      <c r="IV460" s="176"/>
    </row>
    <row r="461" spans="1:256" s="177" customFormat="1" ht="21" customHeight="1" x14ac:dyDescent="0.2">
      <c r="A461" s="591"/>
      <c r="B461" s="154" t="s">
        <v>243</v>
      </c>
      <c r="C461" s="155"/>
      <c r="D461" s="155"/>
      <c r="E461" s="156"/>
      <c r="F461" s="151"/>
      <c r="G461" s="598"/>
      <c r="H461" s="297"/>
      <c r="I461" s="159">
        <f>G459+G460</f>
        <v>0.22</v>
      </c>
      <c r="J461" s="179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76"/>
      <c r="DX461" s="176"/>
      <c r="DY461" s="176"/>
      <c r="DZ461" s="176"/>
      <c r="EA461" s="176"/>
      <c r="EB461" s="176"/>
      <c r="EC461" s="176"/>
      <c r="ED461" s="176"/>
      <c r="EE461" s="176"/>
      <c r="EF461" s="176"/>
      <c r="EG461" s="176"/>
      <c r="EH461" s="176"/>
      <c r="EI461" s="176"/>
      <c r="EJ461" s="176"/>
      <c r="EK461" s="176"/>
      <c r="EL461" s="176"/>
      <c r="EM461" s="176"/>
      <c r="EN461" s="176"/>
      <c r="EO461" s="176"/>
      <c r="EP461" s="176"/>
      <c r="EQ461" s="176"/>
      <c r="ER461" s="176"/>
      <c r="ES461" s="176"/>
      <c r="ET461" s="176"/>
      <c r="EU461" s="176"/>
      <c r="EV461" s="176"/>
      <c r="EW461" s="176"/>
      <c r="EX461" s="176"/>
      <c r="EY461" s="176"/>
      <c r="EZ461" s="176"/>
      <c r="FA461" s="176"/>
      <c r="FB461" s="176"/>
      <c r="FC461" s="176"/>
      <c r="FD461" s="176"/>
      <c r="FE461" s="176"/>
      <c r="FF461" s="176"/>
      <c r="FG461" s="176"/>
      <c r="FH461" s="176"/>
      <c r="FI461" s="176"/>
      <c r="FJ461" s="176"/>
      <c r="FK461" s="176"/>
      <c r="FL461" s="176"/>
      <c r="FM461" s="176"/>
      <c r="FN461" s="176"/>
      <c r="FO461" s="176"/>
      <c r="FP461" s="176"/>
      <c r="FQ461" s="176"/>
      <c r="FR461" s="176"/>
      <c r="FS461" s="176"/>
      <c r="FT461" s="176"/>
      <c r="FU461" s="176"/>
      <c r="FV461" s="176"/>
      <c r="FW461" s="176"/>
      <c r="FX461" s="176"/>
      <c r="FY461" s="176"/>
      <c r="FZ461" s="176"/>
      <c r="GA461" s="176"/>
      <c r="GB461" s="176"/>
      <c r="GC461" s="176"/>
      <c r="GD461" s="176"/>
      <c r="GE461" s="176"/>
      <c r="GF461" s="176"/>
      <c r="GG461" s="176"/>
      <c r="GH461" s="176"/>
      <c r="GI461" s="176"/>
      <c r="GJ461" s="176"/>
      <c r="GK461" s="176"/>
      <c r="GL461" s="176"/>
      <c r="GM461" s="176"/>
      <c r="GN461" s="176"/>
      <c r="GO461" s="176"/>
      <c r="GP461" s="176"/>
      <c r="GQ461" s="176"/>
      <c r="GR461" s="176"/>
      <c r="GS461" s="176"/>
      <c r="GT461" s="176"/>
      <c r="GU461" s="176"/>
      <c r="GV461" s="176"/>
      <c r="GW461" s="176"/>
      <c r="GX461" s="176"/>
      <c r="GY461" s="176"/>
      <c r="GZ461" s="176"/>
      <c r="HA461" s="176"/>
      <c r="HB461" s="176"/>
      <c r="HC461" s="176"/>
      <c r="HD461" s="176"/>
      <c r="HE461" s="176"/>
      <c r="HF461" s="176"/>
      <c r="HG461" s="176"/>
      <c r="HH461" s="176"/>
      <c r="HI461" s="176"/>
      <c r="HJ461" s="176"/>
      <c r="HK461" s="176"/>
      <c r="HL461" s="176"/>
      <c r="HM461" s="176"/>
      <c r="HN461" s="176"/>
      <c r="HO461" s="176"/>
      <c r="HP461" s="176"/>
      <c r="HQ461" s="176"/>
      <c r="HR461" s="176"/>
      <c r="HS461" s="176"/>
      <c r="HT461" s="176"/>
      <c r="HU461" s="176"/>
      <c r="HV461" s="176"/>
      <c r="HW461" s="176"/>
      <c r="HX461" s="176"/>
      <c r="HY461" s="176"/>
      <c r="HZ461" s="176"/>
      <c r="IA461" s="176"/>
      <c r="IB461" s="176"/>
      <c r="IC461" s="176"/>
      <c r="ID461" s="176"/>
      <c r="IE461" s="176"/>
      <c r="IF461" s="176"/>
      <c r="IG461" s="176"/>
      <c r="IH461" s="176"/>
      <c r="II461" s="176"/>
      <c r="IJ461" s="176"/>
      <c r="IK461" s="176"/>
      <c r="IL461" s="176"/>
      <c r="IM461" s="176"/>
      <c r="IN461" s="176"/>
      <c r="IO461" s="176"/>
      <c r="IP461" s="176"/>
      <c r="IQ461" s="176"/>
      <c r="IR461" s="176"/>
      <c r="IS461" s="176"/>
      <c r="IT461" s="176"/>
      <c r="IU461" s="176"/>
      <c r="IV461" s="176"/>
    </row>
    <row r="462" spans="1:256" s="177" customFormat="1" ht="21" customHeight="1" thickBot="1" x14ac:dyDescent="0.25">
      <c r="A462" s="591"/>
      <c r="B462" s="318" t="s">
        <v>244</v>
      </c>
      <c r="C462" s="319"/>
      <c r="D462" s="319"/>
      <c r="E462" s="319"/>
      <c r="F462" s="599"/>
      <c r="G462" s="693"/>
      <c r="H462" s="600"/>
      <c r="I462" s="694">
        <f>I458+I461</f>
        <v>1.1200000000000001</v>
      </c>
      <c r="J462" s="179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76"/>
      <c r="DX462" s="176"/>
      <c r="DY462" s="176"/>
      <c r="DZ462" s="176"/>
      <c r="EA462" s="176"/>
      <c r="EB462" s="176"/>
      <c r="EC462" s="176"/>
      <c r="ED462" s="176"/>
      <c r="EE462" s="176"/>
      <c r="EF462" s="176"/>
      <c r="EG462" s="176"/>
      <c r="EH462" s="176"/>
      <c r="EI462" s="176"/>
      <c r="EJ462" s="176"/>
      <c r="EK462" s="176"/>
      <c r="EL462" s="176"/>
      <c r="EM462" s="176"/>
      <c r="EN462" s="176"/>
      <c r="EO462" s="176"/>
      <c r="EP462" s="176"/>
      <c r="EQ462" s="176"/>
      <c r="ER462" s="176"/>
      <c r="ES462" s="176"/>
      <c r="ET462" s="176"/>
      <c r="EU462" s="176"/>
      <c r="EV462" s="176"/>
      <c r="EW462" s="176"/>
      <c r="EX462" s="176"/>
      <c r="EY462" s="176"/>
      <c r="EZ462" s="176"/>
      <c r="FA462" s="176"/>
      <c r="FB462" s="176"/>
      <c r="FC462" s="176"/>
      <c r="FD462" s="176"/>
      <c r="FE462" s="176"/>
      <c r="FF462" s="176"/>
      <c r="FG462" s="176"/>
      <c r="FH462" s="176"/>
      <c r="FI462" s="176"/>
      <c r="FJ462" s="176"/>
      <c r="FK462" s="176"/>
      <c r="FL462" s="176"/>
      <c r="FM462" s="176"/>
      <c r="FN462" s="176"/>
      <c r="FO462" s="176"/>
      <c r="FP462" s="176"/>
      <c r="FQ462" s="176"/>
      <c r="FR462" s="176"/>
      <c r="FS462" s="176"/>
      <c r="FT462" s="176"/>
      <c r="FU462" s="176"/>
      <c r="FV462" s="176"/>
      <c r="FW462" s="176"/>
      <c r="FX462" s="176"/>
      <c r="FY462" s="176"/>
      <c r="FZ462" s="176"/>
      <c r="GA462" s="176"/>
      <c r="GB462" s="176"/>
      <c r="GC462" s="176"/>
      <c r="GD462" s="176"/>
      <c r="GE462" s="176"/>
      <c r="GF462" s="176"/>
      <c r="GG462" s="176"/>
      <c r="GH462" s="176"/>
      <c r="GI462" s="176"/>
      <c r="GJ462" s="176"/>
      <c r="GK462" s="176"/>
      <c r="GL462" s="176"/>
      <c r="GM462" s="176"/>
      <c r="GN462" s="176"/>
      <c r="GO462" s="176"/>
      <c r="GP462" s="176"/>
      <c r="GQ462" s="176"/>
      <c r="GR462" s="176"/>
      <c r="GS462" s="176"/>
      <c r="GT462" s="176"/>
      <c r="GU462" s="176"/>
      <c r="GV462" s="176"/>
      <c r="GW462" s="176"/>
      <c r="GX462" s="176"/>
      <c r="GY462" s="176"/>
      <c r="GZ462" s="176"/>
      <c r="HA462" s="176"/>
      <c r="HB462" s="176"/>
      <c r="HC462" s="176"/>
      <c r="HD462" s="176"/>
      <c r="HE462" s="176"/>
      <c r="HF462" s="176"/>
      <c r="HG462" s="176"/>
      <c r="HH462" s="176"/>
      <c r="HI462" s="176"/>
      <c r="HJ462" s="176"/>
      <c r="HK462" s="176"/>
      <c r="HL462" s="176"/>
      <c r="HM462" s="176"/>
      <c r="HN462" s="176"/>
      <c r="HO462" s="176"/>
      <c r="HP462" s="176"/>
      <c r="HQ462" s="176"/>
      <c r="HR462" s="176"/>
      <c r="HS462" s="176"/>
      <c r="HT462" s="176"/>
      <c r="HU462" s="176"/>
      <c r="HV462" s="176"/>
      <c r="HW462" s="176"/>
      <c r="HX462" s="176"/>
      <c r="HY462" s="176"/>
      <c r="HZ462" s="176"/>
      <c r="IA462" s="176"/>
      <c r="IB462" s="176"/>
      <c r="IC462" s="176"/>
      <c r="ID462" s="176"/>
      <c r="IE462" s="176"/>
      <c r="IF462" s="176"/>
      <c r="IG462" s="176"/>
      <c r="IH462" s="176"/>
      <c r="II462" s="176"/>
      <c r="IJ462" s="176"/>
      <c r="IK462" s="176"/>
      <c r="IL462" s="176"/>
      <c r="IM462" s="176"/>
      <c r="IN462" s="176"/>
      <c r="IO462" s="176"/>
      <c r="IP462" s="176"/>
      <c r="IQ462" s="176"/>
      <c r="IR462" s="176"/>
      <c r="IS462" s="176"/>
      <c r="IT462" s="176"/>
      <c r="IU462" s="176"/>
      <c r="IV462" s="176"/>
    </row>
    <row r="463" spans="1:256" x14ac:dyDescent="0.2">
      <c r="A463" s="582"/>
      <c r="B463" s="93"/>
      <c r="C463" s="94"/>
      <c r="D463" s="94"/>
      <c r="E463" s="94"/>
      <c r="F463" s="95"/>
      <c r="G463" s="96"/>
      <c r="H463" s="97"/>
      <c r="I463" s="164"/>
      <c r="J463" s="583"/>
      <c r="K463" s="584"/>
      <c r="L463" s="584"/>
      <c r="M463" s="585"/>
      <c r="N463" s="585"/>
      <c r="O463" s="585"/>
      <c r="P463" s="585"/>
      <c r="Q463" s="585"/>
      <c r="R463" s="585"/>
      <c r="S463" s="585"/>
      <c r="T463" s="585"/>
      <c r="U463" s="585"/>
      <c r="V463" s="585"/>
      <c r="W463" s="585"/>
      <c r="X463" s="585"/>
      <c r="Y463" s="585"/>
      <c r="Z463" s="585"/>
      <c r="AA463" s="585"/>
      <c r="AB463" s="585"/>
      <c r="AC463" s="585"/>
      <c r="AD463" s="585"/>
      <c r="AE463" s="585"/>
      <c r="AF463" s="585"/>
      <c r="AG463" s="585"/>
      <c r="AH463" s="585"/>
      <c r="AI463" s="585"/>
      <c r="AJ463" s="585"/>
      <c r="AK463" s="585"/>
      <c r="AL463" s="585"/>
      <c r="AM463" s="585"/>
      <c r="AN463" s="585"/>
      <c r="AO463" s="585"/>
      <c r="AP463" s="585"/>
      <c r="AQ463" s="585"/>
      <c r="AR463" s="585"/>
      <c r="AS463" s="585"/>
      <c r="AT463" s="585"/>
      <c r="AU463" s="585"/>
      <c r="AV463" s="585"/>
      <c r="AW463" s="585"/>
      <c r="AX463" s="585"/>
      <c r="AY463" s="585"/>
      <c r="AZ463" s="585"/>
      <c r="BA463" s="585"/>
      <c r="BB463" s="585"/>
      <c r="BC463" s="585"/>
      <c r="BD463" s="585"/>
      <c r="BE463" s="585"/>
      <c r="BF463" s="585"/>
      <c r="BG463" s="585"/>
      <c r="BH463" s="585"/>
      <c r="BI463" s="585"/>
      <c r="BJ463" s="585"/>
      <c r="BK463" s="585"/>
      <c r="BL463" s="585"/>
      <c r="BM463" s="585"/>
      <c r="BN463" s="585"/>
      <c r="BO463" s="585"/>
      <c r="BP463" s="585"/>
      <c r="BQ463" s="585"/>
      <c r="BR463" s="585"/>
      <c r="BS463" s="585"/>
      <c r="BT463" s="585"/>
      <c r="BU463" s="585"/>
      <c r="BV463" s="585"/>
      <c r="BW463" s="585"/>
      <c r="BX463" s="585"/>
      <c r="BY463" s="585"/>
      <c r="BZ463" s="585"/>
      <c r="CA463" s="585"/>
      <c r="CB463" s="585"/>
      <c r="CC463" s="585"/>
      <c r="CD463" s="585"/>
      <c r="CE463" s="585"/>
      <c r="CF463" s="585"/>
      <c r="CG463" s="585"/>
      <c r="CH463" s="585"/>
      <c r="CI463" s="585"/>
      <c r="CJ463" s="585"/>
      <c r="CK463" s="585"/>
      <c r="CL463" s="585"/>
      <c r="CM463" s="585"/>
      <c r="CN463" s="585"/>
      <c r="CO463" s="585"/>
      <c r="CP463" s="585"/>
      <c r="CQ463" s="585"/>
      <c r="CR463" s="585"/>
      <c r="CS463" s="585"/>
      <c r="CT463" s="585"/>
      <c r="CU463" s="585"/>
      <c r="CV463" s="585"/>
      <c r="CW463" s="585"/>
      <c r="CX463" s="585"/>
      <c r="CY463" s="585"/>
      <c r="CZ463" s="585"/>
      <c r="DA463" s="585"/>
      <c r="DB463" s="585"/>
      <c r="DC463" s="585"/>
      <c r="DD463" s="585"/>
      <c r="DE463" s="585"/>
      <c r="DF463" s="585"/>
      <c r="DG463" s="585"/>
      <c r="DH463" s="585"/>
      <c r="DI463" s="585"/>
      <c r="DJ463" s="585"/>
      <c r="DK463" s="585"/>
      <c r="DL463" s="585"/>
      <c r="DM463" s="585"/>
      <c r="DN463" s="585"/>
      <c r="DO463" s="585"/>
      <c r="DP463" s="585"/>
      <c r="DQ463" s="585"/>
      <c r="DR463" s="585"/>
      <c r="DS463" s="585"/>
      <c r="DT463" s="585"/>
      <c r="DU463" s="585"/>
      <c r="DV463" s="585"/>
      <c r="DW463" s="585"/>
      <c r="DX463" s="585"/>
      <c r="DY463" s="585"/>
      <c r="DZ463" s="585"/>
      <c r="EA463" s="585"/>
      <c r="EB463" s="585"/>
      <c r="EC463" s="585"/>
      <c r="ED463" s="585"/>
      <c r="EE463" s="585"/>
      <c r="EF463" s="585"/>
      <c r="EG463" s="585"/>
      <c r="EH463" s="585"/>
      <c r="EI463" s="585"/>
      <c r="EJ463" s="585"/>
      <c r="EK463" s="585"/>
      <c r="EL463" s="585"/>
      <c r="EM463" s="585"/>
      <c r="EN463" s="585"/>
      <c r="EO463" s="585"/>
      <c r="EP463" s="585"/>
      <c r="EQ463" s="585"/>
      <c r="ER463" s="585"/>
      <c r="ES463" s="585"/>
      <c r="ET463" s="585"/>
      <c r="EU463" s="585"/>
      <c r="EV463" s="585"/>
      <c r="EW463" s="585"/>
      <c r="EX463" s="585"/>
      <c r="EY463" s="585"/>
      <c r="EZ463" s="585"/>
      <c r="FA463" s="585"/>
      <c r="FB463" s="585"/>
      <c r="FC463" s="585"/>
      <c r="FD463" s="585"/>
      <c r="FE463" s="585"/>
      <c r="FF463" s="585"/>
      <c r="FG463" s="585"/>
      <c r="FH463" s="585"/>
      <c r="FI463" s="585"/>
      <c r="FJ463" s="585"/>
      <c r="FK463" s="585"/>
      <c r="FL463" s="585"/>
      <c r="FM463" s="585"/>
      <c r="FN463" s="585"/>
      <c r="FO463" s="585"/>
      <c r="FP463" s="585"/>
      <c r="FQ463" s="585"/>
      <c r="FR463" s="585"/>
      <c r="FS463" s="585"/>
      <c r="FT463" s="585"/>
      <c r="FU463" s="585"/>
      <c r="FV463" s="585"/>
      <c r="FW463" s="585"/>
      <c r="FX463" s="585"/>
      <c r="FY463" s="585"/>
      <c r="FZ463" s="585"/>
      <c r="GA463" s="585"/>
      <c r="GB463" s="585"/>
      <c r="GC463" s="585"/>
      <c r="GD463" s="585"/>
      <c r="GE463" s="585"/>
      <c r="GF463" s="585"/>
      <c r="GG463" s="585"/>
      <c r="GH463" s="585"/>
      <c r="GI463" s="585"/>
      <c r="GJ463" s="585"/>
      <c r="GK463" s="585"/>
      <c r="GL463" s="585"/>
      <c r="GM463" s="585"/>
      <c r="GN463" s="585"/>
      <c r="GO463" s="585"/>
      <c r="GP463" s="585"/>
      <c r="GQ463" s="585"/>
      <c r="GR463" s="585"/>
      <c r="GS463" s="585"/>
      <c r="GT463" s="585"/>
      <c r="GU463" s="585"/>
      <c r="GV463" s="585"/>
      <c r="GW463" s="585"/>
      <c r="GX463" s="585"/>
      <c r="GY463" s="585"/>
      <c r="GZ463" s="585"/>
      <c r="HA463" s="585"/>
      <c r="HB463" s="585"/>
      <c r="HC463" s="585"/>
      <c r="HD463" s="585"/>
      <c r="HE463" s="585"/>
      <c r="HF463" s="585"/>
      <c r="HG463" s="585"/>
      <c r="HH463" s="585"/>
      <c r="HI463" s="585"/>
      <c r="HJ463" s="585"/>
      <c r="HK463" s="585"/>
      <c r="HL463" s="585"/>
      <c r="HM463" s="585"/>
      <c r="HN463" s="585"/>
      <c r="HO463" s="585"/>
      <c r="HP463" s="585"/>
      <c r="HQ463" s="585"/>
      <c r="HR463" s="585"/>
      <c r="HS463" s="585"/>
      <c r="HT463" s="585"/>
      <c r="HU463" s="585"/>
      <c r="HV463" s="585"/>
      <c r="HW463" s="585"/>
      <c r="HX463" s="585"/>
      <c r="HY463" s="585"/>
      <c r="HZ463" s="585"/>
      <c r="IA463" s="585"/>
      <c r="IB463" s="585"/>
      <c r="IC463" s="585"/>
      <c r="ID463" s="585"/>
      <c r="IE463" s="585"/>
      <c r="IF463" s="585"/>
      <c r="IG463" s="585"/>
      <c r="IH463" s="585"/>
      <c r="II463" s="585"/>
      <c r="IJ463" s="585"/>
      <c r="IK463" s="585"/>
      <c r="IL463" s="585"/>
      <c r="IM463" s="585"/>
      <c r="IN463" s="585"/>
      <c r="IO463" s="585"/>
      <c r="IP463" s="585"/>
      <c r="IQ463" s="585"/>
      <c r="IR463" s="585"/>
      <c r="IS463" s="585"/>
      <c r="IT463" s="585"/>
      <c r="IU463" s="585"/>
      <c r="IV463" s="585"/>
    </row>
    <row r="464" spans="1:256" x14ac:dyDescent="0.2">
      <c r="A464" s="582"/>
      <c r="B464" s="822" t="s">
        <v>211</v>
      </c>
      <c r="C464" s="823"/>
      <c r="D464" s="823"/>
      <c r="E464" s="823"/>
      <c r="F464" s="823"/>
      <c r="G464" s="823"/>
      <c r="H464" s="823"/>
      <c r="I464" s="824"/>
      <c r="J464" s="583"/>
      <c r="K464" s="584"/>
      <c r="L464" s="584"/>
      <c r="M464" s="585"/>
      <c r="N464" s="585"/>
      <c r="O464" s="585"/>
      <c r="P464" s="585"/>
      <c r="Q464" s="585"/>
      <c r="R464" s="585"/>
      <c r="S464" s="585"/>
      <c r="T464" s="585"/>
      <c r="U464" s="585"/>
      <c r="V464" s="585"/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  <c r="AO464" s="585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  <c r="BY464" s="585"/>
      <c r="BZ464" s="585"/>
      <c r="CA464" s="585"/>
      <c r="CB464" s="585"/>
      <c r="CC464" s="585"/>
      <c r="CD464" s="585"/>
      <c r="CE464" s="585"/>
      <c r="CF464" s="585"/>
      <c r="CG464" s="585"/>
      <c r="CH464" s="585"/>
      <c r="CI464" s="585"/>
      <c r="CJ464" s="585"/>
      <c r="CK464" s="585"/>
      <c r="CL464" s="585"/>
      <c r="CM464" s="585"/>
      <c r="CN464" s="585"/>
      <c r="CO464" s="585"/>
      <c r="CP464" s="585"/>
      <c r="CQ464" s="585"/>
      <c r="CR464" s="585"/>
      <c r="CS464" s="585"/>
      <c r="CT464" s="585"/>
      <c r="CU464" s="585"/>
      <c r="CV464" s="585"/>
      <c r="CW464" s="585"/>
      <c r="CX464" s="585"/>
      <c r="CY464" s="585"/>
      <c r="CZ464" s="585"/>
      <c r="DA464" s="585"/>
      <c r="DB464" s="585"/>
      <c r="DC464" s="585"/>
      <c r="DD464" s="585"/>
      <c r="DE464" s="585"/>
      <c r="DF464" s="585"/>
      <c r="DG464" s="585"/>
      <c r="DH464" s="585"/>
      <c r="DI464" s="585"/>
      <c r="DJ464" s="585"/>
      <c r="DK464" s="585"/>
      <c r="DL464" s="585"/>
      <c r="DM464" s="585"/>
      <c r="DN464" s="585"/>
      <c r="DO464" s="585"/>
      <c r="DP464" s="585"/>
      <c r="DQ464" s="585"/>
      <c r="DR464" s="585"/>
      <c r="DS464" s="585"/>
      <c r="DT464" s="585"/>
      <c r="DU464" s="585"/>
      <c r="DV464" s="585"/>
      <c r="DW464" s="585"/>
      <c r="DX464" s="585"/>
      <c r="DY464" s="585"/>
      <c r="DZ464" s="585"/>
      <c r="EA464" s="585"/>
      <c r="EB464" s="585"/>
      <c r="EC464" s="585"/>
      <c r="ED464" s="585"/>
      <c r="EE464" s="585"/>
      <c r="EF464" s="585"/>
      <c r="EG464" s="585"/>
      <c r="EH464" s="585"/>
      <c r="EI464" s="585"/>
      <c r="EJ464" s="585"/>
      <c r="EK464" s="585"/>
      <c r="EL464" s="585"/>
      <c r="EM464" s="585"/>
      <c r="EN464" s="585"/>
      <c r="EO464" s="585"/>
      <c r="EP464" s="585"/>
      <c r="EQ464" s="585"/>
      <c r="ER464" s="585"/>
      <c r="ES464" s="585"/>
      <c r="ET464" s="585"/>
      <c r="EU464" s="585"/>
      <c r="EV464" s="585"/>
      <c r="EW464" s="585"/>
      <c r="EX464" s="585"/>
      <c r="EY464" s="585"/>
      <c r="EZ464" s="585"/>
      <c r="FA464" s="585"/>
      <c r="FB464" s="585"/>
      <c r="FC464" s="585"/>
      <c r="FD464" s="585"/>
      <c r="FE464" s="585"/>
      <c r="FF464" s="585"/>
      <c r="FG464" s="585"/>
      <c r="FH464" s="585"/>
      <c r="FI464" s="585"/>
      <c r="FJ464" s="585"/>
      <c r="FK464" s="585"/>
      <c r="FL464" s="585"/>
      <c r="FM464" s="585"/>
      <c r="FN464" s="585"/>
      <c r="FO464" s="585"/>
      <c r="FP464" s="585"/>
      <c r="FQ464" s="585"/>
      <c r="FR464" s="585"/>
      <c r="FS464" s="585"/>
      <c r="FT464" s="585"/>
      <c r="FU464" s="585"/>
      <c r="FV464" s="585"/>
      <c r="FW464" s="585"/>
      <c r="FX464" s="585"/>
      <c r="FY464" s="585"/>
      <c r="FZ464" s="585"/>
      <c r="GA464" s="585"/>
      <c r="GB464" s="585"/>
      <c r="GC464" s="585"/>
      <c r="GD464" s="585"/>
      <c r="GE464" s="585"/>
      <c r="GF464" s="585"/>
      <c r="GG464" s="585"/>
      <c r="GH464" s="585"/>
      <c r="GI464" s="585"/>
      <c r="GJ464" s="585"/>
      <c r="GK464" s="585"/>
      <c r="GL464" s="585"/>
      <c r="GM464" s="585"/>
      <c r="GN464" s="585"/>
      <c r="GO464" s="585"/>
      <c r="GP464" s="585"/>
      <c r="GQ464" s="585"/>
      <c r="GR464" s="585"/>
      <c r="GS464" s="585"/>
      <c r="GT464" s="585"/>
      <c r="GU464" s="585"/>
      <c r="GV464" s="585"/>
      <c r="GW464" s="585"/>
      <c r="GX464" s="585"/>
      <c r="GY464" s="585"/>
      <c r="GZ464" s="585"/>
      <c r="HA464" s="585"/>
      <c r="HB464" s="585"/>
      <c r="HC464" s="585"/>
      <c r="HD464" s="585"/>
      <c r="HE464" s="585"/>
      <c r="HF464" s="585"/>
      <c r="HG464" s="585"/>
      <c r="HH464" s="585"/>
      <c r="HI464" s="585"/>
      <c r="HJ464" s="585"/>
      <c r="HK464" s="585"/>
      <c r="HL464" s="585"/>
      <c r="HM464" s="585"/>
      <c r="HN464" s="585"/>
      <c r="HO464" s="585"/>
      <c r="HP464" s="585"/>
      <c r="HQ464" s="585"/>
      <c r="HR464" s="585"/>
      <c r="HS464" s="585"/>
      <c r="HT464" s="585"/>
      <c r="HU464" s="585"/>
      <c r="HV464" s="585"/>
      <c r="HW464" s="585"/>
      <c r="HX464" s="585"/>
      <c r="HY464" s="585"/>
      <c r="HZ464" s="585"/>
      <c r="IA464" s="585"/>
      <c r="IB464" s="585"/>
      <c r="IC464" s="585"/>
      <c r="ID464" s="585"/>
      <c r="IE464" s="585"/>
      <c r="IF464" s="585"/>
      <c r="IG464" s="585"/>
      <c r="IH464" s="585"/>
      <c r="II464" s="585"/>
      <c r="IJ464" s="585"/>
      <c r="IK464" s="585"/>
      <c r="IL464" s="585"/>
      <c r="IM464" s="585"/>
      <c r="IN464" s="585"/>
      <c r="IO464" s="585"/>
      <c r="IP464" s="585"/>
      <c r="IQ464" s="585"/>
      <c r="IR464" s="585"/>
      <c r="IS464" s="585"/>
      <c r="IT464" s="585"/>
      <c r="IU464" s="585"/>
      <c r="IV464" s="585"/>
    </row>
    <row r="465" spans="1:256" x14ac:dyDescent="0.2">
      <c r="A465" s="582"/>
      <c r="B465" s="822" t="s">
        <v>212</v>
      </c>
      <c r="C465" s="823"/>
      <c r="D465" s="823"/>
      <c r="E465" s="823"/>
      <c r="F465" s="823"/>
      <c r="G465" s="823"/>
      <c r="H465" s="823"/>
      <c r="I465" s="824"/>
      <c r="J465" s="583"/>
      <c r="K465" s="584"/>
      <c r="L465" s="584"/>
      <c r="M465" s="585"/>
      <c r="N465" s="585"/>
      <c r="O465" s="585"/>
      <c r="P465" s="585"/>
      <c r="Q465" s="585"/>
      <c r="R465" s="585"/>
      <c r="S465" s="585"/>
      <c r="T465" s="585"/>
      <c r="U465" s="585"/>
      <c r="V465" s="585"/>
      <c r="W465" s="585"/>
      <c r="X465" s="585"/>
      <c r="Y465" s="585"/>
      <c r="Z465" s="585"/>
      <c r="AA465" s="585"/>
      <c r="AB465" s="585"/>
      <c r="AC465" s="585"/>
      <c r="AD465" s="585"/>
      <c r="AE465" s="585"/>
      <c r="AF465" s="585"/>
      <c r="AG465" s="585"/>
      <c r="AH465" s="585"/>
      <c r="AI465" s="585"/>
      <c r="AJ465" s="585"/>
      <c r="AK465" s="585"/>
      <c r="AL465" s="585"/>
      <c r="AM465" s="585"/>
      <c r="AN465" s="585"/>
      <c r="AO465" s="585"/>
      <c r="AP465" s="585"/>
      <c r="AQ465" s="585"/>
      <c r="AR465" s="585"/>
      <c r="AS465" s="585"/>
      <c r="AT465" s="585"/>
      <c r="AU465" s="585"/>
      <c r="AV465" s="585"/>
      <c r="AW465" s="585"/>
      <c r="AX465" s="585"/>
      <c r="AY465" s="585"/>
      <c r="AZ465" s="585"/>
      <c r="BA465" s="585"/>
      <c r="BB465" s="585"/>
      <c r="BC465" s="585"/>
      <c r="BD465" s="585"/>
      <c r="BE465" s="585"/>
      <c r="BF465" s="585"/>
      <c r="BG465" s="585"/>
      <c r="BH465" s="585"/>
      <c r="BI465" s="585"/>
      <c r="BJ465" s="585"/>
      <c r="BK465" s="585"/>
      <c r="BL465" s="585"/>
      <c r="BM465" s="585"/>
      <c r="BN465" s="585"/>
      <c r="BO465" s="585"/>
      <c r="BP465" s="585"/>
      <c r="BQ465" s="585"/>
      <c r="BR465" s="585"/>
      <c r="BS465" s="585"/>
      <c r="BT465" s="585"/>
      <c r="BU465" s="585"/>
      <c r="BV465" s="585"/>
      <c r="BW465" s="585"/>
      <c r="BX465" s="585"/>
      <c r="BY465" s="585"/>
      <c r="BZ465" s="585"/>
      <c r="CA465" s="585"/>
      <c r="CB465" s="585"/>
      <c r="CC465" s="585"/>
      <c r="CD465" s="585"/>
      <c r="CE465" s="585"/>
      <c r="CF465" s="585"/>
      <c r="CG465" s="585"/>
      <c r="CH465" s="585"/>
      <c r="CI465" s="585"/>
      <c r="CJ465" s="585"/>
      <c r="CK465" s="585"/>
      <c r="CL465" s="585"/>
      <c r="CM465" s="585"/>
      <c r="CN465" s="585"/>
      <c r="CO465" s="585"/>
      <c r="CP465" s="585"/>
      <c r="CQ465" s="585"/>
      <c r="CR465" s="585"/>
      <c r="CS465" s="585"/>
      <c r="CT465" s="585"/>
      <c r="CU465" s="585"/>
      <c r="CV465" s="585"/>
      <c r="CW465" s="585"/>
      <c r="CX465" s="585"/>
      <c r="CY465" s="585"/>
      <c r="CZ465" s="585"/>
      <c r="DA465" s="585"/>
      <c r="DB465" s="585"/>
      <c r="DC465" s="585"/>
      <c r="DD465" s="585"/>
      <c r="DE465" s="585"/>
      <c r="DF465" s="585"/>
      <c r="DG465" s="585"/>
      <c r="DH465" s="585"/>
      <c r="DI465" s="585"/>
      <c r="DJ465" s="585"/>
      <c r="DK465" s="585"/>
      <c r="DL465" s="585"/>
      <c r="DM465" s="585"/>
      <c r="DN465" s="585"/>
      <c r="DO465" s="585"/>
      <c r="DP465" s="585"/>
      <c r="DQ465" s="585"/>
      <c r="DR465" s="585"/>
      <c r="DS465" s="585"/>
      <c r="DT465" s="585"/>
      <c r="DU465" s="585"/>
      <c r="DV465" s="585"/>
      <c r="DW465" s="585"/>
      <c r="DX465" s="585"/>
      <c r="DY465" s="585"/>
      <c r="DZ465" s="585"/>
      <c r="EA465" s="585"/>
      <c r="EB465" s="585"/>
      <c r="EC465" s="585"/>
      <c r="ED465" s="585"/>
      <c r="EE465" s="585"/>
      <c r="EF465" s="585"/>
      <c r="EG465" s="585"/>
      <c r="EH465" s="585"/>
      <c r="EI465" s="585"/>
      <c r="EJ465" s="585"/>
      <c r="EK465" s="585"/>
      <c r="EL465" s="585"/>
      <c r="EM465" s="585"/>
      <c r="EN465" s="585"/>
      <c r="EO465" s="585"/>
      <c r="EP465" s="585"/>
      <c r="EQ465" s="585"/>
      <c r="ER465" s="585"/>
      <c r="ES465" s="585"/>
      <c r="ET465" s="585"/>
      <c r="EU465" s="585"/>
      <c r="EV465" s="585"/>
      <c r="EW465" s="585"/>
      <c r="EX465" s="585"/>
      <c r="EY465" s="585"/>
      <c r="EZ465" s="585"/>
      <c r="FA465" s="585"/>
      <c r="FB465" s="585"/>
      <c r="FC465" s="585"/>
      <c r="FD465" s="585"/>
      <c r="FE465" s="585"/>
      <c r="FF465" s="585"/>
      <c r="FG465" s="585"/>
      <c r="FH465" s="585"/>
      <c r="FI465" s="585"/>
      <c r="FJ465" s="585"/>
      <c r="FK465" s="585"/>
      <c r="FL465" s="585"/>
      <c r="FM465" s="585"/>
      <c r="FN465" s="585"/>
      <c r="FO465" s="585"/>
      <c r="FP465" s="585"/>
      <c r="FQ465" s="585"/>
      <c r="FR465" s="585"/>
      <c r="FS465" s="585"/>
      <c r="FT465" s="585"/>
      <c r="FU465" s="585"/>
      <c r="FV465" s="585"/>
      <c r="FW465" s="585"/>
      <c r="FX465" s="585"/>
      <c r="FY465" s="585"/>
      <c r="FZ465" s="585"/>
      <c r="GA465" s="585"/>
      <c r="GB465" s="585"/>
      <c r="GC465" s="585"/>
      <c r="GD465" s="585"/>
      <c r="GE465" s="585"/>
      <c r="GF465" s="585"/>
      <c r="GG465" s="585"/>
      <c r="GH465" s="585"/>
      <c r="GI465" s="585"/>
      <c r="GJ465" s="585"/>
      <c r="GK465" s="585"/>
      <c r="GL465" s="585"/>
      <c r="GM465" s="585"/>
      <c r="GN465" s="585"/>
      <c r="GO465" s="585"/>
      <c r="GP465" s="585"/>
      <c r="GQ465" s="585"/>
      <c r="GR465" s="585"/>
      <c r="GS465" s="585"/>
      <c r="GT465" s="585"/>
      <c r="GU465" s="585"/>
      <c r="GV465" s="585"/>
      <c r="GW465" s="585"/>
      <c r="GX465" s="585"/>
      <c r="GY465" s="585"/>
      <c r="GZ465" s="585"/>
      <c r="HA465" s="585"/>
      <c r="HB465" s="585"/>
      <c r="HC465" s="585"/>
      <c r="HD465" s="585"/>
      <c r="HE465" s="585"/>
      <c r="HF465" s="585"/>
      <c r="HG465" s="585"/>
      <c r="HH465" s="585"/>
      <c r="HI465" s="585"/>
      <c r="HJ465" s="585"/>
      <c r="HK465" s="585"/>
      <c r="HL465" s="585"/>
      <c r="HM465" s="585"/>
      <c r="HN465" s="585"/>
      <c r="HO465" s="585"/>
      <c r="HP465" s="585"/>
      <c r="HQ465" s="585"/>
      <c r="HR465" s="585"/>
      <c r="HS465" s="585"/>
      <c r="HT465" s="585"/>
      <c r="HU465" s="585"/>
      <c r="HV465" s="585"/>
      <c r="HW465" s="585"/>
      <c r="HX465" s="585"/>
      <c r="HY465" s="585"/>
      <c r="HZ465" s="585"/>
      <c r="IA465" s="585"/>
      <c r="IB465" s="585"/>
      <c r="IC465" s="585"/>
      <c r="ID465" s="585"/>
      <c r="IE465" s="585"/>
      <c r="IF465" s="585"/>
      <c r="IG465" s="585"/>
      <c r="IH465" s="585"/>
      <c r="II465" s="585"/>
      <c r="IJ465" s="585"/>
      <c r="IK465" s="585"/>
      <c r="IL465" s="585"/>
      <c r="IM465" s="585"/>
      <c r="IN465" s="585"/>
      <c r="IO465" s="585"/>
      <c r="IP465" s="585"/>
      <c r="IQ465" s="585"/>
      <c r="IR465" s="585"/>
      <c r="IS465" s="585"/>
      <c r="IT465" s="585"/>
      <c r="IU465" s="585"/>
      <c r="IV465" s="585"/>
    </row>
    <row r="466" spans="1:256" ht="12.75" customHeight="1" x14ac:dyDescent="0.2">
      <c r="A466" s="582"/>
      <c r="B466" s="894" t="str">
        <f>B4</f>
        <v>Substituição dos sistemas de climatização dos cartórios do Edifício Sede por VRF</v>
      </c>
      <c r="C466" s="895"/>
      <c r="D466" s="895"/>
      <c r="E466" s="895"/>
      <c r="F466" s="895"/>
      <c r="G466" s="895"/>
      <c r="H466" s="895"/>
      <c r="I466" s="896"/>
      <c r="J466" s="583"/>
      <c r="K466" s="584"/>
      <c r="L466" s="584"/>
      <c r="M466" s="585"/>
      <c r="N466" s="585"/>
      <c r="O466" s="585"/>
      <c r="P466" s="585"/>
      <c r="Q466" s="585"/>
      <c r="R466" s="585"/>
      <c r="S466" s="585"/>
      <c r="T466" s="585"/>
      <c r="U466" s="585"/>
      <c r="V466" s="585"/>
      <c r="W466" s="585"/>
      <c r="X466" s="585"/>
      <c r="Y466" s="585"/>
      <c r="Z466" s="585"/>
      <c r="AA466" s="585"/>
      <c r="AB466" s="585"/>
      <c r="AC466" s="585"/>
      <c r="AD466" s="585"/>
      <c r="AE466" s="585"/>
      <c r="AF466" s="585"/>
      <c r="AG466" s="585"/>
      <c r="AH466" s="585"/>
      <c r="AI466" s="585"/>
      <c r="AJ466" s="585"/>
      <c r="AK466" s="585"/>
      <c r="AL466" s="585"/>
      <c r="AM466" s="585"/>
      <c r="AN466" s="585"/>
      <c r="AO466" s="585"/>
      <c r="AP466" s="585"/>
      <c r="AQ466" s="585"/>
      <c r="AR466" s="585"/>
      <c r="AS466" s="585"/>
      <c r="AT466" s="585"/>
      <c r="AU466" s="585"/>
      <c r="AV466" s="585"/>
      <c r="AW466" s="585"/>
      <c r="AX466" s="585"/>
      <c r="AY466" s="585"/>
      <c r="AZ466" s="585"/>
      <c r="BA466" s="585"/>
      <c r="BB466" s="585"/>
      <c r="BC466" s="585"/>
      <c r="BD466" s="585"/>
      <c r="BE466" s="585"/>
      <c r="BF466" s="585"/>
      <c r="BG466" s="585"/>
      <c r="BH466" s="585"/>
      <c r="BI466" s="585"/>
      <c r="BJ466" s="585"/>
      <c r="BK466" s="585"/>
      <c r="BL466" s="585"/>
      <c r="BM466" s="585"/>
      <c r="BN466" s="585"/>
      <c r="BO466" s="585"/>
      <c r="BP466" s="585"/>
      <c r="BQ466" s="585"/>
      <c r="BR466" s="585"/>
      <c r="BS466" s="585"/>
      <c r="BT466" s="585"/>
      <c r="BU466" s="585"/>
      <c r="BV466" s="585"/>
      <c r="BW466" s="585"/>
      <c r="BX466" s="585"/>
      <c r="BY466" s="585"/>
      <c r="BZ466" s="585"/>
      <c r="CA466" s="585"/>
      <c r="CB466" s="585"/>
      <c r="CC466" s="585"/>
      <c r="CD466" s="585"/>
      <c r="CE466" s="585"/>
      <c r="CF466" s="585"/>
      <c r="CG466" s="585"/>
      <c r="CH466" s="585"/>
      <c r="CI466" s="585"/>
      <c r="CJ466" s="585"/>
      <c r="CK466" s="585"/>
      <c r="CL466" s="585"/>
      <c r="CM466" s="585"/>
      <c r="CN466" s="585"/>
      <c r="CO466" s="585"/>
      <c r="CP466" s="585"/>
      <c r="CQ466" s="585"/>
      <c r="CR466" s="585"/>
      <c r="CS466" s="585"/>
      <c r="CT466" s="585"/>
      <c r="CU466" s="585"/>
      <c r="CV466" s="585"/>
      <c r="CW466" s="585"/>
      <c r="CX466" s="585"/>
      <c r="CY466" s="585"/>
      <c r="CZ466" s="585"/>
      <c r="DA466" s="585"/>
      <c r="DB466" s="585"/>
      <c r="DC466" s="585"/>
      <c r="DD466" s="585"/>
      <c r="DE466" s="585"/>
      <c r="DF466" s="585"/>
      <c r="DG466" s="585"/>
      <c r="DH466" s="585"/>
      <c r="DI466" s="585"/>
      <c r="DJ466" s="585"/>
      <c r="DK466" s="585"/>
      <c r="DL466" s="585"/>
      <c r="DM466" s="585"/>
      <c r="DN466" s="585"/>
      <c r="DO466" s="585"/>
      <c r="DP466" s="585"/>
      <c r="DQ466" s="585"/>
      <c r="DR466" s="585"/>
      <c r="DS466" s="585"/>
      <c r="DT466" s="585"/>
      <c r="DU466" s="585"/>
      <c r="DV466" s="585"/>
      <c r="DW466" s="585"/>
      <c r="DX466" s="585"/>
      <c r="DY466" s="585"/>
      <c r="DZ466" s="585"/>
      <c r="EA466" s="585"/>
      <c r="EB466" s="585"/>
      <c r="EC466" s="585"/>
      <c r="ED466" s="585"/>
      <c r="EE466" s="585"/>
      <c r="EF466" s="585"/>
      <c r="EG466" s="585"/>
      <c r="EH466" s="585"/>
      <c r="EI466" s="585"/>
      <c r="EJ466" s="585"/>
      <c r="EK466" s="585"/>
      <c r="EL466" s="585"/>
      <c r="EM466" s="585"/>
      <c r="EN466" s="585"/>
      <c r="EO466" s="585"/>
      <c r="EP466" s="585"/>
      <c r="EQ466" s="585"/>
      <c r="ER466" s="585"/>
      <c r="ES466" s="585"/>
      <c r="ET466" s="585"/>
      <c r="EU466" s="585"/>
      <c r="EV466" s="585"/>
      <c r="EW466" s="585"/>
      <c r="EX466" s="585"/>
      <c r="EY466" s="585"/>
      <c r="EZ466" s="585"/>
      <c r="FA466" s="585"/>
      <c r="FB466" s="585"/>
      <c r="FC466" s="585"/>
      <c r="FD466" s="585"/>
      <c r="FE466" s="585"/>
      <c r="FF466" s="585"/>
      <c r="FG466" s="585"/>
      <c r="FH466" s="585"/>
      <c r="FI466" s="585"/>
      <c r="FJ466" s="585"/>
      <c r="FK466" s="585"/>
      <c r="FL466" s="585"/>
      <c r="FM466" s="585"/>
      <c r="FN466" s="585"/>
      <c r="FO466" s="585"/>
      <c r="FP466" s="585"/>
      <c r="FQ466" s="585"/>
      <c r="FR466" s="585"/>
      <c r="FS466" s="585"/>
      <c r="FT466" s="585"/>
      <c r="FU466" s="585"/>
      <c r="FV466" s="585"/>
      <c r="FW466" s="585"/>
      <c r="FX466" s="585"/>
      <c r="FY466" s="585"/>
      <c r="FZ466" s="585"/>
      <c r="GA466" s="585"/>
      <c r="GB466" s="585"/>
      <c r="GC466" s="585"/>
      <c r="GD466" s="585"/>
      <c r="GE466" s="585"/>
      <c r="GF466" s="585"/>
      <c r="GG466" s="585"/>
      <c r="GH466" s="585"/>
      <c r="GI466" s="585"/>
      <c r="GJ466" s="585"/>
      <c r="GK466" s="585"/>
      <c r="GL466" s="585"/>
      <c r="GM466" s="585"/>
      <c r="GN466" s="585"/>
      <c r="GO466" s="585"/>
      <c r="GP466" s="585"/>
      <c r="GQ466" s="585"/>
      <c r="GR466" s="585"/>
      <c r="GS466" s="585"/>
      <c r="GT466" s="585"/>
      <c r="GU466" s="585"/>
      <c r="GV466" s="585"/>
      <c r="GW466" s="585"/>
      <c r="GX466" s="585"/>
      <c r="GY466" s="585"/>
      <c r="GZ466" s="585"/>
      <c r="HA466" s="585"/>
      <c r="HB466" s="585"/>
      <c r="HC466" s="585"/>
      <c r="HD466" s="585"/>
      <c r="HE466" s="585"/>
      <c r="HF466" s="585"/>
      <c r="HG466" s="585"/>
      <c r="HH466" s="585"/>
      <c r="HI466" s="585"/>
      <c r="HJ466" s="585"/>
      <c r="HK466" s="585"/>
      <c r="HL466" s="585"/>
      <c r="HM466" s="585"/>
      <c r="HN466" s="585"/>
      <c r="HO466" s="585"/>
      <c r="HP466" s="585"/>
      <c r="HQ466" s="585"/>
      <c r="HR466" s="585"/>
      <c r="HS466" s="585"/>
      <c r="HT466" s="585"/>
      <c r="HU466" s="585"/>
      <c r="HV466" s="585"/>
      <c r="HW466" s="585"/>
      <c r="HX466" s="585"/>
      <c r="HY466" s="585"/>
      <c r="HZ466" s="585"/>
      <c r="IA466" s="585"/>
      <c r="IB466" s="585"/>
      <c r="IC466" s="585"/>
      <c r="ID466" s="585"/>
      <c r="IE466" s="585"/>
      <c r="IF466" s="585"/>
      <c r="IG466" s="585"/>
      <c r="IH466" s="585"/>
      <c r="II466" s="585"/>
      <c r="IJ466" s="585"/>
      <c r="IK466" s="585"/>
      <c r="IL466" s="585"/>
      <c r="IM466" s="585"/>
      <c r="IN466" s="585"/>
      <c r="IO466" s="585"/>
      <c r="IP466" s="585"/>
      <c r="IQ466" s="585"/>
      <c r="IR466" s="585"/>
      <c r="IS466" s="585"/>
      <c r="IT466" s="585"/>
      <c r="IU466" s="585"/>
      <c r="IV466" s="585"/>
    </row>
    <row r="467" spans="1:256" ht="12.75" customHeight="1" x14ac:dyDescent="0.2">
      <c r="A467" s="582"/>
      <c r="B467" s="847"/>
      <c r="C467" s="848"/>
      <c r="D467" s="848"/>
      <c r="E467" s="848"/>
      <c r="F467" s="848"/>
      <c r="G467" s="848"/>
      <c r="H467" s="848"/>
      <c r="I467" s="849"/>
      <c r="J467" s="583"/>
      <c r="K467" s="584"/>
      <c r="L467" s="584"/>
      <c r="M467" s="585"/>
      <c r="N467" s="585"/>
      <c r="O467" s="585"/>
      <c r="P467" s="585"/>
      <c r="Q467" s="585"/>
      <c r="R467" s="585"/>
      <c r="S467" s="585"/>
      <c r="T467" s="585"/>
      <c r="U467" s="585"/>
      <c r="V467" s="585"/>
      <c r="W467" s="585"/>
      <c r="X467" s="585"/>
      <c r="Y467" s="585"/>
      <c r="Z467" s="585"/>
      <c r="AA467" s="585"/>
      <c r="AB467" s="585"/>
      <c r="AC467" s="585"/>
      <c r="AD467" s="585"/>
      <c r="AE467" s="585"/>
      <c r="AF467" s="585"/>
      <c r="AG467" s="585"/>
      <c r="AH467" s="585"/>
      <c r="AI467" s="585"/>
      <c r="AJ467" s="585"/>
      <c r="AK467" s="585"/>
      <c r="AL467" s="585"/>
      <c r="AM467" s="585"/>
      <c r="AN467" s="585"/>
      <c r="AO467" s="585"/>
      <c r="AP467" s="585"/>
      <c r="AQ467" s="585"/>
      <c r="AR467" s="585"/>
      <c r="AS467" s="585"/>
      <c r="AT467" s="585"/>
      <c r="AU467" s="585"/>
      <c r="AV467" s="585"/>
      <c r="AW467" s="585"/>
      <c r="AX467" s="585"/>
      <c r="AY467" s="585"/>
      <c r="AZ467" s="585"/>
      <c r="BA467" s="585"/>
      <c r="BB467" s="585"/>
      <c r="BC467" s="585"/>
      <c r="BD467" s="585"/>
      <c r="BE467" s="585"/>
      <c r="BF467" s="585"/>
      <c r="BG467" s="585"/>
      <c r="BH467" s="585"/>
      <c r="BI467" s="585"/>
      <c r="BJ467" s="585"/>
      <c r="BK467" s="585"/>
      <c r="BL467" s="585"/>
      <c r="BM467" s="585"/>
      <c r="BN467" s="585"/>
      <c r="BO467" s="585"/>
      <c r="BP467" s="585"/>
      <c r="BQ467" s="585"/>
      <c r="BR467" s="585"/>
      <c r="BS467" s="585"/>
      <c r="BT467" s="585"/>
      <c r="BU467" s="585"/>
      <c r="BV467" s="585"/>
      <c r="BW467" s="585"/>
      <c r="BX467" s="585"/>
      <c r="BY467" s="585"/>
      <c r="BZ467" s="585"/>
      <c r="CA467" s="585"/>
      <c r="CB467" s="585"/>
      <c r="CC467" s="585"/>
      <c r="CD467" s="585"/>
      <c r="CE467" s="585"/>
      <c r="CF467" s="585"/>
      <c r="CG467" s="585"/>
      <c r="CH467" s="585"/>
      <c r="CI467" s="585"/>
      <c r="CJ467" s="585"/>
      <c r="CK467" s="585"/>
      <c r="CL467" s="585"/>
      <c r="CM467" s="585"/>
      <c r="CN467" s="585"/>
      <c r="CO467" s="585"/>
      <c r="CP467" s="585"/>
      <c r="CQ467" s="585"/>
      <c r="CR467" s="585"/>
      <c r="CS467" s="585"/>
      <c r="CT467" s="585"/>
      <c r="CU467" s="585"/>
      <c r="CV467" s="585"/>
      <c r="CW467" s="585"/>
      <c r="CX467" s="585"/>
      <c r="CY467" s="585"/>
      <c r="CZ467" s="585"/>
      <c r="DA467" s="585"/>
      <c r="DB467" s="585"/>
      <c r="DC467" s="585"/>
      <c r="DD467" s="585"/>
      <c r="DE467" s="585"/>
      <c r="DF467" s="585"/>
      <c r="DG467" s="585"/>
      <c r="DH467" s="585"/>
      <c r="DI467" s="585"/>
      <c r="DJ467" s="585"/>
      <c r="DK467" s="585"/>
      <c r="DL467" s="585"/>
      <c r="DM467" s="585"/>
      <c r="DN467" s="585"/>
      <c r="DO467" s="585"/>
      <c r="DP467" s="585"/>
      <c r="DQ467" s="585"/>
      <c r="DR467" s="585"/>
      <c r="DS467" s="585"/>
      <c r="DT467" s="585"/>
      <c r="DU467" s="585"/>
      <c r="DV467" s="585"/>
      <c r="DW467" s="585"/>
      <c r="DX467" s="585"/>
      <c r="DY467" s="585"/>
      <c r="DZ467" s="585"/>
      <c r="EA467" s="585"/>
      <c r="EB467" s="585"/>
      <c r="EC467" s="585"/>
      <c r="ED467" s="585"/>
      <c r="EE467" s="585"/>
      <c r="EF467" s="585"/>
      <c r="EG467" s="585"/>
      <c r="EH467" s="585"/>
      <c r="EI467" s="585"/>
      <c r="EJ467" s="585"/>
      <c r="EK467" s="585"/>
      <c r="EL467" s="585"/>
      <c r="EM467" s="585"/>
      <c r="EN467" s="585"/>
      <c r="EO467" s="585"/>
      <c r="EP467" s="585"/>
      <c r="EQ467" s="585"/>
      <c r="ER467" s="585"/>
      <c r="ES467" s="585"/>
      <c r="ET467" s="585"/>
      <c r="EU467" s="585"/>
      <c r="EV467" s="585"/>
      <c r="EW467" s="585"/>
      <c r="EX467" s="585"/>
      <c r="EY467" s="585"/>
      <c r="EZ467" s="585"/>
      <c r="FA467" s="585"/>
      <c r="FB467" s="585"/>
      <c r="FC467" s="585"/>
      <c r="FD467" s="585"/>
      <c r="FE467" s="585"/>
      <c r="FF467" s="585"/>
      <c r="FG467" s="585"/>
      <c r="FH467" s="585"/>
      <c r="FI467" s="585"/>
      <c r="FJ467" s="585"/>
      <c r="FK467" s="585"/>
      <c r="FL467" s="585"/>
      <c r="FM467" s="585"/>
      <c r="FN467" s="585"/>
      <c r="FO467" s="585"/>
      <c r="FP467" s="585"/>
      <c r="FQ467" s="585"/>
      <c r="FR467" s="585"/>
      <c r="FS467" s="585"/>
      <c r="FT467" s="585"/>
      <c r="FU467" s="585"/>
      <c r="FV467" s="585"/>
      <c r="FW467" s="585"/>
      <c r="FX467" s="585"/>
      <c r="FY467" s="585"/>
      <c r="FZ467" s="585"/>
      <c r="GA467" s="585"/>
      <c r="GB467" s="585"/>
      <c r="GC467" s="585"/>
      <c r="GD467" s="585"/>
      <c r="GE467" s="585"/>
      <c r="GF467" s="585"/>
      <c r="GG467" s="585"/>
      <c r="GH467" s="585"/>
      <c r="GI467" s="585"/>
      <c r="GJ467" s="585"/>
      <c r="GK467" s="585"/>
      <c r="GL467" s="585"/>
      <c r="GM467" s="585"/>
      <c r="GN467" s="585"/>
      <c r="GO467" s="585"/>
      <c r="GP467" s="585"/>
      <c r="GQ467" s="585"/>
      <c r="GR467" s="585"/>
      <c r="GS467" s="585"/>
      <c r="GT467" s="585"/>
      <c r="GU467" s="585"/>
      <c r="GV467" s="585"/>
      <c r="GW467" s="585"/>
      <c r="GX467" s="585"/>
      <c r="GY467" s="585"/>
      <c r="GZ467" s="585"/>
      <c r="HA467" s="585"/>
      <c r="HB467" s="585"/>
      <c r="HC467" s="585"/>
      <c r="HD467" s="585"/>
      <c r="HE467" s="585"/>
      <c r="HF467" s="585"/>
      <c r="HG467" s="585"/>
      <c r="HH467" s="585"/>
      <c r="HI467" s="585"/>
      <c r="HJ467" s="585"/>
      <c r="HK467" s="585"/>
      <c r="HL467" s="585"/>
      <c r="HM467" s="585"/>
      <c r="HN467" s="585"/>
      <c r="HO467" s="585"/>
      <c r="HP467" s="585"/>
      <c r="HQ467" s="585"/>
      <c r="HR467" s="585"/>
      <c r="HS467" s="585"/>
      <c r="HT467" s="585"/>
      <c r="HU467" s="585"/>
      <c r="HV467" s="585"/>
      <c r="HW467" s="585"/>
      <c r="HX467" s="585"/>
      <c r="HY467" s="585"/>
      <c r="HZ467" s="585"/>
      <c r="IA467" s="585"/>
      <c r="IB467" s="585"/>
      <c r="IC467" s="585"/>
      <c r="ID467" s="585"/>
      <c r="IE467" s="585"/>
      <c r="IF467" s="585"/>
      <c r="IG467" s="585"/>
      <c r="IH467" s="585"/>
      <c r="II467" s="585"/>
      <c r="IJ467" s="585"/>
      <c r="IK467" s="585"/>
      <c r="IL467" s="585"/>
      <c r="IM467" s="585"/>
      <c r="IN467" s="585"/>
      <c r="IO467" s="585"/>
      <c r="IP467" s="585"/>
      <c r="IQ467" s="585"/>
      <c r="IR467" s="585"/>
      <c r="IS467" s="585"/>
      <c r="IT467" s="585"/>
      <c r="IU467" s="585"/>
      <c r="IV467" s="585"/>
    </row>
    <row r="468" spans="1:256" s="589" customFormat="1" ht="19.5" customHeight="1" x14ac:dyDescent="0.2">
      <c r="A468" s="586"/>
      <c r="B468" s="882" t="str">
        <f>'[8]Anexo 2 elétrica'!H27</f>
        <v>ELE-014</v>
      </c>
      <c r="C468" s="897"/>
      <c r="D468" s="897"/>
      <c r="E468" s="897"/>
      <c r="F468" s="897"/>
      <c r="G468" s="897"/>
      <c r="H468" s="897"/>
      <c r="I468" s="898"/>
      <c r="J468" s="587"/>
      <c r="K468" s="587"/>
      <c r="L468" s="587"/>
      <c r="M468" s="588"/>
      <c r="N468" s="588"/>
      <c r="O468" s="588"/>
      <c r="P468" s="588"/>
      <c r="Q468" s="588"/>
      <c r="R468" s="588"/>
      <c r="S468" s="588"/>
      <c r="T468" s="588"/>
      <c r="U468" s="588"/>
      <c r="V468" s="588"/>
      <c r="W468" s="588"/>
      <c r="X468" s="588"/>
      <c r="Y468" s="588"/>
      <c r="Z468" s="588"/>
      <c r="AA468" s="588"/>
      <c r="AB468" s="588"/>
      <c r="AC468" s="588"/>
      <c r="AD468" s="588"/>
      <c r="AE468" s="588"/>
      <c r="AF468" s="588"/>
      <c r="AG468" s="588"/>
      <c r="AH468" s="588"/>
      <c r="AI468" s="588"/>
      <c r="AJ468" s="588"/>
      <c r="AK468" s="588"/>
      <c r="AL468" s="588"/>
      <c r="AM468" s="588"/>
      <c r="AN468" s="588"/>
      <c r="AO468" s="588"/>
      <c r="AP468" s="588"/>
      <c r="AQ468" s="588"/>
      <c r="AR468" s="588"/>
      <c r="AS468" s="588"/>
      <c r="AT468" s="588"/>
      <c r="AU468" s="588"/>
      <c r="AV468" s="588"/>
      <c r="AW468" s="588"/>
      <c r="AX468" s="588"/>
      <c r="AY468" s="588"/>
      <c r="AZ468" s="588"/>
      <c r="BA468" s="588"/>
      <c r="BB468" s="588"/>
      <c r="BC468" s="588"/>
      <c r="BD468" s="588"/>
      <c r="BE468" s="588"/>
      <c r="BF468" s="588"/>
      <c r="BG468" s="588"/>
      <c r="BH468" s="588"/>
      <c r="BI468" s="588"/>
      <c r="BJ468" s="588"/>
      <c r="BK468" s="588"/>
      <c r="BL468" s="588"/>
      <c r="BM468" s="588"/>
      <c r="BN468" s="588"/>
      <c r="BO468" s="588"/>
      <c r="BP468" s="588"/>
      <c r="BQ468" s="588"/>
      <c r="BR468" s="588"/>
      <c r="BS468" s="588"/>
      <c r="BT468" s="588"/>
      <c r="BU468" s="588"/>
      <c r="BV468" s="588"/>
      <c r="BW468" s="588"/>
      <c r="BX468" s="588"/>
      <c r="BY468" s="588"/>
      <c r="BZ468" s="588"/>
      <c r="CA468" s="588"/>
      <c r="CB468" s="588"/>
      <c r="CC468" s="588"/>
      <c r="CD468" s="588"/>
      <c r="CE468" s="588"/>
      <c r="CF468" s="588"/>
      <c r="CG468" s="588"/>
      <c r="CH468" s="588"/>
      <c r="CI468" s="588"/>
      <c r="CJ468" s="588"/>
      <c r="CK468" s="588"/>
      <c r="CL468" s="588"/>
      <c r="CM468" s="588"/>
      <c r="CN468" s="588"/>
      <c r="CO468" s="588"/>
      <c r="CP468" s="588"/>
      <c r="CQ468" s="588"/>
      <c r="CR468" s="588"/>
      <c r="CS468" s="588"/>
      <c r="CT468" s="588"/>
      <c r="CU468" s="588"/>
      <c r="CV468" s="588"/>
      <c r="CW468" s="588"/>
      <c r="CX468" s="588"/>
      <c r="CY468" s="588"/>
      <c r="CZ468" s="588"/>
      <c r="DA468" s="588"/>
      <c r="DB468" s="588"/>
      <c r="DC468" s="588"/>
      <c r="DD468" s="588"/>
      <c r="DE468" s="588"/>
      <c r="DF468" s="588"/>
      <c r="DG468" s="588"/>
      <c r="DH468" s="588"/>
      <c r="DI468" s="588"/>
      <c r="DJ468" s="588"/>
      <c r="DK468" s="588"/>
      <c r="DL468" s="588"/>
      <c r="DM468" s="588"/>
      <c r="DN468" s="588"/>
      <c r="DO468" s="588"/>
      <c r="DP468" s="588"/>
      <c r="DQ468" s="588"/>
      <c r="DR468" s="588"/>
      <c r="DS468" s="588"/>
      <c r="DT468" s="588"/>
      <c r="DU468" s="588"/>
      <c r="DV468" s="588"/>
      <c r="DW468" s="588"/>
      <c r="DX468" s="588"/>
      <c r="DY468" s="588"/>
      <c r="DZ468" s="588"/>
      <c r="EA468" s="588"/>
      <c r="EB468" s="588"/>
      <c r="EC468" s="588"/>
      <c r="ED468" s="588"/>
      <c r="EE468" s="588"/>
      <c r="EF468" s="588"/>
      <c r="EG468" s="588"/>
      <c r="EH468" s="588"/>
      <c r="EI468" s="588"/>
      <c r="EJ468" s="588"/>
      <c r="EK468" s="588"/>
      <c r="EL468" s="588"/>
      <c r="EM468" s="588"/>
      <c r="EN468" s="588"/>
      <c r="EO468" s="588"/>
      <c r="EP468" s="588"/>
      <c r="EQ468" s="588"/>
      <c r="ER468" s="588"/>
      <c r="ES468" s="588"/>
      <c r="ET468" s="588"/>
      <c r="EU468" s="588"/>
      <c r="EV468" s="588"/>
      <c r="EW468" s="588"/>
      <c r="EX468" s="588"/>
      <c r="EY468" s="588"/>
      <c r="EZ468" s="588"/>
      <c r="FA468" s="588"/>
      <c r="FB468" s="588"/>
      <c r="FC468" s="588"/>
      <c r="FD468" s="588"/>
      <c r="FE468" s="588"/>
      <c r="FF468" s="588"/>
      <c r="FG468" s="588"/>
      <c r="FH468" s="588"/>
      <c r="FI468" s="588"/>
      <c r="FJ468" s="588"/>
      <c r="FK468" s="588"/>
      <c r="FL468" s="588"/>
      <c r="FM468" s="588"/>
      <c r="FN468" s="588"/>
      <c r="FO468" s="588"/>
      <c r="FP468" s="588"/>
      <c r="FQ468" s="588"/>
      <c r="FR468" s="588"/>
      <c r="FS468" s="588"/>
      <c r="FT468" s="588"/>
      <c r="FU468" s="588"/>
      <c r="FV468" s="588"/>
      <c r="FW468" s="588"/>
      <c r="FX468" s="588"/>
      <c r="FY468" s="588"/>
      <c r="FZ468" s="588"/>
      <c r="GA468" s="588"/>
      <c r="GB468" s="588"/>
      <c r="GC468" s="588"/>
      <c r="GD468" s="588"/>
      <c r="GE468" s="588"/>
      <c r="GF468" s="588"/>
      <c r="GG468" s="588"/>
      <c r="GH468" s="588"/>
      <c r="GI468" s="588"/>
      <c r="GJ468" s="588"/>
      <c r="GK468" s="588"/>
      <c r="GL468" s="588"/>
      <c r="GM468" s="588"/>
      <c r="GN468" s="588"/>
      <c r="GO468" s="588"/>
      <c r="GP468" s="588"/>
      <c r="GQ468" s="588"/>
      <c r="GR468" s="588"/>
      <c r="GS468" s="588"/>
      <c r="GT468" s="588"/>
      <c r="GU468" s="588"/>
      <c r="GV468" s="588"/>
      <c r="GW468" s="588"/>
      <c r="GX468" s="588"/>
      <c r="GY468" s="588"/>
      <c r="GZ468" s="588"/>
      <c r="HA468" s="588"/>
      <c r="HB468" s="588"/>
      <c r="HC468" s="588"/>
      <c r="HD468" s="588"/>
      <c r="HE468" s="588"/>
      <c r="HF468" s="588"/>
      <c r="HG468" s="588"/>
      <c r="HH468" s="588"/>
      <c r="HI468" s="588"/>
      <c r="HJ468" s="588"/>
      <c r="HK468" s="588"/>
      <c r="HL468" s="588"/>
      <c r="HM468" s="588"/>
      <c r="HN468" s="588"/>
      <c r="HO468" s="588"/>
      <c r="HP468" s="588"/>
      <c r="HQ468" s="588"/>
      <c r="HR468" s="588"/>
      <c r="HS468" s="588"/>
      <c r="HT468" s="588"/>
      <c r="HU468" s="588"/>
      <c r="HV468" s="588"/>
      <c r="HW468" s="588"/>
      <c r="HX468" s="588"/>
      <c r="HY468" s="588"/>
      <c r="HZ468" s="588"/>
      <c r="IA468" s="588"/>
      <c r="IB468" s="588"/>
      <c r="IC468" s="588"/>
      <c r="ID468" s="588"/>
      <c r="IE468" s="588"/>
      <c r="IF468" s="588"/>
      <c r="IG468" s="588"/>
      <c r="IH468" s="588"/>
      <c r="II468" s="588"/>
      <c r="IJ468" s="588"/>
      <c r="IK468" s="588"/>
      <c r="IL468" s="588"/>
      <c r="IM468" s="588"/>
      <c r="IN468" s="588"/>
      <c r="IO468" s="588"/>
      <c r="IP468" s="588"/>
      <c r="IQ468" s="588"/>
      <c r="IR468" s="588"/>
      <c r="IS468" s="588"/>
      <c r="IT468" s="588"/>
      <c r="IU468" s="588"/>
      <c r="IV468" s="588"/>
    </row>
    <row r="469" spans="1:256" s="589" customFormat="1" ht="19.5" customHeight="1" x14ac:dyDescent="0.2">
      <c r="A469" s="586"/>
      <c r="B469" s="885" t="s">
        <v>215</v>
      </c>
      <c r="C469" s="897"/>
      <c r="D469" s="590" t="s">
        <v>22</v>
      </c>
      <c r="E469" s="590" t="s">
        <v>216</v>
      </c>
      <c r="F469" s="899" t="s">
        <v>217</v>
      </c>
      <c r="G469" s="899"/>
      <c r="H469" s="899" t="s">
        <v>218</v>
      </c>
      <c r="I469" s="900"/>
      <c r="J469" s="587"/>
      <c r="K469" s="587"/>
      <c r="L469" s="587"/>
      <c r="M469" s="588"/>
      <c r="N469" s="588"/>
      <c r="O469" s="588"/>
      <c r="P469" s="588"/>
      <c r="Q469" s="588"/>
      <c r="R469" s="588"/>
      <c r="S469" s="588"/>
      <c r="T469" s="588"/>
      <c r="U469" s="588"/>
      <c r="V469" s="588"/>
      <c r="W469" s="588"/>
      <c r="X469" s="588"/>
      <c r="Y469" s="588"/>
      <c r="Z469" s="588"/>
      <c r="AA469" s="588"/>
      <c r="AB469" s="588"/>
      <c r="AC469" s="588"/>
      <c r="AD469" s="588"/>
      <c r="AE469" s="588"/>
      <c r="AF469" s="588"/>
      <c r="AG469" s="588"/>
      <c r="AH469" s="588"/>
      <c r="AI469" s="588"/>
      <c r="AJ469" s="588"/>
      <c r="AK469" s="588"/>
      <c r="AL469" s="588"/>
      <c r="AM469" s="588"/>
      <c r="AN469" s="588"/>
      <c r="AO469" s="588"/>
      <c r="AP469" s="588"/>
      <c r="AQ469" s="588"/>
      <c r="AR469" s="588"/>
      <c r="AS469" s="588"/>
      <c r="AT469" s="588"/>
      <c r="AU469" s="588"/>
      <c r="AV469" s="588"/>
      <c r="AW469" s="588"/>
      <c r="AX469" s="588"/>
      <c r="AY469" s="588"/>
      <c r="AZ469" s="588"/>
      <c r="BA469" s="588"/>
      <c r="BB469" s="588"/>
      <c r="BC469" s="588"/>
      <c r="BD469" s="588"/>
      <c r="BE469" s="588"/>
      <c r="BF469" s="588"/>
      <c r="BG469" s="588"/>
      <c r="BH469" s="588"/>
      <c r="BI469" s="588"/>
      <c r="BJ469" s="588"/>
      <c r="BK469" s="588"/>
      <c r="BL469" s="588"/>
      <c r="BM469" s="588"/>
      <c r="BN469" s="588"/>
      <c r="BO469" s="588"/>
      <c r="BP469" s="588"/>
      <c r="BQ469" s="588"/>
      <c r="BR469" s="588"/>
      <c r="BS469" s="588"/>
      <c r="BT469" s="588"/>
      <c r="BU469" s="588"/>
      <c r="BV469" s="588"/>
      <c r="BW469" s="588"/>
      <c r="BX469" s="588"/>
      <c r="BY469" s="588"/>
      <c r="BZ469" s="588"/>
      <c r="CA469" s="588"/>
      <c r="CB469" s="588"/>
      <c r="CC469" s="588"/>
      <c r="CD469" s="588"/>
      <c r="CE469" s="588"/>
      <c r="CF469" s="588"/>
      <c r="CG469" s="588"/>
      <c r="CH469" s="588"/>
      <c r="CI469" s="588"/>
      <c r="CJ469" s="588"/>
      <c r="CK469" s="588"/>
      <c r="CL469" s="588"/>
      <c r="CM469" s="588"/>
      <c r="CN469" s="588"/>
      <c r="CO469" s="588"/>
      <c r="CP469" s="588"/>
      <c r="CQ469" s="588"/>
      <c r="CR469" s="588"/>
      <c r="CS469" s="588"/>
      <c r="CT469" s="588"/>
      <c r="CU469" s="588"/>
      <c r="CV469" s="588"/>
      <c r="CW469" s="588"/>
      <c r="CX469" s="588"/>
      <c r="CY469" s="588"/>
      <c r="CZ469" s="588"/>
      <c r="DA469" s="588"/>
      <c r="DB469" s="588"/>
      <c r="DC469" s="588"/>
      <c r="DD469" s="588"/>
      <c r="DE469" s="588"/>
      <c r="DF469" s="588"/>
      <c r="DG469" s="588"/>
      <c r="DH469" s="588"/>
      <c r="DI469" s="588"/>
      <c r="DJ469" s="588"/>
      <c r="DK469" s="588"/>
      <c r="DL469" s="588"/>
      <c r="DM469" s="588"/>
      <c r="DN469" s="588"/>
      <c r="DO469" s="588"/>
      <c r="DP469" s="588"/>
      <c r="DQ469" s="588"/>
      <c r="DR469" s="588"/>
      <c r="DS469" s="588"/>
      <c r="DT469" s="588"/>
      <c r="DU469" s="588"/>
      <c r="DV469" s="588"/>
      <c r="DW469" s="588"/>
      <c r="DX469" s="588"/>
      <c r="DY469" s="588"/>
      <c r="DZ469" s="588"/>
      <c r="EA469" s="588"/>
      <c r="EB469" s="588"/>
      <c r="EC469" s="588"/>
      <c r="ED469" s="588"/>
      <c r="EE469" s="588"/>
      <c r="EF469" s="588"/>
      <c r="EG469" s="588"/>
      <c r="EH469" s="588"/>
      <c r="EI469" s="588"/>
      <c r="EJ469" s="588"/>
      <c r="EK469" s="588"/>
      <c r="EL469" s="588"/>
      <c r="EM469" s="588"/>
      <c r="EN469" s="588"/>
      <c r="EO469" s="588"/>
      <c r="EP469" s="588"/>
      <c r="EQ469" s="588"/>
      <c r="ER469" s="588"/>
      <c r="ES469" s="588"/>
      <c r="ET469" s="588"/>
      <c r="EU469" s="588"/>
      <c r="EV469" s="588"/>
      <c r="EW469" s="588"/>
      <c r="EX469" s="588"/>
      <c r="EY469" s="588"/>
      <c r="EZ469" s="588"/>
      <c r="FA469" s="588"/>
      <c r="FB469" s="588"/>
      <c r="FC469" s="588"/>
      <c r="FD469" s="588"/>
      <c r="FE469" s="588"/>
      <c r="FF469" s="588"/>
      <c r="FG469" s="588"/>
      <c r="FH469" s="588"/>
      <c r="FI469" s="588"/>
      <c r="FJ469" s="588"/>
      <c r="FK469" s="588"/>
      <c r="FL469" s="588"/>
      <c r="FM469" s="588"/>
      <c r="FN469" s="588"/>
      <c r="FO469" s="588"/>
      <c r="FP469" s="588"/>
      <c r="FQ469" s="588"/>
      <c r="FR469" s="588"/>
      <c r="FS469" s="588"/>
      <c r="FT469" s="588"/>
      <c r="FU469" s="588"/>
      <c r="FV469" s="588"/>
      <c r="FW469" s="588"/>
      <c r="FX469" s="588"/>
      <c r="FY469" s="588"/>
      <c r="FZ469" s="588"/>
      <c r="GA469" s="588"/>
      <c r="GB469" s="588"/>
      <c r="GC469" s="588"/>
      <c r="GD469" s="588"/>
      <c r="GE469" s="588"/>
      <c r="GF469" s="588"/>
      <c r="GG469" s="588"/>
      <c r="GH469" s="588"/>
      <c r="GI469" s="588"/>
      <c r="GJ469" s="588"/>
      <c r="GK469" s="588"/>
      <c r="GL469" s="588"/>
      <c r="GM469" s="588"/>
      <c r="GN469" s="588"/>
      <c r="GO469" s="588"/>
      <c r="GP469" s="588"/>
      <c r="GQ469" s="588"/>
      <c r="GR469" s="588"/>
      <c r="GS469" s="588"/>
      <c r="GT469" s="588"/>
      <c r="GU469" s="588"/>
      <c r="GV469" s="588"/>
      <c r="GW469" s="588"/>
      <c r="GX469" s="588"/>
      <c r="GY469" s="588"/>
      <c r="GZ469" s="588"/>
      <c r="HA469" s="588"/>
      <c r="HB469" s="588"/>
      <c r="HC469" s="588"/>
      <c r="HD469" s="588"/>
      <c r="HE469" s="588"/>
      <c r="HF469" s="588"/>
      <c r="HG469" s="588"/>
      <c r="HH469" s="588"/>
      <c r="HI469" s="588"/>
      <c r="HJ469" s="588"/>
      <c r="HK469" s="588"/>
      <c r="HL469" s="588"/>
      <c r="HM469" s="588"/>
      <c r="HN469" s="588"/>
      <c r="HO469" s="588"/>
      <c r="HP469" s="588"/>
      <c r="HQ469" s="588"/>
      <c r="HR469" s="588"/>
      <c r="HS469" s="588"/>
      <c r="HT469" s="588"/>
      <c r="HU469" s="588"/>
      <c r="HV469" s="588"/>
      <c r="HW469" s="588"/>
      <c r="HX469" s="588"/>
      <c r="HY469" s="588"/>
      <c r="HZ469" s="588"/>
      <c r="IA469" s="588"/>
      <c r="IB469" s="588"/>
      <c r="IC469" s="588"/>
      <c r="ID469" s="588"/>
      <c r="IE469" s="588"/>
      <c r="IF469" s="588"/>
      <c r="IG469" s="588"/>
      <c r="IH469" s="588"/>
      <c r="II469" s="588"/>
      <c r="IJ469" s="588"/>
      <c r="IK469" s="588"/>
      <c r="IL469" s="588"/>
      <c r="IM469" s="588"/>
      <c r="IN469" s="588"/>
      <c r="IO469" s="588"/>
      <c r="IP469" s="588"/>
      <c r="IQ469" s="588"/>
      <c r="IR469" s="588"/>
      <c r="IS469" s="588"/>
      <c r="IT469" s="588"/>
      <c r="IU469" s="588"/>
      <c r="IV469" s="588"/>
    </row>
    <row r="470" spans="1:256" s="177" customFormat="1" ht="62.25" customHeight="1" x14ac:dyDescent="0.2">
      <c r="A470" s="591" t="str">
        <f>B468</f>
        <v>ELE-014</v>
      </c>
      <c r="B470" s="825" t="str">
        <f>'[8]Anexo 2 elétrica'!B27</f>
        <v>Fornecimento e instalação de Disjuntores monopolares  de 20A, Icc 6,0KA em 230/400VCA, curva C. Marca de Referência Schneider.</v>
      </c>
      <c r="C470" s="826"/>
      <c r="D470" s="560" t="s">
        <v>8</v>
      </c>
      <c r="E470" s="101">
        <v>93655</v>
      </c>
      <c r="F470" s="836" t="s">
        <v>217</v>
      </c>
      <c r="G470" s="837"/>
      <c r="H470" s="907" t="s">
        <v>221</v>
      </c>
      <c r="I470" s="908"/>
      <c r="J470" s="178" t="e">
        <f>#REF!</f>
        <v>#REF!</v>
      </c>
      <c r="K470" s="175"/>
      <c r="L470" s="175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  <c r="CD470" s="176"/>
      <c r="CE470" s="176"/>
      <c r="CF470" s="176"/>
      <c r="CG470" s="176"/>
      <c r="CH470" s="176"/>
      <c r="CI470" s="176"/>
      <c r="CJ470" s="176"/>
      <c r="CK470" s="176"/>
      <c r="CL470" s="176"/>
      <c r="CM470" s="176"/>
      <c r="CN470" s="176"/>
      <c r="CO470" s="176"/>
      <c r="CP470" s="176"/>
      <c r="CQ470" s="176"/>
      <c r="CR470" s="176"/>
      <c r="CS470" s="176"/>
      <c r="CT470" s="176"/>
      <c r="CU470" s="176"/>
      <c r="CV470" s="176"/>
      <c r="CW470" s="176"/>
      <c r="CX470" s="176"/>
      <c r="CY470" s="176"/>
      <c r="CZ470" s="176"/>
      <c r="DA470" s="176"/>
      <c r="DB470" s="176"/>
      <c r="DC470" s="176"/>
      <c r="DD470" s="176"/>
      <c r="DE470" s="176"/>
      <c r="DF470" s="176"/>
      <c r="DG470" s="176"/>
      <c r="DH470" s="176"/>
      <c r="DI470" s="176"/>
      <c r="DJ470" s="176"/>
      <c r="DK470" s="176"/>
      <c r="DL470" s="176"/>
      <c r="DM470" s="176"/>
      <c r="DN470" s="176"/>
      <c r="DO470" s="176"/>
      <c r="DP470" s="176"/>
      <c r="DQ470" s="176"/>
      <c r="DR470" s="176"/>
      <c r="DS470" s="176"/>
      <c r="DT470" s="176"/>
      <c r="DU470" s="176"/>
      <c r="DV470" s="176"/>
      <c r="DW470" s="176"/>
      <c r="DX470" s="176"/>
      <c r="DY470" s="176"/>
      <c r="DZ470" s="176"/>
      <c r="EA470" s="176"/>
      <c r="EB470" s="176"/>
      <c r="EC470" s="176"/>
      <c r="ED470" s="176"/>
      <c r="EE470" s="176"/>
      <c r="EF470" s="176"/>
      <c r="EG470" s="176"/>
      <c r="EH470" s="176"/>
      <c r="EI470" s="176"/>
      <c r="EJ470" s="176"/>
      <c r="EK470" s="176"/>
      <c r="EL470" s="176"/>
      <c r="EM470" s="176"/>
      <c r="EN470" s="176"/>
      <c r="EO470" s="176"/>
      <c r="EP470" s="176"/>
      <c r="EQ470" s="176"/>
      <c r="ER470" s="176"/>
      <c r="ES470" s="176"/>
      <c r="ET470" s="176"/>
      <c r="EU470" s="176"/>
      <c r="EV470" s="176"/>
      <c r="EW470" s="176"/>
      <c r="EX470" s="176"/>
      <c r="EY470" s="176"/>
      <c r="EZ470" s="176"/>
      <c r="FA470" s="176"/>
      <c r="FB470" s="176"/>
      <c r="FC470" s="176"/>
      <c r="FD470" s="176"/>
      <c r="FE470" s="176"/>
      <c r="FF470" s="176"/>
      <c r="FG470" s="176"/>
      <c r="FH470" s="176"/>
      <c r="FI470" s="176"/>
      <c r="FJ470" s="176"/>
      <c r="FK470" s="176"/>
      <c r="FL470" s="176"/>
      <c r="FM470" s="176"/>
      <c r="FN470" s="176"/>
      <c r="FO470" s="176"/>
      <c r="FP470" s="176"/>
      <c r="FQ470" s="176"/>
      <c r="FR470" s="176"/>
      <c r="FS470" s="176"/>
      <c r="FT470" s="176"/>
      <c r="FU470" s="176"/>
      <c r="FV470" s="176"/>
      <c r="FW470" s="176"/>
      <c r="FX470" s="176"/>
      <c r="FY470" s="176"/>
      <c r="FZ470" s="176"/>
      <c r="GA470" s="176"/>
      <c r="GB470" s="176"/>
      <c r="GC470" s="176"/>
      <c r="GD470" s="176"/>
      <c r="GE470" s="176"/>
      <c r="GF470" s="176"/>
      <c r="GG470" s="176"/>
      <c r="GH470" s="176"/>
      <c r="GI470" s="176"/>
      <c r="GJ470" s="176"/>
      <c r="GK470" s="176"/>
      <c r="GL470" s="176"/>
      <c r="GM470" s="176"/>
      <c r="GN470" s="176"/>
      <c r="GO470" s="176"/>
      <c r="GP470" s="176"/>
      <c r="GQ470" s="176"/>
      <c r="GR470" s="176"/>
      <c r="GS470" s="176"/>
      <c r="GT470" s="176"/>
      <c r="GU470" s="176"/>
      <c r="GV470" s="176"/>
      <c r="GW470" s="176"/>
      <c r="GX470" s="176"/>
      <c r="GY470" s="176"/>
      <c r="GZ470" s="176"/>
      <c r="HA470" s="176"/>
      <c r="HB470" s="176"/>
      <c r="HC470" s="176"/>
      <c r="HD470" s="176"/>
      <c r="HE470" s="176"/>
      <c r="HF470" s="176"/>
      <c r="HG470" s="176"/>
      <c r="HH470" s="176"/>
      <c r="HI470" s="176"/>
      <c r="HJ470" s="176"/>
      <c r="HK470" s="176"/>
      <c r="HL470" s="176"/>
      <c r="HM470" s="176"/>
      <c r="HN470" s="176"/>
      <c r="HO470" s="176"/>
      <c r="HP470" s="176"/>
      <c r="HQ470" s="176"/>
      <c r="HR470" s="176"/>
      <c r="HS470" s="176"/>
      <c r="HT470" s="176"/>
      <c r="HU470" s="176"/>
      <c r="HV470" s="176"/>
      <c r="HW470" s="176"/>
      <c r="HX470" s="176"/>
      <c r="HY470" s="176"/>
      <c r="HZ470" s="176"/>
      <c r="IA470" s="176"/>
      <c r="IB470" s="176"/>
      <c r="IC470" s="176"/>
      <c r="ID470" s="176"/>
      <c r="IE470" s="176"/>
      <c r="IF470" s="176"/>
      <c r="IG470" s="176"/>
      <c r="IH470" s="176"/>
      <c r="II470" s="176"/>
      <c r="IJ470" s="176"/>
      <c r="IK470" s="176"/>
      <c r="IL470" s="176"/>
      <c r="IM470" s="176"/>
      <c r="IN470" s="176"/>
      <c r="IO470" s="176"/>
      <c r="IP470" s="176"/>
      <c r="IQ470" s="176"/>
      <c r="IR470" s="176"/>
      <c r="IS470" s="176"/>
      <c r="IT470" s="176"/>
      <c r="IU470" s="176"/>
      <c r="IV470" s="176"/>
    </row>
    <row r="471" spans="1:256" s="177" customFormat="1" x14ac:dyDescent="0.2">
      <c r="A471" s="591"/>
      <c r="B471" s="102"/>
      <c r="C471" s="672"/>
      <c r="D471" s="672"/>
      <c r="E471" s="672"/>
      <c r="F471" s="104"/>
      <c r="G471" s="105"/>
      <c r="H471" s="106"/>
      <c r="I471" s="107"/>
      <c r="J471" s="179"/>
      <c r="K471" s="175"/>
      <c r="L471" s="175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  <c r="CD471" s="176"/>
      <c r="CE471" s="176"/>
      <c r="CF471" s="176"/>
      <c r="CG471" s="176"/>
      <c r="CH471" s="176"/>
      <c r="CI471" s="176"/>
      <c r="CJ471" s="176"/>
      <c r="CK471" s="176"/>
      <c r="CL471" s="176"/>
      <c r="CM471" s="176"/>
      <c r="CN471" s="176"/>
      <c r="CO471" s="176"/>
      <c r="CP471" s="176"/>
      <c r="CQ471" s="176"/>
      <c r="CR471" s="176"/>
      <c r="CS471" s="176"/>
      <c r="CT471" s="176"/>
      <c r="CU471" s="176"/>
      <c r="CV471" s="176"/>
      <c r="CW471" s="176"/>
      <c r="CX471" s="176"/>
      <c r="CY471" s="176"/>
      <c r="CZ471" s="176"/>
      <c r="DA471" s="176"/>
      <c r="DB471" s="176"/>
      <c r="DC471" s="176"/>
      <c r="DD471" s="176"/>
      <c r="DE471" s="176"/>
      <c r="DF471" s="176"/>
      <c r="DG471" s="176"/>
      <c r="DH471" s="176"/>
      <c r="DI471" s="176"/>
      <c r="DJ471" s="176"/>
      <c r="DK471" s="176"/>
      <c r="DL471" s="176"/>
      <c r="DM471" s="176"/>
      <c r="DN471" s="176"/>
      <c r="DO471" s="176"/>
      <c r="DP471" s="176"/>
      <c r="DQ471" s="176"/>
      <c r="DR471" s="176"/>
      <c r="DS471" s="176"/>
      <c r="DT471" s="176"/>
      <c r="DU471" s="176"/>
      <c r="DV471" s="176"/>
      <c r="DW471" s="176"/>
      <c r="DX471" s="176"/>
      <c r="DY471" s="176"/>
      <c r="DZ471" s="176"/>
      <c r="EA471" s="176"/>
      <c r="EB471" s="176"/>
      <c r="EC471" s="176"/>
      <c r="ED471" s="176"/>
      <c r="EE471" s="176"/>
      <c r="EF471" s="176"/>
      <c r="EG471" s="176"/>
      <c r="EH471" s="176"/>
      <c r="EI471" s="176"/>
      <c r="EJ471" s="176"/>
      <c r="EK471" s="176"/>
      <c r="EL471" s="176"/>
      <c r="EM471" s="176"/>
      <c r="EN471" s="176"/>
      <c r="EO471" s="176"/>
      <c r="EP471" s="176"/>
      <c r="EQ471" s="176"/>
      <c r="ER471" s="176"/>
      <c r="ES471" s="176"/>
      <c r="ET471" s="176"/>
      <c r="EU471" s="176"/>
      <c r="EV471" s="176"/>
      <c r="EW471" s="176"/>
      <c r="EX471" s="176"/>
      <c r="EY471" s="176"/>
      <c r="EZ471" s="176"/>
      <c r="FA471" s="176"/>
      <c r="FB471" s="176"/>
      <c r="FC471" s="176"/>
      <c r="FD471" s="176"/>
      <c r="FE471" s="176"/>
      <c r="FF471" s="176"/>
      <c r="FG471" s="176"/>
      <c r="FH471" s="176"/>
      <c r="FI471" s="176"/>
      <c r="FJ471" s="176"/>
      <c r="FK471" s="176"/>
      <c r="FL471" s="176"/>
      <c r="FM471" s="176"/>
      <c r="FN471" s="176"/>
      <c r="FO471" s="176"/>
      <c r="FP471" s="176"/>
      <c r="FQ471" s="176"/>
      <c r="FR471" s="176"/>
      <c r="FS471" s="176"/>
      <c r="FT471" s="176"/>
      <c r="FU471" s="176"/>
      <c r="FV471" s="176"/>
      <c r="FW471" s="176"/>
      <c r="FX471" s="176"/>
      <c r="FY471" s="176"/>
      <c r="FZ471" s="176"/>
      <c r="GA471" s="176"/>
      <c r="GB471" s="176"/>
      <c r="GC471" s="176"/>
      <c r="GD471" s="176"/>
      <c r="GE471" s="176"/>
      <c r="GF471" s="176"/>
      <c r="GG471" s="176"/>
      <c r="GH471" s="176"/>
      <c r="GI471" s="176"/>
      <c r="GJ471" s="176"/>
      <c r="GK471" s="176"/>
      <c r="GL471" s="176"/>
      <c r="GM471" s="176"/>
      <c r="GN471" s="176"/>
      <c r="GO471" s="176"/>
      <c r="GP471" s="176"/>
      <c r="GQ471" s="176"/>
      <c r="GR471" s="176"/>
      <c r="GS471" s="176"/>
      <c r="GT471" s="176"/>
      <c r="GU471" s="176"/>
      <c r="GV471" s="176"/>
      <c r="GW471" s="176"/>
      <c r="GX471" s="176"/>
      <c r="GY471" s="176"/>
      <c r="GZ471" s="176"/>
      <c r="HA471" s="176"/>
      <c r="HB471" s="176"/>
      <c r="HC471" s="176"/>
      <c r="HD471" s="176"/>
      <c r="HE471" s="176"/>
      <c r="HF471" s="176"/>
      <c r="HG471" s="176"/>
      <c r="HH471" s="176"/>
      <c r="HI471" s="176"/>
      <c r="HJ471" s="176"/>
      <c r="HK471" s="176"/>
      <c r="HL471" s="176"/>
      <c r="HM471" s="176"/>
      <c r="HN471" s="176"/>
      <c r="HO471" s="176"/>
      <c r="HP471" s="176"/>
      <c r="HQ471" s="176"/>
      <c r="HR471" s="176"/>
      <c r="HS471" s="176"/>
      <c r="HT471" s="176"/>
      <c r="HU471" s="176"/>
      <c r="HV471" s="176"/>
      <c r="HW471" s="176"/>
      <c r="HX471" s="176"/>
      <c r="HY471" s="176"/>
      <c r="HZ471" s="176"/>
      <c r="IA471" s="176"/>
      <c r="IB471" s="176"/>
      <c r="IC471" s="176"/>
      <c r="ID471" s="176"/>
      <c r="IE471" s="176"/>
      <c r="IF471" s="176"/>
      <c r="IG471" s="176"/>
      <c r="IH471" s="176"/>
      <c r="II471" s="176"/>
      <c r="IJ471" s="176"/>
      <c r="IK471" s="176"/>
      <c r="IL471" s="176"/>
      <c r="IM471" s="176"/>
      <c r="IN471" s="176"/>
      <c r="IO471" s="176"/>
      <c r="IP471" s="176"/>
      <c r="IQ471" s="176"/>
      <c r="IR471" s="176"/>
      <c r="IS471" s="176"/>
      <c r="IT471" s="176"/>
      <c r="IU471" s="176"/>
      <c r="IV471" s="176"/>
    </row>
    <row r="472" spans="1:256" s="177" customFormat="1" x14ac:dyDescent="0.2">
      <c r="A472" s="591"/>
      <c r="B472" s="866" t="s">
        <v>222</v>
      </c>
      <c r="C472" s="813" t="s">
        <v>22</v>
      </c>
      <c r="D472" s="813" t="s">
        <v>223</v>
      </c>
      <c r="E472" s="813" t="s">
        <v>17</v>
      </c>
      <c r="F472" s="816" t="s">
        <v>224</v>
      </c>
      <c r="G472" s="818" t="s">
        <v>225</v>
      </c>
      <c r="H472" s="819"/>
      <c r="I472" s="820" t="s">
        <v>226</v>
      </c>
      <c r="J472" s="179"/>
      <c r="K472" s="175"/>
      <c r="L472" s="175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76"/>
      <c r="BB472" s="176"/>
      <c r="BC472" s="176"/>
      <c r="BD472" s="176"/>
      <c r="BE472" s="176"/>
      <c r="BF472" s="176"/>
      <c r="BG472" s="176"/>
      <c r="BH472" s="176"/>
      <c r="BI472" s="176"/>
      <c r="BJ472" s="176"/>
      <c r="BK472" s="176"/>
      <c r="BL472" s="17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76"/>
      <c r="BW472" s="176"/>
      <c r="BX472" s="176"/>
      <c r="BY472" s="176"/>
      <c r="BZ472" s="176"/>
      <c r="CA472" s="176"/>
      <c r="CB472" s="176"/>
      <c r="CC472" s="176"/>
      <c r="CD472" s="176"/>
      <c r="CE472" s="176"/>
      <c r="CF472" s="176"/>
      <c r="CG472" s="176"/>
      <c r="CH472" s="176"/>
      <c r="CI472" s="176"/>
      <c r="CJ472" s="176"/>
      <c r="CK472" s="176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176"/>
      <c r="DE472" s="176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6"/>
      <c r="DU472" s="176"/>
      <c r="DV472" s="176"/>
      <c r="DW472" s="176"/>
      <c r="DX472" s="176"/>
      <c r="DY472" s="176"/>
      <c r="DZ472" s="176"/>
      <c r="EA472" s="176"/>
      <c r="EB472" s="176"/>
      <c r="EC472" s="176"/>
      <c r="ED472" s="176"/>
      <c r="EE472" s="176"/>
      <c r="EF472" s="176"/>
      <c r="EG472" s="176"/>
      <c r="EH472" s="176"/>
      <c r="EI472" s="176"/>
      <c r="EJ472" s="176"/>
      <c r="EK472" s="176"/>
      <c r="EL472" s="176"/>
      <c r="EM472" s="176"/>
      <c r="EN472" s="176"/>
      <c r="EO472" s="176"/>
      <c r="EP472" s="176"/>
      <c r="EQ472" s="176"/>
      <c r="ER472" s="176"/>
      <c r="ES472" s="176"/>
      <c r="ET472" s="176"/>
      <c r="EU472" s="176"/>
      <c r="EV472" s="176"/>
      <c r="EW472" s="176"/>
      <c r="EX472" s="176"/>
      <c r="EY472" s="176"/>
      <c r="EZ472" s="176"/>
      <c r="FA472" s="176"/>
      <c r="FB472" s="176"/>
      <c r="FC472" s="176"/>
      <c r="FD472" s="176"/>
      <c r="FE472" s="176"/>
      <c r="FF472" s="176"/>
      <c r="FG472" s="176"/>
      <c r="FH472" s="176"/>
      <c r="FI472" s="176"/>
      <c r="FJ472" s="176"/>
      <c r="FK472" s="176"/>
      <c r="FL472" s="176"/>
      <c r="FM472" s="176"/>
      <c r="FN472" s="176"/>
      <c r="FO472" s="176"/>
      <c r="FP472" s="176"/>
      <c r="FQ472" s="176"/>
      <c r="FR472" s="176"/>
      <c r="FS472" s="176"/>
      <c r="FT472" s="176"/>
      <c r="FU472" s="176"/>
      <c r="FV472" s="176"/>
      <c r="FW472" s="176"/>
      <c r="FX472" s="176"/>
      <c r="FY472" s="176"/>
      <c r="FZ472" s="176"/>
      <c r="GA472" s="176"/>
      <c r="GB472" s="176"/>
      <c r="GC472" s="176"/>
      <c r="GD472" s="176"/>
      <c r="GE472" s="176"/>
      <c r="GF472" s="176"/>
      <c r="GG472" s="176"/>
      <c r="GH472" s="176"/>
      <c r="GI472" s="176"/>
      <c r="GJ472" s="176"/>
      <c r="GK472" s="176"/>
      <c r="GL472" s="176"/>
      <c r="GM472" s="176"/>
      <c r="GN472" s="176"/>
      <c r="GO472" s="176"/>
      <c r="GP472" s="176"/>
      <c r="GQ472" s="176"/>
      <c r="GR472" s="176"/>
      <c r="GS472" s="176"/>
      <c r="GT472" s="176"/>
      <c r="GU472" s="176"/>
      <c r="GV472" s="176"/>
      <c r="GW472" s="176"/>
      <c r="GX472" s="176"/>
      <c r="GY472" s="176"/>
      <c r="GZ472" s="176"/>
      <c r="HA472" s="176"/>
      <c r="HB472" s="176"/>
      <c r="HC472" s="176"/>
      <c r="HD472" s="176"/>
      <c r="HE472" s="176"/>
      <c r="HF472" s="176"/>
      <c r="HG472" s="176"/>
      <c r="HH472" s="176"/>
      <c r="HI472" s="176"/>
      <c r="HJ472" s="176"/>
      <c r="HK472" s="176"/>
      <c r="HL472" s="176"/>
      <c r="HM472" s="176"/>
      <c r="HN472" s="176"/>
      <c r="HO472" s="176"/>
      <c r="HP472" s="176"/>
      <c r="HQ472" s="176"/>
      <c r="HR472" s="176"/>
      <c r="HS472" s="176"/>
      <c r="HT472" s="176"/>
      <c r="HU472" s="176"/>
      <c r="HV472" s="176"/>
      <c r="HW472" s="176"/>
      <c r="HX472" s="176"/>
      <c r="HY472" s="176"/>
      <c r="HZ472" s="176"/>
      <c r="IA472" s="176"/>
      <c r="IB472" s="176"/>
      <c r="IC472" s="176"/>
      <c r="ID472" s="176"/>
      <c r="IE472" s="176"/>
      <c r="IF472" s="176"/>
      <c r="IG472" s="176"/>
      <c r="IH472" s="176"/>
      <c r="II472" s="176"/>
      <c r="IJ472" s="176"/>
      <c r="IK472" s="176"/>
      <c r="IL472" s="176"/>
      <c r="IM472" s="176"/>
      <c r="IN472" s="176"/>
      <c r="IO472" s="176"/>
      <c r="IP472" s="176"/>
      <c r="IQ472" s="176"/>
      <c r="IR472" s="176"/>
      <c r="IS472" s="176"/>
      <c r="IT472" s="176"/>
      <c r="IU472" s="176"/>
      <c r="IV472" s="176"/>
    </row>
    <row r="473" spans="1:256" s="177" customFormat="1" x14ac:dyDescent="0.2">
      <c r="A473" s="591"/>
      <c r="B473" s="867"/>
      <c r="C473" s="814"/>
      <c r="D473" s="814"/>
      <c r="E473" s="815"/>
      <c r="F473" s="817"/>
      <c r="G473" s="165" t="s">
        <v>227</v>
      </c>
      <c r="H473" s="166" t="s">
        <v>228</v>
      </c>
      <c r="I473" s="821"/>
      <c r="J473" s="179"/>
      <c r="K473" s="175"/>
      <c r="L473" s="175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  <c r="CD473" s="176"/>
      <c r="CE473" s="176"/>
      <c r="CF473" s="176"/>
      <c r="CG473" s="176"/>
      <c r="CH473" s="176"/>
      <c r="CI473" s="176"/>
      <c r="CJ473" s="176"/>
      <c r="CK473" s="176"/>
      <c r="CL473" s="176"/>
      <c r="CM473" s="176"/>
      <c r="CN473" s="176"/>
      <c r="CO473" s="176"/>
      <c r="CP473" s="176"/>
      <c r="CQ473" s="176"/>
      <c r="CR473" s="176"/>
      <c r="CS473" s="176"/>
      <c r="CT473" s="176"/>
      <c r="CU473" s="176"/>
      <c r="CV473" s="176"/>
      <c r="CW473" s="176"/>
      <c r="CX473" s="176"/>
      <c r="CY473" s="176"/>
      <c r="CZ473" s="176"/>
      <c r="DA473" s="176"/>
      <c r="DB473" s="176"/>
      <c r="DC473" s="176"/>
      <c r="DD473" s="176"/>
      <c r="DE473" s="176"/>
      <c r="DF473" s="176"/>
      <c r="DG473" s="176"/>
      <c r="DH473" s="176"/>
      <c r="DI473" s="176"/>
      <c r="DJ473" s="176"/>
      <c r="DK473" s="176"/>
      <c r="DL473" s="176"/>
      <c r="DM473" s="176"/>
      <c r="DN473" s="176"/>
      <c r="DO473" s="176"/>
      <c r="DP473" s="176"/>
      <c r="DQ473" s="176"/>
      <c r="DR473" s="176"/>
      <c r="DS473" s="176"/>
      <c r="DT473" s="176"/>
      <c r="DU473" s="176"/>
      <c r="DV473" s="176"/>
      <c r="DW473" s="176"/>
      <c r="DX473" s="176"/>
      <c r="DY473" s="176"/>
      <c r="DZ473" s="176"/>
      <c r="EA473" s="176"/>
      <c r="EB473" s="176"/>
      <c r="EC473" s="176"/>
      <c r="ED473" s="176"/>
      <c r="EE473" s="176"/>
      <c r="EF473" s="176"/>
      <c r="EG473" s="176"/>
      <c r="EH473" s="176"/>
      <c r="EI473" s="176"/>
      <c r="EJ473" s="176"/>
      <c r="EK473" s="176"/>
      <c r="EL473" s="176"/>
      <c r="EM473" s="176"/>
      <c r="EN473" s="176"/>
      <c r="EO473" s="176"/>
      <c r="EP473" s="176"/>
      <c r="EQ473" s="176"/>
      <c r="ER473" s="176"/>
      <c r="ES473" s="176"/>
      <c r="ET473" s="176"/>
      <c r="EU473" s="176"/>
      <c r="EV473" s="176"/>
      <c r="EW473" s="176"/>
      <c r="EX473" s="176"/>
      <c r="EY473" s="176"/>
      <c r="EZ473" s="176"/>
      <c r="FA473" s="176"/>
      <c r="FB473" s="176"/>
      <c r="FC473" s="176"/>
      <c r="FD473" s="176"/>
      <c r="FE473" s="176"/>
      <c r="FF473" s="176"/>
      <c r="FG473" s="176"/>
      <c r="FH473" s="176"/>
      <c r="FI473" s="176"/>
      <c r="FJ473" s="176"/>
      <c r="FK473" s="176"/>
      <c r="FL473" s="176"/>
      <c r="FM473" s="176"/>
      <c r="FN473" s="176"/>
      <c r="FO473" s="176"/>
      <c r="FP473" s="176"/>
      <c r="FQ473" s="176"/>
      <c r="FR473" s="176"/>
      <c r="FS473" s="176"/>
      <c r="FT473" s="176"/>
      <c r="FU473" s="176"/>
      <c r="FV473" s="176"/>
      <c r="FW473" s="176"/>
      <c r="FX473" s="176"/>
      <c r="FY473" s="176"/>
      <c r="FZ473" s="176"/>
      <c r="GA473" s="176"/>
      <c r="GB473" s="176"/>
      <c r="GC473" s="176"/>
      <c r="GD473" s="176"/>
      <c r="GE473" s="176"/>
      <c r="GF473" s="176"/>
      <c r="GG473" s="176"/>
      <c r="GH473" s="176"/>
      <c r="GI473" s="176"/>
      <c r="GJ473" s="176"/>
      <c r="GK473" s="176"/>
      <c r="GL473" s="176"/>
      <c r="GM473" s="176"/>
      <c r="GN473" s="176"/>
      <c r="GO473" s="176"/>
      <c r="GP473" s="176"/>
      <c r="GQ473" s="176"/>
      <c r="GR473" s="176"/>
      <c r="GS473" s="176"/>
      <c r="GT473" s="176"/>
      <c r="GU473" s="176"/>
      <c r="GV473" s="176"/>
      <c r="GW473" s="176"/>
      <c r="GX473" s="176"/>
      <c r="GY473" s="176"/>
      <c r="GZ473" s="176"/>
      <c r="HA473" s="176"/>
      <c r="HB473" s="176"/>
      <c r="HC473" s="176"/>
      <c r="HD473" s="176"/>
      <c r="HE473" s="176"/>
      <c r="HF473" s="176"/>
      <c r="HG473" s="176"/>
      <c r="HH473" s="176"/>
      <c r="HI473" s="176"/>
      <c r="HJ473" s="176"/>
      <c r="HK473" s="176"/>
      <c r="HL473" s="176"/>
      <c r="HM473" s="176"/>
      <c r="HN473" s="176"/>
      <c r="HO473" s="176"/>
      <c r="HP473" s="176"/>
      <c r="HQ473" s="176"/>
      <c r="HR473" s="176"/>
      <c r="HS473" s="176"/>
      <c r="HT473" s="176"/>
      <c r="HU473" s="176"/>
      <c r="HV473" s="176"/>
      <c r="HW473" s="176"/>
      <c r="HX473" s="176"/>
      <c r="HY473" s="176"/>
      <c r="HZ473" s="176"/>
      <c r="IA473" s="176"/>
      <c r="IB473" s="176"/>
      <c r="IC473" s="176"/>
      <c r="ID473" s="176"/>
      <c r="IE473" s="176"/>
      <c r="IF473" s="176"/>
      <c r="IG473" s="176"/>
      <c r="IH473" s="176"/>
      <c r="II473" s="176"/>
      <c r="IJ473" s="176"/>
      <c r="IK473" s="176"/>
      <c r="IL473" s="176"/>
      <c r="IM473" s="176"/>
      <c r="IN473" s="176"/>
      <c r="IO473" s="176"/>
      <c r="IP473" s="176"/>
      <c r="IQ473" s="176"/>
      <c r="IR473" s="176"/>
      <c r="IS473" s="176"/>
      <c r="IT473" s="176"/>
      <c r="IU473" s="176"/>
      <c r="IV473" s="176"/>
    </row>
    <row r="474" spans="1:256" s="177" customFormat="1" ht="27" customHeight="1" x14ac:dyDescent="0.2">
      <c r="A474" s="591"/>
      <c r="B474" s="81" t="s">
        <v>324</v>
      </c>
      <c r="C474" s="77" t="s">
        <v>8</v>
      </c>
      <c r="D474" s="78" t="s">
        <v>1014</v>
      </c>
      <c r="E474" s="618" t="s">
        <v>249</v>
      </c>
      <c r="F474" s="80">
        <v>6.6299999999999998E-2</v>
      </c>
      <c r="G474" s="592">
        <f>$G$12</f>
        <v>25.99</v>
      </c>
      <c r="H474" s="114">
        <f>TRUNC(F474*G474,2)</f>
        <v>1.72</v>
      </c>
      <c r="I474" s="169"/>
      <c r="J474" s="179"/>
      <c r="K474" s="175"/>
      <c r="L474" s="175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  <c r="CD474" s="176"/>
      <c r="CE474" s="176"/>
      <c r="CF474" s="176"/>
      <c r="CG474" s="176"/>
      <c r="CH474" s="176"/>
      <c r="CI474" s="176"/>
      <c r="CJ474" s="176"/>
      <c r="CK474" s="176"/>
      <c r="CL474" s="176"/>
      <c r="CM474" s="176"/>
      <c r="CN474" s="176"/>
      <c r="CO474" s="176"/>
      <c r="CP474" s="176"/>
      <c r="CQ474" s="176"/>
      <c r="CR474" s="176"/>
      <c r="CS474" s="176"/>
      <c r="CT474" s="176"/>
      <c r="CU474" s="176"/>
      <c r="CV474" s="176"/>
      <c r="CW474" s="176"/>
      <c r="CX474" s="176"/>
      <c r="CY474" s="176"/>
      <c r="CZ474" s="176"/>
      <c r="DA474" s="176"/>
      <c r="DB474" s="176"/>
      <c r="DC474" s="176"/>
      <c r="DD474" s="176"/>
      <c r="DE474" s="176"/>
      <c r="DF474" s="176"/>
      <c r="DG474" s="176"/>
      <c r="DH474" s="176"/>
      <c r="DI474" s="176"/>
      <c r="DJ474" s="176"/>
      <c r="DK474" s="176"/>
      <c r="DL474" s="176"/>
      <c r="DM474" s="176"/>
      <c r="DN474" s="176"/>
      <c r="DO474" s="176"/>
      <c r="DP474" s="176"/>
      <c r="DQ474" s="176"/>
      <c r="DR474" s="176"/>
      <c r="DS474" s="176"/>
      <c r="DT474" s="176"/>
      <c r="DU474" s="176"/>
      <c r="DV474" s="176"/>
      <c r="DW474" s="176"/>
      <c r="DX474" s="176"/>
      <c r="DY474" s="176"/>
      <c r="DZ474" s="176"/>
      <c r="EA474" s="176"/>
      <c r="EB474" s="176"/>
      <c r="EC474" s="176"/>
      <c r="ED474" s="176"/>
      <c r="EE474" s="176"/>
      <c r="EF474" s="176"/>
      <c r="EG474" s="176"/>
      <c r="EH474" s="176"/>
      <c r="EI474" s="176"/>
      <c r="EJ474" s="176"/>
      <c r="EK474" s="176"/>
      <c r="EL474" s="176"/>
      <c r="EM474" s="176"/>
      <c r="EN474" s="176"/>
      <c r="EO474" s="176"/>
      <c r="EP474" s="176"/>
      <c r="EQ474" s="176"/>
      <c r="ER474" s="176"/>
      <c r="ES474" s="176"/>
      <c r="ET474" s="176"/>
      <c r="EU474" s="176"/>
      <c r="EV474" s="176"/>
      <c r="EW474" s="176"/>
      <c r="EX474" s="176"/>
      <c r="EY474" s="176"/>
      <c r="EZ474" s="176"/>
      <c r="FA474" s="176"/>
      <c r="FB474" s="176"/>
      <c r="FC474" s="176"/>
      <c r="FD474" s="176"/>
      <c r="FE474" s="176"/>
      <c r="FF474" s="176"/>
      <c r="FG474" s="176"/>
      <c r="FH474" s="176"/>
      <c r="FI474" s="176"/>
      <c r="FJ474" s="176"/>
      <c r="FK474" s="176"/>
      <c r="FL474" s="176"/>
      <c r="FM474" s="176"/>
      <c r="FN474" s="176"/>
      <c r="FO474" s="176"/>
      <c r="FP474" s="176"/>
      <c r="FQ474" s="176"/>
      <c r="FR474" s="176"/>
      <c r="FS474" s="176"/>
      <c r="FT474" s="176"/>
      <c r="FU474" s="176"/>
      <c r="FV474" s="176"/>
      <c r="FW474" s="176"/>
      <c r="FX474" s="176"/>
      <c r="FY474" s="176"/>
      <c r="FZ474" s="176"/>
      <c r="GA474" s="176"/>
      <c r="GB474" s="176"/>
      <c r="GC474" s="176"/>
      <c r="GD474" s="176"/>
      <c r="GE474" s="176"/>
      <c r="GF474" s="176"/>
      <c r="GG474" s="176"/>
      <c r="GH474" s="176"/>
      <c r="GI474" s="176"/>
      <c r="GJ474" s="176"/>
      <c r="GK474" s="176"/>
      <c r="GL474" s="176"/>
      <c r="GM474" s="176"/>
      <c r="GN474" s="176"/>
      <c r="GO474" s="176"/>
      <c r="GP474" s="176"/>
      <c r="GQ474" s="176"/>
      <c r="GR474" s="176"/>
      <c r="GS474" s="176"/>
      <c r="GT474" s="176"/>
      <c r="GU474" s="176"/>
      <c r="GV474" s="176"/>
      <c r="GW474" s="176"/>
      <c r="GX474" s="176"/>
      <c r="GY474" s="176"/>
      <c r="GZ474" s="176"/>
      <c r="HA474" s="176"/>
      <c r="HB474" s="176"/>
      <c r="HC474" s="176"/>
      <c r="HD474" s="176"/>
      <c r="HE474" s="176"/>
      <c r="HF474" s="176"/>
      <c r="HG474" s="176"/>
      <c r="HH474" s="176"/>
      <c r="HI474" s="176"/>
      <c r="HJ474" s="176"/>
      <c r="HK474" s="176"/>
      <c r="HL474" s="176"/>
      <c r="HM474" s="176"/>
      <c r="HN474" s="176"/>
      <c r="HO474" s="176"/>
      <c r="HP474" s="176"/>
      <c r="HQ474" s="176"/>
      <c r="HR474" s="176"/>
      <c r="HS474" s="176"/>
      <c r="HT474" s="176"/>
      <c r="HU474" s="176"/>
      <c r="HV474" s="176"/>
      <c r="HW474" s="176"/>
      <c r="HX474" s="176"/>
      <c r="HY474" s="176"/>
      <c r="HZ474" s="176"/>
      <c r="IA474" s="176"/>
      <c r="IB474" s="176"/>
      <c r="IC474" s="176"/>
      <c r="ID474" s="176"/>
      <c r="IE474" s="176"/>
      <c r="IF474" s="176"/>
      <c r="IG474" s="176"/>
      <c r="IH474" s="176"/>
      <c r="II474" s="176"/>
      <c r="IJ474" s="176"/>
      <c r="IK474" s="176"/>
      <c r="IL474" s="176"/>
      <c r="IM474" s="176"/>
      <c r="IN474" s="176"/>
      <c r="IO474" s="176"/>
      <c r="IP474" s="176"/>
      <c r="IQ474" s="176"/>
      <c r="IR474" s="176"/>
      <c r="IS474" s="176"/>
      <c r="IT474" s="176"/>
      <c r="IU474" s="176"/>
      <c r="IV474" s="176"/>
    </row>
    <row r="475" spans="1:256" s="177" customFormat="1" ht="24.75" customHeight="1" x14ac:dyDescent="0.2">
      <c r="A475" s="591"/>
      <c r="B475" s="81" t="s">
        <v>323</v>
      </c>
      <c r="C475" s="77" t="s">
        <v>8</v>
      </c>
      <c r="D475" s="78" t="s">
        <v>1015</v>
      </c>
      <c r="E475" s="618" t="s">
        <v>249</v>
      </c>
      <c r="F475" s="80">
        <v>6.6299999999999998E-2</v>
      </c>
      <c r="G475" s="592">
        <f>$G$13</f>
        <v>29.55</v>
      </c>
      <c r="H475" s="114">
        <f>TRUNC(F475*G475,2)</f>
        <v>1.95</v>
      </c>
      <c r="I475" s="169"/>
      <c r="J475" s="179"/>
      <c r="K475" s="175"/>
      <c r="L475" s="175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76"/>
      <c r="DX475" s="176"/>
      <c r="DY475" s="176"/>
      <c r="DZ475" s="176"/>
      <c r="EA475" s="176"/>
      <c r="EB475" s="176"/>
      <c r="EC475" s="176"/>
      <c r="ED475" s="176"/>
      <c r="EE475" s="176"/>
      <c r="EF475" s="176"/>
      <c r="EG475" s="176"/>
      <c r="EH475" s="176"/>
      <c r="EI475" s="176"/>
      <c r="EJ475" s="176"/>
      <c r="EK475" s="176"/>
      <c r="EL475" s="176"/>
      <c r="EM475" s="176"/>
      <c r="EN475" s="176"/>
      <c r="EO475" s="176"/>
      <c r="EP475" s="176"/>
      <c r="EQ475" s="176"/>
      <c r="ER475" s="176"/>
      <c r="ES475" s="176"/>
      <c r="ET475" s="176"/>
      <c r="EU475" s="176"/>
      <c r="EV475" s="176"/>
      <c r="EW475" s="176"/>
      <c r="EX475" s="176"/>
      <c r="EY475" s="176"/>
      <c r="EZ475" s="176"/>
      <c r="FA475" s="176"/>
      <c r="FB475" s="176"/>
      <c r="FC475" s="176"/>
      <c r="FD475" s="176"/>
      <c r="FE475" s="176"/>
      <c r="FF475" s="176"/>
      <c r="FG475" s="176"/>
      <c r="FH475" s="176"/>
      <c r="FI475" s="176"/>
      <c r="FJ475" s="176"/>
      <c r="FK475" s="176"/>
      <c r="FL475" s="176"/>
      <c r="FM475" s="176"/>
      <c r="FN475" s="176"/>
      <c r="FO475" s="176"/>
      <c r="FP475" s="176"/>
      <c r="FQ475" s="176"/>
      <c r="FR475" s="176"/>
      <c r="FS475" s="176"/>
      <c r="FT475" s="176"/>
      <c r="FU475" s="176"/>
      <c r="FV475" s="176"/>
      <c r="FW475" s="176"/>
      <c r="FX475" s="176"/>
      <c r="FY475" s="176"/>
      <c r="FZ475" s="176"/>
      <c r="GA475" s="176"/>
      <c r="GB475" s="176"/>
      <c r="GC475" s="176"/>
      <c r="GD475" s="176"/>
      <c r="GE475" s="176"/>
      <c r="GF475" s="176"/>
      <c r="GG475" s="176"/>
      <c r="GH475" s="176"/>
      <c r="GI475" s="176"/>
      <c r="GJ475" s="176"/>
      <c r="GK475" s="176"/>
      <c r="GL475" s="176"/>
      <c r="GM475" s="176"/>
      <c r="GN475" s="176"/>
      <c r="GO475" s="176"/>
      <c r="GP475" s="176"/>
      <c r="GQ475" s="176"/>
      <c r="GR475" s="176"/>
      <c r="GS475" s="176"/>
      <c r="GT475" s="176"/>
      <c r="GU475" s="176"/>
      <c r="GV475" s="176"/>
      <c r="GW475" s="176"/>
      <c r="GX475" s="176"/>
      <c r="GY475" s="176"/>
      <c r="GZ475" s="176"/>
      <c r="HA475" s="176"/>
      <c r="HB475" s="176"/>
      <c r="HC475" s="176"/>
      <c r="HD475" s="176"/>
      <c r="HE475" s="176"/>
      <c r="HF475" s="176"/>
      <c r="HG475" s="176"/>
      <c r="HH475" s="176"/>
      <c r="HI475" s="176"/>
      <c r="HJ475" s="176"/>
      <c r="HK475" s="176"/>
      <c r="HL475" s="176"/>
      <c r="HM475" s="176"/>
      <c r="HN475" s="176"/>
      <c r="HO475" s="176"/>
      <c r="HP475" s="176"/>
      <c r="HQ475" s="176"/>
      <c r="HR475" s="176"/>
      <c r="HS475" s="176"/>
      <c r="HT475" s="176"/>
      <c r="HU475" s="176"/>
      <c r="HV475" s="176"/>
      <c r="HW475" s="176"/>
      <c r="HX475" s="176"/>
      <c r="HY475" s="176"/>
      <c r="HZ475" s="176"/>
      <c r="IA475" s="176"/>
      <c r="IB475" s="176"/>
      <c r="IC475" s="176"/>
      <c r="ID475" s="176"/>
      <c r="IE475" s="176"/>
      <c r="IF475" s="176"/>
      <c r="IG475" s="176"/>
      <c r="IH475" s="176"/>
      <c r="II475" s="176"/>
      <c r="IJ475" s="176"/>
      <c r="IK475" s="176"/>
      <c r="IL475" s="176"/>
      <c r="IM475" s="176"/>
      <c r="IN475" s="176"/>
      <c r="IO475" s="176"/>
      <c r="IP475" s="176"/>
      <c r="IQ475" s="176"/>
      <c r="IR475" s="176"/>
      <c r="IS475" s="176"/>
      <c r="IT475" s="176"/>
      <c r="IU475" s="176"/>
      <c r="IV475" s="176"/>
    </row>
    <row r="476" spans="1:256" s="177" customFormat="1" x14ac:dyDescent="0.2">
      <c r="A476" s="591"/>
      <c r="B476" s="170" t="s">
        <v>226</v>
      </c>
      <c r="C476" s="808"/>
      <c r="D476" s="809"/>
      <c r="E476" s="809"/>
      <c r="F476" s="809"/>
      <c r="G476" s="809"/>
      <c r="H476" s="810"/>
      <c r="I476" s="171">
        <f>SUM(H474:H475)</f>
        <v>3.67</v>
      </c>
      <c r="J476" s="179"/>
      <c r="K476" s="175"/>
      <c r="L476" s="175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  <c r="CR476" s="176"/>
      <c r="CS476" s="176"/>
      <c r="CT476" s="176"/>
      <c r="CU476" s="176"/>
      <c r="CV476" s="176"/>
      <c r="CW476" s="176"/>
      <c r="CX476" s="176"/>
      <c r="CY476" s="176"/>
      <c r="CZ476" s="176"/>
      <c r="DA476" s="176"/>
      <c r="DB476" s="176"/>
      <c r="DC476" s="176"/>
      <c r="DD476" s="176"/>
      <c r="DE476" s="176"/>
      <c r="DF476" s="176"/>
      <c r="DG476" s="176"/>
      <c r="DH476" s="176"/>
      <c r="DI476" s="176"/>
      <c r="DJ476" s="176"/>
      <c r="DK476" s="176"/>
      <c r="DL476" s="176"/>
      <c r="DM476" s="176"/>
      <c r="DN476" s="176"/>
      <c r="DO476" s="176"/>
      <c r="DP476" s="176"/>
      <c r="DQ476" s="176"/>
      <c r="DR476" s="176"/>
      <c r="DS476" s="176"/>
      <c r="DT476" s="176"/>
      <c r="DU476" s="176"/>
      <c r="DV476" s="176"/>
      <c r="DW476" s="176"/>
      <c r="DX476" s="176"/>
      <c r="DY476" s="176"/>
      <c r="DZ476" s="176"/>
      <c r="EA476" s="176"/>
      <c r="EB476" s="176"/>
      <c r="EC476" s="176"/>
      <c r="ED476" s="176"/>
      <c r="EE476" s="176"/>
      <c r="EF476" s="176"/>
      <c r="EG476" s="176"/>
      <c r="EH476" s="176"/>
      <c r="EI476" s="176"/>
      <c r="EJ476" s="176"/>
      <c r="EK476" s="176"/>
      <c r="EL476" s="176"/>
      <c r="EM476" s="176"/>
      <c r="EN476" s="176"/>
      <c r="EO476" s="176"/>
      <c r="EP476" s="176"/>
      <c r="EQ476" s="176"/>
      <c r="ER476" s="176"/>
      <c r="ES476" s="176"/>
      <c r="ET476" s="176"/>
      <c r="EU476" s="176"/>
      <c r="EV476" s="176"/>
      <c r="EW476" s="176"/>
      <c r="EX476" s="176"/>
      <c r="EY476" s="176"/>
      <c r="EZ476" s="176"/>
      <c r="FA476" s="176"/>
      <c r="FB476" s="176"/>
      <c r="FC476" s="176"/>
      <c r="FD476" s="176"/>
      <c r="FE476" s="176"/>
      <c r="FF476" s="176"/>
      <c r="FG476" s="176"/>
      <c r="FH476" s="176"/>
      <c r="FI476" s="176"/>
      <c r="FJ476" s="176"/>
      <c r="FK476" s="176"/>
      <c r="FL476" s="176"/>
      <c r="FM476" s="176"/>
      <c r="FN476" s="176"/>
      <c r="FO476" s="176"/>
      <c r="FP476" s="176"/>
      <c r="FQ476" s="176"/>
      <c r="FR476" s="176"/>
      <c r="FS476" s="176"/>
      <c r="FT476" s="176"/>
      <c r="FU476" s="176"/>
      <c r="FV476" s="176"/>
      <c r="FW476" s="176"/>
      <c r="FX476" s="176"/>
      <c r="FY476" s="176"/>
      <c r="FZ476" s="176"/>
      <c r="GA476" s="176"/>
      <c r="GB476" s="176"/>
      <c r="GC476" s="176"/>
      <c r="GD476" s="176"/>
      <c r="GE476" s="176"/>
      <c r="GF476" s="176"/>
      <c r="GG476" s="176"/>
      <c r="GH476" s="176"/>
      <c r="GI476" s="176"/>
      <c r="GJ476" s="176"/>
      <c r="GK476" s="176"/>
      <c r="GL476" s="176"/>
      <c r="GM476" s="176"/>
      <c r="GN476" s="176"/>
      <c r="GO476" s="176"/>
      <c r="GP476" s="176"/>
      <c r="GQ476" s="176"/>
      <c r="GR476" s="176"/>
      <c r="GS476" s="176"/>
      <c r="GT476" s="176"/>
      <c r="GU476" s="176"/>
      <c r="GV476" s="176"/>
      <c r="GW476" s="176"/>
      <c r="GX476" s="176"/>
      <c r="GY476" s="176"/>
      <c r="GZ476" s="176"/>
      <c r="HA476" s="176"/>
      <c r="HB476" s="176"/>
      <c r="HC476" s="176"/>
      <c r="HD476" s="176"/>
      <c r="HE476" s="176"/>
      <c r="HF476" s="176"/>
      <c r="HG476" s="176"/>
      <c r="HH476" s="176"/>
      <c r="HI476" s="176"/>
      <c r="HJ476" s="176"/>
      <c r="HK476" s="176"/>
      <c r="HL476" s="176"/>
      <c r="HM476" s="176"/>
      <c r="HN476" s="176"/>
      <c r="HO476" s="176"/>
      <c r="HP476" s="176"/>
      <c r="HQ476" s="176"/>
      <c r="HR476" s="176"/>
      <c r="HS476" s="176"/>
      <c r="HT476" s="176"/>
      <c r="HU476" s="176"/>
      <c r="HV476" s="176"/>
      <c r="HW476" s="176"/>
      <c r="HX476" s="176"/>
      <c r="HY476" s="176"/>
      <c r="HZ476" s="176"/>
      <c r="IA476" s="176"/>
      <c r="IB476" s="176"/>
      <c r="IC476" s="176"/>
      <c r="ID476" s="176"/>
      <c r="IE476" s="176"/>
      <c r="IF476" s="176"/>
      <c r="IG476" s="176"/>
      <c r="IH476" s="176"/>
      <c r="II476" s="176"/>
      <c r="IJ476" s="176"/>
      <c r="IK476" s="176"/>
      <c r="IL476" s="176"/>
      <c r="IM476" s="176"/>
      <c r="IN476" s="176"/>
      <c r="IO476" s="176"/>
      <c r="IP476" s="176"/>
      <c r="IQ476" s="176"/>
      <c r="IR476" s="176"/>
      <c r="IS476" s="176"/>
      <c r="IT476" s="176"/>
      <c r="IU476" s="176"/>
      <c r="IV476" s="176"/>
    </row>
    <row r="477" spans="1:256" s="177" customFormat="1" x14ac:dyDescent="0.2">
      <c r="A477" s="591"/>
      <c r="B477" s="102"/>
      <c r="C477" s="672"/>
      <c r="D477" s="672"/>
      <c r="E477" s="672"/>
      <c r="F477" s="104"/>
      <c r="G477" s="105"/>
      <c r="H477" s="106"/>
      <c r="I477" s="107"/>
      <c r="J477" s="179"/>
      <c r="K477" s="175"/>
      <c r="L477" s="175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  <c r="BY477" s="176"/>
      <c r="BZ477" s="176"/>
      <c r="CA477" s="176"/>
      <c r="CB477" s="176"/>
      <c r="CC477" s="176"/>
      <c r="CD477" s="176"/>
      <c r="CE477" s="176"/>
      <c r="CF477" s="176"/>
      <c r="CG477" s="176"/>
      <c r="CH477" s="176"/>
      <c r="CI477" s="176"/>
      <c r="CJ477" s="176"/>
      <c r="CK477" s="176"/>
      <c r="CL477" s="176"/>
      <c r="CM477" s="176"/>
      <c r="CN477" s="176"/>
      <c r="CO477" s="176"/>
      <c r="CP477" s="176"/>
      <c r="CQ477" s="176"/>
      <c r="CR477" s="176"/>
      <c r="CS477" s="176"/>
      <c r="CT477" s="176"/>
      <c r="CU477" s="176"/>
      <c r="CV477" s="176"/>
      <c r="CW477" s="176"/>
      <c r="CX477" s="176"/>
      <c r="CY477" s="176"/>
      <c r="CZ477" s="176"/>
      <c r="DA477" s="176"/>
      <c r="DB477" s="176"/>
      <c r="DC477" s="176"/>
      <c r="DD477" s="176"/>
      <c r="DE477" s="176"/>
      <c r="DF477" s="176"/>
      <c r="DG477" s="176"/>
      <c r="DH477" s="176"/>
      <c r="DI477" s="176"/>
      <c r="DJ477" s="176"/>
      <c r="DK477" s="176"/>
      <c r="DL477" s="176"/>
      <c r="DM477" s="176"/>
      <c r="DN477" s="176"/>
      <c r="DO477" s="176"/>
      <c r="DP477" s="176"/>
      <c r="DQ477" s="176"/>
      <c r="DR477" s="176"/>
      <c r="DS477" s="176"/>
      <c r="DT477" s="176"/>
      <c r="DU477" s="176"/>
      <c r="DV477" s="176"/>
      <c r="DW477" s="176"/>
      <c r="DX477" s="176"/>
      <c r="DY477" s="176"/>
      <c r="DZ477" s="176"/>
      <c r="EA477" s="176"/>
      <c r="EB477" s="176"/>
      <c r="EC477" s="176"/>
      <c r="ED477" s="176"/>
      <c r="EE477" s="176"/>
      <c r="EF477" s="176"/>
      <c r="EG477" s="176"/>
      <c r="EH477" s="176"/>
      <c r="EI477" s="176"/>
      <c r="EJ477" s="176"/>
      <c r="EK477" s="176"/>
      <c r="EL477" s="176"/>
      <c r="EM477" s="176"/>
      <c r="EN477" s="176"/>
      <c r="EO477" s="176"/>
      <c r="EP477" s="176"/>
      <c r="EQ477" s="176"/>
      <c r="ER477" s="176"/>
      <c r="ES477" s="176"/>
      <c r="ET477" s="176"/>
      <c r="EU477" s="176"/>
      <c r="EV477" s="176"/>
      <c r="EW477" s="176"/>
      <c r="EX477" s="176"/>
      <c r="EY477" s="176"/>
      <c r="EZ477" s="176"/>
      <c r="FA477" s="176"/>
      <c r="FB477" s="176"/>
      <c r="FC477" s="176"/>
      <c r="FD477" s="176"/>
      <c r="FE477" s="176"/>
      <c r="FF477" s="176"/>
      <c r="FG477" s="176"/>
      <c r="FH477" s="176"/>
      <c r="FI477" s="176"/>
      <c r="FJ477" s="176"/>
      <c r="FK477" s="176"/>
      <c r="FL477" s="176"/>
      <c r="FM477" s="176"/>
      <c r="FN477" s="176"/>
      <c r="FO477" s="176"/>
      <c r="FP477" s="176"/>
      <c r="FQ477" s="176"/>
      <c r="FR477" s="176"/>
      <c r="FS477" s="176"/>
      <c r="FT477" s="176"/>
      <c r="FU477" s="176"/>
      <c r="FV477" s="176"/>
      <c r="FW477" s="176"/>
      <c r="FX477" s="176"/>
      <c r="FY477" s="176"/>
      <c r="FZ477" s="176"/>
      <c r="GA477" s="176"/>
      <c r="GB477" s="176"/>
      <c r="GC477" s="176"/>
      <c r="GD477" s="176"/>
      <c r="GE477" s="176"/>
      <c r="GF477" s="176"/>
      <c r="GG477" s="176"/>
      <c r="GH477" s="176"/>
      <c r="GI477" s="176"/>
      <c r="GJ477" s="176"/>
      <c r="GK477" s="176"/>
      <c r="GL477" s="176"/>
      <c r="GM477" s="176"/>
      <c r="GN477" s="176"/>
      <c r="GO477" s="176"/>
      <c r="GP477" s="176"/>
      <c r="GQ477" s="176"/>
      <c r="GR477" s="176"/>
      <c r="GS477" s="176"/>
      <c r="GT477" s="176"/>
      <c r="GU477" s="176"/>
      <c r="GV477" s="176"/>
      <c r="GW477" s="176"/>
      <c r="GX477" s="176"/>
      <c r="GY477" s="176"/>
      <c r="GZ477" s="176"/>
      <c r="HA477" s="176"/>
      <c r="HB477" s="176"/>
      <c r="HC477" s="176"/>
      <c r="HD477" s="176"/>
      <c r="HE477" s="176"/>
      <c r="HF477" s="176"/>
      <c r="HG477" s="176"/>
      <c r="HH477" s="176"/>
      <c r="HI477" s="176"/>
      <c r="HJ477" s="176"/>
      <c r="HK477" s="176"/>
      <c r="HL477" s="176"/>
      <c r="HM477" s="176"/>
      <c r="HN477" s="176"/>
      <c r="HO477" s="176"/>
      <c r="HP477" s="176"/>
      <c r="HQ477" s="176"/>
      <c r="HR477" s="176"/>
      <c r="HS477" s="176"/>
      <c r="HT477" s="176"/>
      <c r="HU477" s="176"/>
      <c r="HV477" s="176"/>
      <c r="HW477" s="176"/>
      <c r="HX477" s="176"/>
      <c r="HY477" s="176"/>
      <c r="HZ477" s="176"/>
      <c r="IA477" s="176"/>
      <c r="IB477" s="176"/>
      <c r="IC477" s="176"/>
      <c r="ID477" s="176"/>
      <c r="IE477" s="176"/>
      <c r="IF477" s="176"/>
      <c r="IG477" s="176"/>
      <c r="IH477" s="176"/>
      <c r="II477" s="176"/>
      <c r="IJ477" s="176"/>
      <c r="IK477" s="176"/>
      <c r="IL477" s="176"/>
      <c r="IM477" s="176"/>
      <c r="IN477" s="176"/>
      <c r="IO477" s="176"/>
      <c r="IP477" s="176"/>
      <c r="IQ477" s="176"/>
      <c r="IR477" s="176"/>
      <c r="IS477" s="176"/>
      <c r="IT477" s="176"/>
      <c r="IU477" s="176"/>
      <c r="IV477" s="176"/>
    </row>
    <row r="478" spans="1:256" s="177" customFormat="1" x14ac:dyDescent="0.2">
      <c r="A478" s="591"/>
      <c r="B478" s="866" t="s">
        <v>229</v>
      </c>
      <c r="C478" s="813" t="s">
        <v>22</v>
      </c>
      <c r="D478" s="813" t="s">
        <v>223</v>
      </c>
      <c r="E478" s="813" t="s">
        <v>17</v>
      </c>
      <c r="F478" s="816" t="s">
        <v>224</v>
      </c>
      <c r="G478" s="818" t="s">
        <v>225</v>
      </c>
      <c r="H478" s="819"/>
      <c r="I478" s="820" t="s">
        <v>230</v>
      </c>
      <c r="J478" s="179"/>
      <c r="K478" s="175"/>
      <c r="L478" s="181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  <c r="CR478" s="176"/>
      <c r="CS478" s="176"/>
      <c r="CT478" s="176"/>
      <c r="CU478" s="176"/>
      <c r="CV478" s="176"/>
      <c r="CW478" s="176"/>
      <c r="CX478" s="176"/>
      <c r="CY478" s="176"/>
      <c r="CZ478" s="176"/>
      <c r="DA478" s="176"/>
      <c r="DB478" s="176"/>
      <c r="DC478" s="176"/>
      <c r="DD478" s="176"/>
      <c r="DE478" s="176"/>
      <c r="DF478" s="176"/>
      <c r="DG478" s="176"/>
      <c r="DH478" s="176"/>
      <c r="DI478" s="176"/>
      <c r="DJ478" s="176"/>
      <c r="DK478" s="176"/>
      <c r="DL478" s="176"/>
      <c r="DM478" s="176"/>
      <c r="DN478" s="176"/>
      <c r="DO478" s="176"/>
      <c r="DP478" s="176"/>
      <c r="DQ478" s="176"/>
      <c r="DR478" s="176"/>
      <c r="DS478" s="176"/>
      <c r="DT478" s="176"/>
      <c r="DU478" s="176"/>
      <c r="DV478" s="176"/>
      <c r="DW478" s="176"/>
      <c r="DX478" s="176"/>
      <c r="DY478" s="176"/>
      <c r="DZ478" s="176"/>
      <c r="EA478" s="176"/>
      <c r="EB478" s="176"/>
      <c r="EC478" s="176"/>
      <c r="ED478" s="176"/>
      <c r="EE478" s="176"/>
      <c r="EF478" s="176"/>
      <c r="EG478" s="176"/>
      <c r="EH478" s="176"/>
      <c r="EI478" s="176"/>
      <c r="EJ478" s="176"/>
      <c r="EK478" s="176"/>
      <c r="EL478" s="176"/>
      <c r="EM478" s="176"/>
      <c r="EN478" s="176"/>
      <c r="EO478" s="176"/>
      <c r="EP478" s="176"/>
      <c r="EQ478" s="176"/>
      <c r="ER478" s="176"/>
      <c r="ES478" s="176"/>
      <c r="ET478" s="176"/>
      <c r="EU478" s="176"/>
      <c r="EV478" s="176"/>
      <c r="EW478" s="176"/>
      <c r="EX478" s="176"/>
      <c r="EY478" s="176"/>
      <c r="EZ478" s="176"/>
      <c r="FA478" s="176"/>
      <c r="FB478" s="176"/>
      <c r="FC478" s="176"/>
      <c r="FD478" s="176"/>
      <c r="FE478" s="176"/>
      <c r="FF478" s="176"/>
      <c r="FG478" s="176"/>
      <c r="FH478" s="176"/>
      <c r="FI478" s="176"/>
      <c r="FJ478" s="176"/>
      <c r="FK478" s="176"/>
      <c r="FL478" s="176"/>
      <c r="FM478" s="176"/>
      <c r="FN478" s="176"/>
      <c r="FO478" s="176"/>
      <c r="FP478" s="176"/>
      <c r="FQ478" s="176"/>
      <c r="FR478" s="176"/>
      <c r="FS478" s="176"/>
      <c r="FT478" s="176"/>
      <c r="FU478" s="176"/>
      <c r="FV478" s="176"/>
      <c r="FW478" s="176"/>
      <c r="FX478" s="176"/>
      <c r="FY478" s="176"/>
      <c r="FZ478" s="176"/>
      <c r="GA478" s="176"/>
      <c r="GB478" s="176"/>
      <c r="GC478" s="176"/>
      <c r="GD478" s="176"/>
      <c r="GE478" s="176"/>
      <c r="GF478" s="176"/>
      <c r="GG478" s="176"/>
      <c r="GH478" s="176"/>
      <c r="GI478" s="176"/>
      <c r="GJ478" s="176"/>
      <c r="GK478" s="176"/>
      <c r="GL478" s="176"/>
      <c r="GM478" s="176"/>
      <c r="GN478" s="176"/>
      <c r="GO478" s="176"/>
      <c r="GP478" s="176"/>
      <c r="GQ478" s="176"/>
      <c r="GR478" s="176"/>
      <c r="GS478" s="176"/>
      <c r="GT478" s="176"/>
      <c r="GU478" s="176"/>
      <c r="GV478" s="176"/>
      <c r="GW478" s="176"/>
      <c r="GX478" s="176"/>
      <c r="GY478" s="176"/>
      <c r="GZ478" s="176"/>
      <c r="HA478" s="176"/>
      <c r="HB478" s="176"/>
      <c r="HC478" s="176"/>
      <c r="HD478" s="176"/>
      <c r="HE478" s="176"/>
      <c r="HF478" s="176"/>
      <c r="HG478" s="176"/>
      <c r="HH478" s="176"/>
      <c r="HI478" s="176"/>
      <c r="HJ478" s="176"/>
      <c r="HK478" s="176"/>
      <c r="HL478" s="176"/>
      <c r="HM478" s="176"/>
      <c r="HN478" s="176"/>
      <c r="HO478" s="176"/>
      <c r="HP478" s="176"/>
      <c r="HQ478" s="176"/>
      <c r="HR478" s="176"/>
      <c r="HS478" s="176"/>
      <c r="HT478" s="176"/>
      <c r="HU478" s="176"/>
      <c r="HV478" s="176"/>
      <c r="HW478" s="176"/>
      <c r="HX478" s="176"/>
      <c r="HY478" s="176"/>
      <c r="HZ478" s="176"/>
      <c r="IA478" s="176"/>
      <c r="IB478" s="176"/>
      <c r="IC478" s="176"/>
      <c r="ID478" s="176"/>
      <c r="IE478" s="176"/>
      <c r="IF478" s="176"/>
      <c r="IG478" s="176"/>
      <c r="IH478" s="176"/>
      <c r="II478" s="176"/>
      <c r="IJ478" s="176"/>
      <c r="IK478" s="176"/>
      <c r="IL478" s="176"/>
      <c r="IM478" s="176"/>
      <c r="IN478" s="176"/>
      <c r="IO478" s="176"/>
      <c r="IP478" s="176"/>
      <c r="IQ478" s="176"/>
      <c r="IR478" s="176"/>
      <c r="IS478" s="176"/>
      <c r="IT478" s="176"/>
      <c r="IU478" s="176"/>
      <c r="IV478" s="176"/>
    </row>
    <row r="479" spans="1:256" s="177" customFormat="1" x14ac:dyDescent="0.2">
      <c r="A479" s="591"/>
      <c r="B479" s="868"/>
      <c r="C479" s="814"/>
      <c r="D479" s="814"/>
      <c r="E479" s="814"/>
      <c r="F479" s="869"/>
      <c r="G479" s="165" t="s">
        <v>227</v>
      </c>
      <c r="H479" s="166" t="s">
        <v>228</v>
      </c>
      <c r="I479" s="821"/>
      <c r="J479" s="182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  <c r="CD479" s="176"/>
      <c r="CE479" s="176"/>
      <c r="CF479" s="176"/>
      <c r="CG479" s="176"/>
      <c r="CH479" s="176"/>
      <c r="CI479" s="176"/>
      <c r="CJ479" s="176"/>
      <c r="CK479" s="176"/>
      <c r="CL479" s="176"/>
      <c r="CM479" s="176"/>
      <c r="CN479" s="176"/>
      <c r="CO479" s="176"/>
      <c r="CP479" s="176"/>
      <c r="CQ479" s="176"/>
      <c r="CR479" s="176"/>
      <c r="CS479" s="176"/>
      <c r="CT479" s="176"/>
      <c r="CU479" s="176"/>
      <c r="CV479" s="176"/>
      <c r="CW479" s="176"/>
      <c r="CX479" s="176"/>
      <c r="CY479" s="176"/>
      <c r="CZ479" s="176"/>
      <c r="DA479" s="176"/>
      <c r="DB479" s="176"/>
      <c r="DC479" s="176"/>
      <c r="DD479" s="176"/>
      <c r="DE479" s="176"/>
      <c r="DF479" s="176"/>
      <c r="DG479" s="176"/>
      <c r="DH479" s="176"/>
      <c r="DI479" s="176"/>
      <c r="DJ479" s="176"/>
      <c r="DK479" s="176"/>
      <c r="DL479" s="176"/>
      <c r="DM479" s="176"/>
      <c r="DN479" s="176"/>
      <c r="DO479" s="176"/>
      <c r="DP479" s="176"/>
      <c r="DQ479" s="176"/>
      <c r="DR479" s="176"/>
      <c r="DS479" s="176"/>
      <c r="DT479" s="176"/>
      <c r="DU479" s="176"/>
      <c r="DV479" s="176"/>
      <c r="DW479" s="176"/>
      <c r="DX479" s="176"/>
      <c r="DY479" s="176"/>
      <c r="DZ479" s="176"/>
      <c r="EA479" s="176"/>
      <c r="EB479" s="176"/>
      <c r="EC479" s="176"/>
      <c r="ED479" s="176"/>
      <c r="EE479" s="176"/>
      <c r="EF479" s="176"/>
      <c r="EG479" s="176"/>
      <c r="EH479" s="176"/>
      <c r="EI479" s="176"/>
      <c r="EJ479" s="176"/>
      <c r="EK479" s="176"/>
      <c r="EL479" s="176"/>
      <c r="EM479" s="176"/>
      <c r="EN479" s="176"/>
      <c r="EO479" s="176"/>
      <c r="EP479" s="176"/>
      <c r="EQ479" s="176"/>
      <c r="ER479" s="176"/>
      <c r="ES479" s="176"/>
      <c r="ET479" s="176"/>
      <c r="EU479" s="176"/>
      <c r="EV479" s="176"/>
      <c r="EW479" s="176"/>
      <c r="EX479" s="176"/>
      <c r="EY479" s="176"/>
      <c r="EZ479" s="176"/>
      <c r="FA479" s="176"/>
      <c r="FB479" s="176"/>
      <c r="FC479" s="176"/>
      <c r="FD479" s="176"/>
      <c r="FE479" s="176"/>
      <c r="FF479" s="176"/>
      <c r="FG479" s="176"/>
      <c r="FH479" s="176"/>
      <c r="FI479" s="176"/>
      <c r="FJ479" s="176"/>
      <c r="FK479" s="176"/>
      <c r="FL479" s="176"/>
      <c r="FM479" s="176"/>
      <c r="FN479" s="176"/>
      <c r="FO479" s="176"/>
      <c r="FP479" s="176"/>
      <c r="FQ479" s="176"/>
      <c r="FR479" s="176"/>
      <c r="FS479" s="176"/>
      <c r="FT479" s="176"/>
      <c r="FU479" s="176"/>
      <c r="FV479" s="176"/>
      <c r="FW479" s="176"/>
      <c r="FX479" s="176"/>
      <c r="FY479" s="176"/>
      <c r="FZ479" s="176"/>
      <c r="GA479" s="176"/>
      <c r="GB479" s="176"/>
      <c r="GC479" s="176"/>
      <c r="GD479" s="176"/>
      <c r="GE479" s="176"/>
      <c r="GF479" s="176"/>
      <c r="GG479" s="176"/>
      <c r="GH479" s="176"/>
      <c r="GI479" s="176"/>
      <c r="GJ479" s="176"/>
      <c r="GK479" s="176"/>
      <c r="GL479" s="176"/>
      <c r="GM479" s="176"/>
      <c r="GN479" s="176"/>
      <c r="GO479" s="176"/>
      <c r="GP479" s="176"/>
      <c r="GQ479" s="176"/>
      <c r="GR479" s="176"/>
      <c r="GS479" s="176"/>
      <c r="GT479" s="176"/>
      <c r="GU479" s="176"/>
      <c r="GV479" s="176"/>
      <c r="GW479" s="176"/>
      <c r="GX479" s="176"/>
      <c r="GY479" s="176"/>
      <c r="GZ479" s="176"/>
      <c r="HA479" s="176"/>
      <c r="HB479" s="176"/>
      <c r="HC479" s="176"/>
      <c r="HD479" s="176"/>
      <c r="HE479" s="176"/>
      <c r="HF479" s="176"/>
      <c r="HG479" s="176"/>
      <c r="HH479" s="176"/>
      <c r="HI479" s="176"/>
      <c r="HJ479" s="176"/>
      <c r="HK479" s="176"/>
      <c r="HL479" s="176"/>
      <c r="HM479" s="176"/>
      <c r="HN479" s="176"/>
      <c r="HO479" s="176"/>
      <c r="HP479" s="176"/>
      <c r="HQ479" s="176"/>
      <c r="HR479" s="176"/>
      <c r="HS479" s="176"/>
      <c r="HT479" s="176"/>
      <c r="HU479" s="176"/>
      <c r="HV479" s="176"/>
      <c r="HW479" s="176"/>
      <c r="HX479" s="176"/>
      <c r="HY479" s="176"/>
      <c r="HZ479" s="176"/>
      <c r="IA479" s="176"/>
      <c r="IB479" s="176"/>
      <c r="IC479" s="176"/>
      <c r="ID479" s="176"/>
      <c r="IE479" s="176"/>
      <c r="IF479" s="176"/>
      <c r="IG479" s="176"/>
      <c r="IH479" s="176"/>
      <c r="II479" s="176"/>
      <c r="IJ479" s="176"/>
      <c r="IK479" s="176"/>
      <c r="IL479" s="176"/>
      <c r="IM479" s="176"/>
      <c r="IN479" s="176"/>
      <c r="IO479" s="176"/>
      <c r="IP479" s="176"/>
      <c r="IQ479" s="176"/>
      <c r="IR479" s="176"/>
      <c r="IS479" s="176"/>
      <c r="IT479" s="176"/>
      <c r="IU479" s="176"/>
      <c r="IV479" s="176"/>
    </row>
    <row r="480" spans="1:256" s="177" customFormat="1" ht="45" x14ac:dyDescent="0.2">
      <c r="A480" s="591"/>
      <c r="B480" s="632" t="s">
        <v>1040</v>
      </c>
      <c r="C480" s="555" t="s">
        <v>8</v>
      </c>
      <c r="D480" s="555">
        <v>1571</v>
      </c>
      <c r="E480" s="555" t="s">
        <v>17</v>
      </c>
      <c r="F480" s="565">
        <v>1</v>
      </c>
      <c r="G480" s="165">
        <v>1.33</v>
      </c>
      <c r="H480" s="114">
        <f>TRUNC(F480*G480,2)</f>
        <v>1.33</v>
      </c>
      <c r="I480" s="558"/>
      <c r="J480" s="182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  <c r="BY480" s="176"/>
      <c r="BZ480" s="176"/>
      <c r="CA480" s="176"/>
      <c r="CB480" s="176"/>
      <c r="CC480" s="176"/>
      <c r="CD480" s="176"/>
      <c r="CE480" s="176"/>
      <c r="CF480" s="176"/>
      <c r="CG480" s="176"/>
      <c r="CH480" s="176"/>
      <c r="CI480" s="176"/>
      <c r="CJ480" s="176"/>
      <c r="CK480" s="176"/>
      <c r="CL480" s="176"/>
      <c r="CM480" s="176"/>
      <c r="CN480" s="176"/>
      <c r="CO480" s="176"/>
      <c r="CP480" s="176"/>
      <c r="CQ480" s="176"/>
      <c r="CR480" s="176"/>
      <c r="CS480" s="176"/>
      <c r="CT480" s="176"/>
      <c r="CU480" s="176"/>
      <c r="CV480" s="176"/>
      <c r="CW480" s="176"/>
      <c r="CX480" s="176"/>
      <c r="CY480" s="176"/>
      <c r="CZ480" s="176"/>
      <c r="DA480" s="176"/>
      <c r="DB480" s="176"/>
      <c r="DC480" s="176"/>
      <c r="DD480" s="176"/>
      <c r="DE480" s="176"/>
      <c r="DF480" s="176"/>
      <c r="DG480" s="176"/>
      <c r="DH480" s="176"/>
      <c r="DI480" s="176"/>
      <c r="DJ480" s="176"/>
      <c r="DK480" s="176"/>
      <c r="DL480" s="176"/>
      <c r="DM480" s="176"/>
      <c r="DN480" s="176"/>
      <c r="DO480" s="176"/>
      <c r="DP480" s="176"/>
      <c r="DQ480" s="176"/>
      <c r="DR480" s="176"/>
      <c r="DS480" s="176"/>
      <c r="DT480" s="176"/>
      <c r="DU480" s="176"/>
      <c r="DV480" s="176"/>
      <c r="DW480" s="176"/>
      <c r="DX480" s="176"/>
      <c r="DY480" s="176"/>
      <c r="DZ480" s="176"/>
      <c r="EA480" s="176"/>
      <c r="EB480" s="176"/>
      <c r="EC480" s="176"/>
      <c r="ED480" s="176"/>
      <c r="EE480" s="176"/>
      <c r="EF480" s="176"/>
      <c r="EG480" s="176"/>
      <c r="EH480" s="176"/>
      <c r="EI480" s="176"/>
      <c r="EJ480" s="176"/>
      <c r="EK480" s="176"/>
      <c r="EL480" s="176"/>
      <c r="EM480" s="176"/>
      <c r="EN480" s="176"/>
      <c r="EO480" s="176"/>
      <c r="EP480" s="176"/>
      <c r="EQ480" s="176"/>
      <c r="ER480" s="176"/>
      <c r="ES480" s="176"/>
      <c r="ET480" s="176"/>
      <c r="EU480" s="176"/>
      <c r="EV480" s="176"/>
      <c r="EW480" s="176"/>
      <c r="EX480" s="176"/>
      <c r="EY480" s="176"/>
      <c r="EZ480" s="176"/>
      <c r="FA480" s="176"/>
      <c r="FB480" s="176"/>
      <c r="FC480" s="176"/>
      <c r="FD480" s="176"/>
      <c r="FE480" s="176"/>
      <c r="FF480" s="176"/>
      <c r="FG480" s="176"/>
      <c r="FH480" s="176"/>
      <c r="FI480" s="176"/>
      <c r="FJ480" s="176"/>
      <c r="FK480" s="176"/>
      <c r="FL480" s="176"/>
      <c r="FM480" s="176"/>
      <c r="FN480" s="176"/>
      <c r="FO480" s="176"/>
      <c r="FP480" s="176"/>
      <c r="FQ480" s="176"/>
      <c r="FR480" s="176"/>
      <c r="FS480" s="176"/>
      <c r="FT480" s="176"/>
      <c r="FU480" s="176"/>
      <c r="FV480" s="176"/>
      <c r="FW480" s="176"/>
      <c r="FX480" s="176"/>
      <c r="FY480" s="176"/>
      <c r="FZ480" s="176"/>
      <c r="GA480" s="176"/>
      <c r="GB480" s="176"/>
      <c r="GC480" s="176"/>
      <c r="GD480" s="176"/>
      <c r="GE480" s="176"/>
      <c r="GF480" s="176"/>
      <c r="GG480" s="176"/>
      <c r="GH480" s="176"/>
      <c r="GI480" s="176"/>
      <c r="GJ480" s="176"/>
      <c r="GK480" s="176"/>
      <c r="GL480" s="176"/>
      <c r="GM480" s="176"/>
      <c r="GN480" s="176"/>
      <c r="GO480" s="176"/>
      <c r="GP480" s="176"/>
      <c r="GQ480" s="176"/>
      <c r="GR480" s="176"/>
      <c r="GS480" s="176"/>
      <c r="GT480" s="176"/>
      <c r="GU480" s="176"/>
      <c r="GV480" s="176"/>
      <c r="GW480" s="176"/>
      <c r="GX480" s="176"/>
      <c r="GY480" s="176"/>
      <c r="GZ480" s="176"/>
      <c r="HA480" s="176"/>
      <c r="HB480" s="176"/>
      <c r="HC480" s="176"/>
      <c r="HD480" s="176"/>
      <c r="HE480" s="176"/>
      <c r="HF480" s="176"/>
      <c r="HG480" s="176"/>
      <c r="HH480" s="176"/>
      <c r="HI480" s="176"/>
      <c r="HJ480" s="176"/>
      <c r="HK480" s="176"/>
      <c r="HL480" s="176"/>
      <c r="HM480" s="176"/>
      <c r="HN480" s="176"/>
      <c r="HO480" s="176"/>
      <c r="HP480" s="176"/>
      <c r="HQ480" s="176"/>
      <c r="HR480" s="176"/>
      <c r="HS480" s="176"/>
      <c r="HT480" s="176"/>
      <c r="HU480" s="176"/>
      <c r="HV480" s="176"/>
      <c r="HW480" s="176"/>
      <c r="HX480" s="176"/>
      <c r="HY480" s="176"/>
      <c r="HZ480" s="176"/>
      <c r="IA480" s="176"/>
      <c r="IB480" s="176"/>
      <c r="IC480" s="176"/>
      <c r="ID480" s="176"/>
      <c r="IE480" s="176"/>
      <c r="IF480" s="176"/>
      <c r="IG480" s="176"/>
      <c r="IH480" s="176"/>
      <c r="II480" s="176"/>
      <c r="IJ480" s="176"/>
      <c r="IK480" s="176"/>
      <c r="IL480" s="176"/>
      <c r="IM480" s="176"/>
      <c r="IN480" s="176"/>
      <c r="IO480" s="176"/>
      <c r="IP480" s="176"/>
      <c r="IQ480" s="176"/>
      <c r="IR480" s="176"/>
      <c r="IS480" s="176"/>
      <c r="IT480" s="176"/>
      <c r="IU480" s="176"/>
      <c r="IV480" s="176"/>
    </row>
    <row r="481" spans="1:256" s="177" customFormat="1" ht="22.5" x14ac:dyDescent="0.2">
      <c r="A481" s="591"/>
      <c r="B481" s="632" t="s">
        <v>1041</v>
      </c>
      <c r="C481" s="555" t="s">
        <v>8</v>
      </c>
      <c r="D481" s="555">
        <v>34653</v>
      </c>
      <c r="E481" s="555" t="s">
        <v>17</v>
      </c>
      <c r="F481" s="565">
        <v>1</v>
      </c>
      <c r="G481" s="165">
        <v>8.3699999999999992</v>
      </c>
      <c r="H481" s="114">
        <f>TRUNC(F481*G481,2)</f>
        <v>8.3699999999999992</v>
      </c>
      <c r="I481" s="558"/>
      <c r="J481" s="182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  <c r="AZ481" s="176"/>
      <c r="BA481" s="176"/>
      <c r="BB481" s="176"/>
      <c r="BC481" s="176"/>
      <c r="BD481" s="176"/>
      <c r="BE481" s="176"/>
      <c r="BF481" s="176"/>
      <c r="BG481" s="176"/>
      <c r="BH481" s="176"/>
      <c r="BI481" s="176"/>
      <c r="BJ481" s="176"/>
      <c r="BK481" s="176"/>
      <c r="BL481" s="176"/>
      <c r="BM481" s="176"/>
      <c r="BN481" s="176"/>
      <c r="BO481" s="176"/>
      <c r="BP481" s="176"/>
      <c r="BQ481" s="176"/>
      <c r="BR481" s="176"/>
      <c r="BS481" s="176"/>
      <c r="BT481" s="176"/>
      <c r="BU481" s="176"/>
      <c r="BV481" s="176"/>
      <c r="BW481" s="176"/>
      <c r="BX481" s="176"/>
      <c r="BY481" s="176"/>
      <c r="BZ481" s="176"/>
      <c r="CA481" s="176"/>
      <c r="CB481" s="176"/>
      <c r="CC481" s="176"/>
      <c r="CD481" s="176"/>
      <c r="CE481" s="176"/>
      <c r="CF481" s="176"/>
      <c r="CG481" s="176"/>
      <c r="CH481" s="176"/>
      <c r="CI481" s="176"/>
      <c r="CJ481" s="176"/>
      <c r="CK481" s="176"/>
      <c r="CL481" s="176"/>
      <c r="CM481" s="176"/>
      <c r="CN481" s="176"/>
      <c r="CO481" s="176"/>
      <c r="CP481" s="176"/>
      <c r="CQ481" s="176"/>
      <c r="CR481" s="176"/>
      <c r="CS481" s="176"/>
      <c r="CT481" s="176"/>
      <c r="CU481" s="176"/>
      <c r="CV481" s="176"/>
      <c r="CW481" s="176"/>
      <c r="CX481" s="176"/>
      <c r="CY481" s="176"/>
      <c r="CZ481" s="176"/>
      <c r="DA481" s="176"/>
      <c r="DB481" s="176"/>
      <c r="DC481" s="176"/>
      <c r="DD481" s="176"/>
      <c r="DE481" s="176"/>
      <c r="DF481" s="176"/>
      <c r="DG481" s="176"/>
      <c r="DH481" s="176"/>
      <c r="DI481" s="176"/>
      <c r="DJ481" s="176"/>
      <c r="DK481" s="176"/>
      <c r="DL481" s="176"/>
      <c r="DM481" s="176"/>
      <c r="DN481" s="176"/>
      <c r="DO481" s="176"/>
      <c r="DP481" s="176"/>
      <c r="DQ481" s="176"/>
      <c r="DR481" s="176"/>
      <c r="DS481" s="176"/>
      <c r="DT481" s="176"/>
      <c r="DU481" s="176"/>
      <c r="DV481" s="176"/>
      <c r="DW481" s="176"/>
      <c r="DX481" s="176"/>
      <c r="DY481" s="176"/>
      <c r="DZ481" s="176"/>
      <c r="EA481" s="176"/>
      <c r="EB481" s="176"/>
      <c r="EC481" s="176"/>
      <c r="ED481" s="176"/>
      <c r="EE481" s="176"/>
      <c r="EF481" s="176"/>
      <c r="EG481" s="176"/>
      <c r="EH481" s="176"/>
      <c r="EI481" s="176"/>
      <c r="EJ481" s="176"/>
      <c r="EK481" s="176"/>
      <c r="EL481" s="176"/>
      <c r="EM481" s="176"/>
      <c r="EN481" s="176"/>
      <c r="EO481" s="176"/>
      <c r="EP481" s="176"/>
      <c r="EQ481" s="176"/>
      <c r="ER481" s="176"/>
      <c r="ES481" s="176"/>
      <c r="ET481" s="176"/>
      <c r="EU481" s="176"/>
      <c r="EV481" s="176"/>
      <c r="EW481" s="176"/>
      <c r="EX481" s="176"/>
      <c r="EY481" s="176"/>
      <c r="EZ481" s="176"/>
      <c r="FA481" s="176"/>
      <c r="FB481" s="176"/>
      <c r="FC481" s="176"/>
      <c r="FD481" s="176"/>
      <c r="FE481" s="176"/>
      <c r="FF481" s="176"/>
      <c r="FG481" s="176"/>
      <c r="FH481" s="176"/>
      <c r="FI481" s="176"/>
      <c r="FJ481" s="176"/>
      <c r="FK481" s="176"/>
      <c r="FL481" s="176"/>
      <c r="FM481" s="176"/>
      <c r="FN481" s="176"/>
      <c r="FO481" s="176"/>
      <c r="FP481" s="176"/>
      <c r="FQ481" s="176"/>
      <c r="FR481" s="176"/>
      <c r="FS481" s="176"/>
      <c r="FT481" s="176"/>
      <c r="FU481" s="176"/>
      <c r="FV481" s="176"/>
      <c r="FW481" s="176"/>
      <c r="FX481" s="176"/>
      <c r="FY481" s="176"/>
      <c r="FZ481" s="176"/>
      <c r="GA481" s="176"/>
      <c r="GB481" s="176"/>
      <c r="GC481" s="176"/>
      <c r="GD481" s="176"/>
      <c r="GE481" s="176"/>
      <c r="GF481" s="176"/>
      <c r="GG481" s="176"/>
      <c r="GH481" s="176"/>
      <c r="GI481" s="176"/>
      <c r="GJ481" s="176"/>
      <c r="GK481" s="176"/>
      <c r="GL481" s="176"/>
      <c r="GM481" s="176"/>
      <c r="GN481" s="176"/>
      <c r="GO481" s="176"/>
      <c r="GP481" s="176"/>
      <c r="GQ481" s="176"/>
      <c r="GR481" s="176"/>
      <c r="GS481" s="176"/>
      <c r="GT481" s="176"/>
      <c r="GU481" s="176"/>
      <c r="GV481" s="176"/>
      <c r="GW481" s="176"/>
      <c r="GX481" s="176"/>
      <c r="GY481" s="176"/>
      <c r="GZ481" s="176"/>
      <c r="HA481" s="176"/>
      <c r="HB481" s="176"/>
      <c r="HC481" s="176"/>
      <c r="HD481" s="176"/>
      <c r="HE481" s="176"/>
      <c r="HF481" s="176"/>
      <c r="HG481" s="176"/>
      <c r="HH481" s="176"/>
      <c r="HI481" s="176"/>
      <c r="HJ481" s="176"/>
      <c r="HK481" s="176"/>
      <c r="HL481" s="176"/>
      <c r="HM481" s="176"/>
      <c r="HN481" s="176"/>
      <c r="HO481" s="176"/>
      <c r="HP481" s="176"/>
      <c r="HQ481" s="176"/>
      <c r="HR481" s="176"/>
      <c r="HS481" s="176"/>
      <c r="HT481" s="176"/>
      <c r="HU481" s="176"/>
      <c r="HV481" s="176"/>
      <c r="HW481" s="176"/>
      <c r="HX481" s="176"/>
      <c r="HY481" s="176"/>
      <c r="HZ481" s="176"/>
      <c r="IA481" s="176"/>
      <c r="IB481" s="176"/>
      <c r="IC481" s="176"/>
      <c r="ID481" s="176"/>
      <c r="IE481" s="176"/>
      <c r="IF481" s="176"/>
      <c r="IG481" s="176"/>
      <c r="IH481" s="176"/>
      <c r="II481" s="176"/>
      <c r="IJ481" s="176"/>
      <c r="IK481" s="176"/>
      <c r="IL481" s="176"/>
      <c r="IM481" s="176"/>
      <c r="IN481" s="176"/>
      <c r="IO481" s="176"/>
      <c r="IP481" s="176"/>
      <c r="IQ481" s="176"/>
      <c r="IR481" s="176"/>
      <c r="IS481" s="176"/>
      <c r="IT481" s="176"/>
      <c r="IU481" s="176"/>
      <c r="IV481" s="176"/>
    </row>
    <row r="482" spans="1:256" s="177" customFormat="1" ht="17.25" customHeight="1" x14ac:dyDescent="0.2">
      <c r="A482" s="591"/>
      <c r="B482" s="132"/>
      <c r="C482" s="77"/>
      <c r="D482" s="593"/>
      <c r="E482" s="111"/>
      <c r="F482" s="172"/>
      <c r="G482" s="594"/>
      <c r="H482" s="125"/>
      <c r="I482" s="569"/>
      <c r="J482" s="182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  <c r="AZ482" s="176"/>
      <c r="BA482" s="176"/>
      <c r="BB482" s="176"/>
      <c r="BC482" s="176"/>
      <c r="BD482" s="176"/>
      <c r="BE482" s="176"/>
      <c r="BF482" s="176"/>
      <c r="BG482" s="176"/>
      <c r="BH482" s="176"/>
      <c r="BI482" s="176"/>
      <c r="BJ482" s="176"/>
      <c r="BK482" s="176"/>
      <c r="BL482" s="176"/>
      <c r="BM482" s="176"/>
      <c r="BN482" s="176"/>
      <c r="BO482" s="176"/>
      <c r="BP482" s="176"/>
      <c r="BQ482" s="176"/>
      <c r="BR482" s="176"/>
      <c r="BS482" s="176"/>
      <c r="BT482" s="176"/>
      <c r="BU482" s="176"/>
      <c r="BV482" s="176"/>
      <c r="BW482" s="176"/>
      <c r="BX482" s="176"/>
      <c r="BY482" s="176"/>
      <c r="BZ482" s="176"/>
      <c r="CA482" s="176"/>
      <c r="CB482" s="176"/>
      <c r="CC482" s="176"/>
      <c r="CD482" s="176"/>
      <c r="CE482" s="176"/>
      <c r="CF482" s="176"/>
      <c r="CG482" s="176"/>
      <c r="CH482" s="176"/>
      <c r="CI482" s="176"/>
      <c r="CJ482" s="176"/>
      <c r="CK482" s="176"/>
      <c r="CL482" s="176"/>
      <c r="CM482" s="176"/>
      <c r="CN482" s="176"/>
      <c r="CO482" s="176"/>
      <c r="CP482" s="176"/>
      <c r="CQ482" s="176"/>
      <c r="CR482" s="176"/>
      <c r="CS482" s="176"/>
      <c r="CT482" s="176"/>
      <c r="CU482" s="176"/>
      <c r="CV482" s="176"/>
      <c r="CW482" s="176"/>
      <c r="CX482" s="176"/>
      <c r="CY482" s="176"/>
      <c r="CZ482" s="176"/>
      <c r="DA482" s="176"/>
      <c r="DB482" s="176"/>
      <c r="DC482" s="176"/>
      <c r="DD482" s="176"/>
      <c r="DE482" s="176"/>
      <c r="DF482" s="176"/>
      <c r="DG482" s="176"/>
      <c r="DH482" s="176"/>
      <c r="DI482" s="176"/>
      <c r="DJ482" s="176"/>
      <c r="DK482" s="176"/>
      <c r="DL482" s="176"/>
      <c r="DM482" s="176"/>
      <c r="DN482" s="176"/>
      <c r="DO482" s="176"/>
      <c r="DP482" s="176"/>
      <c r="DQ482" s="176"/>
      <c r="DR482" s="176"/>
      <c r="DS482" s="176"/>
      <c r="DT482" s="176"/>
      <c r="DU482" s="176"/>
      <c r="DV482" s="176"/>
      <c r="DW482" s="176"/>
      <c r="DX482" s="176"/>
      <c r="DY482" s="176"/>
      <c r="DZ482" s="176"/>
      <c r="EA482" s="176"/>
      <c r="EB482" s="176"/>
      <c r="EC482" s="176"/>
      <c r="ED482" s="176"/>
      <c r="EE482" s="176"/>
      <c r="EF482" s="176"/>
      <c r="EG482" s="176"/>
      <c r="EH482" s="176"/>
      <c r="EI482" s="176"/>
      <c r="EJ482" s="176"/>
      <c r="EK482" s="176"/>
      <c r="EL482" s="176"/>
      <c r="EM482" s="176"/>
      <c r="EN482" s="176"/>
      <c r="EO482" s="176"/>
      <c r="EP482" s="176"/>
      <c r="EQ482" s="176"/>
      <c r="ER482" s="176"/>
      <c r="ES482" s="176"/>
      <c r="ET482" s="176"/>
      <c r="EU482" s="176"/>
      <c r="EV482" s="176"/>
      <c r="EW482" s="176"/>
      <c r="EX482" s="176"/>
      <c r="EY482" s="176"/>
      <c r="EZ482" s="176"/>
      <c r="FA482" s="176"/>
      <c r="FB482" s="176"/>
      <c r="FC482" s="176"/>
      <c r="FD482" s="176"/>
      <c r="FE482" s="176"/>
      <c r="FF482" s="176"/>
      <c r="FG482" s="176"/>
      <c r="FH482" s="176"/>
      <c r="FI482" s="176"/>
      <c r="FJ482" s="176"/>
      <c r="FK482" s="176"/>
      <c r="FL482" s="176"/>
      <c r="FM482" s="176"/>
      <c r="FN482" s="176"/>
      <c r="FO482" s="176"/>
      <c r="FP482" s="176"/>
      <c r="FQ482" s="176"/>
      <c r="FR482" s="176"/>
      <c r="FS482" s="176"/>
      <c r="FT482" s="176"/>
      <c r="FU482" s="176"/>
      <c r="FV482" s="176"/>
      <c r="FW482" s="176"/>
      <c r="FX482" s="176"/>
      <c r="FY482" s="176"/>
      <c r="FZ482" s="176"/>
      <c r="GA482" s="176"/>
      <c r="GB482" s="176"/>
      <c r="GC482" s="176"/>
      <c r="GD482" s="176"/>
      <c r="GE482" s="176"/>
      <c r="GF482" s="176"/>
      <c r="GG482" s="176"/>
      <c r="GH482" s="176"/>
      <c r="GI482" s="176"/>
      <c r="GJ482" s="176"/>
      <c r="GK482" s="176"/>
      <c r="GL482" s="176"/>
      <c r="GM482" s="176"/>
      <c r="GN482" s="176"/>
      <c r="GO482" s="176"/>
      <c r="GP482" s="176"/>
      <c r="GQ482" s="176"/>
      <c r="GR482" s="176"/>
      <c r="GS482" s="176"/>
      <c r="GT482" s="176"/>
      <c r="GU482" s="176"/>
      <c r="GV482" s="176"/>
      <c r="GW482" s="176"/>
      <c r="GX482" s="176"/>
      <c r="GY482" s="176"/>
      <c r="GZ482" s="176"/>
      <c r="HA482" s="176"/>
      <c r="HB482" s="176"/>
      <c r="HC482" s="176"/>
      <c r="HD482" s="176"/>
      <c r="HE482" s="176"/>
      <c r="HF482" s="176"/>
      <c r="HG482" s="176"/>
      <c r="HH482" s="176"/>
      <c r="HI482" s="176"/>
      <c r="HJ482" s="176"/>
      <c r="HK482" s="176"/>
      <c r="HL482" s="176"/>
      <c r="HM482" s="176"/>
      <c r="HN482" s="176"/>
      <c r="HO482" s="176"/>
      <c r="HP482" s="176"/>
      <c r="HQ482" s="176"/>
      <c r="HR482" s="176"/>
      <c r="HS482" s="176"/>
      <c r="HT482" s="176"/>
      <c r="HU482" s="176"/>
      <c r="HV482" s="176"/>
      <c r="HW482" s="176"/>
      <c r="HX482" s="176"/>
      <c r="HY482" s="176"/>
      <c r="HZ482" s="176"/>
      <c r="IA482" s="176"/>
      <c r="IB482" s="176"/>
      <c r="IC482" s="176"/>
      <c r="ID482" s="176"/>
      <c r="IE482" s="176"/>
      <c r="IF482" s="176"/>
      <c r="IG482" s="176"/>
      <c r="IH482" s="176"/>
      <c r="II482" s="176"/>
      <c r="IJ482" s="176"/>
      <c r="IK482" s="176"/>
      <c r="IL482" s="176"/>
      <c r="IM482" s="176"/>
      <c r="IN482" s="176"/>
      <c r="IO482" s="176"/>
      <c r="IP482" s="176"/>
      <c r="IQ482" s="176"/>
      <c r="IR482" s="176"/>
      <c r="IS482" s="176"/>
      <c r="IT482" s="176"/>
      <c r="IU482" s="176"/>
      <c r="IV482" s="176"/>
    </row>
    <row r="483" spans="1:256" s="177" customFormat="1" x14ac:dyDescent="0.2">
      <c r="A483" s="591"/>
      <c r="B483" s="170" t="s">
        <v>230</v>
      </c>
      <c r="C483" s="808"/>
      <c r="D483" s="809"/>
      <c r="E483" s="809"/>
      <c r="F483" s="809"/>
      <c r="G483" s="809"/>
      <c r="H483" s="810"/>
      <c r="I483" s="171">
        <f>SUM(H480:H482)</f>
        <v>9.6999999999999993</v>
      </c>
      <c r="J483" s="182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  <c r="AZ483" s="176"/>
      <c r="BA483" s="176"/>
      <c r="BB483" s="176"/>
      <c r="BC483" s="176"/>
      <c r="BD483" s="176"/>
      <c r="BE483" s="176"/>
      <c r="BF483" s="176"/>
      <c r="BG483" s="176"/>
      <c r="BH483" s="176"/>
      <c r="BI483" s="176"/>
      <c r="BJ483" s="176"/>
      <c r="BK483" s="176"/>
      <c r="BL483" s="176"/>
      <c r="BM483" s="176"/>
      <c r="BN483" s="176"/>
      <c r="BO483" s="176"/>
      <c r="BP483" s="176"/>
      <c r="BQ483" s="176"/>
      <c r="BR483" s="176"/>
      <c r="BS483" s="176"/>
      <c r="BT483" s="176"/>
      <c r="BU483" s="176"/>
      <c r="BV483" s="176"/>
      <c r="BW483" s="176"/>
      <c r="BX483" s="176"/>
      <c r="BY483" s="176"/>
      <c r="BZ483" s="176"/>
      <c r="CA483" s="176"/>
      <c r="CB483" s="176"/>
      <c r="CC483" s="176"/>
      <c r="CD483" s="176"/>
      <c r="CE483" s="176"/>
      <c r="CF483" s="176"/>
      <c r="CG483" s="176"/>
      <c r="CH483" s="176"/>
      <c r="CI483" s="176"/>
      <c r="CJ483" s="176"/>
      <c r="CK483" s="176"/>
      <c r="CL483" s="176"/>
      <c r="CM483" s="176"/>
      <c r="CN483" s="176"/>
      <c r="CO483" s="176"/>
      <c r="CP483" s="176"/>
      <c r="CQ483" s="176"/>
      <c r="CR483" s="176"/>
      <c r="CS483" s="176"/>
      <c r="CT483" s="176"/>
      <c r="CU483" s="176"/>
      <c r="CV483" s="176"/>
      <c r="CW483" s="176"/>
      <c r="CX483" s="176"/>
      <c r="CY483" s="176"/>
      <c r="CZ483" s="176"/>
      <c r="DA483" s="176"/>
      <c r="DB483" s="176"/>
      <c r="DC483" s="176"/>
      <c r="DD483" s="176"/>
      <c r="DE483" s="176"/>
      <c r="DF483" s="176"/>
      <c r="DG483" s="176"/>
      <c r="DH483" s="176"/>
      <c r="DI483" s="176"/>
      <c r="DJ483" s="176"/>
      <c r="DK483" s="176"/>
      <c r="DL483" s="176"/>
      <c r="DM483" s="176"/>
      <c r="DN483" s="176"/>
      <c r="DO483" s="176"/>
      <c r="DP483" s="176"/>
      <c r="DQ483" s="176"/>
      <c r="DR483" s="176"/>
      <c r="DS483" s="176"/>
      <c r="DT483" s="176"/>
      <c r="DU483" s="176"/>
      <c r="DV483" s="176"/>
      <c r="DW483" s="176"/>
      <c r="DX483" s="176"/>
      <c r="DY483" s="176"/>
      <c r="DZ483" s="176"/>
      <c r="EA483" s="176"/>
      <c r="EB483" s="176"/>
      <c r="EC483" s="176"/>
      <c r="ED483" s="176"/>
      <c r="EE483" s="176"/>
      <c r="EF483" s="176"/>
      <c r="EG483" s="176"/>
      <c r="EH483" s="176"/>
      <c r="EI483" s="176"/>
      <c r="EJ483" s="176"/>
      <c r="EK483" s="176"/>
      <c r="EL483" s="176"/>
      <c r="EM483" s="176"/>
      <c r="EN483" s="176"/>
      <c r="EO483" s="176"/>
      <c r="EP483" s="176"/>
      <c r="EQ483" s="176"/>
      <c r="ER483" s="176"/>
      <c r="ES483" s="176"/>
      <c r="ET483" s="176"/>
      <c r="EU483" s="176"/>
      <c r="EV483" s="176"/>
      <c r="EW483" s="176"/>
      <c r="EX483" s="176"/>
      <c r="EY483" s="176"/>
      <c r="EZ483" s="176"/>
      <c r="FA483" s="176"/>
      <c r="FB483" s="176"/>
      <c r="FC483" s="176"/>
      <c r="FD483" s="176"/>
      <c r="FE483" s="176"/>
      <c r="FF483" s="176"/>
      <c r="FG483" s="176"/>
      <c r="FH483" s="176"/>
      <c r="FI483" s="176"/>
      <c r="FJ483" s="176"/>
      <c r="FK483" s="176"/>
      <c r="FL483" s="176"/>
      <c r="FM483" s="176"/>
      <c r="FN483" s="176"/>
      <c r="FO483" s="176"/>
      <c r="FP483" s="176"/>
      <c r="FQ483" s="176"/>
      <c r="FR483" s="176"/>
      <c r="FS483" s="176"/>
      <c r="FT483" s="176"/>
      <c r="FU483" s="176"/>
      <c r="FV483" s="176"/>
      <c r="FW483" s="176"/>
      <c r="FX483" s="176"/>
      <c r="FY483" s="176"/>
      <c r="FZ483" s="176"/>
      <c r="GA483" s="176"/>
      <c r="GB483" s="176"/>
      <c r="GC483" s="176"/>
      <c r="GD483" s="176"/>
      <c r="GE483" s="176"/>
      <c r="GF483" s="176"/>
      <c r="GG483" s="176"/>
      <c r="GH483" s="176"/>
      <c r="GI483" s="176"/>
      <c r="GJ483" s="176"/>
      <c r="GK483" s="176"/>
      <c r="GL483" s="176"/>
      <c r="GM483" s="176"/>
      <c r="GN483" s="176"/>
      <c r="GO483" s="176"/>
      <c r="GP483" s="176"/>
      <c r="GQ483" s="176"/>
      <c r="GR483" s="176"/>
      <c r="GS483" s="176"/>
      <c r="GT483" s="176"/>
      <c r="GU483" s="176"/>
      <c r="GV483" s="176"/>
      <c r="GW483" s="176"/>
      <c r="GX483" s="176"/>
      <c r="GY483" s="176"/>
      <c r="GZ483" s="176"/>
      <c r="HA483" s="176"/>
      <c r="HB483" s="176"/>
      <c r="HC483" s="176"/>
      <c r="HD483" s="176"/>
      <c r="HE483" s="176"/>
      <c r="HF483" s="176"/>
      <c r="HG483" s="176"/>
      <c r="HH483" s="176"/>
      <c r="HI483" s="176"/>
      <c r="HJ483" s="176"/>
      <c r="HK483" s="176"/>
      <c r="HL483" s="176"/>
      <c r="HM483" s="176"/>
      <c r="HN483" s="176"/>
      <c r="HO483" s="176"/>
      <c r="HP483" s="176"/>
      <c r="HQ483" s="176"/>
      <c r="HR483" s="176"/>
      <c r="HS483" s="176"/>
      <c r="HT483" s="176"/>
      <c r="HU483" s="176"/>
      <c r="HV483" s="176"/>
      <c r="HW483" s="176"/>
      <c r="HX483" s="176"/>
      <c r="HY483" s="176"/>
      <c r="HZ483" s="176"/>
      <c r="IA483" s="176"/>
      <c r="IB483" s="176"/>
      <c r="IC483" s="176"/>
      <c r="ID483" s="176"/>
      <c r="IE483" s="176"/>
      <c r="IF483" s="176"/>
      <c r="IG483" s="176"/>
      <c r="IH483" s="176"/>
      <c r="II483" s="176"/>
      <c r="IJ483" s="176"/>
      <c r="IK483" s="176"/>
      <c r="IL483" s="176"/>
      <c r="IM483" s="176"/>
      <c r="IN483" s="176"/>
      <c r="IO483" s="176"/>
      <c r="IP483" s="176"/>
      <c r="IQ483" s="176"/>
      <c r="IR483" s="176"/>
      <c r="IS483" s="176"/>
      <c r="IT483" s="176"/>
      <c r="IU483" s="176"/>
      <c r="IV483" s="176"/>
    </row>
    <row r="484" spans="1:256" s="177" customFormat="1" x14ac:dyDescent="0.2">
      <c r="A484" s="591"/>
      <c r="B484" s="126"/>
      <c r="C484" s="127"/>
      <c r="D484" s="127"/>
      <c r="E484" s="128"/>
      <c r="F484" s="88"/>
      <c r="G484" s="129"/>
      <c r="H484" s="130"/>
      <c r="I484" s="131"/>
      <c r="J484" s="182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  <c r="CD484" s="176"/>
      <c r="CE484" s="176"/>
      <c r="CF484" s="176"/>
      <c r="CG484" s="176"/>
      <c r="CH484" s="176"/>
      <c r="CI484" s="176"/>
      <c r="CJ484" s="176"/>
      <c r="CK484" s="176"/>
      <c r="CL484" s="176"/>
      <c r="CM484" s="176"/>
      <c r="CN484" s="176"/>
      <c r="CO484" s="176"/>
      <c r="CP484" s="176"/>
      <c r="CQ484" s="176"/>
      <c r="CR484" s="176"/>
      <c r="CS484" s="176"/>
      <c r="CT484" s="176"/>
      <c r="CU484" s="176"/>
      <c r="CV484" s="176"/>
      <c r="CW484" s="176"/>
      <c r="CX484" s="176"/>
      <c r="CY484" s="176"/>
      <c r="CZ484" s="176"/>
      <c r="DA484" s="176"/>
      <c r="DB484" s="176"/>
      <c r="DC484" s="176"/>
      <c r="DD484" s="176"/>
      <c r="DE484" s="176"/>
      <c r="DF484" s="176"/>
      <c r="DG484" s="176"/>
      <c r="DH484" s="176"/>
      <c r="DI484" s="176"/>
      <c r="DJ484" s="176"/>
      <c r="DK484" s="176"/>
      <c r="DL484" s="176"/>
      <c r="DM484" s="176"/>
      <c r="DN484" s="176"/>
      <c r="DO484" s="176"/>
      <c r="DP484" s="176"/>
      <c r="DQ484" s="176"/>
      <c r="DR484" s="176"/>
      <c r="DS484" s="176"/>
      <c r="DT484" s="176"/>
      <c r="DU484" s="176"/>
      <c r="DV484" s="176"/>
      <c r="DW484" s="176"/>
      <c r="DX484" s="176"/>
      <c r="DY484" s="176"/>
      <c r="DZ484" s="176"/>
      <c r="EA484" s="176"/>
      <c r="EB484" s="176"/>
      <c r="EC484" s="176"/>
      <c r="ED484" s="176"/>
      <c r="EE484" s="176"/>
      <c r="EF484" s="176"/>
      <c r="EG484" s="176"/>
      <c r="EH484" s="176"/>
      <c r="EI484" s="176"/>
      <c r="EJ484" s="176"/>
      <c r="EK484" s="176"/>
      <c r="EL484" s="176"/>
      <c r="EM484" s="176"/>
      <c r="EN484" s="176"/>
      <c r="EO484" s="176"/>
      <c r="EP484" s="176"/>
      <c r="EQ484" s="176"/>
      <c r="ER484" s="176"/>
      <c r="ES484" s="176"/>
      <c r="ET484" s="176"/>
      <c r="EU484" s="176"/>
      <c r="EV484" s="176"/>
      <c r="EW484" s="176"/>
      <c r="EX484" s="176"/>
      <c r="EY484" s="176"/>
      <c r="EZ484" s="176"/>
      <c r="FA484" s="176"/>
      <c r="FB484" s="176"/>
      <c r="FC484" s="176"/>
      <c r="FD484" s="176"/>
      <c r="FE484" s="176"/>
      <c r="FF484" s="176"/>
      <c r="FG484" s="176"/>
      <c r="FH484" s="176"/>
      <c r="FI484" s="176"/>
      <c r="FJ484" s="176"/>
      <c r="FK484" s="176"/>
      <c r="FL484" s="176"/>
      <c r="FM484" s="176"/>
      <c r="FN484" s="176"/>
      <c r="FO484" s="176"/>
      <c r="FP484" s="176"/>
      <c r="FQ484" s="176"/>
      <c r="FR484" s="176"/>
      <c r="FS484" s="176"/>
      <c r="FT484" s="176"/>
      <c r="FU484" s="176"/>
      <c r="FV484" s="176"/>
      <c r="FW484" s="176"/>
      <c r="FX484" s="176"/>
      <c r="FY484" s="176"/>
      <c r="FZ484" s="176"/>
      <c r="GA484" s="176"/>
      <c r="GB484" s="176"/>
      <c r="GC484" s="176"/>
      <c r="GD484" s="176"/>
      <c r="GE484" s="176"/>
      <c r="GF484" s="176"/>
      <c r="GG484" s="176"/>
      <c r="GH484" s="176"/>
      <c r="GI484" s="176"/>
      <c r="GJ484" s="176"/>
      <c r="GK484" s="176"/>
      <c r="GL484" s="176"/>
      <c r="GM484" s="176"/>
      <c r="GN484" s="176"/>
      <c r="GO484" s="176"/>
      <c r="GP484" s="176"/>
      <c r="GQ484" s="176"/>
      <c r="GR484" s="176"/>
      <c r="GS484" s="176"/>
      <c r="GT484" s="176"/>
      <c r="GU484" s="176"/>
      <c r="GV484" s="176"/>
      <c r="GW484" s="176"/>
      <c r="GX484" s="176"/>
      <c r="GY484" s="176"/>
      <c r="GZ484" s="176"/>
      <c r="HA484" s="176"/>
      <c r="HB484" s="176"/>
      <c r="HC484" s="176"/>
      <c r="HD484" s="176"/>
      <c r="HE484" s="176"/>
      <c r="HF484" s="176"/>
      <c r="HG484" s="176"/>
      <c r="HH484" s="176"/>
      <c r="HI484" s="176"/>
      <c r="HJ484" s="176"/>
      <c r="HK484" s="176"/>
      <c r="HL484" s="176"/>
      <c r="HM484" s="176"/>
      <c r="HN484" s="176"/>
      <c r="HO484" s="176"/>
      <c r="HP484" s="176"/>
      <c r="HQ484" s="176"/>
      <c r="HR484" s="176"/>
      <c r="HS484" s="176"/>
      <c r="HT484" s="176"/>
      <c r="HU484" s="176"/>
      <c r="HV484" s="176"/>
      <c r="HW484" s="176"/>
      <c r="HX484" s="176"/>
      <c r="HY484" s="176"/>
      <c r="HZ484" s="176"/>
      <c r="IA484" s="176"/>
      <c r="IB484" s="176"/>
      <c r="IC484" s="176"/>
      <c r="ID484" s="176"/>
      <c r="IE484" s="176"/>
      <c r="IF484" s="176"/>
      <c r="IG484" s="176"/>
      <c r="IH484" s="176"/>
      <c r="II484" s="176"/>
      <c r="IJ484" s="176"/>
      <c r="IK484" s="176"/>
      <c r="IL484" s="176"/>
      <c r="IM484" s="176"/>
      <c r="IN484" s="176"/>
      <c r="IO484" s="176"/>
      <c r="IP484" s="176"/>
      <c r="IQ484" s="176"/>
      <c r="IR484" s="176"/>
      <c r="IS484" s="176"/>
      <c r="IT484" s="176"/>
      <c r="IU484" s="176"/>
      <c r="IV484" s="176"/>
    </row>
    <row r="485" spans="1:256" s="177" customFormat="1" x14ac:dyDescent="0.2">
      <c r="A485" s="591"/>
      <c r="B485" s="811" t="s">
        <v>231</v>
      </c>
      <c r="C485" s="813" t="s">
        <v>22</v>
      </c>
      <c r="D485" s="813" t="s">
        <v>223</v>
      </c>
      <c r="E485" s="813" t="s">
        <v>17</v>
      </c>
      <c r="F485" s="816" t="s">
        <v>224</v>
      </c>
      <c r="G485" s="818" t="s">
        <v>225</v>
      </c>
      <c r="H485" s="819"/>
      <c r="I485" s="820" t="s">
        <v>232</v>
      </c>
      <c r="J485" s="182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  <c r="CD485" s="176"/>
      <c r="CE485" s="176"/>
      <c r="CF485" s="176"/>
      <c r="CG485" s="176"/>
      <c r="CH485" s="176"/>
      <c r="CI485" s="176"/>
      <c r="CJ485" s="176"/>
      <c r="CK485" s="176"/>
      <c r="CL485" s="176"/>
      <c r="CM485" s="176"/>
      <c r="CN485" s="176"/>
      <c r="CO485" s="176"/>
      <c r="CP485" s="176"/>
      <c r="CQ485" s="176"/>
      <c r="CR485" s="176"/>
      <c r="CS485" s="176"/>
      <c r="CT485" s="176"/>
      <c r="CU485" s="176"/>
      <c r="CV485" s="176"/>
      <c r="CW485" s="176"/>
      <c r="CX485" s="176"/>
      <c r="CY485" s="176"/>
      <c r="CZ485" s="176"/>
      <c r="DA485" s="176"/>
      <c r="DB485" s="176"/>
      <c r="DC485" s="176"/>
      <c r="DD485" s="176"/>
      <c r="DE485" s="176"/>
      <c r="DF485" s="176"/>
      <c r="DG485" s="176"/>
      <c r="DH485" s="176"/>
      <c r="DI485" s="176"/>
      <c r="DJ485" s="176"/>
      <c r="DK485" s="176"/>
      <c r="DL485" s="176"/>
      <c r="DM485" s="176"/>
      <c r="DN485" s="176"/>
      <c r="DO485" s="176"/>
      <c r="DP485" s="176"/>
      <c r="DQ485" s="176"/>
      <c r="DR485" s="176"/>
      <c r="DS485" s="176"/>
      <c r="DT485" s="176"/>
      <c r="DU485" s="176"/>
      <c r="DV485" s="176"/>
      <c r="DW485" s="176"/>
      <c r="DX485" s="176"/>
      <c r="DY485" s="176"/>
      <c r="DZ485" s="176"/>
      <c r="EA485" s="176"/>
      <c r="EB485" s="176"/>
      <c r="EC485" s="176"/>
      <c r="ED485" s="176"/>
      <c r="EE485" s="176"/>
      <c r="EF485" s="176"/>
      <c r="EG485" s="176"/>
      <c r="EH485" s="176"/>
      <c r="EI485" s="176"/>
      <c r="EJ485" s="176"/>
      <c r="EK485" s="176"/>
      <c r="EL485" s="176"/>
      <c r="EM485" s="176"/>
      <c r="EN485" s="176"/>
      <c r="EO485" s="176"/>
      <c r="EP485" s="176"/>
      <c r="EQ485" s="176"/>
      <c r="ER485" s="176"/>
      <c r="ES485" s="176"/>
      <c r="ET485" s="176"/>
      <c r="EU485" s="176"/>
      <c r="EV485" s="176"/>
      <c r="EW485" s="176"/>
      <c r="EX485" s="176"/>
      <c r="EY485" s="176"/>
      <c r="EZ485" s="176"/>
      <c r="FA485" s="176"/>
      <c r="FB485" s="176"/>
      <c r="FC485" s="176"/>
      <c r="FD485" s="176"/>
      <c r="FE485" s="176"/>
      <c r="FF485" s="176"/>
      <c r="FG485" s="176"/>
      <c r="FH485" s="176"/>
      <c r="FI485" s="176"/>
      <c r="FJ485" s="176"/>
      <c r="FK485" s="176"/>
      <c r="FL485" s="176"/>
      <c r="FM485" s="176"/>
      <c r="FN485" s="176"/>
      <c r="FO485" s="176"/>
      <c r="FP485" s="176"/>
      <c r="FQ485" s="176"/>
      <c r="FR485" s="176"/>
      <c r="FS485" s="176"/>
      <c r="FT485" s="176"/>
      <c r="FU485" s="176"/>
      <c r="FV485" s="176"/>
      <c r="FW485" s="176"/>
      <c r="FX485" s="176"/>
      <c r="FY485" s="176"/>
      <c r="FZ485" s="176"/>
      <c r="GA485" s="176"/>
      <c r="GB485" s="176"/>
      <c r="GC485" s="176"/>
      <c r="GD485" s="176"/>
      <c r="GE485" s="176"/>
      <c r="GF485" s="176"/>
      <c r="GG485" s="176"/>
      <c r="GH485" s="176"/>
      <c r="GI485" s="176"/>
      <c r="GJ485" s="176"/>
      <c r="GK485" s="176"/>
      <c r="GL485" s="176"/>
      <c r="GM485" s="176"/>
      <c r="GN485" s="176"/>
      <c r="GO485" s="176"/>
      <c r="GP485" s="176"/>
      <c r="GQ485" s="176"/>
      <c r="GR485" s="176"/>
      <c r="GS485" s="176"/>
      <c r="GT485" s="176"/>
      <c r="GU485" s="176"/>
      <c r="GV485" s="176"/>
      <c r="GW485" s="176"/>
      <c r="GX485" s="176"/>
      <c r="GY485" s="176"/>
      <c r="GZ485" s="176"/>
      <c r="HA485" s="176"/>
      <c r="HB485" s="176"/>
      <c r="HC485" s="176"/>
      <c r="HD485" s="176"/>
      <c r="HE485" s="176"/>
      <c r="HF485" s="176"/>
      <c r="HG485" s="176"/>
      <c r="HH485" s="176"/>
      <c r="HI485" s="176"/>
      <c r="HJ485" s="176"/>
      <c r="HK485" s="176"/>
      <c r="HL485" s="176"/>
      <c r="HM485" s="176"/>
      <c r="HN485" s="176"/>
      <c r="HO485" s="176"/>
      <c r="HP485" s="176"/>
      <c r="HQ485" s="176"/>
      <c r="HR485" s="176"/>
      <c r="HS485" s="176"/>
      <c r="HT485" s="176"/>
      <c r="HU485" s="176"/>
      <c r="HV485" s="176"/>
      <c r="HW485" s="176"/>
      <c r="HX485" s="176"/>
      <c r="HY485" s="176"/>
      <c r="HZ485" s="176"/>
      <c r="IA485" s="176"/>
      <c r="IB485" s="176"/>
      <c r="IC485" s="176"/>
      <c r="ID485" s="176"/>
      <c r="IE485" s="176"/>
      <c r="IF485" s="176"/>
      <c r="IG485" s="176"/>
      <c r="IH485" s="176"/>
      <c r="II485" s="176"/>
      <c r="IJ485" s="176"/>
      <c r="IK485" s="176"/>
      <c r="IL485" s="176"/>
      <c r="IM485" s="176"/>
      <c r="IN485" s="176"/>
      <c r="IO485" s="176"/>
      <c r="IP485" s="176"/>
      <c r="IQ485" s="176"/>
      <c r="IR485" s="176"/>
      <c r="IS485" s="176"/>
      <c r="IT485" s="176"/>
      <c r="IU485" s="176"/>
      <c r="IV485" s="176"/>
    </row>
    <row r="486" spans="1:256" s="177" customFormat="1" x14ac:dyDescent="0.2">
      <c r="A486" s="591"/>
      <c r="B486" s="812"/>
      <c r="C486" s="814"/>
      <c r="D486" s="814"/>
      <c r="E486" s="815"/>
      <c r="F486" s="817"/>
      <c r="G486" s="165" t="s">
        <v>227</v>
      </c>
      <c r="H486" s="166" t="s">
        <v>228</v>
      </c>
      <c r="I486" s="821"/>
      <c r="J486" s="182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  <c r="CD486" s="176"/>
      <c r="CE486" s="176"/>
      <c r="CF486" s="176"/>
      <c r="CG486" s="176"/>
      <c r="CH486" s="176"/>
      <c r="CI486" s="176"/>
      <c r="CJ486" s="176"/>
      <c r="CK486" s="176"/>
      <c r="CL486" s="176"/>
      <c r="CM486" s="176"/>
      <c r="CN486" s="176"/>
      <c r="CO486" s="176"/>
      <c r="CP486" s="176"/>
      <c r="CQ486" s="176"/>
      <c r="CR486" s="176"/>
      <c r="CS486" s="176"/>
      <c r="CT486" s="176"/>
      <c r="CU486" s="176"/>
      <c r="CV486" s="176"/>
      <c r="CW486" s="176"/>
      <c r="CX486" s="176"/>
      <c r="CY486" s="176"/>
      <c r="CZ486" s="176"/>
      <c r="DA486" s="176"/>
      <c r="DB486" s="176"/>
      <c r="DC486" s="176"/>
      <c r="DD486" s="176"/>
      <c r="DE486" s="176"/>
      <c r="DF486" s="176"/>
      <c r="DG486" s="176"/>
      <c r="DH486" s="176"/>
      <c r="DI486" s="176"/>
      <c r="DJ486" s="176"/>
      <c r="DK486" s="176"/>
      <c r="DL486" s="176"/>
      <c r="DM486" s="176"/>
      <c r="DN486" s="176"/>
      <c r="DO486" s="176"/>
      <c r="DP486" s="176"/>
      <c r="DQ486" s="176"/>
      <c r="DR486" s="176"/>
      <c r="DS486" s="176"/>
      <c r="DT486" s="176"/>
      <c r="DU486" s="176"/>
      <c r="DV486" s="176"/>
      <c r="DW486" s="176"/>
      <c r="DX486" s="176"/>
      <c r="DY486" s="176"/>
      <c r="DZ486" s="176"/>
      <c r="EA486" s="176"/>
      <c r="EB486" s="176"/>
      <c r="EC486" s="176"/>
      <c r="ED486" s="176"/>
      <c r="EE486" s="176"/>
      <c r="EF486" s="176"/>
      <c r="EG486" s="176"/>
      <c r="EH486" s="176"/>
      <c r="EI486" s="176"/>
      <c r="EJ486" s="176"/>
      <c r="EK486" s="176"/>
      <c r="EL486" s="176"/>
      <c r="EM486" s="176"/>
      <c r="EN486" s="176"/>
      <c r="EO486" s="176"/>
      <c r="EP486" s="176"/>
      <c r="EQ486" s="176"/>
      <c r="ER486" s="176"/>
      <c r="ES486" s="176"/>
      <c r="ET486" s="176"/>
      <c r="EU486" s="176"/>
      <c r="EV486" s="176"/>
      <c r="EW486" s="176"/>
      <c r="EX486" s="176"/>
      <c r="EY486" s="176"/>
      <c r="EZ486" s="176"/>
      <c r="FA486" s="176"/>
      <c r="FB486" s="176"/>
      <c r="FC486" s="176"/>
      <c r="FD486" s="176"/>
      <c r="FE486" s="176"/>
      <c r="FF486" s="176"/>
      <c r="FG486" s="176"/>
      <c r="FH486" s="176"/>
      <c r="FI486" s="176"/>
      <c r="FJ486" s="176"/>
      <c r="FK486" s="176"/>
      <c r="FL486" s="176"/>
      <c r="FM486" s="176"/>
      <c r="FN486" s="176"/>
      <c r="FO486" s="176"/>
      <c r="FP486" s="176"/>
      <c r="FQ486" s="176"/>
      <c r="FR486" s="176"/>
      <c r="FS486" s="176"/>
      <c r="FT486" s="176"/>
      <c r="FU486" s="176"/>
      <c r="FV486" s="176"/>
      <c r="FW486" s="176"/>
      <c r="FX486" s="176"/>
      <c r="FY486" s="176"/>
      <c r="FZ486" s="176"/>
      <c r="GA486" s="176"/>
      <c r="GB486" s="176"/>
      <c r="GC486" s="176"/>
      <c r="GD486" s="176"/>
      <c r="GE486" s="176"/>
      <c r="GF486" s="176"/>
      <c r="GG486" s="176"/>
      <c r="GH486" s="176"/>
      <c r="GI486" s="176"/>
      <c r="GJ486" s="176"/>
      <c r="GK486" s="176"/>
      <c r="GL486" s="176"/>
      <c r="GM486" s="176"/>
      <c r="GN486" s="176"/>
      <c r="GO486" s="176"/>
      <c r="GP486" s="176"/>
      <c r="GQ486" s="176"/>
      <c r="GR486" s="176"/>
      <c r="GS486" s="176"/>
      <c r="GT486" s="176"/>
      <c r="GU486" s="176"/>
      <c r="GV486" s="176"/>
      <c r="GW486" s="176"/>
      <c r="GX486" s="176"/>
      <c r="GY486" s="176"/>
      <c r="GZ486" s="176"/>
      <c r="HA486" s="176"/>
      <c r="HB486" s="176"/>
      <c r="HC486" s="176"/>
      <c r="HD486" s="176"/>
      <c r="HE486" s="176"/>
      <c r="HF486" s="176"/>
      <c r="HG486" s="176"/>
      <c r="HH486" s="176"/>
      <c r="HI486" s="176"/>
      <c r="HJ486" s="176"/>
      <c r="HK486" s="176"/>
      <c r="HL486" s="176"/>
      <c r="HM486" s="176"/>
      <c r="HN486" s="176"/>
      <c r="HO486" s="176"/>
      <c r="HP486" s="176"/>
      <c r="HQ486" s="176"/>
      <c r="HR486" s="176"/>
      <c r="HS486" s="176"/>
      <c r="HT486" s="176"/>
      <c r="HU486" s="176"/>
      <c r="HV486" s="176"/>
      <c r="HW486" s="176"/>
      <c r="HX486" s="176"/>
      <c r="HY486" s="176"/>
      <c r="HZ486" s="176"/>
      <c r="IA486" s="176"/>
      <c r="IB486" s="176"/>
      <c r="IC486" s="176"/>
      <c r="ID486" s="176"/>
      <c r="IE486" s="176"/>
      <c r="IF486" s="176"/>
      <c r="IG486" s="176"/>
      <c r="IH486" s="176"/>
      <c r="II486" s="176"/>
      <c r="IJ486" s="176"/>
      <c r="IK486" s="176"/>
      <c r="IL486" s="176"/>
      <c r="IM486" s="176"/>
      <c r="IN486" s="176"/>
      <c r="IO486" s="176"/>
      <c r="IP486" s="176"/>
      <c r="IQ486" s="176"/>
      <c r="IR486" s="176"/>
      <c r="IS486" s="176"/>
      <c r="IT486" s="176"/>
      <c r="IU486" s="176"/>
      <c r="IV486" s="176"/>
    </row>
    <row r="487" spans="1:256" s="177" customFormat="1" x14ac:dyDescent="0.2">
      <c r="A487" s="591"/>
      <c r="B487" s="132"/>
      <c r="C487" s="110"/>
      <c r="D487" s="78"/>
      <c r="E487" s="111"/>
      <c r="F487" s="112"/>
      <c r="G487" s="113"/>
      <c r="H487" s="114"/>
      <c r="I487" s="159"/>
      <c r="J487" s="182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76"/>
      <c r="DX487" s="176"/>
      <c r="DY487" s="176"/>
      <c r="DZ487" s="176"/>
      <c r="EA487" s="176"/>
      <c r="EB487" s="176"/>
      <c r="EC487" s="176"/>
      <c r="ED487" s="176"/>
      <c r="EE487" s="176"/>
      <c r="EF487" s="176"/>
      <c r="EG487" s="176"/>
      <c r="EH487" s="176"/>
      <c r="EI487" s="176"/>
      <c r="EJ487" s="176"/>
      <c r="EK487" s="176"/>
      <c r="EL487" s="176"/>
      <c r="EM487" s="176"/>
      <c r="EN487" s="176"/>
      <c r="EO487" s="176"/>
      <c r="EP487" s="176"/>
      <c r="EQ487" s="176"/>
      <c r="ER487" s="176"/>
      <c r="ES487" s="176"/>
      <c r="ET487" s="176"/>
      <c r="EU487" s="176"/>
      <c r="EV487" s="176"/>
      <c r="EW487" s="176"/>
      <c r="EX487" s="176"/>
      <c r="EY487" s="176"/>
      <c r="EZ487" s="176"/>
      <c r="FA487" s="176"/>
      <c r="FB487" s="176"/>
      <c r="FC487" s="176"/>
      <c r="FD487" s="176"/>
      <c r="FE487" s="176"/>
      <c r="FF487" s="176"/>
      <c r="FG487" s="176"/>
      <c r="FH487" s="176"/>
      <c r="FI487" s="176"/>
      <c r="FJ487" s="176"/>
      <c r="FK487" s="176"/>
      <c r="FL487" s="176"/>
      <c r="FM487" s="176"/>
      <c r="FN487" s="176"/>
      <c r="FO487" s="176"/>
      <c r="FP487" s="176"/>
      <c r="FQ487" s="176"/>
      <c r="FR487" s="176"/>
      <c r="FS487" s="176"/>
      <c r="FT487" s="176"/>
      <c r="FU487" s="176"/>
      <c r="FV487" s="176"/>
      <c r="FW487" s="176"/>
      <c r="FX487" s="176"/>
      <c r="FY487" s="176"/>
      <c r="FZ487" s="176"/>
      <c r="GA487" s="176"/>
      <c r="GB487" s="176"/>
      <c r="GC487" s="176"/>
      <c r="GD487" s="176"/>
      <c r="GE487" s="176"/>
      <c r="GF487" s="176"/>
      <c r="GG487" s="176"/>
      <c r="GH487" s="176"/>
      <c r="GI487" s="176"/>
      <c r="GJ487" s="176"/>
      <c r="GK487" s="176"/>
      <c r="GL487" s="176"/>
      <c r="GM487" s="176"/>
      <c r="GN487" s="176"/>
      <c r="GO487" s="176"/>
      <c r="GP487" s="176"/>
      <c r="GQ487" s="176"/>
      <c r="GR487" s="176"/>
      <c r="GS487" s="176"/>
      <c r="GT487" s="176"/>
      <c r="GU487" s="176"/>
      <c r="GV487" s="176"/>
      <c r="GW487" s="176"/>
      <c r="GX487" s="176"/>
      <c r="GY487" s="176"/>
      <c r="GZ487" s="176"/>
      <c r="HA487" s="176"/>
      <c r="HB487" s="176"/>
      <c r="HC487" s="176"/>
      <c r="HD487" s="176"/>
      <c r="HE487" s="176"/>
      <c r="HF487" s="176"/>
      <c r="HG487" s="176"/>
      <c r="HH487" s="176"/>
      <c r="HI487" s="176"/>
      <c r="HJ487" s="176"/>
      <c r="HK487" s="176"/>
      <c r="HL487" s="176"/>
      <c r="HM487" s="176"/>
      <c r="HN487" s="176"/>
      <c r="HO487" s="176"/>
      <c r="HP487" s="176"/>
      <c r="HQ487" s="176"/>
      <c r="HR487" s="176"/>
      <c r="HS487" s="176"/>
      <c r="HT487" s="176"/>
      <c r="HU487" s="176"/>
      <c r="HV487" s="176"/>
      <c r="HW487" s="176"/>
      <c r="HX487" s="176"/>
      <c r="HY487" s="176"/>
      <c r="HZ487" s="176"/>
      <c r="IA487" s="176"/>
      <c r="IB487" s="176"/>
      <c r="IC487" s="176"/>
      <c r="ID487" s="176"/>
      <c r="IE487" s="176"/>
      <c r="IF487" s="176"/>
      <c r="IG487" s="176"/>
      <c r="IH487" s="176"/>
      <c r="II487" s="176"/>
      <c r="IJ487" s="176"/>
      <c r="IK487" s="176"/>
      <c r="IL487" s="176"/>
      <c r="IM487" s="176"/>
      <c r="IN487" s="176"/>
      <c r="IO487" s="176"/>
      <c r="IP487" s="176"/>
      <c r="IQ487" s="176"/>
      <c r="IR487" s="176"/>
      <c r="IS487" s="176"/>
      <c r="IT487" s="176"/>
      <c r="IU487" s="176"/>
      <c r="IV487" s="176"/>
    </row>
    <row r="488" spans="1:256" s="177" customFormat="1" x14ac:dyDescent="0.2">
      <c r="A488" s="591"/>
      <c r="B488" s="170" t="s">
        <v>232</v>
      </c>
      <c r="C488" s="808"/>
      <c r="D488" s="809"/>
      <c r="E488" s="809"/>
      <c r="F488" s="809"/>
      <c r="G488" s="809"/>
      <c r="H488" s="810"/>
      <c r="I488" s="171">
        <f>SUM(H487)</f>
        <v>0</v>
      </c>
      <c r="J488" s="182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  <c r="CD488" s="176"/>
      <c r="CE488" s="176"/>
      <c r="CF488" s="176"/>
      <c r="CG488" s="176"/>
      <c r="CH488" s="176"/>
      <c r="CI488" s="176"/>
      <c r="CJ488" s="176"/>
      <c r="CK488" s="176"/>
      <c r="CL488" s="176"/>
      <c r="CM488" s="176"/>
      <c r="CN488" s="176"/>
      <c r="CO488" s="176"/>
      <c r="CP488" s="176"/>
      <c r="CQ488" s="176"/>
      <c r="CR488" s="176"/>
      <c r="CS488" s="176"/>
      <c r="CT488" s="176"/>
      <c r="CU488" s="176"/>
      <c r="CV488" s="176"/>
      <c r="CW488" s="176"/>
      <c r="CX488" s="176"/>
      <c r="CY488" s="176"/>
      <c r="CZ488" s="176"/>
      <c r="DA488" s="176"/>
      <c r="DB488" s="176"/>
      <c r="DC488" s="176"/>
      <c r="DD488" s="176"/>
      <c r="DE488" s="176"/>
      <c r="DF488" s="176"/>
      <c r="DG488" s="176"/>
      <c r="DH488" s="176"/>
      <c r="DI488" s="176"/>
      <c r="DJ488" s="176"/>
      <c r="DK488" s="176"/>
      <c r="DL488" s="176"/>
      <c r="DM488" s="176"/>
      <c r="DN488" s="176"/>
      <c r="DO488" s="176"/>
      <c r="DP488" s="176"/>
      <c r="DQ488" s="176"/>
      <c r="DR488" s="176"/>
      <c r="DS488" s="176"/>
      <c r="DT488" s="176"/>
      <c r="DU488" s="176"/>
      <c r="DV488" s="176"/>
      <c r="DW488" s="176"/>
      <c r="DX488" s="176"/>
      <c r="DY488" s="176"/>
      <c r="DZ488" s="176"/>
      <c r="EA488" s="176"/>
      <c r="EB488" s="176"/>
      <c r="EC488" s="176"/>
      <c r="ED488" s="176"/>
      <c r="EE488" s="176"/>
      <c r="EF488" s="176"/>
      <c r="EG488" s="176"/>
      <c r="EH488" s="176"/>
      <c r="EI488" s="176"/>
      <c r="EJ488" s="176"/>
      <c r="EK488" s="176"/>
      <c r="EL488" s="176"/>
      <c r="EM488" s="176"/>
      <c r="EN488" s="176"/>
      <c r="EO488" s="176"/>
      <c r="EP488" s="176"/>
      <c r="EQ488" s="176"/>
      <c r="ER488" s="176"/>
      <c r="ES488" s="176"/>
      <c r="ET488" s="176"/>
      <c r="EU488" s="176"/>
      <c r="EV488" s="176"/>
      <c r="EW488" s="176"/>
      <c r="EX488" s="176"/>
      <c r="EY488" s="176"/>
      <c r="EZ488" s="176"/>
      <c r="FA488" s="176"/>
      <c r="FB488" s="176"/>
      <c r="FC488" s="176"/>
      <c r="FD488" s="176"/>
      <c r="FE488" s="176"/>
      <c r="FF488" s="176"/>
      <c r="FG488" s="176"/>
      <c r="FH488" s="176"/>
      <c r="FI488" s="176"/>
      <c r="FJ488" s="176"/>
      <c r="FK488" s="176"/>
      <c r="FL488" s="176"/>
      <c r="FM488" s="176"/>
      <c r="FN488" s="176"/>
      <c r="FO488" s="176"/>
      <c r="FP488" s="176"/>
      <c r="FQ488" s="176"/>
      <c r="FR488" s="176"/>
      <c r="FS488" s="176"/>
      <c r="FT488" s="176"/>
      <c r="FU488" s="176"/>
      <c r="FV488" s="176"/>
      <c r="FW488" s="176"/>
      <c r="FX488" s="176"/>
      <c r="FY488" s="176"/>
      <c r="FZ488" s="176"/>
      <c r="GA488" s="176"/>
      <c r="GB488" s="176"/>
      <c r="GC488" s="176"/>
      <c r="GD488" s="176"/>
      <c r="GE488" s="176"/>
      <c r="GF488" s="176"/>
      <c r="GG488" s="176"/>
      <c r="GH488" s="176"/>
      <c r="GI488" s="176"/>
      <c r="GJ488" s="176"/>
      <c r="GK488" s="176"/>
      <c r="GL488" s="176"/>
      <c r="GM488" s="176"/>
      <c r="GN488" s="176"/>
      <c r="GO488" s="176"/>
      <c r="GP488" s="176"/>
      <c r="GQ488" s="176"/>
      <c r="GR488" s="176"/>
      <c r="GS488" s="176"/>
      <c r="GT488" s="176"/>
      <c r="GU488" s="176"/>
      <c r="GV488" s="176"/>
      <c r="GW488" s="176"/>
      <c r="GX488" s="176"/>
      <c r="GY488" s="176"/>
      <c r="GZ488" s="176"/>
      <c r="HA488" s="176"/>
      <c r="HB488" s="176"/>
      <c r="HC488" s="176"/>
      <c r="HD488" s="176"/>
      <c r="HE488" s="176"/>
      <c r="HF488" s="176"/>
      <c r="HG488" s="176"/>
      <c r="HH488" s="176"/>
      <c r="HI488" s="176"/>
      <c r="HJ488" s="176"/>
      <c r="HK488" s="176"/>
      <c r="HL488" s="176"/>
      <c r="HM488" s="176"/>
      <c r="HN488" s="176"/>
      <c r="HO488" s="176"/>
      <c r="HP488" s="176"/>
      <c r="HQ488" s="176"/>
      <c r="HR488" s="176"/>
      <c r="HS488" s="176"/>
      <c r="HT488" s="176"/>
      <c r="HU488" s="176"/>
      <c r="HV488" s="176"/>
      <c r="HW488" s="176"/>
      <c r="HX488" s="176"/>
      <c r="HY488" s="176"/>
      <c r="HZ488" s="176"/>
      <c r="IA488" s="176"/>
      <c r="IB488" s="176"/>
      <c r="IC488" s="176"/>
      <c r="ID488" s="176"/>
      <c r="IE488" s="176"/>
      <c r="IF488" s="176"/>
      <c r="IG488" s="176"/>
      <c r="IH488" s="176"/>
      <c r="II488" s="176"/>
      <c r="IJ488" s="176"/>
      <c r="IK488" s="176"/>
      <c r="IL488" s="176"/>
      <c r="IM488" s="176"/>
      <c r="IN488" s="176"/>
      <c r="IO488" s="176"/>
      <c r="IP488" s="176"/>
      <c r="IQ488" s="176"/>
      <c r="IR488" s="176"/>
      <c r="IS488" s="176"/>
      <c r="IT488" s="176"/>
      <c r="IU488" s="176"/>
      <c r="IV488" s="176"/>
    </row>
    <row r="489" spans="1:256" s="177" customFormat="1" x14ac:dyDescent="0.2">
      <c r="A489" s="591"/>
      <c r="B489" s="76"/>
      <c r="C489" s="77"/>
      <c r="D489" s="174"/>
      <c r="E489" s="79"/>
      <c r="F489" s="80"/>
      <c r="G489" s="167"/>
      <c r="H489" s="168"/>
      <c r="I489" s="131"/>
      <c r="J489" s="182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76"/>
      <c r="DX489" s="176"/>
      <c r="DY489" s="176"/>
      <c r="DZ489" s="176"/>
      <c r="EA489" s="176"/>
      <c r="EB489" s="176"/>
      <c r="EC489" s="176"/>
      <c r="ED489" s="176"/>
      <c r="EE489" s="176"/>
      <c r="EF489" s="176"/>
      <c r="EG489" s="176"/>
      <c r="EH489" s="176"/>
      <c r="EI489" s="176"/>
      <c r="EJ489" s="176"/>
      <c r="EK489" s="176"/>
      <c r="EL489" s="176"/>
      <c r="EM489" s="176"/>
      <c r="EN489" s="176"/>
      <c r="EO489" s="176"/>
      <c r="EP489" s="176"/>
      <c r="EQ489" s="176"/>
      <c r="ER489" s="176"/>
      <c r="ES489" s="176"/>
      <c r="ET489" s="176"/>
      <c r="EU489" s="176"/>
      <c r="EV489" s="176"/>
      <c r="EW489" s="176"/>
      <c r="EX489" s="176"/>
      <c r="EY489" s="176"/>
      <c r="EZ489" s="176"/>
      <c r="FA489" s="176"/>
      <c r="FB489" s="176"/>
      <c r="FC489" s="176"/>
      <c r="FD489" s="176"/>
      <c r="FE489" s="176"/>
      <c r="FF489" s="176"/>
      <c r="FG489" s="176"/>
      <c r="FH489" s="176"/>
      <c r="FI489" s="176"/>
      <c r="FJ489" s="176"/>
      <c r="FK489" s="176"/>
      <c r="FL489" s="176"/>
      <c r="FM489" s="176"/>
      <c r="FN489" s="176"/>
      <c r="FO489" s="176"/>
      <c r="FP489" s="176"/>
      <c r="FQ489" s="176"/>
      <c r="FR489" s="176"/>
      <c r="FS489" s="176"/>
      <c r="FT489" s="176"/>
      <c r="FU489" s="176"/>
      <c r="FV489" s="176"/>
      <c r="FW489" s="176"/>
      <c r="FX489" s="176"/>
      <c r="FY489" s="176"/>
      <c r="FZ489" s="176"/>
      <c r="GA489" s="176"/>
      <c r="GB489" s="176"/>
      <c r="GC489" s="176"/>
      <c r="GD489" s="176"/>
      <c r="GE489" s="176"/>
      <c r="GF489" s="176"/>
      <c r="GG489" s="176"/>
      <c r="GH489" s="176"/>
      <c r="GI489" s="176"/>
      <c r="GJ489" s="176"/>
      <c r="GK489" s="176"/>
      <c r="GL489" s="176"/>
      <c r="GM489" s="176"/>
      <c r="GN489" s="176"/>
      <c r="GO489" s="176"/>
      <c r="GP489" s="176"/>
      <c r="GQ489" s="176"/>
      <c r="GR489" s="176"/>
      <c r="GS489" s="176"/>
      <c r="GT489" s="176"/>
      <c r="GU489" s="176"/>
      <c r="GV489" s="176"/>
      <c r="GW489" s="176"/>
      <c r="GX489" s="176"/>
      <c r="GY489" s="176"/>
      <c r="GZ489" s="176"/>
      <c r="HA489" s="176"/>
      <c r="HB489" s="176"/>
      <c r="HC489" s="176"/>
      <c r="HD489" s="176"/>
      <c r="HE489" s="176"/>
      <c r="HF489" s="176"/>
      <c r="HG489" s="176"/>
      <c r="HH489" s="176"/>
      <c r="HI489" s="176"/>
      <c r="HJ489" s="176"/>
      <c r="HK489" s="176"/>
      <c r="HL489" s="176"/>
      <c r="HM489" s="176"/>
      <c r="HN489" s="176"/>
      <c r="HO489" s="176"/>
      <c r="HP489" s="176"/>
      <c r="HQ489" s="176"/>
      <c r="HR489" s="176"/>
      <c r="HS489" s="176"/>
      <c r="HT489" s="176"/>
      <c r="HU489" s="176"/>
      <c r="HV489" s="176"/>
      <c r="HW489" s="176"/>
      <c r="HX489" s="176"/>
      <c r="HY489" s="176"/>
      <c r="HZ489" s="176"/>
      <c r="IA489" s="176"/>
      <c r="IB489" s="176"/>
      <c r="IC489" s="176"/>
      <c r="ID489" s="176"/>
      <c r="IE489" s="176"/>
      <c r="IF489" s="176"/>
      <c r="IG489" s="176"/>
      <c r="IH489" s="176"/>
      <c r="II489" s="176"/>
      <c r="IJ489" s="176"/>
      <c r="IK489" s="176"/>
      <c r="IL489" s="176"/>
      <c r="IM489" s="176"/>
      <c r="IN489" s="176"/>
      <c r="IO489" s="176"/>
      <c r="IP489" s="176"/>
      <c r="IQ489" s="176"/>
      <c r="IR489" s="176"/>
      <c r="IS489" s="176"/>
      <c r="IT489" s="176"/>
      <c r="IU489" s="176"/>
      <c r="IV489" s="176"/>
    </row>
    <row r="490" spans="1:256" s="177" customFormat="1" x14ac:dyDescent="0.2">
      <c r="A490" s="591"/>
      <c r="B490" s="102"/>
      <c r="C490" s="672"/>
      <c r="D490" s="672"/>
      <c r="E490" s="672"/>
      <c r="F490" s="104"/>
      <c r="G490" s="105"/>
      <c r="H490" s="106"/>
      <c r="I490" s="107"/>
      <c r="J490" s="182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  <c r="AZ490" s="176"/>
      <c r="BA490" s="176"/>
      <c r="BB490" s="176"/>
      <c r="BC490" s="176"/>
      <c r="BD490" s="176"/>
      <c r="BE490" s="176"/>
      <c r="BF490" s="176"/>
      <c r="BG490" s="176"/>
      <c r="BH490" s="176"/>
      <c r="BI490" s="176"/>
      <c r="BJ490" s="176"/>
      <c r="BK490" s="176"/>
      <c r="BL490" s="176"/>
      <c r="BM490" s="176"/>
      <c r="BN490" s="176"/>
      <c r="BO490" s="176"/>
      <c r="BP490" s="176"/>
      <c r="BQ490" s="176"/>
      <c r="BR490" s="176"/>
      <c r="BS490" s="176"/>
      <c r="BT490" s="176"/>
      <c r="BU490" s="176"/>
      <c r="BV490" s="176"/>
      <c r="BW490" s="176"/>
      <c r="BX490" s="176"/>
      <c r="BY490" s="176"/>
      <c r="BZ490" s="176"/>
      <c r="CA490" s="176"/>
      <c r="CB490" s="176"/>
      <c r="CC490" s="176"/>
      <c r="CD490" s="176"/>
      <c r="CE490" s="176"/>
      <c r="CF490" s="176"/>
      <c r="CG490" s="176"/>
      <c r="CH490" s="176"/>
      <c r="CI490" s="176"/>
      <c r="CJ490" s="176"/>
      <c r="CK490" s="176"/>
      <c r="CL490" s="176"/>
      <c r="CM490" s="176"/>
      <c r="CN490" s="176"/>
      <c r="CO490" s="176"/>
      <c r="CP490" s="176"/>
      <c r="CQ490" s="176"/>
      <c r="CR490" s="176"/>
      <c r="CS490" s="176"/>
      <c r="CT490" s="176"/>
      <c r="CU490" s="176"/>
      <c r="CV490" s="176"/>
      <c r="CW490" s="176"/>
      <c r="CX490" s="176"/>
      <c r="CY490" s="176"/>
      <c r="CZ490" s="176"/>
      <c r="DA490" s="176"/>
      <c r="DB490" s="176"/>
      <c r="DC490" s="176"/>
      <c r="DD490" s="176"/>
      <c r="DE490" s="176"/>
      <c r="DF490" s="176"/>
      <c r="DG490" s="176"/>
      <c r="DH490" s="176"/>
      <c r="DI490" s="176"/>
      <c r="DJ490" s="176"/>
      <c r="DK490" s="176"/>
      <c r="DL490" s="176"/>
      <c r="DM490" s="176"/>
      <c r="DN490" s="176"/>
      <c r="DO490" s="176"/>
      <c r="DP490" s="176"/>
      <c r="DQ490" s="176"/>
      <c r="DR490" s="176"/>
      <c r="DS490" s="176"/>
      <c r="DT490" s="176"/>
      <c r="DU490" s="176"/>
      <c r="DV490" s="176"/>
      <c r="DW490" s="176"/>
      <c r="DX490" s="176"/>
      <c r="DY490" s="176"/>
      <c r="DZ490" s="176"/>
      <c r="EA490" s="176"/>
      <c r="EB490" s="176"/>
      <c r="EC490" s="176"/>
      <c r="ED490" s="176"/>
      <c r="EE490" s="176"/>
      <c r="EF490" s="176"/>
      <c r="EG490" s="176"/>
      <c r="EH490" s="176"/>
      <c r="EI490" s="176"/>
      <c r="EJ490" s="176"/>
      <c r="EK490" s="176"/>
      <c r="EL490" s="176"/>
      <c r="EM490" s="176"/>
      <c r="EN490" s="176"/>
      <c r="EO490" s="176"/>
      <c r="EP490" s="176"/>
      <c r="EQ490" s="176"/>
      <c r="ER490" s="176"/>
      <c r="ES490" s="176"/>
      <c r="ET490" s="176"/>
      <c r="EU490" s="176"/>
      <c r="EV490" s="176"/>
      <c r="EW490" s="176"/>
      <c r="EX490" s="176"/>
      <c r="EY490" s="176"/>
      <c r="EZ490" s="176"/>
      <c r="FA490" s="176"/>
      <c r="FB490" s="176"/>
      <c r="FC490" s="176"/>
      <c r="FD490" s="176"/>
      <c r="FE490" s="176"/>
      <c r="FF490" s="176"/>
      <c r="FG490" s="176"/>
      <c r="FH490" s="176"/>
      <c r="FI490" s="176"/>
      <c r="FJ490" s="176"/>
      <c r="FK490" s="176"/>
      <c r="FL490" s="176"/>
      <c r="FM490" s="176"/>
      <c r="FN490" s="176"/>
      <c r="FO490" s="176"/>
      <c r="FP490" s="176"/>
      <c r="FQ490" s="176"/>
      <c r="FR490" s="176"/>
      <c r="FS490" s="176"/>
      <c r="FT490" s="176"/>
      <c r="FU490" s="176"/>
      <c r="FV490" s="176"/>
      <c r="FW490" s="176"/>
      <c r="FX490" s="176"/>
      <c r="FY490" s="176"/>
      <c r="FZ490" s="176"/>
      <c r="GA490" s="176"/>
      <c r="GB490" s="176"/>
      <c r="GC490" s="176"/>
      <c r="GD490" s="176"/>
      <c r="GE490" s="176"/>
      <c r="GF490" s="176"/>
      <c r="GG490" s="176"/>
      <c r="GH490" s="176"/>
      <c r="GI490" s="176"/>
      <c r="GJ490" s="176"/>
      <c r="GK490" s="176"/>
      <c r="GL490" s="176"/>
      <c r="GM490" s="176"/>
      <c r="GN490" s="176"/>
      <c r="GO490" s="176"/>
      <c r="GP490" s="176"/>
      <c r="GQ490" s="176"/>
      <c r="GR490" s="176"/>
      <c r="GS490" s="176"/>
      <c r="GT490" s="176"/>
      <c r="GU490" s="176"/>
      <c r="GV490" s="176"/>
      <c r="GW490" s="176"/>
      <c r="GX490" s="176"/>
      <c r="GY490" s="176"/>
      <c r="GZ490" s="176"/>
      <c r="HA490" s="176"/>
      <c r="HB490" s="176"/>
      <c r="HC490" s="176"/>
      <c r="HD490" s="176"/>
      <c r="HE490" s="176"/>
      <c r="HF490" s="176"/>
      <c r="HG490" s="176"/>
      <c r="HH490" s="176"/>
      <c r="HI490" s="176"/>
      <c r="HJ490" s="176"/>
      <c r="HK490" s="176"/>
      <c r="HL490" s="176"/>
      <c r="HM490" s="176"/>
      <c r="HN490" s="176"/>
      <c r="HO490" s="176"/>
      <c r="HP490" s="176"/>
      <c r="HQ490" s="176"/>
      <c r="HR490" s="176"/>
      <c r="HS490" s="176"/>
      <c r="HT490" s="176"/>
      <c r="HU490" s="176"/>
      <c r="HV490" s="176"/>
      <c r="HW490" s="176"/>
      <c r="HX490" s="176"/>
      <c r="HY490" s="176"/>
      <c r="HZ490" s="176"/>
      <c r="IA490" s="176"/>
      <c r="IB490" s="176"/>
      <c r="IC490" s="176"/>
      <c r="ID490" s="176"/>
      <c r="IE490" s="176"/>
      <c r="IF490" s="176"/>
      <c r="IG490" s="176"/>
      <c r="IH490" s="176"/>
      <c r="II490" s="176"/>
      <c r="IJ490" s="176"/>
      <c r="IK490" s="176"/>
      <c r="IL490" s="176"/>
      <c r="IM490" s="176"/>
      <c r="IN490" s="176"/>
      <c r="IO490" s="176"/>
      <c r="IP490" s="176"/>
      <c r="IQ490" s="176"/>
      <c r="IR490" s="176"/>
      <c r="IS490" s="176"/>
      <c r="IT490" s="176"/>
      <c r="IU490" s="176"/>
      <c r="IV490" s="176"/>
    </row>
    <row r="491" spans="1:256" s="177" customFormat="1" ht="17.25" customHeight="1" x14ac:dyDescent="0.2">
      <c r="A491" s="591"/>
      <c r="B491" s="139" t="s">
        <v>237</v>
      </c>
      <c r="C491" s="562"/>
      <c r="D491" s="562"/>
      <c r="E491" s="141"/>
      <c r="F491" s="142"/>
      <c r="G491" s="108"/>
      <c r="H491" s="109"/>
      <c r="I491" s="298" t="s">
        <v>210</v>
      </c>
      <c r="J491" s="182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  <c r="CD491" s="176"/>
      <c r="CE491" s="176"/>
      <c r="CF491" s="176"/>
      <c r="CG491" s="176"/>
      <c r="CH491" s="176"/>
      <c r="CI491" s="176"/>
      <c r="CJ491" s="176"/>
      <c r="CK491" s="176"/>
      <c r="CL491" s="176"/>
      <c r="CM491" s="176"/>
      <c r="CN491" s="176"/>
      <c r="CO491" s="176"/>
      <c r="CP491" s="176"/>
      <c r="CQ491" s="176"/>
      <c r="CR491" s="176"/>
      <c r="CS491" s="176"/>
      <c r="CT491" s="176"/>
      <c r="CU491" s="176"/>
      <c r="CV491" s="176"/>
      <c r="CW491" s="176"/>
      <c r="CX491" s="176"/>
      <c r="CY491" s="176"/>
      <c r="CZ491" s="176"/>
      <c r="DA491" s="176"/>
      <c r="DB491" s="176"/>
      <c r="DC491" s="176"/>
      <c r="DD491" s="176"/>
      <c r="DE491" s="176"/>
      <c r="DF491" s="176"/>
      <c r="DG491" s="176"/>
      <c r="DH491" s="176"/>
      <c r="DI491" s="176"/>
      <c r="DJ491" s="176"/>
      <c r="DK491" s="176"/>
      <c r="DL491" s="176"/>
      <c r="DM491" s="176"/>
      <c r="DN491" s="176"/>
      <c r="DO491" s="176"/>
      <c r="DP491" s="176"/>
      <c r="DQ491" s="176"/>
      <c r="DR491" s="176"/>
      <c r="DS491" s="176"/>
      <c r="DT491" s="176"/>
      <c r="DU491" s="176"/>
      <c r="DV491" s="176"/>
      <c r="DW491" s="176"/>
      <c r="DX491" s="176"/>
      <c r="DY491" s="176"/>
      <c r="DZ491" s="176"/>
      <c r="EA491" s="176"/>
      <c r="EB491" s="176"/>
      <c r="EC491" s="176"/>
      <c r="ED491" s="176"/>
      <c r="EE491" s="176"/>
      <c r="EF491" s="176"/>
      <c r="EG491" s="176"/>
      <c r="EH491" s="176"/>
      <c r="EI491" s="176"/>
      <c r="EJ491" s="176"/>
      <c r="EK491" s="176"/>
      <c r="EL491" s="176"/>
      <c r="EM491" s="176"/>
      <c r="EN491" s="176"/>
      <c r="EO491" s="176"/>
      <c r="EP491" s="176"/>
      <c r="EQ491" s="176"/>
      <c r="ER491" s="176"/>
      <c r="ES491" s="176"/>
      <c r="ET491" s="176"/>
      <c r="EU491" s="176"/>
      <c r="EV491" s="176"/>
      <c r="EW491" s="176"/>
      <c r="EX491" s="176"/>
      <c r="EY491" s="176"/>
      <c r="EZ491" s="176"/>
      <c r="FA491" s="176"/>
      <c r="FB491" s="176"/>
      <c r="FC491" s="176"/>
      <c r="FD491" s="176"/>
      <c r="FE491" s="176"/>
      <c r="FF491" s="176"/>
      <c r="FG491" s="176"/>
      <c r="FH491" s="176"/>
      <c r="FI491" s="176"/>
      <c r="FJ491" s="176"/>
      <c r="FK491" s="176"/>
      <c r="FL491" s="176"/>
      <c r="FM491" s="176"/>
      <c r="FN491" s="176"/>
      <c r="FO491" s="176"/>
      <c r="FP491" s="176"/>
      <c r="FQ491" s="176"/>
      <c r="FR491" s="176"/>
      <c r="FS491" s="176"/>
      <c r="FT491" s="176"/>
      <c r="FU491" s="176"/>
      <c r="FV491" s="176"/>
      <c r="FW491" s="176"/>
      <c r="FX491" s="176"/>
      <c r="FY491" s="176"/>
      <c r="FZ491" s="176"/>
      <c r="GA491" s="176"/>
      <c r="GB491" s="176"/>
      <c r="GC491" s="176"/>
      <c r="GD491" s="176"/>
      <c r="GE491" s="176"/>
      <c r="GF491" s="176"/>
      <c r="GG491" s="176"/>
      <c r="GH491" s="176"/>
      <c r="GI491" s="176"/>
      <c r="GJ491" s="176"/>
      <c r="GK491" s="176"/>
      <c r="GL491" s="176"/>
      <c r="GM491" s="176"/>
      <c r="GN491" s="176"/>
      <c r="GO491" s="176"/>
      <c r="GP491" s="176"/>
      <c r="GQ491" s="176"/>
      <c r="GR491" s="176"/>
      <c r="GS491" s="176"/>
      <c r="GT491" s="176"/>
      <c r="GU491" s="176"/>
      <c r="GV491" s="176"/>
      <c r="GW491" s="176"/>
      <c r="GX491" s="176"/>
      <c r="GY491" s="176"/>
      <c r="GZ491" s="176"/>
      <c r="HA491" s="176"/>
      <c r="HB491" s="176"/>
      <c r="HC491" s="176"/>
      <c r="HD491" s="176"/>
      <c r="HE491" s="176"/>
      <c r="HF491" s="176"/>
      <c r="HG491" s="176"/>
      <c r="HH491" s="176"/>
      <c r="HI491" s="176"/>
      <c r="HJ491" s="176"/>
      <c r="HK491" s="176"/>
      <c r="HL491" s="176"/>
      <c r="HM491" s="176"/>
      <c r="HN491" s="176"/>
      <c r="HO491" s="176"/>
      <c r="HP491" s="176"/>
      <c r="HQ491" s="176"/>
      <c r="HR491" s="176"/>
      <c r="HS491" s="176"/>
      <c r="HT491" s="176"/>
      <c r="HU491" s="176"/>
      <c r="HV491" s="176"/>
      <c r="HW491" s="176"/>
      <c r="HX491" s="176"/>
      <c r="HY491" s="176"/>
      <c r="HZ491" s="176"/>
      <c r="IA491" s="176"/>
      <c r="IB491" s="176"/>
      <c r="IC491" s="176"/>
      <c r="ID491" s="176"/>
      <c r="IE491" s="176"/>
      <c r="IF491" s="176"/>
      <c r="IG491" s="176"/>
      <c r="IH491" s="176"/>
      <c r="II491" s="176"/>
      <c r="IJ491" s="176"/>
      <c r="IK491" s="176"/>
      <c r="IL491" s="176"/>
      <c r="IM491" s="176"/>
      <c r="IN491" s="176"/>
      <c r="IO491" s="176"/>
      <c r="IP491" s="176"/>
      <c r="IQ491" s="176"/>
      <c r="IR491" s="176"/>
      <c r="IS491" s="176"/>
      <c r="IT491" s="176"/>
      <c r="IU491" s="176"/>
      <c r="IV491" s="176"/>
    </row>
    <row r="492" spans="1:256" s="177" customFormat="1" ht="23.25" customHeight="1" x14ac:dyDescent="0.2">
      <c r="A492" s="591"/>
      <c r="B492" s="143" t="s">
        <v>238</v>
      </c>
      <c r="C492" s="144"/>
      <c r="D492" s="144"/>
      <c r="E492" s="145"/>
      <c r="F492" s="146"/>
      <c r="G492" s="595">
        <f>I476</f>
        <v>3.67</v>
      </c>
      <c r="H492" s="148"/>
      <c r="I492" s="149"/>
      <c r="J492" s="182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  <c r="CD492" s="176"/>
      <c r="CE492" s="176"/>
      <c r="CF492" s="176"/>
      <c r="CG492" s="176"/>
      <c r="CH492" s="176"/>
      <c r="CI492" s="176"/>
      <c r="CJ492" s="176"/>
      <c r="CK492" s="176"/>
      <c r="CL492" s="176"/>
      <c r="CM492" s="176"/>
      <c r="CN492" s="176"/>
      <c r="CO492" s="176"/>
      <c r="CP492" s="176"/>
      <c r="CQ492" s="176"/>
      <c r="CR492" s="176"/>
      <c r="CS492" s="176"/>
      <c r="CT492" s="176"/>
      <c r="CU492" s="176"/>
      <c r="CV492" s="176"/>
      <c r="CW492" s="176"/>
      <c r="CX492" s="176"/>
      <c r="CY492" s="176"/>
      <c r="CZ492" s="176"/>
      <c r="DA492" s="176"/>
      <c r="DB492" s="176"/>
      <c r="DC492" s="176"/>
      <c r="DD492" s="176"/>
      <c r="DE492" s="176"/>
      <c r="DF492" s="176"/>
      <c r="DG492" s="176"/>
      <c r="DH492" s="176"/>
      <c r="DI492" s="176"/>
      <c r="DJ492" s="176"/>
      <c r="DK492" s="176"/>
      <c r="DL492" s="176"/>
      <c r="DM492" s="176"/>
      <c r="DN492" s="176"/>
      <c r="DO492" s="176"/>
      <c r="DP492" s="176"/>
      <c r="DQ492" s="176"/>
      <c r="DR492" s="176"/>
      <c r="DS492" s="176"/>
      <c r="DT492" s="176"/>
      <c r="DU492" s="176"/>
      <c r="DV492" s="176"/>
      <c r="DW492" s="176"/>
      <c r="DX492" s="176"/>
      <c r="DY492" s="176"/>
      <c r="DZ492" s="176"/>
      <c r="EA492" s="176"/>
      <c r="EB492" s="176"/>
      <c r="EC492" s="176"/>
      <c r="ED492" s="176"/>
      <c r="EE492" s="176"/>
      <c r="EF492" s="176"/>
      <c r="EG492" s="176"/>
      <c r="EH492" s="176"/>
      <c r="EI492" s="176"/>
      <c r="EJ492" s="176"/>
      <c r="EK492" s="176"/>
      <c r="EL492" s="176"/>
      <c r="EM492" s="176"/>
      <c r="EN492" s="176"/>
      <c r="EO492" s="176"/>
      <c r="EP492" s="176"/>
      <c r="EQ492" s="176"/>
      <c r="ER492" s="176"/>
      <c r="ES492" s="176"/>
      <c r="ET492" s="176"/>
      <c r="EU492" s="176"/>
      <c r="EV492" s="176"/>
      <c r="EW492" s="176"/>
      <c r="EX492" s="176"/>
      <c r="EY492" s="176"/>
      <c r="EZ492" s="176"/>
      <c r="FA492" s="176"/>
      <c r="FB492" s="176"/>
      <c r="FC492" s="176"/>
      <c r="FD492" s="176"/>
      <c r="FE492" s="176"/>
      <c r="FF492" s="176"/>
      <c r="FG492" s="176"/>
      <c r="FH492" s="176"/>
      <c r="FI492" s="176"/>
      <c r="FJ492" s="176"/>
      <c r="FK492" s="176"/>
      <c r="FL492" s="176"/>
      <c r="FM492" s="176"/>
      <c r="FN492" s="176"/>
      <c r="FO492" s="176"/>
      <c r="FP492" s="176"/>
      <c r="FQ492" s="176"/>
      <c r="FR492" s="176"/>
      <c r="FS492" s="176"/>
      <c r="FT492" s="176"/>
      <c r="FU492" s="176"/>
      <c r="FV492" s="176"/>
      <c r="FW492" s="176"/>
      <c r="FX492" s="176"/>
      <c r="FY492" s="176"/>
      <c r="FZ492" s="176"/>
      <c r="GA492" s="176"/>
      <c r="GB492" s="176"/>
      <c r="GC492" s="176"/>
      <c r="GD492" s="176"/>
      <c r="GE492" s="176"/>
      <c r="GF492" s="176"/>
      <c r="GG492" s="176"/>
      <c r="GH492" s="176"/>
      <c r="GI492" s="176"/>
      <c r="GJ492" s="176"/>
      <c r="GK492" s="176"/>
      <c r="GL492" s="176"/>
      <c r="GM492" s="176"/>
      <c r="GN492" s="176"/>
      <c r="GO492" s="176"/>
      <c r="GP492" s="176"/>
      <c r="GQ492" s="176"/>
      <c r="GR492" s="176"/>
      <c r="GS492" s="176"/>
      <c r="GT492" s="176"/>
      <c r="GU492" s="176"/>
      <c r="GV492" s="176"/>
      <c r="GW492" s="176"/>
      <c r="GX492" s="176"/>
      <c r="GY492" s="176"/>
      <c r="GZ492" s="176"/>
      <c r="HA492" s="176"/>
      <c r="HB492" s="176"/>
      <c r="HC492" s="176"/>
      <c r="HD492" s="176"/>
      <c r="HE492" s="176"/>
      <c r="HF492" s="176"/>
      <c r="HG492" s="176"/>
      <c r="HH492" s="176"/>
      <c r="HI492" s="176"/>
      <c r="HJ492" s="176"/>
      <c r="HK492" s="176"/>
      <c r="HL492" s="176"/>
      <c r="HM492" s="176"/>
      <c r="HN492" s="176"/>
      <c r="HO492" s="176"/>
      <c r="HP492" s="176"/>
      <c r="HQ492" s="176"/>
      <c r="HR492" s="176"/>
      <c r="HS492" s="176"/>
      <c r="HT492" s="176"/>
      <c r="HU492" s="176"/>
      <c r="HV492" s="176"/>
      <c r="HW492" s="176"/>
      <c r="HX492" s="176"/>
      <c r="HY492" s="176"/>
      <c r="HZ492" s="176"/>
      <c r="IA492" s="176"/>
      <c r="IB492" s="176"/>
      <c r="IC492" s="176"/>
      <c r="ID492" s="176"/>
      <c r="IE492" s="176"/>
      <c r="IF492" s="176"/>
      <c r="IG492" s="176"/>
      <c r="IH492" s="176"/>
      <c r="II492" s="176"/>
      <c r="IJ492" s="176"/>
      <c r="IK492" s="176"/>
      <c r="IL492" s="176"/>
      <c r="IM492" s="176"/>
      <c r="IN492" s="176"/>
      <c r="IO492" s="176"/>
      <c r="IP492" s="176"/>
      <c r="IQ492" s="176"/>
      <c r="IR492" s="176"/>
      <c r="IS492" s="176"/>
      <c r="IT492" s="176"/>
      <c r="IU492" s="176"/>
      <c r="IV492" s="176"/>
    </row>
    <row r="493" spans="1:256" s="177" customFormat="1" ht="23.25" customHeight="1" x14ac:dyDescent="0.2">
      <c r="A493" s="591"/>
      <c r="B493" s="296" t="s">
        <v>239</v>
      </c>
      <c r="C493" s="673"/>
      <c r="D493" s="673"/>
      <c r="E493" s="150"/>
      <c r="F493" s="151"/>
      <c r="G493" s="596">
        <v>0</v>
      </c>
      <c r="H493" s="161"/>
      <c r="I493" s="153"/>
      <c r="J493" s="182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  <c r="CD493" s="176"/>
      <c r="CE493" s="176"/>
      <c r="CF493" s="176"/>
      <c r="CG493" s="176"/>
      <c r="CH493" s="176"/>
      <c r="CI493" s="176"/>
      <c r="CJ493" s="176"/>
      <c r="CK493" s="176"/>
      <c r="CL493" s="176"/>
      <c r="CM493" s="176"/>
      <c r="CN493" s="176"/>
      <c r="CO493" s="176"/>
      <c r="CP493" s="176"/>
      <c r="CQ493" s="176"/>
      <c r="CR493" s="176"/>
      <c r="CS493" s="176"/>
      <c r="CT493" s="176"/>
      <c r="CU493" s="176"/>
      <c r="CV493" s="176"/>
      <c r="CW493" s="176"/>
      <c r="CX493" s="176"/>
      <c r="CY493" s="176"/>
      <c r="CZ493" s="176"/>
      <c r="DA493" s="176"/>
      <c r="DB493" s="176"/>
      <c r="DC493" s="176"/>
      <c r="DD493" s="176"/>
      <c r="DE493" s="176"/>
      <c r="DF493" s="176"/>
      <c r="DG493" s="176"/>
      <c r="DH493" s="176"/>
      <c r="DI493" s="176"/>
      <c r="DJ493" s="176"/>
      <c r="DK493" s="176"/>
      <c r="DL493" s="176"/>
      <c r="DM493" s="176"/>
      <c r="DN493" s="176"/>
      <c r="DO493" s="176"/>
      <c r="DP493" s="176"/>
      <c r="DQ493" s="176"/>
      <c r="DR493" s="176"/>
      <c r="DS493" s="176"/>
      <c r="DT493" s="176"/>
      <c r="DU493" s="176"/>
      <c r="DV493" s="176"/>
      <c r="DW493" s="176"/>
      <c r="DX493" s="176"/>
      <c r="DY493" s="176"/>
      <c r="DZ493" s="176"/>
      <c r="EA493" s="176"/>
      <c r="EB493" s="176"/>
      <c r="EC493" s="176"/>
      <c r="ED493" s="176"/>
      <c r="EE493" s="176"/>
      <c r="EF493" s="176"/>
      <c r="EG493" s="176"/>
      <c r="EH493" s="176"/>
      <c r="EI493" s="176"/>
      <c r="EJ493" s="176"/>
      <c r="EK493" s="176"/>
      <c r="EL493" s="176"/>
      <c r="EM493" s="176"/>
      <c r="EN493" s="176"/>
      <c r="EO493" s="176"/>
      <c r="EP493" s="176"/>
      <c r="EQ493" s="176"/>
      <c r="ER493" s="176"/>
      <c r="ES493" s="176"/>
      <c r="ET493" s="176"/>
      <c r="EU493" s="176"/>
      <c r="EV493" s="176"/>
      <c r="EW493" s="176"/>
      <c r="EX493" s="176"/>
      <c r="EY493" s="176"/>
      <c r="EZ493" s="176"/>
      <c r="FA493" s="176"/>
      <c r="FB493" s="176"/>
      <c r="FC493" s="176"/>
      <c r="FD493" s="176"/>
      <c r="FE493" s="176"/>
      <c r="FF493" s="176"/>
      <c r="FG493" s="176"/>
      <c r="FH493" s="176"/>
      <c r="FI493" s="176"/>
      <c r="FJ493" s="176"/>
      <c r="FK493" s="176"/>
      <c r="FL493" s="176"/>
      <c r="FM493" s="176"/>
      <c r="FN493" s="176"/>
      <c r="FO493" s="176"/>
      <c r="FP493" s="176"/>
      <c r="FQ493" s="176"/>
      <c r="FR493" s="176"/>
      <c r="FS493" s="176"/>
      <c r="FT493" s="176"/>
      <c r="FU493" s="176"/>
      <c r="FV493" s="176"/>
      <c r="FW493" s="176"/>
      <c r="FX493" s="176"/>
      <c r="FY493" s="176"/>
      <c r="FZ493" s="176"/>
      <c r="GA493" s="176"/>
      <c r="GB493" s="176"/>
      <c r="GC493" s="176"/>
      <c r="GD493" s="176"/>
      <c r="GE493" s="176"/>
      <c r="GF493" s="176"/>
      <c r="GG493" s="176"/>
      <c r="GH493" s="176"/>
      <c r="GI493" s="176"/>
      <c r="GJ493" s="176"/>
      <c r="GK493" s="176"/>
      <c r="GL493" s="176"/>
      <c r="GM493" s="176"/>
      <c r="GN493" s="176"/>
      <c r="GO493" s="176"/>
      <c r="GP493" s="176"/>
      <c r="GQ493" s="176"/>
      <c r="GR493" s="176"/>
      <c r="GS493" s="176"/>
      <c r="GT493" s="176"/>
      <c r="GU493" s="176"/>
      <c r="GV493" s="176"/>
      <c r="GW493" s="176"/>
      <c r="GX493" s="176"/>
      <c r="GY493" s="176"/>
      <c r="GZ493" s="176"/>
      <c r="HA493" s="176"/>
      <c r="HB493" s="176"/>
      <c r="HC493" s="176"/>
      <c r="HD493" s="176"/>
      <c r="HE493" s="176"/>
      <c r="HF493" s="176"/>
      <c r="HG493" s="176"/>
      <c r="HH493" s="176"/>
      <c r="HI493" s="176"/>
      <c r="HJ493" s="176"/>
      <c r="HK493" s="176"/>
      <c r="HL493" s="176"/>
      <c r="HM493" s="176"/>
      <c r="HN493" s="176"/>
      <c r="HO493" s="176"/>
      <c r="HP493" s="176"/>
      <c r="HQ493" s="176"/>
      <c r="HR493" s="176"/>
      <c r="HS493" s="176"/>
      <c r="HT493" s="176"/>
      <c r="HU493" s="176"/>
      <c r="HV493" s="176"/>
      <c r="HW493" s="176"/>
      <c r="HX493" s="176"/>
      <c r="HY493" s="176"/>
      <c r="HZ493" s="176"/>
      <c r="IA493" s="176"/>
      <c r="IB493" s="176"/>
      <c r="IC493" s="176"/>
      <c r="ID493" s="176"/>
      <c r="IE493" s="176"/>
      <c r="IF493" s="176"/>
      <c r="IG493" s="176"/>
      <c r="IH493" s="176"/>
      <c r="II493" s="176"/>
      <c r="IJ493" s="176"/>
      <c r="IK493" s="176"/>
      <c r="IL493" s="176"/>
      <c r="IM493" s="176"/>
      <c r="IN493" s="176"/>
      <c r="IO493" s="176"/>
      <c r="IP493" s="176"/>
      <c r="IQ493" s="176"/>
      <c r="IR493" s="176"/>
      <c r="IS493" s="176"/>
      <c r="IT493" s="176"/>
      <c r="IU493" s="176"/>
      <c r="IV493" s="176"/>
    </row>
    <row r="494" spans="1:256" s="177" customFormat="1" ht="23.25" customHeight="1" x14ac:dyDescent="0.2">
      <c r="A494" s="591"/>
      <c r="B494" s="154" t="s">
        <v>240</v>
      </c>
      <c r="C494" s="155"/>
      <c r="D494" s="155"/>
      <c r="E494" s="156"/>
      <c r="F494" s="597"/>
      <c r="G494" s="598"/>
      <c r="H494" s="297"/>
      <c r="I494" s="159">
        <f>G492+G493</f>
        <v>3.67</v>
      </c>
      <c r="J494" s="182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  <c r="CD494" s="176"/>
      <c r="CE494" s="176"/>
      <c r="CF494" s="176"/>
      <c r="CG494" s="176"/>
      <c r="CH494" s="176"/>
      <c r="CI494" s="176"/>
      <c r="CJ494" s="176"/>
      <c r="CK494" s="176"/>
      <c r="CL494" s="176"/>
      <c r="CM494" s="176"/>
      <c r="CN494" s="176"/>
      <c r="CO494" s="176"/>
      <c r="CP494" s="176"/>
      <c r="CQ494" s="176"/>
      <c r="CR494" s="176"/>
      <c r="CS494" s="176"/>
      <c r="CT494" s="176"/>
      <c r="CU494" s="176"/>
      <c r="CV494" s="176"/>
      <c r="CW494" s="176"/>
      <c r="CX494" s="176"/>
      <c r="CY494" s="176"/>
      <c r="CZ494" s="176"/>
      <c r="DA494" s="176"/>
      <c r="DB494" s="176"/>
      <c r="DC494" s="176"/>
      <c r="DD494" s="176"/>
      <c r="DE494" s="176"/>
      <c r="DF494" s="176"/>
      <c r="DG494" s="176"/>
      <c r="DH494" s="176"/>
      <c r="DI494" s="176"/>
      <c r="DJ494" s="176"/>
      <c r="DK494" s="176"/>
      <c r="DL494" s="176"/>
      <c r="DM494" s="176"/>
      <c r="DN494" s="176"/>
      <c r="DO494" s="176"/>
      <c r="DP494" s="176"/>
      <c r="DQ494" s="176"/>
      <c r="DR494" s="176"/>
      <c r="DS494" s="176"/>
      <c r="DT494" s="176"/>
      <c r="DU494" s="176"/>
      <c r="DV494" s="176"/>
      <c r="DW494" s="176"/>
      <c r="DX494" s="176"/>
      <c r="DY494" s="176"/>
      <c r="DZ494" s="176"/>
      <c r="EA494" s="176"/>
      <c r="EB494" s="176"/>
      <c r="EC494" s="176"/>
      <c r="ED494" s="176"/>
      <c r="EE494" s="176"/>
      <c r="EF494" s="176"/>
      <c r="EG494" s="176"/>
      <c r="EH494" s="176"/>
      <c r="EI494" s="176"/>
      <c r="EJ494" s="176"/>
      <c r="EK494" s="176"/>
      <c r="EL494" s="176"/>
      <c r="EM494" s="176"/>
      <c r="EN494" s="176"/>
      <c r="EO494" s="176"/>
      <c r="EP494" s="176"/>
      <c r="EQ494" s="176"/>
      <c r="ER494" s="176"/>
      <c r="ES494" s="176"/>
      <c r="ET494" s="176"/>
      <c r="EU494" s="176"/>
      <c r="EV494" s="176"/>
      <c r="EW494" s="176"/>
      <c r="EX494" s="176"/>
      <c r="EY494" s="176"/>
      <c r="EZ494" s="176"/>
      <c r="FA494" s="176"/>
      <c r="FB494" s="176"/>
      <c r="FC494" s="176"/>
      <c r="FD494" s="176"/>
      <c r="FE494" s="176"/>
      <c r="FF494" s="176"/>
      <c r="FG494" s="176"/>
      <c r="FH494" s="176"/>
      <c r="FI494" s="176"/>
      <c r="FJ494" s="176"/>
      <c r="FK494" s="176"/>
      <c r="FL494" s="176"/>
      <c r="FM494" s="176"/>
      <c r="FN494" s="176"/>
      <c r="FO494" s="176"/>
      <c r="FP494" s="176"/>
      <c r="FQ494" s="176"/>
      <c r="FR494" s="176"/>
      <c r="FS494" s="176"/>
      <c r="FT494" s="176"/>
      <c r="FU494" s="176"/>
      <c r="FV494" s="176"/>
      <c r="FW494" s="176"/>
      <c r="FX494" s="176"/>
      <c r="FY494" s="176"/>
      <c r="FZ494" s="176"/>
      <c r="GA494" s="176"/>
      <c r="GB494" s="176"/>
      <c r="GC494" s="176"/>
      <c r="GD494" s="176"/>
      <c r="GE494" s="176"/>
      <c r="GF494" s="176"/>
      <c r="GG494" s="176"/>
      <c r="GH494" s="176"/>
      <c r="GI494" s="176"/>
      <c r="GJ494" s="176"/>
      <c r="GK494" s="176"/>
      <c r="GL494" s="176"/>
      <c r="GM494" s="176"/>
      <c r="GN494" s="176"/>
      <c r="GO494" s="176"/>
      <c r="GP494" s="176"/>
      <c r="GQ494" s="176"/>
      <c r="GR494" s="176"/>
      <c r="GS494" s="176"/>
      <c r="GT494" s="176"/>
      <c r="GU494" s="176"/>
      <c r="GV494" s="176"/>
      <c r="GW494" s="176"/>
      <c r="GX494" s="176"/>
      <c r="GY494" s="176"/>
      <c r="GZ494" s="176"/>
      <c r="HA494" s="176"/>
      <c r="HB494" s="176"/>
      <c r="HC494" s="176"/>
      <c r="HD494" s="176"/>
      <c r="HE494" s="176"/>
      <c r="HF494" s="176"/>
      <c r="HG494" s="176"/>
      <c r="HH494" s="176"/>
      <c r="HI494" s="176"/>
      <c r="HJ494" s="176"/>
      <c r="HK494" s="176"/>
      <c r="HL494" s="176"/>
      <c r="HM494" s="176"/>
      <c r="HN494" s="176"/>
      <c r="HO494" s="176"/>
      <c r="HP494" s="176"/>
      <c r="HQ494" s="176"/>
      <c r="HR494" s="176"/>
      <c r="HS494" s="176"/>
      <c r="HT494" s="176"/>
      <c r="HU494" s="176"/>
      <c r="HV494" s="176"/>
      <c r="HW494" s="176"/>
      <c r="HX494" s="176"/>
      <c r="HY494" s="176"/>
      <c r="HZ494" s="176"/>
      <c r="IA494" s="176"/>
      <c r="IB494" s="176"/>
      <c r="IC494" s="176"/>
      <c r="ID494" s="176"/>
      <c r="IE494" s="176"/>
      <c r="IF494" s="176"/>
      <c r="IG494" s="176"/>
      <c r="IH494" s="176"/>
      <c r="II494" s="176"/>
      <c r="IJ494" s="176"/>
      <c r="IK494" s="176"/>
      <c r="IL494" s="176"/>
      <c r="IM494" s="176"/>
      <c r="IN494" s="176"/>
      <c r="IO494" s="176"/>
      <c r="IP494" s="176"/>
      <c r="IQ494" s="176"/>
      <c r="IR494" s="176"/>
      <c r="IS494" s="176"/>
      <c r="IT494" s="176"/>
      <c r="IU494" s="176"/>
      <c r="IV494" s="176"/>
    </row>
    <row r="495" spans="1:256" s="177" customFormat="1" ht="23.25" customHeight="1" x14ac:dyDescent="0.2">
      <c r="A495" s="591"/>
      <c r="B495" s="143" t="s">
        <v>241</v>
      </c>
      <c r="C495" s="144"/>
      <c r="D495" s="144"/>
      <c r="E495" s="145"/>
      <c r="F495" s="151"/>
      <c r="G495" s="595">
        <f>I483</f>
        <v>9.6999999999999993</v>
      </c>
      <c r="H495" s="161"/>
      <c r="I495" s="162"/>
      <c r="J495" s="182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  <c r="CD495" s="176"/>
      <c r="CE495" s="176"/>
      <c r="CF495" s="176"/>
      <c r="CG495" s="176"/>
      <c r="CH495" s="176"/>
      <c r="CI495" s="176"/>
      <c r="CJ495" s="176"/>
      <c r="CK495" s="176"/>
      <c r="CL495" s="176"/>
      <c r="CM495" s="176"/>
      <c r="CN495" s="176"/>
      <c r="CO495" s="176"/>
      <c r="CP495" s="176"/>
      <c r="CQ495" s="176"/>
      <c r="CR495" s="176"/>
      <c r="CS495" s="176"/>
      <c r="CT495" s="176"/>
      <c r="CU495" s="176"/>
      <c r="CV495" s="176"/>
      <c r="CW495" s="176"/>
      <c r="CX495" s="176"/>
      <c r="CY495" s="176"/>
      <c r="CZ495" s="176"/>
      <c r="DA495" s="176"/>
      <c r="DB495" s="176"/>
      <c r="DC495" s="176"/>
      <c r="DD495" s="176"/>
      <c r="DE495" s="176"/>
      <c r="DF495" s="176"/>
      <c r="DG495" s="176"/>
      <c r="DH495" s="176"/>
      <c r="DI495" s="176"/>
      <c r="DJ495" s="176"/>
      <c r="DK495" s="176"/>
      <c r="DL495" s="176"/>
      <c r="DM495" s="176"/>
      <c r="DN495" s="176"/>
      <c r="DO495" s="176"/>
      <c r="DP495" s="176"/>
      <c r="DQ495" s="176"/>
      <c r="DR495" s="176"/>
      <c r="DS495" s="176"/>
      <c r="DT495" s="176"/>
      <c r="DU495" s="176"/>
      <c r="DV495" s="176"/>
      <c r="DW495" s="176"/>
      <c r="DX495" s="176"/>
      <c r="DY495" s="176"/>
      <c r="DZ495" s="176"/>
      <c r="EA495" s="176"/>
      <c r="EB495" s="176"/>
      <c r="EC495" s="176"/>
      <c r="ED495" s="176"/>
      <c r="EE495" s="176"/>
      <c r="EF495" s="176"/>
      <c r="EG495" s="176"/>
      <c r="EH495" s="176"/>
      <c r="EI495" s="176"/>
      <c r="EJ495" s="176"/>
      <c r="EK495" s="176"/>
      <c r="EL495" s="176"/>
      <c r="EM495" s="176"/>
      <c r="EN495" s="176"/>
      <c r="EO495" s="176"/>
      <c r="EP495" s="176"/>
      <c r="EQ495" s="176"/>
      <c r="ER495" s="176"/>
      <c r="ES495" s="176"/>
      <c r="ET495" s="176"/>
      <c r="EU495" s="176"/>
      <c r="EV495" s="176"/>
      <c r="EW495" s="176"/>
      <c r="EX495" s="176"/>
      <c r="EY495" s="176"/>
      <c r="EZ495" s="176"/>
      <c r="FA495" s="176"/>
      <c r="FB495" s="176"/>
      <c r="FC495" s="176"/>
      <c r="FD495" s="176"/>
      <c r="FE495" s="176"/>
      <c r="FF495" s="176"/>
      <c r="FG495" s="176"/>
      <c r="FH495" s="176"/>
      <c r="FI495" s="176"/>
      <c r="FJ495" s="176"/>
      <c r="FK495" s="176"/>
      <c r="FL495" s="176"/>
      <c r="FM495" s="176"/>
      <c r="FN495" s="176"/>
      <c r="FO495" s="176"/>
      <c r="FP495" s="176"/>
      <c r="FQ495" s="176"/>
      <c r="FR495" s="176"/>
      <c r="FS495" s="176"/>
      <c r="FT495" s="176"/>
      <c r="FU495" s="176"/>
      <c r="FV495" s="176"/>
      <c r="FW495" s="176"/>
      <c r="FX495" s="176"/>
      <c r="FY495" s="176"/>
      <c r="FZ495" s="176"/>
      <c r="GA495" s="176"/>
      <c r="GB495" s="176"/>
      <c r="GC495" s="176"/>
      <c r="GD495" s="176"/>
      <c r="GE495" s="176"/>
      <c r="GF495" s="176"/>
      <c r="GG495" s="176"/>
      <c r="GH495" s="176"/>
      <c r="GI495" s="176"/>
      <c r="GJ495" s="176"/>
      <c r="GK495" s="176"/>
      <c r="GL495" s="176"/>
      <c r="GM495" s="176"/>
      <c r="GN495" s="176"/>
      <c r="GO495" s="176"/>
      <c r="GP495" s="176"/>
      <c r="GQ495" s="176"/>
      <c r="GR495" s="176"/>
      <c r="GS495" s="176"/>
      <c r="GT495" s="176"/>
      <c r="GU495" s="176"/>
      <c r="GV495" s="176"/>
      <c r="GW495" s="176"/>
      <c r="GX495" s="176"/>
      <c r="GY495" s="176"/>
      <c r="GZ495" s="176"/>
      <c r="HA495" s="176"/>
      <c r="HB495" s="176"/>
      <c r="HC495" s="176"/>
      <c r="HD495" s="176"/>
      <c r="HE495" s="176"/>
      <c r="HF495" s="176"/>
      <c r="HG495" s="176"/>
      <c r="HH495" s="176"/>
      <c r="HI495" s="176"/>
      <c r="HJ495" s="176"/>
      <c r="HK495" s="176"/>
      <c r="HL495" s="176"/>
      <c r="HM495" s="176"/>
      <c r="HN495" s="176"/>
      <c r="HO495" s="176"/>
      <c r="HP495" s="176"/>
      <c r="HQ495" s="176"/>
      <c r="HR495" s="176"/>
      <c r="HS495" s="176"/>
      <c r="HT495" s="176"/>
      <c r="HU495" s="176"/>
      <c r="HV495" s="176"/>
      <c r="HW495" s="176"/>
      <c r="HX495" s="176"/>
      <c r="HY495" s="176"/>
      <c r="HZ495" s="176"/>
      <c r="IA495" s="176"/>
      <c r="IB495" s="176"/>
      <c r="IC495" s="176"/>
      <c r="ID495" s="176"/>
      <c r="IE495" s="176"/>
      <c r="IF495" s="176"/>
      <c r="IG495" s="176"/>
      <c r="IH495" s="176"/>
      <c r="II495" s="176"/>
      <c r="IJ495" s="176"/>
      <c r="IK495" s="176"/>
      <c r="IL495" s="176"/>
      <c r="IM495" s="176"/>
      <c r="IN495" s="176"/>
      <c r="IO495" s="176"/>
      <c r="IP495" s="176"/>
      <c r="IQ495" s="176"/>
      <c r="IR495" s="176"/>
      <c r="IS495" s="176"/>
      <c r="IT495" s="176"/>
      <c r="IU495" s="176"/>
      <c r="IV495" s="176"/>
    </row>
    <row r="496" spans="1:256" s="177" customFormat="1" ht="23.25" customHeight="1" x14ac:dyDescent="0.2">
      <c r="A496" s="591"/>
      <c r="B496" s="118" t="s">
        <v>242</v>
      </c>
      <c r="C496" s="673"/>
      <c r="D496" s="673"/>
      <c r="E496" s="150"/>
      <c r="F496" s="151"/>
      <c r="G496" s="596">
        <f>I488</f>
        <v>0</v>
      </c>
      <c r="H496" s="161"/>
      <c r="I496" s="153"/>
      <c r="J496" s="182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76"/>
      <c r="DX496" s="176"/>
      <c r="DY496" s="176"/>
      <c r="DZ496" s="176"/>
      <c r="EA496" s="176"/>
      <c r="EB496" s="176"/>
      <c r="EC496" s="176"/>
      <c r="ED496" s="176"/>
      <c r="EE496" s="176"/>
      <c r="EF496" s="176"/>
      <c r="EG496" s="176"/>
      <c r="EH496" s="176"/>
      <c r="EI496" s="176"/>
      <c r="EJ496" s="176"/>
      <c r="EK496" s="176"/>
      <c r="EL496" s="176"/>
      <c r="EM496" s="176"/>
      <c r="EN496" s="176"/>
      <c r="EO496" s="176"/>
      <c r="EP496" s="176"/>
      <c r="EQ496" s="176"/>
      <c r="ER496" s="176"/>
      <c r="ES496" s="176"/>
      <c r="ET496" s="176"/>
      <c r="EU496" s="176"/>
      <c r="EV496" s="176"/>
      <c r="EW496" s="176"/>
      <c r="EX496" s="176"/>
      <c r="EY496" s="176"/>
      <c r="EZ496" s="176"/>
      <c r="FA496" s="176"/>
      <c r="FB496" s="176"/>
      <c r="FC496" s="176"/>
      <c r="FD496" s="176"/>
      <c r="FE496" s="176"/>
      <c r="FF496" s="176"/>
      <c r="FG496" s="176"/>
      <c r="FH496" s="176"/>
      <c r="FI496" s="176"/>
      <c r="FJ496" s="176"/>
      <c r="FK496" s="176"/>
      <c r="FL496" s="176"/>
      <c r="FM496" s="176"/>
      <c r="FN496" s="176"/>
      <c r="FO496" s="176"/>
      <c r="FP496" s="176"/>
      <c r="FQ496" s="176"/>
      <c r="FR496" s="176"/>
      <c r="FS496" s="176"/>
      <c r="FT496" s="176"/>
      <c r="FU496" s="176"/>
      <c r="FV496" s="176"/>
      <c r="FW496" s="176"/>
      <c r="FX496" s="176"/>
      <c r="FY496" s="176"/>
      <c r="FZ496" s="176"/>
      <c r="GA496" s="176"/>
      <c r="GB496" s="176"/>
      <c r="GC496" s="176"/>
      <c r="GD496" s="176"/>
      <c r="GE496" s="176"/>
      <c r="GF496" s="176"/>
      <c r="GG496" s="176"/>
      <c r="GH496" s="176"/>
      <c r="GI496" s="176"/>
      <c r="GJ496" s="176"/>
      <c r="GK496" s="176"/>
      <c r="GL496" s="176"/>
      <c r="GM496" s="176"/>
      <c r="GN496" s="176"/>
      <c r="GO496" s="176"/>
      <c r="GP496" s="176"/>
      <c r="GQ496" s="176"/>
      <c r="GR496" s="176"/>
      <c r="GS496" s="176"/>
      <c r="GT496" s="176"/>
      <c r="GU496" s="176"/>
      <c r="GV496" s="176"/>
      <c r="GW496" s="176"/>
      <c r="GX496" s="176"/>
      <c r="GY496" s="176"/>
      <c r="GZ496" s="176"/>
      <c r="HA496" s="176"/>
      <c r="HB496" s="176"/>
      <c r="HC496" s="176"/>
      <c r="HD496" s="176"/>
      <c r="HE496" s="176"/>
      <c r="HF496" s="176"/>
      <c r="HG496" s="176"/>
      <c r="HH496" s="176"/>
      <c r="HI496" s="176"/>
      <c r="HJ496" s="176"/>
      <c r="HK496" s="176"/>
      <c r="HL496" s="176"/>
      <c r="HM496" s="176"/>
      <c r="HN496" s="176"/>
      <c r="HO496" s="176"/>
      <c r="HP496" s="176"/>
      <c r="HQ496" s="176"/>
      <c r="HR496" s="176"/>
      <c r="HS496" s="176"/>
      <c r="HT496" s="176"/>
      <c r="HU496" s="176"/>
      <c r="HV496" s="176"/>
      <c r="HW496" s="176"/>
      <c r="HX496" s="176"/>
      <c r="HY496" s="176"/>
      <c r="HZ496" s="176"/>
      <c r="IA496" s="176"/>
      <c r="IB496" s="176"/>
      <c r="IC496" s="176"/>
      <c r="ID496" s="176"/>
      <c r="IE496" s="176"/>
      <c r="IF496" s="176"/>
      <c r="IG496" s="176"/>
      <c r="IH496" s="176"/>
      <c r="II496" s="176"/>
      <c r="IJ496" s="176"/>
      <c r="IK496" s="176"/>
      <c r="IL496" s="176"/>
      <c r="IM496" s="176"/>
      <c r="IN496" s="176"/>
      <c r="IO496" s="176"/>
      <c r="IP496" s="176"/>
      <c r="IQ496" s="176"/>
      <c r="IR496" s="176"/>
      <c r="IS496" s="176"/>
      <c r="IT496" s="176"/>
      <c r="IU496" s="176"/>
      <c r="IV496" s="176"/>
    </row>
    <row r="497" spans="1:256" s="177" customFormat="1" ht="23.25" customHeight="1" x14ac:dyDescent="0.2">
      <c r="A497" s="591"/>
      <c r="B497" s="154" t="s">
        <v>243</v>
      </c>
      <c r="C497" s="155"/>
      <c r="D497" s="155"/>
      <c r="E497" s="156"/>
      <c r="F497" s="151"/>
      <c r="G497" s="598"/>
      <c r="H497" s="297"/>
      <c r="I497" s="159">
        <f>G495+G496</f>
        <v>9.6999999999999993</v>
      </c>
      <c r="J497" s="179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76"/>
      <c r="DX497" s="176"/>
      <c r="DY497" s="176"/>
      <c r="DZ497" s="176"/>
      <c r="EA497" s="176"/>
      <c r="EB497" s="176"/>
      <c r="EC497" s="176"/>
      <c r="ED497" s="176"/>
      <c r="EE497" s="176"/>
      <c r="EF497" s="176"/>
      <c r="EG497" s="176"/>
      <c r="EH497" s="176"/>
      <c r="EI497" s="176"/>
      <c r="EJ497" s="176"/>
      <c r="EK497" s="176"/>
      <c r="EL497" s="176"/>
      <c r="EM497" s="176"/>
      <c r="EN497" s="176"/>
      <c r="EO497" s="176"/>
      <c r="EP497" s="176"/>
      <c r="EQ497" s="176"/>
      <c r="ER497" s="176"/>
      <c r="ES497" s="176"/>
      <c r="ET497" s="176"/>
      <c r="EU497" s="176"/>
      <c r="EV497" s="176"/>
      <c r="EW497" s="176"/>
      <c r="EX497" s="176"/>
      <c r="EY497" s="176"/>
      <c r="EZ497" s="176"/>
      <c r="FA497" s="176"/>
      <c r="FB497" s="176"/>
      <c r="FC497" s="176"/>
      <c r="FD497" s="176"/>
      <c r="FE497" s="176"/>
      <c r="FF497" s="176"/>
      <c r="FG497" s="176"/>
      <c r="FH497" s="176"/>
      <c r="FI497" s="176"/>
      <c r="FJ497" s="176"/>
      <c r="FK497" s="176"/>
      <c r="FL497" s="176"/>
      <c r="FM497" s="176"/>
      <c r="FN497" s="176"/>
      <c r="FO497" s="176"/>
      <c r="FP497" s="176"/>
      <c r="FQ497" s="176"/>
      <c r="FR497" s="176"/>
      <c r="FS497" s="176"/>
      <c r="FT497" s="176"/>
      <c r="FU497" s="176"/>
      <c r="FV497" s="176"/>
      <c r="FW497" s="176"/>
      <c r="FX497" s="176"/>
      <c r="FY497" s="176"/>
      <c r="FZ497" s="176"/>
      <c r="GA497" s="176"/>
      <c r="GB497" s="176"/>
      <c r="GC497" s="176"/>
      <c r="GD497" s="176"/>
      <c r="GE497" s="176"/>
      <c r="GF497" s="176"/>
      <c r="GG497" s="176"/>
      <c r="GH497" s="176"/>
      <c r="GI497" s="176"/>
      <c r="GJ497" s="176"/>
      <c r="GK497" s="176"/>
      <c r="GL497" s="176"/>
      <c r="GM497" s="176"/>
      <c r="GN497" s="176"/>
      <c r="GO497" s="176"/>
      <c r="GP497" s="176"/>
      <c r="GQ497" s="176"/>
      <c r="GR497" s="176"/>
      <c r="GS497" s="176"/>
      <c r="GT497" s="176"/>
      <c r="GU497" s="176"/>
      <c r="GV497" s="176"/>
      <c r="GW497" s="176"/>
      <c r="GX497" s="176"/>
      <c r="GY497" s="176"/>
      <c r="GZ497" s="176"/>
      <c r="HA497" s="176"/>
      <c r="HB497" s="176"/>
      <c r="HC497" s="176"/>
      <c r="HD497" s="176"/>
      <c r="HE497" s="176"/>
      <c r="HF497" s="176"/>
      <c r="HG497" s="176"/>
      <c r="HH497" s="176"/>
      <c r="HI497" s="176"/>
      <c r="HJ497" s="176"/>
      <c r="HK497" s="176"/>
      <c r="HL497" s="176"/>
      <c r="HM497" s="176"/>
      <c r="HN497" s="176"/>
      <c r="HO497" s="176"/>
      <c r="HP497" s="176"/>
      <c r="HQ497" s="176"/>
      <c r="HR497" s="176"/>
      <c r="HS497" s="176"/>
      <c r="HT497" s="176"/>
      <c r="HU497" s="176"/>
      <c r="HV497" s="176"/>
      <c r="HW497" s="176"/>
      <c r="HX497" s="176"/>
      <c r="HY497" s="176"/>
      <c r="HZ497" s="176"/>
      <c r="IA497" s="176"/>
      <c r="IB497" s="176"/>
      <c r="IC497" s="176"/>
      <c r="ID497" s="176"/>
      <c r="IE497" s="176"/>
      <c r="IF497" s="176"/>
      <c r="IG497" s="176"/>
      <c r="IH497" s="176"/>
      <c r="II497" s="176"/>
      <c r="IJ497" s="176"/>
      <c r="IK497" s="176"/>
      <c r="IL497" s="176"/>
      <c r="IM497" s="176"/>
      <c r="IN497" s="176"/>
      <c r="IO497" s="176"/>
      <c r="IP497" s="176"/>
      <c r="IQ497" s="176"/>
      <c r="IR497" s="176"/>
      <c r="IS497" s="176"/>
      <c r="IT497" s="176"/>
      <c r="IU497" s="176"/>
      <c r="IV497" s="176"/>
    </row>
    <row r="498" spans="1:256" s="177" customFormat="1" ht="23.25" customHeight="1" thickBot="1" x14ac:dyDescent="0.25">
      <c r="A498" s="591"/>
      <c r="B498" s="318" t="s">
        <v>244</v>
      </c>
      <c r="C498" s="319"/>
      <c r="D498" s="319"/>
      <c r="E498" s="319"/>
      <c r="F498" s="699"/>
      <c r="G498" s="321"/>
      <c r="H498" s="700"/>
      <c r="I498" s="323">
        <f>I494+I497</f>
        <v>13.37</v>
      </c>
      <c r="J498" s="179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  <c r="AZ498" s="176"/>
      <c r="BA498" s="176"/>
      <c r="BB498" s="176"/>
      <c r="BC498" s="176"/>
      <c r="BD498" s="176"/>
      <c r="BE498" s="176"/>
      <c r="BF498" s="176"/>
      <c r="BG498" s="176"/>
      <c r="BH498" s="176"/>
      <c r="BI498" s="176"/>
      <c r="BJ498" s="176"/>
      <c r="BK498" s="176"/>
      <c r="BL498" s="176"/>
      <c r="BM498" s="176"/>
      <c r="BN498" s="176"/>
      <c r="BO498" s="176"/>
      <c r="BP498" s="176"/>
      <c r="BQ498" s="176"/>
      <c r="BR498" s="176"/>
      <c r="BS498" s="176"/>
      <c r="BT498" s="176"/>
      <c r="BU498" s="176"/>
      <c r="BV498" s="176"/>
      <c r="BW498" s="176"/>
      <c r="BX498" s="176"/>
      <c r="BY498" s="176"/>
      <c r="BZ498" s="176"/>
      <c r="CA498" s="176"/>
      <c r="CB498" s="176"/>
      <c r="CC498" s="176"/>
      <c r="CD498" s="176"/>
      <c r="CE498" s="176"/>
      <c r="CF498" s="176"/>
      <c r="CG498" s="176"/>
      <c r="CH498" s="176"/>
      <c r="CI498" s="176"/>
      <c r="CJ498" s="176"/>
      <c r="CK498" s="176"/>
      <c r="CL498" s="176"/>
      <c r="CM498" s="176"/>
      <c r="CN498" s="176"/>
      <c r="CO498" s="176"/>
      <c r="CP498" s="176"/>
      <c r="CQ498" s="176"/>
      <c r="CR498" s="176"/>
      <c r="CS498" s="176"/>
      <c r="CT498" s="176"/>
      <c r="CU498" s="176"/>
      <c r="CV498" s="176"/>
      <c r="CW498" s="176"/>
      <c r="CX498" s="176"/>
      <c r="CY498" s="176"/>
      <c r="CZ498" s="176"/>
      <c r="DA498" s="176"/>
      <c r="DB498" s="176"/>
      <c r="DC498" s="176"/>
      <c r="DD498" s="176"/>
      <c r="DE498" s="176"/>
      <c r="DF498" s="176"/>
      <c r="DG498" s="176"/>
      <c r="DH498" s="176"/>
      <c r="DI498" s="176"/>
      <c r="DJ498" s="176"/>
      <c r="DK498" s="176"/>
      <c r="DL498" s="176"/>
      <c r="DM498" s="176"/>
      <c r="DN498" s="176"/>
      <c r="DO498" s="176"/>
      <c r="DP498" s="176"/>
      <c r="DQ498" s="176"/>
      <c r="DR498" s="176"/>
      <c r="DS498" s="176"/>
      <c r="DT498" s="176"/>
      <c r="DU498" s="176"/>
      <c r="DV498" s="176"/>
      <c r="DW498" s="176"/>
      <c r="DX498" s="176"/>
      <c r="DY498" s="176"/>
      <c r="DZ498" s="176"/>
      <c r="EA498" s="176"/>
      <c r="EB498" s="176"/>
      <c r="EC498" s="176"/>
      <c r="ED498" s="176"/>
      <c r="EE498" s="176"/>
      <c r="EF498" s="176"/>
      <c r="EG498" s="176"/>
      <c r="EH498" s="176"/>
      <c r="EI498" s="176"/>
      <c r="EJ498" s="176"/>
      <c r="EK498" s="176"/>
      <c r="EL498" s="176"/>
      <c r="EM498" s="176"/>
      <c r="EN498" s="176"/>
      <c r="EO498" s="176"/>
      <c r="EP498" s="176"/>
      <c r="EQ498" s="176"/>
      <c r="ER498" s="176"/>
      <c r="ES498" s="176"/>
      <c r="ET498" s="176"/>
      <c r="EU498" s="176"/>
      <c r="EV498" s="176"/>
      <c r="EW498" s="176"/>
      <c r="EX498" s="176"/>
      <c r="EY498" s="176"/>
      <c r="EZ498" s="176"/>
      <c r="FA498" s="176"/>
      <c r="FB498" s="176"/>
      <c r="FC498" s="176"/>
      <c r="FD498" s="176"/>
      <c r="FE498" s="176"/>
      <c r="FF498" s="176"/>
      <c r="FG498" s="176"/>
      <c r="FH498" s="176"/>
      <c r="FI498" s="176"/>
      <c r="FJ498" s="176"/>
      <c r="FK498" s="176"/>
      <c r="FL498" s="176"/>
      <c r="FM498" s="176"/>
      <c r="FN498" s="176"/>
      <c r="FO498" s="176"/>
      <c r="FP498" s="176"/>
      <c r="FQ498" s="176"/>
      <c r="FR498" s="176"/>
      <c r="FS498" s="176"/>
      <c r="FT498" s="176"/>
      <c r="FU498" s="176"/>
      <c r="FV498" s="176"/>
      <c r="FW498" s="176"/>
      <c r="FX498" s="176"/>
      <c r="FY498" s="176"/>
      <c r="FZ498" s="176"/>
      <c r="GA498" s="176"/>
      <c r="GB498" s="176"/>
      <c r="GC498" s="176"/>
      <c r="GD498" s="176"/>
      <c r="GE498" s="176"/>
      <c r="GF498" s="176"/>
      <c r="GG498" s="176"/>
      <c r="GH498" s="176"/>
      <c r="GI498" s="176"/>
      <c r="GJ498" s="176"/>
      <c r="GK498" s="176"/>
      <c r="GL498" s="176"/>
      <c r="GM498" s="176"/>
      <c r="GN498" s="176"/>
      <c r="GO498" s="176"/>
      <c r="GP498" s="176"/>
      <c r="GQ498" s="176"/>
      <c r="GR498" s="176"/>
      <c r="GS498" s="176"/>
      <c r="GT498" s="176"/>
      <c r="GU498" s="176"/>
      <c r="GV498" s="176"/>
      <c r="GW498" s="176"/>
      <c r="GX498" s="176"/>
      <c r="GY498" s="176"/>
      <c r="GZ498" s="176"/>
      <c r="HA498" s="176"/>
      <c r="HB498" s="176"/>
      <c r="HC498" s="176"/>
      <c r="HD498" s="176"/>
      <c r="HE498" s="176"/>
      <c r="HF498" s="176"/>
      <c r="HG498" s="176"/>
      <c r="HH498" s="176"/>
      <c r="HI498" s="176"/>
      <c r="HJ498" s="176"/>
      <c r="HK498" s="176"/>
      <c r="HL498" s="176"/>
      <c r="HM498" s="176"/>
      <c r="HN498" s="176"/>
      <c r="HO498" s="176"/>
      <c r="HP498" s="176"/>
      <c r="HQ498" s="176"/>
      <c r="HR498" s="176"/>
      <c r="HS498" s="176"/>
      <c r="HT498" s="176"/>
      <c r="HU498" s="176"/>
      <c r="HV498" s="176"/>
      <c r="HW498" s="176"/>
      <c r="HX498" s="176"/>
      <c r="HY498" s="176"/>
      <c r="HZ498" s="176"/>
      <c r="IA498" s="176"/>
      <c r="IB498" s="176"/>
      <c r="IC498" s="176"/>
      <c r="ID498" s="176"/>
      <c r="IE498" s="176"/>
      <c r="IF498" s="176"/>
      <c r="IG498" s="176"/>
      <c r="IH498" s="176"/>
      <c r="II498" s="176"/>
      <c r="IJ498" s="176"/>
      <c r="IK498" s="176"/>
      <c r="IL498" s="176"/>
      <c r="IM498" s="176"/>
      <c r="IN498" s="176"/>
      <c r="IO498" s="176"/>
      <c r="IP498" s="176"/>
      <c r="IQ498" s="176"/>
      <c r="IR498" s="176"/>
      <c r="IS498" s="176"/>
      <c r="IT498" s="176"/>
      <c r="IU498" s="176"/>
      <c r="IV498" s="176"/>
    </row>
    <row r="499" spans="1:256" x14ac:dyDescent="0.2">
      <c r="A499" s="582"/>
      <c r="B499" s="93"/>
      <c r="C499" s="94"/>
      <c r="D499" s="94"/>
      <c r="E499" s="94"/>
      <c r="F499" s="95"/>
      <c r="G499" s="96"/>
      <c r="H499" s="97"/>
      <c r="I499" s="164"/>
      <c r="J499" s="583"/>
      <c r="K499" s="584"/>
      <c r="L499" s="584"/>
      <c r="M499" s="585"/>
      <c r="N499" s="585"/>
      <c r="O499" s="585"/>
      <c r="P499" s="585"/>
      <c r="Q499" s="585"/>
      <c r="R499" s="585"/>
      <c r="S499" s="585"/>
      <c r="T499" s="585"/>
      <c r="U499" s="585"/>
      <c r="V499" s="585"/>
      <c r="W499" s="585"/>
      <c r="X499" s="585"/>
      <c r="Y499" s="585"/>
      <c r="Z499" s="585"/>
      <c r="AA499" s="585"/>
      <c r="AB499" s="585"/>
      <c r="AC499" s="585"/>
      <c r="AD499" s="585"/>
      <c r="AE499" s="585"/>
      <c r="AF499" s="585"/>
      <c r="AG499" s="585"/>
      <c r="AH499" s="585"/>
      <c r="AI499" s="585"/>
      <c r="AJ499" s="585"/>
      <c r="AK499" s="585"/>
      <c r="AL499" s="585"/>
      <c r="AM499" s="585"/>
      <c r="AN499" s="585"/>
      <c r="AO499" s="585"/>
      <c r="AP499" s="585"/>
      <c r="AQ499" s="585"/>
      <c r="AR499" s="585"/>
      <c r="AS499" s="585"/>
      <c r="AT499" s="585"/>
      <c r="AU499" s="585"/>
      <c r="AV499" s="585"/>
      <c r="AW499" s="585"/>
      <c r="AX499" s="585"/>
      <c r="AY499" s="585"/>
      <c r="AZ499" s="585"/>
      <c r="BA499" s="585"/>
      <c r="BB499" s="585"/>
      <c r="BC499" s="585"/>
      <c r="BD499" s="585"/>
      <c r="BE499" s="585"/>
      <c r="BF499" s="585"/>
      <c r="BG499" s="585"/>
      <c r="BH499" s="585"/>
      <c r="BI499" s="585"/>
      <c r="BJ499" s="585"/>
      <c r="BK499" s="585"/>
      <c r="BL499" s="585"/>
      <c r="BM499" s="585"/>
      <c r="BN499" s="585"/>
      <c r="BO499" s="585"/>
      <c r="BP499" s="585"/>
      <c r="BQ499" s="585"/>
      <c r="BR499" s="585"/>
      <c r="BS499" s="585"/>
      <c r="BT499" s="585"/>
      <c r="BU499" s="585"/>
      <c r="BV499" s="585"/>
      <c r="BW499" s="585"/>
      <c r="BX499" s="585"/>
      <c r="BY499" s="585"/>
      <c r="BZ499" s="585"/>
      <c r="CA499" s="585"/>
      <c r="CB499" s="585"/>
      <c r="CC499" s="585"/>
      <c r="CD499" s="585"/>
      <c r="CE499" s="585"/>
      <c r="CF499" s="585"/>
      <c r="CG499" s="585"/>
      <c r="CH499" s="585"/>
      <c r="CI499" s="585"/>
      <c r="CJ499" s="585"/>
      <c r="CK499" s="585"/>
      <c r="CL499" s="585"/>
      <c r="CM499" s="585"/>
      <c r="CN499" s="585"/>
      <c r="CO499" s="585"/>
      <c r="CP499" s="585"/>
      <c r="CQ499" s="585"/>
      <c r="CR499" s="585"/>
      <c r="CS499" s="585"/>
      <c r="CT499" s="585"/>
      <c r="CU499" s="585"/>
      <c r="CV499" s="585"/>
      <c r="CW499" s="585"/>
      <c r="CX499" s="585"/>
      <c r="CY499" s="585"/>
      <c r="CZ499" s="585"/>
      <c r="DA499" s="585"/>
      <c r="DB499" s="585"/>
      <c r="DC499" s="585"/>
      <c r="DD499" s="585"/>
      <c r="DE499" s="585"/>
      <c r="DF499" s="585"/>
      <c r="DG499" s="585"/>
      <c r="DH499" s="585"/>
      <c r="DI499" s="585"/>
      <c r="DJ499" s="585"/>
      <c r="DK499" s="585"/>
      <c r="DL499" s="585"/>
      <c r="DM499" s="585"/>
      <c r="DN499" s="585"/>
      <c r="DO499" s="585"/>
      <c r="DP499" s="585"/>
      <c r="DQ499" s="585"/>
      <c r="DR499" s="585"/>
      <c r="DS499" s="585"/>
      <c r="DT499" s="585"/>
      <c r="DU499" s="585"/>
      <c r="DV499" s="585"/>
      <c r="DW499" s="585"/>
      <c r="DX499" s="585"/>
      <c r="DY499" s="585"/>
      <c r="DZ499" s="585"/>
      <c r="EA499" s="585"/>
      <c r="EB499" s="585"/>
      <c r="EC499" s="585"/>
      <c r="ED499" s="585"/>
      <c r="EE499" s="585"/>
      <c r="EF499" s="585"/>
      <c r="EG499" s="585"/>
      <c r="EH499" s="585"/>
      <c r="EI499" s="585"/>
      <c r="EJ499" s="585"/>
      <c r="EK499" s="585"/>
      <c r="EL499" s="585"/>
      <c r="EM499" s="585"/>
      <c r="EN499" s="585"/>
      <c r="EO499" s="585"/>
      <c r="EP499" s="585"/>
      <c r="EQ499" s="585"/>
      <c r="ER499" s="585"/>
      <c r="ES499" s="585"/>
      <c r="ET499" s="585"/>
      <c r="EU499" s="585"/>
      <c r="EV499" s="585"/>
      <c r="EW499" s="585"/>
      <c r="EX499" s="585"/>
      <c r="EY499" s="585"/>
      <c r="EZ499" s="585"/>
      <c r="FA499" s="585"/>
      <c r="FB499" s="585"/>
      <c r="FC499" s="585"/>
      <c r="FD499" s="585"/>
      <c r="FE499" s="585"/>
      <c r="FF499" s="585"/>
      <c r="FG499" s="585"/>
      <c r="FH499" s="585"/>
      <c r="FI499" s="585"/>
      <c r="FJ499" s="585"/>
      <c r="FK499" s="585"/>
      <c r="FL499" s="585"/>
      <c r="FM499" s="585"/>
      <c r="FN499" s="585"/>
      <c r="FO499" s="585"/>
      <c r="FP499" s="585"/>
      <c r="FQ499" s="585"/>
      <c r="FR499" s="585"/>
      <c r="FS499" s="585"/>
      <c r="FT499" s="585"/>
      <c r="FU499" s="585"/>
      <c r="FV499" s="585"/>
      <c r="FW499" s="585"/>
      <c r="FX499" s="585"/>
      <c r="FY499" s="585"/>
      <c r="FZ499" s="585"/>
      <c r="GA499" s="585"/>
      <c r="GB499" s="585"/>
      <c r="GC499" s="585"/>
      <c r="GD499" s="585"/>
      <c r="GE499" s="585"/>
      <c r="GF499" s="585"/>
      <c r="GG499" s="585"/>
      <c r="GH499" s="585"/>
      <c r="GI499" s="585"/>
      <c r="GJ499" s="585"/>
      <c r="GK499" s="585"/>
      <c r="GL499" s="585"/>
      <c r="GM499" s="585"/>
      <c r="GN499" s="585"/>
      <c r="GO499" s="585"/>
      <c r="GP499" s="585"/>
      <c r="GQ499" s="585"/>
      <c r="GR499" s="585"/>
      <c r="GS499" s="585"/>
      <c r="GT499" s="585"/>
      <c r="GU499" s="585"/>
      <c r="GV499" s="585"/>
      <c r="GW499" s="585"/>
      <c r="GX499" s="585"/>
      <c r="GY499" s="585"/>
      <c r="GZ499" s="585"/>
      <c r="HA499" s="585"/>
      <c r="HB499" s="585"/>
      <c r="HC499" s="585"/>
      <c r="HD499" s="585"/>
      <c r="HE499" s="585"/>
      <c r="HF499" s="585"/>
      <c r="HG499" s="585"/>
      <c r="HH499" s="585"/>
      <c r="HI499" s="585"/>
      <c r="HJ499" s="585"/>
      <c r="HK499" s="585"/>
      <c r="HL499" s="585"/>
      <c r="HM499" s="585"/>
      <c r="HN499" s="585"/>
      <c r="HO499" s="585"/>
      <c r="HP499" s="585"/>
      <c r="HQ499" s="585"/>
      <c r="HR499" s="585"/>
      <c r="HS499" s="585"/>
      <c r="HT499" s="585"/>
      <c r="HU499" s="585"/>
      <c r="HV499" s="585"/>
      <c r="HW499" s="585"/>
      <c r="HX499" s="585"/>
      <c r="HY499" s="585"/>
      <c r="HZ499" s="585"/>
      <c r="IA499" s="585"/>
      <c r="IB499" s="585"/>
      <c r="IC499" s="585"/>
      <c r="ID499" s="585"/>
      <c r="IE499" s="585"/>
      <c r="IF499" s="585"/>
      <c r="IG499" s="585"/>
      <c r="IH499" s="585"/>
      <c r="II499" s="585"/>
      <c r="IJ499" s="585"/>
      <c r="IK499" s="585"/>
      <c r="IL499" s="585"/>
      <c r="IM499" s="585"/>
      <c r="IN499" s="585"/>
      <c r="IO499" s="585"/>
      <c r="IP499" s="585"/>
      <c r="IQ499" s="585"/>
      <c r="IR499" s="585"/>
      <c r="IS499" s="585"/>
      <c r="IT499" s="585"/>
      <c r="IU499" s="585"/>
      <c r="IV499" s="585"/>
    </row>
    <row r="500" spans="1:256" x14ac:dyDescent="0.2">
      <c r="A500" s="582"/>
      <c r="B500" s="822" t="s">
        <v>211</v>
      </c>
      <c r="C500" s="823"/>
      <c r="D500" s="823"/>
      <c r="E500" s="823"/>
      <c r="F500" s="823"/>
      <c r="G500" s="823"/>
      <c r="H500" s="823"/>
      <c r="I500" s="824"/>
      <c r="J500" s="583"/>
      <c r="K500" s="584"/>
      <c r="L500" s="584"/>
      <c r="M500" s="585"/>
      <c r="N500" s="585"/>
      <c r="O500" s="585"/>
      <c r="P500" s="585"/>
      <c r="Q500" s="585"/>
      <c r="R500" s="585"/>
      <c r="S500" s="585"/>
      <c r="T500" s="585"/>
      <c r="U500" s="585"/>
      <c r="V500" s="585"/>
      <c r="W500" s="585"/>
      <c r="X500" s="585"/>
      <c r="Y500" s="585"/>
      <c r="Z500" s="585"/>
      <c r="AA500" s="585"/>
      <c r="AB500" s="585"/>
      <c r="AC500" s="585"/>
      <c r="AD500" s="585"/>
      <c r="AE500" s="585"/>
      <c r="AF500" s="585"/>
      <c r="AG500" s="585"/>
      <c r="AH500" s="585"/>
      <c r="AI500" s="585"/>
      <c r="AJ500" s="585"/>
      <c r="AK500" s="585"/>
      <c r="AL500" s="585"/>
      <c r="AM500" s="585"/>
      <c r="AN500" s="585"/>
      <c r="AO500" s="585"/>
      <c r="AP500" s="585"/>
      <c r="AQ500" s="585"/>
      <c r="AR500" s="585"/>
      <c r="AS500" s="585"/>
      <c r="AT500" s="585"/>
      <c r="AU500" s="585"/>
      <c r="AV500" s="585"/>
      <c r="AW500" s="585"/>
      <c r="AX500" s="585"/>
      <c r="AY500" s="585"/>
      <c r="AZ500" s="585"/>
      <c r="BA500" s="585"/>
      <c r="BB500" s="585"/>
      <c r="BC500" s="585"/>
      <c r="BD500" s="585"/>
      <c r="BE500" s="585"/>
      <c r="BF500" s="585"/>
      <c r="BG500" s="585"/>
      <c r="BH500" s="585"/>
      <c r="BI500" s="585"/>
      <c r="BJ500" s="585"/>
      <c r="BK500" s="585"/>
      <c r="BL500" s="585"/>
      <c r="BM500" s="585"/>
      <c r="BN500" s="585"/>
      <c r="BO500" s="585"/>
      <c r="BP500" s="585"/>
      <c r="BQ500" s="585"/>
      <c r="BR500" s="585"/>
      <c r="BS500" s="585"/>
      <c r="BT500" s="585"/>
      <c r="BU500" s="585"/>
      <c r="BV500" s="585"/>
      <c r="BW500" s="585"/>
      <c r="BX500" s="585"/>
      <c r="BY500" s="585"/>
      <c r="BZ500" s="585"/>
      <c r="CA500" s="585"/>
      <c r="CB500" s="585"/>
      <c r="CC500" s="585"/>
      <c r="CD500" s="585"/>
      <c r="CE500" s="585"/>
      <c r="CF500" s="585"/>
      <c r="CG500" s="585"/>
      <c r="CH500" s="585"/>
      <c r="CI500" s="585"/>
      <c r="CJ500" s="585"/>
      <c r="CK500" s="585"/>
      <c r="CL500" s="585"/>
      <c r="CM500" s="585"/>
      <c r="CN500" s="585"/>
      <c r="CO500" s="585"/>
      <c r="CP500" s="585"/>
      <c r="CQ500" s="585"/>
      <c r="CR500" s="585"/>
      <c r="CS500" s="585"/>
      <c r="CT500" s="585"/>
      <c r="CU500" s="585"/>
      <c r="CV500" s="585"/>
      <c r="CW500" s="585"/>
      <c r="CX500" s="585"/>
      <c r="CY500" s="585"/>
      <c r="CZ500" s="585"/>
      <c r="DA500" s="585"/>
      <c r="DB500" s="585"/>
      <c r="DC500" s="585"/>
      <c r="DD500" s="585"/>
      <c r="DE500" s="585"/>
      <c r="DF500" s="585"/>
      <c r="DG500" s="585"/>
      <c r="DH500" s="585"/>
      <c r="DI500" s="585"/>
      <c r="DJ500" s="585"/>
      <c r="DK500" s="585"/>
      <c r="DL500" s="585"/>
      <c r="DM500" s="585"/>
      <c r="DN500" s="585"/>
      <c r="DO500" s="585"/>
      <c r="DP500" s="585"/>
      <c r="DQ500" s="585"/>
      <c r="DR500" s="585"/>
      <c r="DS500" s="585"/>
      <c r="DT500" s="585"/>
      <c r="DU500" s="585"/>
      <c r="DV500" s="585"/>
      <c r="DW500" s="585"/>
      <c r="DX500" s="585"/>
      <c r="DY500" s="585"/>
      <c r="DZ500" s="585"/>
      <c r="EA500" s="585"/>
      <c r="EB500" s="585"/>
      <c r="EC500" s="585"/>
      <c r="ED500" s="585"/>
      <c r="EE500" s="585"/>
      <c r="EF500" s="585"/>
      <c r="EG500" s="585"/>
      <c r="EH500" s="585"/>
      <c r="EI500" s="585"/>
      <c r="EJ500" s="585"/>
      <c r="EK500" s="585"/>
      <c r="EL500" s="585"/>
      <c r="EM500" s="585"/>
      <c r="EN500" s="585"/>
      <c r="EO500" s="585"/>
      <c r="EP500" s="585"/>
      <c r="EQ500" s="585"/>
      <c r="ER500" s="585"/>
      <c r="ES500" s="585"/>
      <c r="ET500" s="585"/>
      <c r="EU500" s="585"/>
      <c r="EV500" s="585"/>
      <c r="EW500" s="585"/>
      <c r="EX500" s="585"/>
      <c r="EY500" s="585"/>
      <c r="EZ500" s="585"/>
      <c r="FA500" s="585"/>
      <c r="FB500" s="585"/>
      <c r="FC500" s="585"/>
      <c r="FD500" s="585"/>
      <c r="FE500" s="585"/>
      <c r="FF500" s="585"/>
      <c r="FG500" s="585"/>
      <c r="FH500" s="585"/>
      <c r="FI500" s="585"/>
      <c r="FJ500" s="585"/>
      <c r="FK500" s="585"/>
      <c r="FL500" s="585"/>
      <c r="FM500" s="585"/>
      <c r="FN500" s="585"/>
      <c r="FO500" s="585"/>
      <c r="FP500" s="585"/>
      <c r="FQ500" s="585"/>
      <c r="FR500" s="585"/>
      <c r="FS500" s="585"/>
      <c r="FT500" s="585"/>
      <c r="FU500" s="585"/>
      <c r="FV500" s="585"/>
      <c r="FW500" s="585"/>
      <c r="FX500" s="585"/>
      <c r="FY500" s="585"/>
      <c r="FZ500" s="585"/>
      <c r="GA500" s="585"/>
      <c r="GB500" s="585"/>
      <c r="GC500" s="585"/>
      <c r="GD500" s="585"/>
      <c r="GE500" s="585"/>
      <c r="GF500" s="585"/>
      <c r="GG500" s="585"/>
      <c r="GH500" s="585"/>
      <c r="GI500" s="585"/>
      <c r="GJ500" s="585"/>
      <c r="GK500" s="585"/>
      <c r="GL500" s="585"/>
      <c r="GM500" s="585"/>
      <c r="GN500" s="585"/>
      <c r="GO500" s="585"/>
      <c r="GP500" s="585"/>
      <c r="GQ500" s="585"/>
      <c r="GR500" s="585"/>
      <c r="GS500" s="585"/>
      <c r="GT500" s="585"/>
      <c r="GU500" s="585"/>
      <c r="GV500" s="585"/>
      <c r="GW500" s="585"/>
      <c r="GX500" s="585"/>
      <c r="GY500" s="585"/>
      <c r="GZ500" s="585"/>
      <c r="HA500" s="585"/>
      <c r="HB500" s="585"/>
      <c r="HC500" s="585"/>
      <c r="HD500" s="585"/>
      <c r="HE500" s="585"/>
      <c r="HF500" s="585"/>
      <c r="HG500" s="585"/>
      <c r="HH500" s="585"/>
      <c r="HI500" s="585"/>
      <c r="HJ500" s="585"/>
      <c r="HK500" s="585"/>
      <c r="HL500" s="585"/>
      <c r="HM500" s="585"/>
      <c r="HN500" s="585"/>
      <c r="HO500" s="585"/>
      <c r="HP500" s="585"/>
      <c r="HQ500" s="585"/>
      <c r="HR500" s="585"/>
      <c r="HS500" s="585"/>
      <c r="HT500" s="585"/>
      <c r="HU500" s="585"/>
      <c r="HV500" s="585"/>
      <c r="HW500" s="585"/>
      <c r="HX500" s="585"/>
      <c r="HY500" s="585"/>
      <c r="HZ500" s="585"/>
      <c r="IA500" s="585"/>
      <c r="IB500" s="585"/>
      <c r="IC500" s="585"/>
      <c r="ID500" s="585"/>
      <c r="IE500" s="585"/>
      <c r="IF500" s="585"/>
      <c r="IG500" s="585"/>
      <c r="IH500" s="585"/>
      <c r="II500" s="585"/>
      <c r="IJ500" s="585"/>
      <c r="IK500" s="585"/>
      <c r="IL500" s="585"/>
      <c r="IM500" s="585"/>
      <c r="IN500" s="585"/>
      <c r="IO500" s="585"/>
      <c r="IP500" s="585"/>
      <c r="IQ500" s="585"/>
      <c r="IR500" s="585"/>
      <c r="IS500" s="585"/>
      <c r="IT500" s="585"/>
      <c r="IU500" s="585"/>
      <c r="IV500" s="585"/>
    </row>
    <row r="501" spans="1:256" x14ac:dyDescent="0.2">
      <c r="A501" s="582"/>
      <c r="B501" s="822" t="s">
        <v>212</v>
      </c>
      <c r="C501" s="823"/>
      <c r="D501" s="823"/>
      <c r="E501" s="823"/>
      <c r="F501" s="823"/>
      <c r="G501" s="823"/>
      <c r="H501" s="823"/>
      <c r="I501" s="824"/>
      <c r="J501" s="583"/>
      <c r="K501" s="584"/>
      <c r="L501" s="584"/>
      <c r="M501" s="585"/>
      <c r="N501" s="585"/>
      <c r="O501" s="585"/>
      <c r="P501" s="585"/>
      <c r="Q501" s="585"/>
      <c r="R501" s="585"/>
      <c r="S501" s="585"/>
      <c r="T501" s="585"/>
      <c r="U501" s="585"/>
      <c r="V501" s="585"/>
      <c r="W501" s="585"/>
      <c r="X501" s="585"/>
      <c r="Y501" s="585"/>
      <c r="Z501" s="585"/>
      <c r="AA501" s="585"/>
      <c r="AB501" s="585"/>
      <c r="AC501" s="585"/>
      <c r="AD501" s="585"/>
      <c r="AE501" s="585"/>
      <c r="AF501" s="585"/>
      <c r="AG501" s="585"/>
      <c r="AH501" s="585"/>
      <c r="AI501" s="585"/>
      <c r="AJ501" s="585"/>
      <c r="AK501" s="585"/>
      <c r="AL501" s="585"/>
      <c r="AM501" s="585"/>
      <c r="AN501" s="585"/>
      <c r="AO501" s="585"/>
      <c r="AP501" s="585"/>
      <c r="AQ501" s="585"/>
      <c r="AR501" s="585"/>
      <c r="AS501" s="585"/>
      <c r="AT501" s="585"/>
      <c r="AU501" s="585"/>
      <c r="AV501" s="585"/>
      <c r="AW501" s="585"/>
      <c r="AX501" s="585"/>
      <c r="AY501" s="585"/>
      <c r="AZ501" s="585"/>
      <c r="BA501" s="585"/>
      <c r="BB501" s="585"/>
      <c r="BC501" s="585"/>
      <c r="BD501" s="585"/>
      <c r="BE501" s="585"/>
      <c r="BF501" s="585"/>
      <c r="BG501" s="585"/>
      <c r="BH501" s="585"/>
      <c r="BI501" s="585"/>
      <c r="BJ501" s="585"/>
      <c r="BK501" s="585"/>
      <c r="BL501" s="585"/>
      <c r="BM501" s="585"/>
      <c r="BN501" s="585"/>
      <c r="BO501" s="585"/>
      <c r="BP501" s="585"/>
      <c r="BQ501" s="585"/>
      <c r="BR501" s="585"/>
      <c r="BS501" s="585"/>
      <c r="BT501" s="585"/>
      <c r="BU501" s="585"/>
      <c r="BV501" s="585"/>
      <c r="BW501" s="585"/>
      <c r="BX501" s="585"/>
      <c r="BY501" s="585"/>
      <c r="BZ501" s="585"/>
      <c r="CA501" s="585"/>
      <c r="CB501" s="585"/>
      <c r="CC501" s="585"/>
      <c r="CD501" s="585"/>
      <c r="CE501" s="585"/>
      <c r="CF501" s="585"/>
      <c r="CG501" s="585"/>
      <c r="CH501" s="585"/>
      <c r="CI501" s="585"/>
      <c r="CJ501" s="585"/>
      <c r="CK501" s="585"/>
      <c r="CL501" s="585"/>
      <c r="CM501" s="585"/>
      <c r="CN501" s="585"/>
      <c r="CO501" s="585"/>
      <c r="CP501" s="585"/>
      <c r="CQ501" s="585"/>
      <c r="CR501" s="585"/>
      <c r="CS501" s="585"/>
      <c r="CT501" s="585"/>
      <c r="CU501" s="585"/>
      <c r="CV501" s="585"/>
      <c r="CW501" s="585"/>
      <c r="CX501" s="585"/>
      <c r="CY501" s="585"/>
      <c r="CZ501" s="585"/>
      <c r="DA501" s="585"/>
      <c r="DB501" s="585"/>
      <c r="DC501" s="585"/>
      <c r="DD501" s="585"/>
      <c r="DE501" s="585"/>
      <c r="DF501" s="585"/>
      <c r="DG501" s="585"/>
      <c r="DH501" s="585"/>
      <c r="DI501" s="585"/>
      <c r="DJ501" s="585"/>
      <c r="DK501" s="585"/>
      <c r="DL501" s="585"/>
      <c r="DM501" s="585"/>
      <c r="DN501" s="585"/>
      <c r="DO501" s="585"/>
      <c r="DP501" s="585"/>
      <c r="DQ501" s="585"/>
      <c r="DR501" s="585"/>
      <c r="DS501" s="585"/>
      <c r="DT501" s="585"/>
      <c r="DU501" s="585"/>
      <c r="DV501" s="585"/>
      <c r="DW501" s="585"/>
      <c r="DX501" s="585"/>
      <c r="DY501" s="585"/>
      <c r="DZ501" s="585"/>
      <c r="EA501" s="585"/>
      <c r="EB501" s="585"/>
      <c r="EC501" s="585"/>
      <c r="ED501" s="585"/>
      <c r="EE501" s="585"/>
      <c r="EF501" s="585"/>
      <c r="EG501" s="585"/>
      <c r="EH501" s="585"/>
      <c r="EI501" s="585"/>
      <c r="EJ501" s="585"/>
      <c r="EK501" s="585"/>
      <c r="EL501" s="585"/>
      <c r="EM501" s="585"/>
      <c r="EN501" s="585"/>
      <c r="EO501" s="585"/>
      <c r="EP501" s="585"/>
      <c r="EQ501" s="585"/>
      <c r="ER501" s="585"/>
      <c r="ES501" s="585"/>
      <c r="ET501" s="585"/>
      <c r="EU501" s="585"/>
      <c r="EV501" s="585"/>
      <c r="EW501" s="585"/>
      <c r="EX501" s="585"/>
      <c r="EY501" s="585"/>
      <c r="EZ501" s="585"/>
      <c r="FA501" s="585"/>
      <c r="FB501" s="585"/>
      <c r="FC501" s="585"/>
      <c r="FD501" s="585"/>
      <c r="FE501" s="585"/>
      <c r="FF501" s="585"/>
      <c r="FG501" s="585"/>
      <c r="FH501" s="585"/>
      <c r="FI501" s="585"/>
      <c r="FJ501" s="585"/>
      <c r="FK501" s="585"/>
      <c r="FL501" s="585"/>
      <c r="FM501" s="585"/>
      <c r="FN501" s="585"/>
      <c r="FO501" s="585"/>
      <c r="FP501" s="585"/>
      <c r="FQ501" s="585"/>
      <c r="FR501" s="585"/>
      <c r="FS501" s="585"/>
      <c r="FT501" s="585"/>
      <c r="FU501" s="585"/>
      <c r="FV501" s="585"/>
      <c r="FW501" s="585"/>
      <c r="FX501" s="585"/>
      <c r="FY501" s="585"/>
      <c r="FZ501" s="585"/>
      <c r="GA501" s="585"/>
      <c r="GB501" s="585"/>
      <c r="GC501" s="585"/>
      <c r="GD501" s="585"/>
      <c r="GE501" s="585"/>
      <c r="GF501" s="585"/>
      <c r="GG501" s="585"/>
      <c r="GH501" s="585"/>
      <c r="GI501" s="585"/>
      <c r="GJ501" s="585"/>
      <c r="GK501" s="585"/>
      <c r="GL501" s="585"/>
      <c r="GM501" s="585"/>
      <c r="GN501" s="585"/>
      <c r="GO501" s="585"/>
      <c r="GP501" s="585"/>
      <c r="GQ501" s="585"/>
      <c r="GR501" s="585"/>
      <c r="GS501" s="585"/>
      <c r="GT501" s="585"/>
      <c r="GU501" s="585"/>
      <c r="GV501" s="585"/>
      <c r="GW501" s="585"/>
      <c r="GX501" s="585"/>
      <c r="GY501" s="585"/>
      <c r="GZ501" s="585"/>
      <c r="HA501" s="585"/>
      <c r="HB501" s="585"/>
      <c r="HC501" s="585"/>
      <c r="HD501" s="585"/>
      <c r="HE501" s="585"/>
      <c r="HF501" s="585"/>
      <c r="HG501" s="585"/>
      <c r="HH501" s="585"/>
      <c r="HI501" s="585"/>
      <c r="HJ501" s="585"/>
      <c r="HK501" s="585"/>
      <c r="HL501" s="585"/>
      <c r="HM501" s="585"/>
      <c r="HN501" s="585"/>
      <c r="HO501" s="585"/>
      <c r="HP501" s="585"/>
      <c r="HQ501" s="585"/>
      <c r="HR501" s="585"/>
      <c r="HS501" s="585"/>
      <c r="HT501" s="585"/>
      <c r="HU501" s="585"/>
      <c r="HV501" s="585"/>
      <c r="HW501" s="585"/>
      <c r="HX501" s="585"/>
      <c r="HY501" s="585"/>
      <c r="HZ501" s="585"/>
      <c r="IA501" s="585"/>
      <c r="IB501" s="585"/>
      <c r="IC501" s="585"/>
      <c r="ID501" s="585"/>
      <c r="IE501" s="585"/>
      <c r="IF501" s="585"/>
      <c r="IG501" s="585"/>
      <c r="IH501" s="585"/>
      <c r="II501" s="585"/>
      <c r="IJ501" s="585"/>
      <c r="IK501" s="585"/>
      <c r="IL501" s="585"/>
      <c r="IM501" s="585"/>
      <c r="IN501" s="585"/>
      <c r="IO501" s="585"/>
      <c r="IP501" s="585"/>
      <c r="IQ501" s="585"/>
      <c r="IR501" s="585"/>
      <c r="IS501" s="585"/>
      <c r="IT501" s="585"/>
      <c r="IU501" s="585"/>
      <c r="IV501" s="585"/>
    </row>
    <row r="502" spans="1:256" ht="12.75" customHeight="1" x14ac:dyDescent="0.2">
      <c r="A502" s="582"/>
      <c r="B502" s="894" t="str">
        <f>B4</f>
        <v>Substituição dos sistemas de climatização dos cartórios do Edifício Sede por VRF</v>
      </c>
      <c r="C502" s="895"/>
      <c r="D502" s="895"/>
      <c r="E502" s="895"/>
      <c r="F502" s="895"/>
      <c r="G502" s="895"/>
      <c r="H502" s="895"/>
      <c r="I502" s="896"/>
      <c r="J502" s="583"/>
      <c r="K502" s="584"/>
      <c r="L502" s="584"/>
      <c r="M502" s="585"/>
      <c r="N502" s="585"/>
      <c r="O502" s="585"/>
      <c r="P502" s="585"/>
      <c r="Q502" s="585"/>
      <c r="R502" s="585"/>
      <c r="S502" s="585"/>
      <c r="T502" s="585"/>
      <c r="U502" s="585"/>
      <c r="V502" s="585"/>
      <c r="W502" s="585"/>
      <c r="X502" s="585"/>
      <c r="Y502" s="585"/>
      <c r="Z502" s="585"/>
      <c r="AA502" s="585"/>
      <c r="AB502" s="585"/>
      <c r="AC502" s="585"/>
      <c r="AD502" s="585"/>
      <c r="AE502" s="585"/>
      <c r="AF502" s="585"/>
      <c r="AG502" s="585"/>
      <c r="AH502" s="585"/>
      <c r="AI502" s="585"/>
      <c r="AJ502" s="585"/>
      <c r="AK502" s="585"/>
      <c r="AL502" s="585"/>
      <c r="AM502" s="585"/>
      <c r="AN502" s="585"/>
      <c r="AO502" s="585"/>
      <c r="AP502" s="585"/>
      <c r="AQ502" s="585"/>
      <c r="AR502" s="585"/>
      <c r="AS502" s="585"/>
      <c r="AT502" s="585"/>
      <c r="AU502" s="585"/>
      <c r="AV502" s="585"/>
      <c r="AW502" s="585"/>
      <c r="AX502" s="585"/>
      <c r="AY502" s="585"/>
      <c r="AZ502" s="585"/>
      <c r="BA502" s="585"/>
      <c r="BB502" s="585"/>
      <c r="BC502" s="585"/>
      <c r="BD502" s="585"/>
      <c r="BE502" s="585"/>
      <c r="BF502" s="585"/>
      <c r="BG502" s="585"/>
      <c r="BH502" s="585"/>
      <c r="BI502" s="585"/>
      <c r="BJ502" s="585"/>
      <c r="BK502" s="585"/>
      <c r="BL502" s="585"/>
      <c r="BM502" s="585"/>
      <c r="BN502" s="585"/>
      <c r="BO502" s="585"/>
      <c r="BP502" s="585"/>
      <c r="BQ502" s="585"/>
      <c r="BR502" s="585"/>
      <c r="BS502" s="585"/>
      <c r="BT502" s="585"/>
      <c r="BU502" s="585"/>
      <c r="BV502" s="585"/>
      <c r="BW502" s="585"/>
      <c r="BX502" s="585"/>
      <c r="BY502" s="585"/>
      <c r="BZ502" s="585"/>
      <c r="CA502" s="585"/>
      <c r="CB502" s="585"/>
      <c r="CC502" s="585"/>
      <c r="CD502" s="585"/>
      <c r="CE502" s="585"/>
      <c r="CF502" s="585"/>
      <c r="CG502" s="585"/>
      <c r="CH502" s="585"/>
      <c r="CI502" s="585"/>
      <c r="CJ502" s="585"/>
      <c r="CK502" s="585"/>
      <c r="CL502" s="585"/>
      <c r="CM502" s="585"/>
      <c r="CN502" s="585"/>
      <c r="CO502" s="585"/>
      <c r="CP502" s="585"/>
      <c r="CQ502" s="585"/>
      <c r="CR502" s="585"/>
      <c r="CS502" s="585"/>
      <c r="CT502" s="585"/>
      <c r="CU502" s="585"/>
      <c r="CV502" s="585"/>
      <c r="CW502" s="585"/>
      <c r="CX502" s="585"/>
      <c r="CY502" s="585"/>
      <c r="CZ502" s="585"/>
      <c r="DA502" s="585"/>
      <c r="DB502" s="585"/>
      <c r="DC502" s="585"/>
      <c r="DD502" s="585"/>
      <c r="DE502" s="585"/>
      <c r="DF502" s="585"/>
      <c r="DG502" s="585"/>
      <c r="DH502" s="585"/>
      <c r="DI502" s="585"/>
      <c r="DJ502" s="585"/>
      <c r="DK502" s="585"/>
      <c r="DL502" s="585"/>
      <c r="DM502" s="585"/>
      <c r="DN502" s="585"/>
      <c r="DO502" s="585"/>
      <c r="DP502" s="585"/>
      <c r="DQ502" s="585"/>
      <c r="DR502" s="585"/>
      <c r="DS502" s="585"/>
      <c r="DT502" s="585"/>
      <c r="DU502" s="585"/>
      <c r="DV502" s="585"/>
      <c r="DW502" s="585"/>
      <c r="DX502" s="585"/>
      <c r="DY502" s="585"/>
      <c r="DZ502" s="585"/>
      <c r="EA502" s="585"/>
      <c r="EB502" s="585"/>
      <c r="EC502" s="585"/>
      <c r="ED502" s="585"/>
      <c r="EE502" s="585"/>
      <c r="EF502" s="585"/>
      <c r="EG502" s="585"/>
      <c r="EH502" s="585"/>
      <c r="EI502" s="585"/>
      <c r="EJ502" s="585"/>
      <c r="EK502" s="585"/>
      <c r="EL502" s="585"/>
      <c r="EM502" s="585"/>
      <c r="EN502" s="585"/>
      <c r="EO502" s="585"/>
      <c r="EP502" s="585"/>
      <c r="EQ502" s="585"/>
      <c r="ER502" s="585"/>
      <c r="ES502" s="585"/>
      <c r="ET502" s="585"/>
      <c r="EU502" s="585"/>
      <c r="EV502" s="585"/>
      <c r="EW502" s="585"/>
      <c r="EX502" s="585"/>
      <c r="EY502" s="585"/>
      <c r="EZ502" s="585"/>
      <c r="FA502" s="585"/>
      <c r="FB502" s="585"/>
      <c r="FC502" s="585"/>
      <c r="FD502" s="585"/>
      <c r="FE502" s="585"/>
      <c r="FF502" s="585"/>
      <c r="FG502" s="585"/>
      <c r="FH502" s="585"/>
      <c r="FI502" s="585"/>
      <c r="FJ502" s="585"/>
      <c r="FK502" s="585"/>
      <c r="FL502" s="585"/>
      <c r="FM502" s="585"/>
      <c r="FN502" s="585"/>
      <c r="FO502" s="585"/>
      <c r="FP502" s="585"/>
      <c r="FQ502" s="585"/>
      <c r="FR502" s="585"/>
      <c r="FS502" s="585"/>
      <c r="FT502" s="585"/>
      <c r="FU502" s="585"/>
      <c r="FV502" s="585"/>
      <c r="FW502" s="585"/>
      <c r="FX502" s="585"/>
      <c r="FY502" s="585"/>
      <c r="FZ502" s="585"/>
      <c r="GA502" s="585"/>
      <c r="GB502" s="585"/>
      <c r="GC502" s="585"/>
      <c r="GD502" s="585"/>
      <c r="GE502" s="585"/>
      <c r="GF502" s="585"/>
      <c r="GG502" s="585"/>
      <c r="GH502" s="585"/>
      <c r="GI502" s="585"/>
      <c r="GJ502" s="585"/>
      <c r="GK502" s="585"/>
      <c r="GL502" s="585"/>
      <c r="GM502" s="585"/>
      <c r="GN502" s="585"/>
      <c r="GO502" s="585"/>
      <c r="GP502" s="585"/>
      <c r="GQ502" s="585"/>
      <c r="GR502" s="585"/>
      <c r="GS502" s="585"/>
      <c r="GT502" s="585"/>
      <c r="GU502" s="585"/>
      <c r="GV502" s="585"/>
      <c r="GW502" s="585"/>
      <c r="GX502" s="585"/>
      <c r="GY502" s="585"/>
      <c r="GZ502" s="585"/>
      <c r="HA502" s="585"/>
      <c r="HB502" s="585"/>
      <c r="HC502" s="585"/>
      <c r="HD502" s="585"/>
      <c r="HE502" s="585"/>
      <c r="HF502" s="585"/>
      <c r="HG502" s="585"/>
      <c r="HH502" s="585"/>
      <c r="HI502" s="585"/>
      <c r="HJ502" s="585"/>
      <c r="HK502" s="585"/>
      <c r="HL502" s="585"/>
      <c r="HM502" s="585"/>
      <c r="HN502" s="585"/>
      <c r="HO502" s="585"/>
      <c r="HP502" s="585"/>
      <c r="HQ502" s="585"/>
      <c r="HR502" s="585"/>
      <c r="HS502" s="585"/>
      <c r="HT502" s="585"/>
      <c r="HU502" s="585"/>
      <c r="HV502" s="585"/>
      <c r="HW502" s="585"/>
      <c r="HX502" s="585"/>
      <c r="HY502" s="585"/>
      <c r="HZ502" s="585"/>
      <c r="IA502" s="585"/>
      <c r="IB502" s="585"/>
      <c r="IC502" s="585"/>
      <c r="ID502" s="585"/>
      <c r="IE502" s="585"/>
      <c r="IF502" s="585"/>
      <c r="IG502" s="585"/>
      <c r="IH502" s="585"/>
      <c r="II502" s="585"/>
      <c r="IJ502" s="585"/>
      <c r="IK502" s="585"/>
      <c r="IL502" s="585"/>
      <c r="IM502" s="585"/>
      <c r="IN502" s="585"/>
      <c r="IO502" s="585"/>
      <c r="IP502" s="585"/>
      <c r="IQ502" s="585"/>
      <c r="IR502" s="585"/>
      <c r="IS502" s="585"/>
      <c r="IT502" s="585"/>
      <c r="IU502" s="585"/>
      <c r="IV502" s="585"/>
    </row>
    <row r="503" spans="1:256" ht="12.75" customHeight="1" x14ac:dyDescent="0.2">
      <c r="A503" s="582"/>
      <c r="B503" s="847"/>
      <c r="C503" s="848"/>
      <c r="D503" s="848"/>
      <c r="E503" s="848"/>
      <c r="F503" s="848"/>
      <c r="G503" s="848"/>
      <c r="H503" s="848"/>
      <c r="I503" s="849"/>
      <c r="J503" s="583"/>
      <c r="K503" s="584"/>
      <c r="L503" s="584"/>
      <c r="M503" s="585"/>
      <c r="N503" s="585"/>
      <c r="O503" s="585"/>
      <c r="P503" s="585"/>
      <c r="Q503" s="585"/>
      <c r="R503" s="585"/>
      <c r="S503" s="585"/>
      <c r="T503" s="585"/>
      <c r="U503" s="585"/>
      <c r="V503" s="585"/>
      <c r="W503" s="585"/>
      <c r="X503" s="585"/>
      <c r="Y503" s="585"/>
      <c r="Z503" s="585"/>
      <c r="AA503" s="585"/>
      <c r="AB503" s="585"/>
      <c r="AC503" s="585"/>
      <c r="AD503" s="585"/>
      <c r="AE503" s="585"/>
      <c r="AF503" s="585"/>
      <c r="AG503" s="585"/>
      <c r="AH503" s="585"/>
      <c r="AI503" s="585"/>
      <c r="AJ503" s="585"/>
      <c r="AK503" s="585"/>
      <c r="AL503" s="585"/>
      <c r="AM503" s="585"/>
      <c r="AN503" s="585"/>
      <c r="AO503" s="585"/>
      <c r="AP503" s="585"/>
      <c r="AQ503" s="585"/>
      <c r="AR503" s="585"/>
      <c r="AS503" s="585"/>
      <c r="AT503" s="585"/>
      <c r="AU503" s="585"/>
      <c r="AV503" s="585"/>
      <c r="AW503" s="585"/>
      <c r="AX503" s="585"/>
      <c r="AY503" s="585"/>
      <c r="AZ503" s="585"/>
      <c r="BA503" s="585"/>
      <c r="BB503" s="585"/>
      <c r="BC503" s="585"/>
      <c r="BD503" s="585"/>
      <c r="BE503" s="585"/>
      <c r="BF503" s="585"/>
      <c r="BG503" s="585"/>
      <c r="BH503" s="585"/>
      <c r="BI503" s="585"/>
      <c r="BJ503" s="585"/>
      <c r="BK503" s="585"/>
      <c r="BL503" s="585"/>
      <c r="BM503" s="585"/>
      <c r="BN503" s="585"/>
      <c r="BO503" s="585"/>
      <c r="BP503" s="585"/>
      <c r="BQ503" s="585"/>
      <c r="BR503" s="585"/>
      <c r="BS503" s="585"/>
      <c r="BT503" s="585"/>
      <c r="BU503" s="585"/>
      <c r="BV503" s="585"/>
      <c r="BW503" s="585"/>
      <c r="BX503" s="585"/>
      <c r="BY503" s="585"/>
      <c r="BZ503" s="585"/>
      <c r="CA503" s="585"/>
      <c r="CB503" s="585"/>
      <c r="CC503" s="585"/>
      <c r="CD503" s="585"/>
      <c r="CE503" s="585"/>
      <c r="CF503" s="585"/>
      <c r="CG503" s="585"/>
      <c r="CH503" s="585"/>
      <c r="CI503" s="585"/>
      <c r="CJ503" s="585"/>
      <c r="CK503" s="585"/>
      <c r="CL503" s="585"/>
      <c r="CM503" s="585"/>
      <c r="CN503" s="585"/>
      <c r="CO503" s="585"/>
      <c r="CP503" s="585"/>
      <c r="CQ503" s="585"/>
      <c r="CR503" s="585"/>
      <c r="CS503" s="585"/>
      <c r="CT503" s="585"/>
      <c r="CU503" s="585"/>
      <c r="CV503" s="585"/>
      <c r="CW503" s="585"/>
      <c r="CX503" s="585"/>
      <c r="CY503" s="585"/>
      <c r="CZ503" s="585"/>
      <c r="DA503" s="585"/>
      <c r="DB503" s="585"/>
      <c r="DC503" s="585"/>
      <c r="DD503" s="585"/>
      <c r="DE503" s="585"/>
      <c r="DF503" s="585"/>
      <c r="DG503" s="585"/>
      <c r="DH503" s="585"/>
      <c r="DI503" s="585"/>
      <c r="DJ503" s="585"/>
      <c r="DK503" s="585"/>
      <c r="DL503" s="585"/>
      <c r="DM503" s="585"/>
      <c r="DN503" s="585"/>
      <c r="DO503" s="585"/>
      <c r="DP503" s="585"/>
      <c r="DQ503" s="585"/>
      <c r="DR503" s="585"/>
      <c r="DS503" s="585"/>
      <c r="DT503" s="585"/>
      <c r="DU503" s="585"/>
      <c r="DV503" s="585"/>
      <c r="DW503" s="585"/>
      <c r="DX503" s="585"/>
      <c r="DY503" s="585"/>
      <c r="DZ503" s="585"/>
      <c r="EA503" s="585"/>
      <c r="EB503" s="585"/>
      <c r="EC503" s="585"/>
      <c r="ED503" s="585"/>
      <c r="EE503" s="585"/>
      <c r="EF503" s="585"/>
      <c r="EG503" s="585"/>
      <c r="EH503" s="585"/>
      <c r="EI503" s="585"/>
      <c r="EJ503" s="585"/>
      <c r="EK503" s="585"/>
      <c r="EL503" s="585"/>
      <c r="EM503" s="585"/>
      <c r="EN503" s="585"/>
      <c r="EO503" s="585"/>
      <c r="EP503" s="585"/>
      <c r="EQ503" s="585"/>
      <c r="ER503" s="585"/>
      <c r="ES503" s="585"/>
      <c r="ET503" s="585"/>
      <c r="EU503" s="585"/>
      <c r="EV503" s="585"/>
      <c r="EW503" s="585"/>
      <c r="EX503" s="585"/>
      <c r="EY503" s="585"/>
      <c r="EZ503" s="585"/>
      <c r="FA503" s="585"/>
      <c r="FB503" s="585"/>
      <c r="FC503" s="585"/>
      <c r="FD503" s="585"/>
      <c r="FE503" s="585"/>
      <c r="FF503" s="585"/>
      <c r="FG503" s="585"/>
      <c r="FH503" s="585"/>
      <c r="FI503" s="585"/>
      <c r="FJ503" s="585"/>
      <c r="FK503" s="585"/>
      <c r="FL503" s="585"/>
      <c r="FM503" s="585"/>
      <c r="FN503" s="585"/>
      <c r="FO503" s="585"/>
      <c r="FP503" s="585"/>
      <c r="FQ503" s="585"/>
      <c r="FR503" s="585"/>
      <c r="FS503" s="585"/>
      <c r="FT503" s="585"/>
      <c r="FU503" s="585"/>
      <c r="FV503" s="585"/>
      <c r="FW503" s="585"/>
      <c r="FX503" s="585"/>
      <c r="FY503" s="585"/>
      <c r="FZ503" s="585"/>
      <c r="GA503" s="585"/>
      <c r="GB503" s="585"/>
      <c r="GC503" s="585"/>
      <c r="GD503" s="585"/>
      <c r="GE503" s="585"/>
      <c r="GF503" s="585"/>
      <c r="GG503" s="585"/>
      <c r="GH503" s="585"/>
      <c r="GI503" s="585"/>
      <c r="GJ503" s="585"/>
      <c r="GK503" s="585"/>
      <c r="GL503" s="585"/>
      <c r="GM503" s="585"/>
      <c r="GN503" s="585"/>
      <c r="GO503" s="585"/>
      <c r="GP503" s="585"/>
      <c r="GQ503" s="585"/>
      <c r="GR503" s="585"/>
      <c r="GS503" s="585"/>
      <c r="GT503" s="585"/>
      <c r="GU503" s="585"/>
      <c r="GV503" s="585"/>
      <c r="GW503" s="585"/>
      <c r="GX503" s="585"/>
      <c r="GY503" s="585"/>
      <c r="GZ503" s="585"/>
      <c r="HA503" s="585"/>
      <c r="HB503" s="585"/>
      <c r="HC503" s="585"/>
      <c r="HD503" s="585"/>
      <c r="HE503" s="585"/>
      <c r="HF503" s="585"/>
      <c r="HG503" s="585"/>
      <c r="HH503" s="585"/>
      <c r="HI503" s="585"/>
      <c r="HJ503" s="585"/>
      <c r="HK503" s="585"/>
      <c r="HL503" s="585"/>
      <c r="HM503" s="585"/>
      <c r="HN503" s="585"/>
      <c r="HO503" s="585"/>
      <c r="HP503" s="585"/>
      <c r="HQ503" s="585"/>
      <c r="HR503" s="585"/>
      <c r="HS503" s="585"/>
      <c r="HT503" s="585"/>
      <c r="HU503" s="585"/>
      <c r="HV503" s="585"/>
      <c r="HW503" s="585"/>
      <c r="HX503" s="585"/>
      <c r="HY503" s="585"/>
      <c r="HZ503" s="585"/>
      <c r="IA503" s="585"/>
      <c r="IB503" s="585"/>
      <c r="IC503" s="585"/>
      <c r="ID503" s="585"/>
      <c r="IE503" s="585"/>
      <c r="IF503" s="585"/>
      <c r="IG503" s="585"/>
      <c r="IH503" s="585"/>
      <c r="II503" s="585"/>
      <c r="IJ503" s="585"/>
      <c r="IK503" s="585"/>
      <c r="IL503" s="585"/>
      <c r="IM503" s="585"/>
      <c r="IN503" s="585"/>
      <c r="IO503" s="585"/>
      <c r="IP503" s="585"/>
      <c r="IQ503" s="585"/>
      <c r="IR503" s="585"/>
      <c r="IS503" s="585"/>
      <c r="IT503" s="585"/>
      <c r="IU503" s="585"/>
      <c r="IV503" s="585"/>
    </row>
    <row r="504" spans="1:256" s="589" customFormat="1" ht="19.5" customHeight="1" x14ac:dyDescent="0.2">
      <c r="A504" s="586"/>
      <c r="B504" s="882" t="str">
        <f>'[8]Anexo 2 elétrica'!H28</f>
        <v>ELE-015</v>
      </c>
      <c r="C504" s="897"/>
      <c r="D504" s="897"/>
      <c r="E504" s="897"/>
      <c r="F504" s="897"/>
      <c r="G504" s="897"/>
      <c r="H504" s="897"/>
      <c r="I504" s="898"/>
      <c r="J504" s="587"/>
      <c r="K504" s="587"/>
      <c r="L504" s="587"/>
      <c r="M504" s="588"/>
      <c r="N504" s="588"/>
      <c r="O504" s="588"/>
      <c r="P504" s="588"/>
      <c r="Q504" s="588"/>
      <c r="R504" s="588"/>
      <c r="S504" s="588"/>
      <c r="T504" s="588"/>
      <c r="U504" s="588"/>
      <c r="V504" s="588"/>
      <c r="W504" s="588"/>
      <c r="X504" s="588"/>
      <c r="Y504" s="588"/>
      <c r="Z504" s="588"/>
      <c r="AA504" s="588"/>
      <c r="AB504" s="588"/>
      <c r="AC504" s="588"/>
      <c r="AD504" s="588"/>
      <c r="AE504" s="588"/>
      <c r="AF504" s="588"/>
      <c r="AG504" s="588"/>
      <c r="AH504" s="588"/>
      <c r="AI504" s="588"/>
      <c r="AJ504" s="588"/>
      <c r="AK504" s="588"/>
      <c r="AL504" s="588"/>
      <c r="AM504" s="588"/>
      <c r="AN504" s="588"/>
      <c r="AO504" s="588"/>
      <c r="AP504" s="588"/>
      <c r="AQ504" s="588"/>
      <c r="AR504" s="588"/>
      <c r="AS504" s="588"/>
      <c r="AT504" s="588"/>
      <c r="AU504" s="588"/>
      <c r="AV504" s="588"/>
      <c r="AW504" s="588"/>
      <c r="AX504" s="588"/>
      <c r="AY504" s="588"/>
      <c r="AZ504" s="588"/>
      <c r="BA504" s="588"/>
      <c r="BB504" s="588"/>
      <c r="BC504" s="588"/>
      <c r="BD504" s="588"/>
      <c r="BE504" s="588"/>
      <c r="BF504" s="588"/>
      <c r="BG504" s="588"/>
      <c r="BH504" s="588"/>
      <c r="BI504" s="588"/>
      <c r="BJ504" s="588"/>
      <c r="BK504" s="588"/>
      <c r="BL504" s="588"/>
      <c r="BM504" s="588"/>
      <c r="BN504" s="588"/>
      <c r="BO504" s="588"/>
      <c r="BP504" s="588"/>
      <c r="BQ504" s="588"/>
      <c r="BR504" s="588"/>
      <c r="BS504" s="588"/>
      <c r="BT504" s="588"/>
      <c r="BU504" s="588"/>
      <c r="BV504" s="588"/>
      <c r="BW504" s="588"/>
      <c r="BX504" s="588"/>
      <c r="BY504" s="588"/>
      <c r="BZ504" s="588"/>
      <c r="CA504" s="588"/>
      <c r="CB504" s="588"/>
      <c r="CC504" s="588"/>
      <c r="CD504" s="588"/>
      <c r="CE504" s="588"/>
      <c r="CF504" s="588"/>
      <c r="CG504" s="588"/>
      <c r="CH504" s="588"/>
      <c r="CI504" s="588"/>
      <c r="CJ504" s="588"/>
      <c r="CK504" s="588"/>
      <c r="CL504" s="588"/>
      <c r="CM504" s="588"/>
      <c r="CN504" s="588"/>
      <c r="CO504" s="588"/>
      <c r="CP504" s="588"/>
      <c r="CQ504" s="588"/>
      <c r="CR504" s="588"/>
      <c r="CS504" s="588"/>
      <c r="CT504" s="588"/>
      <c r="CU504" s="588"/>
      <c r="CV504" s="588"/>
      <c r="CW504" s="588"/>
      <c r="CX504" s="588"/>
      <c r="CY504" s="588"/>
      <c r="CZ504" s="588"/>
      <c r="DA504" s="588"/>
      <c r="DB504" s="588"/>
      <c r="DC504" s="588"/>
      <c r="DD504" s="588"/>
      <c r="DE504" s="588"/>
      <c r="DF504" s="588"/>
      <c r="DG504" s="588"/>
      <c r="DH504" s="588"/>
      <c r="DI504" s="588"/>
      <c r="DJ504" s="588"/>
      <c r="DK504" s="588"/>
      <c r="DL504" s="588"/>
      <c r="DM504" s="588"/>
      <c r="DN504" s="588"/>
      <c r="DO504" s="588"/>
      <c r="DP504" s="588"/>
      <c r="DQ504" s="588"/>
      <c r="DR504" s="588"/>
      <c r="DS504" s="588"/>
      <c r="DT504" s="588"/>
      <c r="DU504" s="588"/>
      <c r="DV504" s="588"/>
      <c r="DW504" s="588"/>
      <c r="DX504" s="588"/>
      <c r="DY504" s="588"/>
      <c r="DZ504" s="588"/>
      <c r="EA504" s="588"/>
      <c r="EB504" s="588"/>
      <c r="EC504" s="588"/>
      <c r="ED504" s="588"/>
      <c r="EE504" s="588"/>
      <c r="EF504" s="588"/>
      <c r="EG504" s="588"/>
      <c r="EH504" s="588"/>
      <c r="EI504" s="588"/>
      <c r="EJ504" s="588"/>
      <c r="EK504" s="588"/>
      <c r="EL504" s="588"/>
      <c r="EM504" s="588"/>
      <c r="EN504" s="588"/>
      <c r="EO504" s="588"/>
      <c r="EP504" s="588"/>
      <c r="EQ504" s="588"/>
      <c r="ER504" s="588"/>
      <c r="ES504" s="588"/>
      <c r="ET504" s="588"/>
      <c r="EU504" s="588"/>
      <c r="EV504" s="588"/>
      <c r="EW504" s="588"/>
      <c r="EX504" s="588"/>
      <c r="EY504" s="588"/>
      <c r="EZ504" s="588"/>
      <c r="FA504" s="588"/>
      <c r="FB504" s="588"/>
      <c r="FC504" s="588"/>
      <c r="FD504" s="588"/>
      <c r="FE504" s="588"/>
      <c r="FF504" s="588"/>
      <c r="FG504" s="588"/>
      <c r="FH504" s="588"/>
      <c r="FI504" s="588"/>
      <c r="FJ504" s="588"/>
      <c r="FK504" s="588"/>
      <c r="FL504" s="588"/>
      <c r="FM504" s="588"/>
      <c r="FN504" s="588"/>
      <c r="FO504" s="588"/>
      <c r="FP504" s="588"/>
      <c r="FQ504" s="588"/>
      <c r="FR504" s="588"/>
      <c r="FS504" s="588"/>
      <c r="FT504" s="588"/>
      <c r="FU504" s="588"/>
      <c r="FV504" s="588"/>
      <c r="FW504" s="588"/>
      <c r="FX504" s="588"/>
      <c r="FY504" s="588"/>
      <c r="FZ504" s="588"/>
      <c r="GA504" s="588"/>
      <c r="GB504" s="588"/>
      <c r="GC504" s="588"/>
      <c r="GD504" s="588"/>
      <c r="GE504" s="588"/>
      <c r="GF504" s="588"/>
      <c r="GG504" s="588"/>
      <c r="GH504" s="588"/>
      <c r="GI504" s="588"/>
      <c r="GJ504" s="588"/>
      <c r="GK504" s="588"/>
      <c r="GL504" s="588"/>
      <c r="GM504" s="588"/>
      <c r="GN504" s="588"/>
      <c r="GO504" s="588"/>
      <c r="GP504" s="588"/>
      <c r="GQ504" s="588"/>
      <c r="GR504" s="588"/>
      <c r="GS504" s="588"/>
      <c r="GT504" s="588"/>
      <c r="GU504" s="588"/>
      <c r="GV504" s="588"/>
      <c r="GW504" s="588"/>
      <c r="GX504" s="588"/>
      <c r="GY504" s="588"/>
      <c r="GZ504" s="588"/>
      <c r="HA504" s="588"/>
      <c r="HB504" s="588"/>
      <c r="HC504" s="588"/>
      <c r="HD504" s="588"/>
      <c r="HE504" s="588"/>
      <c r="HF504" s="588"/>
      <c r="HG504" s="588"/>
      <c r="HH504" s="588"/>
      <c r="HI504" s="588"/>
      <c r="HJ504" s="588"/>
      <c r="HK504" s="588"/>
      <c r="HL504" s="588"/>
      <c r="HM504" s="588"/>
      <c r="HN504" s="588"/>
      <c r="HO504" s="588"/>
      <c r="HP504" s="588"/>
      <c r="HQ504" s="588"/>
      <c r="HR504" s="588"/>
      <c r="HS504" s="588"/>
      <c r="HT504" s="588"/>
      <c r="HU504" s="588"/>
      <c r="HV504" s="588"/>
      <c r="HW504" s="588"/>
      <c r="HX504" s="588"/>
      <c r="HY504" s="588"/>
      <c r="HZ504" s="588"/>
      <c r="IA504" s="588"/>
      <c r="IB504" s="588"/>
      <c r="IC504" s="588"/>
      <c r="ID504" s="588"/>
      <c r="IE504" s="588"/>
      <c r="IF504" s="588"/>
      <c r="IG504" s="588"/>
      <c r="IH504" s="588"/>
      <c r="II504" s="588"/>
      <c r="IJ504" s="588"/>
      <c r="IK504" s="588"/>
      <c r="IL504" s="588"/>
      <c r="IM504" s="588"/>
      <c r="IN504" s="588"/>
      <c r="IO504" s="588"/>
      <c r="IP504" s="588"/>
      <c r="IQ504" s="588"/>
      <c r="IR504" s="588"/>
      <c r="IS504" s="588"/>
      <c r="IT504" s="588"/>
      <c r="IU504" s="588"/>
      <c r="IV504" s="588"/>
    </row>
    <row r="505" spans="1:256" s="589" customFormat="1" ht="19.5" customHeight="1" x14ac:dyDescent="0.2">
      <c r="A505" s="586"/>
      <c r="B505" s="885" t="s">
        <v>215</v>
      </c>
      <c r="C505" s="897"/>
      <c r="D505" s="590" t="s">
        <v>22</v>
      </c>
      <c r="E505" s="590" t="s">
        <v>216</v>
      </c>
      <c r="F505" s="899" t="s">
        <v>217</v>
      </c>
      <c r="G505" s="899"/>
      <c r="H505" s="899" t="s">
        <v>218</v>
      </c>
      <c r="I505" s="900"/>
      <c r="J505" s="587"/>
      <c r="K505" s="587"/>
      <c r="L505" s="587"/>
      <c r="M505" s="588"/>
      <c r="N505" s="588"/>
      <c r="O505" s="588"/>
      <c r="P505" s="588"/>
      <c r="Q505" s="588"/>
      <c r="R505" s="588"/>
      <c r="S505" s="588"/>
      <c r="T505" s="588"/>
      <c r="U505" s="588"/>
      <c r="V505" s="588"/>
      <c r="W505" s="588"/>
      <c r="X505" s="588"/>
      <c r="Y505" s="588"/>
      <c r="Z505" s="588"/>
      <c r="AA505" s="588"/>
      <c r="AB505" s="588"/>
      <c r="AC505" s="588"/>
      <c r="AD505" s="588"/>
      <c r="AE505" s="588"/>
      <c r="AF505" s="588"/>
      <c r="AG505" s="588"/>
      <c r="AH505" s="588"/>
      <c r="AI505" s="588"/>
      <c r="AJ505" s="588"/>
      <c r="AK505" s="588"/>
      <c r="AL505" s="588"/>
      <c r="AM505" s="588"/>
      <c r="AN505" s="588"/>
      <c r="AO505" s="588"/>
      <c r="AP505" s="588"/>
      <c r="AQ505" s="588"/>
      <c r="AR505" s="588"/>
      <c r="AS505" s="588"/>
      <c r="AT505" s="588"/>
      <c r="AU505" s="588"/>
      <c r="AV505" s="588"/>
      <c r="AW505" s="588"/>
      <c r="AX505" s="588"/>
      <c r="AY505" s="588"/>
      <c r="AZ505" s="588"/>
      <c r="BA505" s="588"/>
      <c r="BB505" s="588"/>
      <c r="BC505" s="588"/>
      <c r="BD505" s="588"/>
      <c r="BE505" s="588"/>
      <c r="BF505" s="588"/>
      <c r="BG505" s="588"/>
      <c r="BH505" s="588"/>
      <c r="BI505" s="588"/>
      <c r="BJ505" s="588"/>
      <c r="BK505" s="588"/>
      <c r="BL505" s="588"/>
      <c r="BM505" s="588"/>
      <c r="BN505" s="588"/>
      <c r="BO505" s="588"/>
      <c r="BP505" s="588"/>
      <c r="BQ505" s="588"/>
      <c r="BR505" s="588"/>
      <c r="BS505" s="588"/>
      <c r="BT505" s="588"/>
      <c r="BU505" s="588"/>
      <c r="BV505" s="588"/>
      <c r="BW505" s="588"/>
      <c r="BX505" s="588"/>
      <c r="BY505" s="588"/>
      <c r="BZ505" s="588"/>
      <c r="CA505" s="588"/>
      <c r="CB505" s="588"/>
      <c r="CC505" s="588"/>
      <c r="CD505" s="588"/>
      <c r="CE505" s="588"/>
      <c r="CF505" s="588"/>
      <c r="CG505" s="588"/>
      <c r="CH505" s="588"/>
      <c r="CI505" s="588"/>
      <c r="CJ505" s="588"/>
      <c r="CK505" s="588"/>
      <c r="CL505" s="588"/>
      <c r="CM505" s="588"/>
      <c r="CN505" s="588"/>
      <c r="CO505" s="588"/>
      <c r="CP505" s="588"/>
      <c r="CQ505" s="588"/>
      <c r="CR505" s="588"/>
      <c r="CS505" s="588"/>
      <c r="CT505" s="588"/>
      <c r="CU505" s="588"/>
      <c r="CV505" s="588"/>
      <c r="CW505" s="588"/>
      <c r="CX505" s="588"/>
      <c r="CY505" s="588"/>
      <c r="CZ505" s="588"/>
      <c r="DA505" s="588"/>
      <c r="DB505" s="588"/>
      <c r="DC505" s="588"/>
      <c r="DD505" s="588"/>
      <c r="DE505" s="588"/>
      <c r="DF505" s="588"/>
      <c r="DG505" s="588"/>
      <c r="DH505" s="588"/>
      <c r="DI505" s="588"/>
      <c r="DJ505" s="588"/>
      <c r="DK505" s="588"/>
      <c r="DL505" s="588"/>
      <c r="DM505" s="588"/>
      <c r="DN505" s="588"/>
      <c r="DO505" s="588"/>
      <c r="DP505" s="588"/>
      <c r="DQ505" s="588"/>
      <c r="DR505" s="588"/>
      <c r="DS505" s="588"/>
      <c r="DT505" s="588"/>
      <c r="DU505" s="588"/>
      <c r="DV505" s="588"/>
      <c r="DW505" s="588"/>
      <c r="DX505" s="588"/>
      <c r="DY505" s="588"/>
      <c r="DZ505" s="588"/>
      <c r="EA505" s="588"/>
      <c r="EB505" s="588"/>
      <c r="EC505" s="588"/>
      <c r="ED505" s="588"/>
      <c r="EE505" s="588"/>
      <c r="EF505" s="588"/>
      <c r="EG505" s="588"/>
      <c r="EH505" s="588"/>
      <c r="EI505" s="588"/>
      <c r="EJ505" s="588"/>
      <c r="EK505" s="588"/>
      <c r="EL505" s="588"/>
      <c r="EM505" s="588"/>
      <c r="EN505" s="588"/>
      <c r="EO505" s="588"/>
      <c r="EP505" s="588"/>
      <c r="EQ505" s="588"/>
      <c r="ER505" s="588"/>
      <c r="ES505" s="588"/>
      <c r="ET505" s="588"/>
      <c r="EU505" s="588"/>
      <c r="EV505" s="588"/>
      <c r="EW505" s="588"/>
      <c r="EX505" s="588"/>
      <c r="EY505" s="588"/>
      <c r="EZ505" s="588"/>
      <c r="FA505" s="588"/>
      <c r="FB505" s="588"/>
      <c r="FC505" s="588"/>
      <c r="FD505" s="588"/>
      <c r="FE505" s="588"/>
      <c r="FF505" s="588"/>
      <c r="FG505" s="588"/>
      <c r="FH505" s="588"/>
      <c r="FI505" s="588"/>
      <c r="FJ505" s="588"/>
      <c r="FK505" s="588"/>
      <c r="FL505" s="588"/>
      <c r="FM505" s="588"/>
      <c r="FN505" s="588"/>
      <c r="FO505" s="588"/>
      <c r="FP505" s="588"/>
      <c r="FQ505" s="588"/>
      <c r="FR505" s="588"/>
      <c r="FS505" s="588"/>
      <c r="FT505" s="588"/>
      <c r="FU505" s="588"/>
      <c r="FV505" s="588"/>
      <c r="FW505" s="588"/>
      <c r="FX505" s="588"/>
      <c r="FY505" s="588"/>
      <c r="FZ505" s="588"/>
      <c r="GA505" s="588"/>
      <c r="GB505" s="588"/>
      <c r="GC505" s="588"/>
      <c r="GD505" s="588"/>
      <c r="GE505" s="588"/>
      <c r="GF505" s="588"/>
      <c r="GG505" s="588"/>
      <c r="GH505" s="588"/>
      <c r="GI505" s="588"/>
      <c r="GJ505" s="588"/>
      <c r="GK505" s="588"/>
      <c r="GL505" s="588"/>
      <c r="GM505" s="588"/>
      <c r="GN505" s="588"/>
      <c r="GO505" s="588"/>
      <c r="GP505" s="588"/>
      <c r="GQ505" s="588"/>
      <c r="GR505" s="588"/>
      <c r="GS505" s="588"/>
      <c r="GT505" s="588"/>
      <c r="GU505" s="588"/>
      <c r="GV505" s="588"/>
      <c r="GW505" s="588"/>
      <c r="GX505" s="588"/>
      <c r="GY505" s="588"/>
      <c r="GZ505" s="588"/>
      <c r="HA505" s="588"/>
      <c r="HB505" s="588"/>
      <c r="HC505" s="588"/>
      <c r="HD505" s="588"/>
      <c r="HE505" s="588"/>
      <c r="HF505" s="588"/>
      <c r="HG505" s="588"/>
      <c r="HH505" s="588"/>
      <c r="HI505" s="588"/>
      <c r="HJ505" s="588"/>
      <c r="HK505" s="588"/>
      <c r="HL505" s="588"/>
      <c r="HM505" s="588"/>
      <c r="HN505" s="588"/>
      <c r="HO505" s="588"/>
      <c r="HP505" s="588"/>
      <c r="HQ505" s="588"/>
      <c r="HR505" s="588"/>
      <c r="HS505" s="588"/>
      <c r="HT505" s="588"/>
      <c r="HU505" s="588"/>
      <c r="HV505" s="588"/>
      <c r="HW505" s="588"/>
      <c r="HX505" s="588"/>
      <c r="HY505" s="588"/>
      <c r="HZ505" s="588"/>
      <c r="IA505" s="588"/>
      <c r="IB505" s="588"/>
      <c r="IC505" s="588"/>
      <c r="ID505" s="588"/>
      <c r="IE505" s="588"/>
      <c r="IF505" s="588"/>
      <c r="IG505" s="588"/>
      <c r="IH505" s="588"/>
      <c r="II505" s="588"/>
      <c r="IJ505" s="588"/>
      <c r="IK505" s="588"/>
      <c r="IL505" s="588"/>
      <c r="IM505" s="588"/>
      <c r="IN505" s="588"/>
      <c r="IO505" s="588"/>
      <c r="IP505" s="588"/>
      <c r="IQ505" s="588"/>
      <c r="IR505" s="588"/>
      <c r="IS505" s="588"/>
      <c r="IT505" s="588"/>
      <c r="IU505" s="588"/>
      <c r="IV505" s="588"/>
    </row>
    <row r="506" spans="1:256" s="177" customFormat="1" ht="62.25" customHeight="1" x14ac:dyDescent="0.2">
      <c r="A506" s="591" t="str">
        <f>B504</f>
        <v>ELE-015</v>
      </c>
      <c r="B506" s="825" t="str">
        <f>'[8]Anexo 2 elétrica'!B28</f>
        <v>Fornecimento e instalação de Barras secundárias de cobre eletrolítico de seção (10,45 x 3,95)mm,  seguindo o padrão dos outros circuitos monopolares existentes no quadro e orientações do projeto elétrico.</v>
      </c>
      <c r="C506" s="826"/>
      <c r="D506" s="560"/>
      <c r="E506" s="101"/>
      <c r="F506" s="836" t="s">
        <v>209</v>
      </c>
      <c r="G506" s="837"/>
      <c r="H506" s="907" t="s">
        <v>221</v>
      </c>
      <c r="I506" s="908"/>
      <c r="J506" s="178" t="e">
        <f>#REF!</f>
        <v>#REF!</v>
      </c>
      <c r="K506" s="175"/>
      <c r="L506" s="175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  <c r="CD506" s="176"/>
      <c r="CE506" s="176"/>
      <c r="CF506" s="176"/>
      <c r="CG506" s="176"/>
      <c r="CH506" s="176"/>
      <c r="CI506" s="176"/>
      <c r="CJ506" s="176"/>
      <c r="CK506" s="176"/>
      <c r="CL506" s="176"/>
      <c r="CM506" s="176"/>
      <c r="CN506" s="176"/>
      <c r="CO506" s="176"/>
      <c r="CP506" s="176"/>
      <c r="CQ506" s="176"/>
      <c r="CR506" s="176"/>
      <c r="CS506" s="176"/>
      <c r="CT506" s="176"/>
      <c r="CU506" s="176"/>
      <c r="CV506" s="176"/>
      <c r="CW506" s="176"/>
      <c r="CX506" s="176"/>
      <c r="CY506" s="176"/>
      <c r="CZ506" s="176"/>
      <c r="DA506" s="176"/>
      <c r="DB506" s="176"/>
      <c r="DC506" s="176"/>
      <c r="DD506" s="176"/>
      <c r="DE506" s="176"/>
      <c r="DF506" s="176"/>
      <c r="DG506" s="176"/>
      <c r="DH506" s="176"/>
      <c r="DI506" s="176"/>
      <c r="DJ506" s="176"/>
      <c r="DK506" s="176"/>
      <c r="DL506" s="176"/>
      <c r="DM506" s="176"/>
      <c r="DN506" s="176"/>
      <c r="DO506" s="176"/>
      <c r="DP506" s="176"/>
      <c r="DQ506" s="176"/>
      <c r="DR506" s="176"/>
      <c r="DS506" s="176"/>
      <c r="DT506" s="176"/>
      <c r="DU506" s="176"/>
      <c r="DV506" s="176"/>
      <c r="DW506" s="176"/>
      <c r="DX506" s="176"/>
      <c r="DY506" s="176"/>
      <c r="DZ506" s="176"/>
      <c r="EA506" s="176"/>
      <c r="EB506" s="176"/>
      <c r="EC506" s="176"/>
      <c r="ED506" s="176"/>
      <c r="EE506" s="176"/>
      <c r="EF506" s="176"/>
      <c r="EG506" s="176"/>
      <c r="EH506" s="176"/>
      <c r="EI506" s="176"/>
      <c r="EJ506" s="176"/>
      <c r="EK506" s="176"/>
      <c r="EL506" s="176"/>
      <c r="EM506" s="176"/>
      <c r="EN506" s="176"/>
      <c r="EO506" s="176"/>
      <c r="EP506" s="176"/>
      <c r="EQ506" s="176"/>
      <c r="ER506" s="176"/>
      <c r="ES506" s="176"/>
      <c r="ET506" s="176"/>
      <c r="EU506" s="176"/>
      <c r="EV506" s="176"/>
      <c r="EW506" s="176"/>
      <c r="EX506" s="176"/>
      <c r="EY506" s="176"/>
      <c r="EZ506" s="176"/>
      <c r="FA506" s="176"/>
      <c r="FB506" s="176"/>
      <c r="FC506" s="176"/>
      <c r="FD506" s="176"/>
      <c r="FE506" s="176"/>
      <c r="FF506" s="176"/>
      <c r="FG506" s="176"/>
      <c r="FH506" s="176"/>
      <c r="FI506" s="176"/>
      <c r="FJ506" s="176"/>
      <c r="FK506" s="176"/>
      <c r="FL506" s="176"/>
      <c r="FM506" s="176"/>
      <c r="FN506" s="176"/>
      <c r="FO506" s="176"/>
      <c r="FP506" s="176"/>
      <c r="FQ506" s="176"/>
      <c r="FR506" s="176"/>
      <c r="FS506" s="176"/>
      <c r="FT506" s="176"/>
      <c r="FU506" s="176"/>
      <c r="FV506" s="176"/>
      <c r="FW506" s="176"/>
      <c r="FX506" s="176"/>
      <c r="FY506" s="176"/>
      <c r="FZ506" s="176"/>
      <c r="GA506" s="176"/>
      <c r="GB506" s="176"/>
      <c r="GC506" s="176"/>
      <c r="GD506" s="176"/>
      <c r="GE506" s="176"/>
      <c r="GF506" s="176"/>
      <c r="GG506" s="176"/>
      <c r="GH506" s="176"/>
      <c r="GI506" s="176"/>
      <c r="GJ506" s="176"/>
      <c r="GK506" s="176"/>
      <c r="GL506" s="176"/>
      <c r="GM506" s="176"/>
      <c r="GN506" s="176"/>
      <c r="GO506" s="176"/>
      <c r="GP506" s="176"/>
      <c r="GQ506" s="176"/>
      <c r="GR506" s="176"/>
      <c r="GS506" s="176"/>
      <c r="GT506" s="176"/>
      <c r="GU506" s="176"/>
      <c r="GV506" s="176"/>
      <c r="GW506" s="176"/>
      <c r="GX506" s="176"/>
      <c r="GY506" s="176"/>
      <c r="GZ506" s="176"/>
      <c r="HA506" s="176"/>
      <c r="HB506" s="176"/>
      <c r="HC506" s="176"/>
      <c r="HD506" s="176"/>
      <c r="HE506" s="176"/>
      <c r="HF506" s="176"/>
      <c r="HG506" s="176"/>
      <c r="HH506" s="176"/>
      <c r="HI506" s="176"/>
      <c r="HJ506" s="176"/>
      <c r="HK506" s="176"/>
      <c r="HL506" s="176"/>
      <c r="HM506" s="176"/>
      <c r="HN506" s="176"/>
      <c r="HO506" s="176"/>
      <c r="HP506" s="176"/>
      <c r="HQ506" s="176"/>
      <c r="HR506" s="176"/>
      <c r="HS506" s="176"/>
      <c r="HT506" s="176"/>
      <c r="HU506" s="176"/>
      <c r="HV506" s="176"/>
      <c r="HW506" s="176"/>
      <c r="HX506" s="176"/>
      <c r="HY506" s="176"/>
      <c r="HZ506" s="176"/>
      <c r="IA506" s="176"/>
      <c r="IB506" s="176"/>
      <c r="IC506" s="176"/>
      <c r="ID506" s="176"/>
      <c r="IE506" s="176"/>
      <c r="IF506" s="176"/>
      <c r="IG506" s="176"/>
      <c r="IH506" s="176"/>
      <c r="II506" s="176"/>
      <c r="IJ506" s="176"/>
      <c r="IK506" s="176"/>
      <c r="IL506" s="176"/>
      <c r="IM506" s="176"/>
      <c r="IN506" s="176"/>
      <c r="IO506" s="176"/>
      <c r="IP506" s="176"/>
      <c r="IQ506" s="176"/>
      <c r="IR506" s="176"/>
      <c r="IS506" s="176"/>
      <c r="IT506" s="176"/>
      <c r="IU506" s="176"/>
      <c r="IV506" s="176"/>
    </row>
    <row r="507" spans="1:256" s="177" customFormat="1" x14ac:dyDescent="0.2">
      <c r="A507" s="591"/>
      <c r="B507" s="102"/>
      <c r="C507" s="672"/>
      <c r="D507" s="672"/>
      <c r="E507" s="672"/>
      <c r="F507" s="104"/>
      <c r="G507" s="105"/>
      <c r="H507" s="106"/>
      <c r="I507" s="107"/>
      <c r="J507" s="179"/>
      <c r="K507" s="175"/>
      <c r="L507" s="175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  <c r="CD507" s="176"/>
      <c r="CE507" s="176"/>
      <c r="CF507" s="176"/>
      <c r="CG507" s="176"/>
      <c r="CH507" s="176"/>
      <c r="CI507" s="176"/>
      <c r="CJ507" s="176"/>
      <c r="CK507" s="176"/>
      <c r="CL507" s="176"/>
      <c r="CM507" s="176"/>
      <c r="CN507" s="176"/>
      <c r="CO507" s="176"/>
      <c r="CP507" s="176"/>
      <c r="CQ507" s="176"/>
      <c r="CR507" s="176"/>
      <c r="CS507" s="176"/>
      <c r="CT507" s="176"/>
      <c r="CU507" s="176"/>
      <c r="CV507" s="176"/>
      <c r="CW507" s="176"/>
      <c r="CX507" s="176"/>
      <c r="CY507" s="176"/>
      <c r="CZ507" s="176"/>
      <c r="DA507" s="176"/>
      <c r="DB507" s="176"/>
      <c r="DC507" s="176"/>
      <c r="DD507" s="176"/>
      <c r="DE507" s="176"/>
      <c r="DF507" s="176"/>
      <c r="DG507" s="176"/>
      <c r="DH507" s="176"/>
      <c r="DI507" s="176"/>
      <c r="DJ507" s="176"/>
      <c r="DK507" s="176"/>
      <c r="DL507" s="176"/>
      <c r="DM507" s="176"/>
      <c r="DN507" s="176"/>
      <c r="DO507" s="176"/>
      <c r="DP507" s="176"/>
      <c r="DQ507" s="176"/>
      <c r="DR507" s="176"/>
      <c r="DS507" s="176"/>
      <c r="DT507" s="176"/>
      <c r="DU507" s="176"/>
      <c r="DV507" s="176"/>
      <c r="DW507" s="176"/>
      <c r="DX507" s="176"/>
      <c r="DY507" s="176"/>
      <c r="DZ507" s="176"/>
      <c r="EA507" s="176"/>
      <c r="EB507" s="176"/>
      <c r="EC507" s="176"/>
      <c r="ED507" s="176"/>
      <c r="EE507" s="176"/>
      <c r="EF507" s="176"/>
      <c r="EG507" s="176"/>
      <c r="EH507" s="176"/>
      <c r="EI507" s="176"/>
      <c r="EJ507" s="176"/>
      <c r="EK507" s="176"/>
      <c r="EL507" s="176"/>
      <c r="EM507" s="176"/>
      <c r="EN507" s="176"/>
      <c r="EO507" s="176"/>
      <c r="EP507" s="176"/>
      <c r="EQ507" s="176"/>
      <c r="ER507" s="176"/>
      <c r="ES507" s="176"/>
      <c r="ET507" s="176"/>
      <c r="EU507" s="176"/>
      <c r="EV507" s="176"/>
      <c r="EW507" s="176"/>
      <c r="EX507" s="176"/>
      <c r="EY507" s="176"/>
      <c r="EZ507" s="176"/>
      <c r="FA507" s="176"/>
      <c r="FB507" s="176"/>
      <c r="FC507" s="176"/>
      <c r="FD507" s="176"/>
      <c r="FE507" s="176"/>
      <c r="FF507" s="176"/>
      <c r="FG507" s="176"/>
      <c r="FH507" s="176"/>
      <c r="FI507" s="176"/>
      <c r="FJ507" s="176"/>
      <c r="FK507" s="176"/>
      <c r="FL507" s="176"/>
      <c r="FM507" s="176"/>
      <c r="FN507" s="176"/>
      <c r="FO507" s="176"/>
      <c r="FP507" s="176"/>
      <c r="FQ507" s="176"/>
      <c r="FR507" s="176"/>
      <c r="FS507" s="176"/>
      <c r="FT507" s="176"/>
      <c r="FU507" s="176"/>
      <c r="FV507" s="176"/>
      <c r="FW507" s="176"/>
      <c r="FX507" s="176"/>
      <c r="FY507" s="176"/>
      <c r="FZ507" s="176"/>
      <c r="GA507" s="176"/>
      <c r="GB507" s="176"/>
      <c r="GC507" s="176"/>
      <c r="GD507" s="176"/>
      <c r="GE507" s="176"/>
      <c r="GF507" s="176"/>
      <c r="GG507" s="176"/>
      <c r="GH507" s="176"/>
      <c r="GI507" s="176"/>
      <c r="GJ507" s="176"/>
      <c r="GK507" s="176"/>
      <c r="GL507" s="176"/>
      <c r="GM507" s="176"/>
      <c r="GN507" s="176"/>
      <c r="GO507" s="176"/>
      <c r="GP507" s="176"/>
      <c r="GQ507" s="176"/>
      <c r="GR507" s="176"/>
      <c r="GS507" s="176"/>
      <c r="GT507" s="176"/>
      <c r="GU507" s="176"/>
      <c r="GV507" s="176"/>
      <c r="GW507" s="176"/>
      <c r="GX507" s="176"/>
      <c r="GY507" s="176"/>
      <c r="GZ507" s="176"/>
      <c r="HA507" s="176"/>
      <c r="HB507" s="176"/>
      <c r="HC507" s="176"/>
      <c r="HD507" s="176"/>
      <c r="HE507" s="176"/>
      <c r="HF507" s="176"/>
      <c r="HG507" s="176"/>
      <c r="HH507" s="176"/>
      <c r="HI507" s="176"/>
      <c r="HJ507" s="176"/>
      <c r="HK507" s="176"/>
      <c r="HL507" s="176"/>
      <c r="HM507" s="176"/>
      <c r="HN507" s="176"/>
      <c r="HO507" s="176"/>
      <c r="HP507" s="176"/>
      <c r="HQ507" s="176"/>
      <c r="HR507" s="176"/>
      <c r="HS507" s="176"/>
      <c r="HT507" s="176"/>
      <c r="HU507" s="176"/>
      <c r="HV507" s="176"/>
      <c r="HW507" s="176"/>
      <c r="HX507" s="176"/>
      <c r="HY507" s="176"/>
      <c r="HZ507" s="176"/>
      <c r="IA507" s="176"/>
      <c r="IB507" s="176"/>
      <c r="IC507" s="176"/>
      <c r="ID507" s="176"/>
      <c r="IE507" s="176"/>
      <c r="IF507" s="176"/>
      <c r="IG507" s="176"/>
      <c r="IH507" s="176"/>
      <c r="II507" s="176"/>
      <c r="IJ507" s="176"/>
      <c r="IK507" s="176"/>
      <c r="IL507" s="176"/>
      <c r="IM507" s="176"/>
      <c r="IN507" s="176"/>
      <c r="IO507" s="176"/>
      <c r="IP507" s="176"/>
      <c r="IQ507" s="176"/>
      <c r="IR507" s="176"/>
      <c r="IS507" s="176"/>
      <c r="IT507" s="176"/>
      <c r="IU507" s="176"/>
      <c r="IV507" s="176"/>
    </row>
    <row r="508" spans="1:256" s="177" customFormat="1" x14ac:dyDescent="0.2">
      <c r="A508" s="591"/>
      <c r="B508" s="866" t="s">
        <v>222</v>
      </c>
      <c r="C508" s="813" t="s">
        <v>22</v>
      </c>
      <c r="D508" s="813" t="s">
        <v>223</v>
      </c>
      <c r="E508" s="813" t="s">
        <v>17</v>
      </c>
      <c r="F508" s="816" t="s">
        <v>224</v>
      </c>
      <c r="G508" s="818" t="s">
        <v>225</v>
      </c>
      <c r="H508" s="819"/>
      <c r="I508" s="820" t="s">
        <v>226</v>
      </c>
      <c r="J508" s="179"/>
      <c r="K508" s="175"/>
      <c r="L508" s="175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  <c r="AZ508" s="176"/>
      <c r="BA508" s="176"/>
      <c r="BB508" s="176"/>
      <c r="BC508" s="176"/>
      <c r="BD508" s="176"/>
      <c r="BE508" s="176"/>
      <c r="BF508" s="176"/>
      <c r="BG508" s="176"/>
      <c r="BH508" s="176"/>
      <c r="BI508" s="176"/>
      <c r="BJ508" s="176"/>
      <c r="BK508" s="176"/>
      <c r="BL508" s="176"/>
      <c r="BM508" s="176"/>
      <c r="BN508" s="176"/>
      <c r="BO508" s="176"/>
      <c r="BP508" s="176"/>
      <c r="BQ508" s="176"/>
      <c r="BR508" s="176"/>
      <c r="BS508" s="176"/>
      <c r="BT508" s="176"/>
      <c r="BU508" s="176"/>
      <c r="BV508" s="176"/>
      <c r="BW508" s="176"/>
      <c r="BX508" s="176"/>
      <c r="BY508" s="176"/>
      <c r="BZ508" s="176"/>
      <c r="CA508" s="176"/>
      <c r="CB508" s="176"/>
      <c r="CC508" s="176"/>
      <c r="CD508" s="176"/>
      <c r="CE508" s="176"/>
      <c r="CF508" s="176"/>
      <c r="CG508" s="176"/>
      <c r="CH508" s="176"/>
      <c r="CI508" s="176"/>
      <c r="CJ508" s="176"/>
      <c r="CK508" s="176"/>
      <c r="CL508" s="176"/>
      <c r="CM508" s="176"/>
      <c r="CN508" s="176"/>
      <c r="CO508" s="176"/>
      <c r="CP508" s="176"/>
      <c r="CQ508" s="176"/>
      <c r="CR508" s="176"/>
      <c r="CS508" s="176"/>
      <c r="CT508" s="176"/>
      <c r="CU508" s="176"/>
      <c r="CV508" s="176"/>
      <c r="CW508" s="176"/>
      <c r="CX508" s="176"/>
      <c r="CY508" s="176"/>
      <c r="CZ508" s="176"/>
      <c r="DA508" s="176"/>
      <c r="DB508" s="176"/>
      <c r="DC508" s="176"/>
      <c r="DD508" s="176"/>
      <c r="DE508" s="176"/>
      <c r="DF508" s="176"/>
      <c r="DG508" s="176"/>
      <c r="DH508" s="176"/>
      <c r="DI508" s="176"/>
      <c r="DJ508" s="176"/>
      <c r="DK508" s="176"/>
      <c r="DL508" s="176"/>
      <c r="DM508" s="176"/>
      <c r="DN508" s="176"/>
      <c r="DO508" s="176"/>
      <c r="DP508" s="176"/>
      <c r="DQ508" s="176"/>
      <c r="DR508" s="176"/>
      <c r="DS508" s="176"/>
      <c r="DT508" s="176"/>
      <c r="DU508" s="176"/>
      <c r="DV508" s="176"/>
      <c r="DW508" s="176"/>
      <c r="DX508" s="176"/>
      <c r="DY508" s="176"/>
      <c r="DZ508" s="176"/>
      <c r="EA508" s="176"/>
      <c r="EB508" s="176"/>
      <c r="EC508" s="176"/>
      <c r="ED508" s="176"/>
      <c r="EE508" s="176"/>
      <c r="EF508" s="176"/>
      <c r="EG508" s="176"/>
      <c r="EH508" s="176"/>
      <c r="EI508" s="176"/>
      <c r="EJ508" s="176"/>
      <c r="EK508" s="176"/>
      <c r="EL508" s="176"/>
      <c r="EM508" s="176"/>
      <c r="EN508" s="176"/>
      <c r="EO508" s="176"/>
      <c r="EP508" s="176"/>
      <c r="EQ508" s="176"/>
      <c r="ER508" s="176"/>
      <c r="ES508" s="176"/>
      <c r="ET508" s="176"/>
      <c r="EU508" s="176"/>
      <c r="EV508" s="176"/>
      <c r="EW508" s="176"/>
      <c r="EX508" s="176"/>
      <c r="EY508" s="176"/>
      <c r="EZ508" s="176"/>
      <c r="FA508" s="176"/>
      <c r="FB508" s="176"/>
      <c r="FC508" s="176"/>
      <c r="FD508" s="176"/>
      <c r="FE508" s="176"/>
      <c r="FF508" s="176"/>
      <c r="FG508" s="176"/>
      <c r="FH508" s="176"/>
      <c r="FI508" s="176"/>
      <c r="FJ508" s="176"/>
      <c r="FK508" s="176"/>
      <c r="FL508" s="176"/>
      <c r="FM508" s="176"/>
      <c r="FN508" s="176"/>
      <c r="FO508" s="176"/>
      <c r="FP508" s="176"/>
      <c r="FQ508" s="176"/>
      <c r="FR508" s="176"/>
      <c r="FS508" s="176"/>
      <c r="FT508" s="176"/>
      <c r="FU508" s="176"/>
      <c r="FV508" s="176"/>
      <c r="FW508" s="176"/>
      <c r="FX508" s="176"/>
      <c r="FY508" s="176"/>
      <c r="FZ508" s="176"/>
      <c r="GA508" s="176"/>
      <c r="GB508" s="176"/>
      <c r="GC508" s="176"/>
      <c r="GD508" s="176"/>
      <c r="GE508" s="176"/>
      <c r="GF508" s="176"/>
      <c r="GG508" s="176"/>
      <c r="GH508" s="176"/>
      <c r="GI508" s="176"/>
      <c r="GJ508" s="176"/>
      <c r="GK508" s="176"/>
      <c r="GL508" s="176"/>
      <c r="GM508" s="176"/>
      <c r="GN508" s="176"/>
      <c r="GO508" s="176"/>
      <c r="GP508" s="176"/>
      <c r="GQ508" s="176"/>
      <c r="GR508" s="176"/>
      <c r="GS508" s="176"/>
      <c r="GT508" s="176"/>
      <c r="GU508" s="176"/>
      <c r="GV508" s="176"/>
      <c r="GW508" s="176"/>
      <c r="GX508" s="176"/>
      <c r="GY508" s="176"/>
      <c r="GZ508" s="176"/>
      <c r="HA508" s="176"/>
      <c r="HB508" s="176"/>
      <c r="HC508" s="176"/>
      <c r="HD508" s="176"/>
      <c r="HE508" s="176"/>
      <c r="HF508" s="176"/>
      <c r="HG508" s="176"/>
      <c r="HH508" s="176"/>
      <c r="HI508" s="176"/>
      <c r="HJ508" s="176"/>
      <c r="HK508" s="176"/>
      <c r="HL508" s="176"/>
      <c r="HM508" s="176"/>
      <c r="HN508" s="176"/>
      <c r="HO508" s="176"/>
      <c r="HP508" s="176"/>
      <c r="HQ508" s="176"/>
      <c r="HR508" s="176"/>
      <c r="HS508" s="176"/>
      <c r="HT508" s="176"/>
      <c r="HU508" s="176"/>
      <c r="HV508" s="176"/>
      <c r="HW508" s="176"/>
      <c r="HX508" s="176"/>
      <c r="HY508" s="176"/>
      <c r="HZ508" s="176"/>
      <c r="IA508" s="176"/>
      <c r="IB508" s="176"/>
      <c r="IC508" s="176"/>
      <c r="ID508" s="176"/>
      <c r="IE508" s="176"/>
      <c r="IF508" s="176"/>
      <c r="IG508" s="176"/>
      <c r="IH508" s="176"/>
      <c r="II508" s="176"/>
      <c r="IJ508" s="176"/>
      <c r="IK508" s="176"/>
      <c r="IL508" s="176"/>
      <c r="IM508" s="176"/>
      <c r="IN508" s="176"/>
      <c r="IO508" s="176"/>
      <c r="IP508" s="176"/>
      <c r="IQ508" s="176"/>
      <c r="IR508" s="176"/>
      <c r="IS508" s="176"/>
      <c r="IT508" s="176"/>
      <c r="IU508" s="176"/>
      <c r="IV508" s="176"/>
    </row>
    <row r="509" spans="1:256" s="177" customFormat="1" x14ac:dyDescent="0.2">
      <c r="A509" s="591"/>
      <c r="B509" s="867"/>
      <c r="C509" s="814"/>
      <c r="D509" s="814"/>
      <c r="E509" s="815"/>
      <c r="F509" s="817"/>
      <c r="G509" s="165" t="s">
        <v>227</v>
      </c>
      <c r="H509" s="166" t="s">
        <v>228</v>
      </c>
      <c r="I509" s="821"/>
      <c r="J509" s="179"/>
      <c r="K509" s="175"/>
      <c r="L509" s="175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  <c r="CD509" s="176"/>
      <c r="CE509" s="176"/>
      <c r="CF509" s="176"/>
      <c r="CG509" s="176"/>
      <c r="CH509" s="176"/>
      <c r="CI509" s="176"/>
      <c r="CJ509" s="176"/>
      <c r="CK509" s="176"/>
      <c r="CL509" s="176"/>
      <c r="CM509" s="176"/>
      <c r="CN509" s="176"/>
      <c r="CO509" s="176"/>
      <c r="CP509" s="176"/>
      <c r="CQ509" s="176"/>
      <c r="CR509" s="176"/>
      <c r="CS509" s="176"/>
      <c r="CT509" s="176"/>
      <c r="CU509" s="176"/>
      <c r="CV509" s="176"/>
      <c r="CW509" s="176"/>
      <c r="CX509" s="176"/>
      <c r="CY509" s="176"/>
      <c r="CZ509" s="176"/>
      <c r="DA509" s="176"/>
      <c r="DB509" s="176"/>
      <c r="DC509" s="176"/>
      <c r="DD509" s="176"/>
      <c r="DE509" s="176"/>
      <c r="DF509" s="176"/>
      <c r="DG509" s="176"/>
      <c r="DH509" s="176"/>
      <c r="DI509" s="176"/>
      <c r="DJ509" s="176"/>
      <c r="DK509" s="176"/>
      <c r="DL509" s="176"/>
      <c r="DM509" s="176"/>
      <c r="DN509" s="176"/>
      <c r="DO509" s="176"/>
      <c r="DP509" s="176"/>
      <c r="DQ509" s="176"/>
      <c r="DR509" s="176"/>
      <c r="DS509" s="176"/>
      <c r="DT509" s="176"/>
      <c r="DU509" s="176"/>
      <c r="DV509" s="176"/>
      <c r="DW509" s="176"/>
      <c r="DX509" s="176"/>
      <c r="DY509" s="176"/>
      <c r="DZ509" s="176"/>
      <c r="EA509" s="176"/>
      <c r="EB509" s="176"/>
      <c r="EC509" s="176"/>
      <c r="ED509" s="176"/>
      <c r="EE509" s="176"/>
      <c r="EF509" s="176"/>
      <c r="EG509" s="176"/>
      <c r="EH509" s="176"/>
      <c r="EI509" s="176"/>
      <c r="EJ509" s="176"/>
      <c r="EK509" s="176"/>
      <c r="EL509" s="176"/>
      <c r="EM509" s="176"/>
      <c r="EN509" s="176"/>
      <c r="EO509" s="176"/>
      <c r="EP509" s="176"/>
      <c r="EQ509" s="176"/>
      <c r="ER509" s="176"/>
      <c r="ES509" s="176"/>
      <c r="ET509" s="176"/>
      <c r="EU509" s="176"/>
      <c r="EV509" s="176"/>
      <c r="EW509" s="176"/>
      <c r="EX509" s="176"/>
      <c r="EY509" s="176"/>
      <c r="EZ509" s="176"/>
      <c r="FA509" s="176"/>
      <c r="FB509" s="176"/>
      <c r="FC509" s="176"/>
      <c r="FD509" s="176"/>
      <c r="FE509" s="176"/>
      <c r="FF509" s="176"/>
      <c r="FG509" s="176"/>
      <c r="FH509" s="176"/>
      <c r="FI509" s="176"/>
      <c r="FJ509" s="176"/>
      <c r="FK509" s="176"/>
      <c r="FL509" s="176"/>
      <c r="FM509" s="176"/>
      <c r="FN509" s="176"/>
      <c r="FO509" s="176"/>
      <c r="FP509" s="176"/>
      <c r="FQ509" s="176"/>
      <c r="FR509" s="176"/>
      <c r="FS509" s="176"/>
      <c r="FT509" s="176"/>
      <c r="FU509" s="176"/>
      <c r="FV509" s="176"/>
      <c r="FW509" s="176"/>
      <c r="FX509" s="176"/>
      <c r="FY509" s="176"/>
      <c r="FZ509" s="176"/>
      <c r="GA509" s="176"/>
      <c r="GB509" s="176"/>
      <c r="GC509" s="176"/>
      <c r="GD509" s="176"/>
      <c r="GE509" s="176"/>
      <c r="GF509" s="176"/>
      <c r="GG509" s="176"/>
      <c r="GH509" s="176"/>
      <c r="GI509" s="176"/>
      <c r="GJ509" s="176"/>
      <c r="GK509" s="176"/>
      <c r="GL509" s="176"/>
      <c r="GM509" s="176"/>
      <c r="GN509" s="176"/>
      <c r="GO509" s="176"/>
      <c r="GP509" s="176"/>
      <c r="GQ509" s="176"/>
      <c r="GR509" s="176"/>
      <c r="GS509" s="176"/>
      <c r="GT509" s="176"/>
      <c r="GU509" s="176"/>
      <c r="GV509" s="176"/>
      <c r="GW509" s="176"/>
      <c r="GX509" s="176"/>
      <c r="GY509" s="176"/>
      <c r="GZ509" s="176"/>
      <c r="HA509" s="176"/>
      <c r="HB509" s="176"/>
      <c r="HC509" s="176"/>
      <c r="HD509" s="176"/>
      <c r="HE509" s="176"/>
      <c r="HF509" s="176"/>
      <c r="HG509" s="176"/>
      <c r="HH509" s="176"/>
      <c r="HI509" s="176"/>
      <c r="HJ509" s="176"/>
      <c r="HK509" s="176"/>
      <c r="HL509" s="176"/>
      <c r="HM509" s="176"/>
      <c r="HN509" s="176"/>
      <c r="HO509" s="176"/>
      <c r="HP509" s="176"/>
      <c r="HQ509" s="176"/>
      <c r="HR509" s="176"/>
      <c r="HS509" s="176"/>
      <c r="HT509" s="176"/>
      <c r="HU509" s="176"/>
      <c r="HV509" s="176"/>
      <c r="HW509" s="176"/>
      <c r="HX509" s="176"/>
      <c r="HY509" s="176"/>
      <c r="HZ509" s="176"/>
      <c r="IA509" s="176"/>
      <c r="IB509" s="176"/>
      <c r="IC509" s="176"/>
      <c r="ID509" s="176"/>
      <c r="IE509" s="176"/>
      <c r="IF509" s="176"/>
      <c r="IG509" s="176"/>
      <c r="IH509" s="176"/>
      <c r="II509" s="176"/>
      <c r="IJ509" s="176"/>
      <c r="IK509" s="176"/>
      <c r="IL509" s="176"/>
      <c r="IM509" s="176"/>
      <c r="IN509" s="176"/>
      <c r="IO509" s="176"/>
      <c r="IP509" s="176"/>
      <c r="IQ509" s="176"/>
      <c r="IR509" s="176"/>
      <c r="IS509" s="176"/>
      <c r="IT509" s="176"/>
      <c r="IU509" s="176"/>
      <c r="IV509" s="176"/>
    </row>
    <row r="510" spans="1:256" s="177" customFormat="1" ht="27" customHeight="1" x14ac:dyDescent="0.2">
      <c r="A510" s="591"/>
      <c r="B510" s="604" t="s">
        <v>324</v>
      </c>
      <c r="C510" s="77" t="s">
        <v>8</v>
      </c>
      <c r="D510" s="78" t="s">
        <v>1014</v>
      </c>
      <c r="E510" s="79" t="s">
        <v>249</v>
      </c>
      <c r="F510" s="603">
        <v>0.5</v>
      </c>
      <c r="G510" s="592">
        <f>$G$12</f>
        <v>25.99</v>
      </c>
      <c r="H510" s="114">
        <f>TRUNC(F510*G510,2)</f>
        <v>12.99</v>
      </c>
      <c r="I510" s="169"/>
      <c r="J510" s="179"/>
      <c r="K510" s="175"/>
      <c r="L510" s="175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  <c r="CD510" s="176"/>
      <c r="CE510" s="176"/>
      <c r="CF510" s="176"/>
      <c r="CG510" s="176"/>
      <c r="CH510" s="176"/>
      <c r="CI510" s="176"/>
      <c r="CJ510" s="176"/>
      <c r="CK510" s="176"/>
      <c r="CL510" s="176"/>
      <c r="CM510" s="176"/>
      <c r="CN510" s="176"/>
      <c r="CO510" s="176"/>
      <c r="CP510" s="176"/>
      <c r="CQ510" s="176"/>
      <c r="CR510" s="176"/>
      <c r="CS510" s="176"/>
      <c r="CT510" s="176"/>
      <c r="CU510" s="176"/>
      <c r="CV510" s="176"/>
      <c r="CW510" s="176"/>
      <c r="CX510" s="176"/>
      <c r="CY510" s="176"/>
      <c r="CZ510" s="176"/>
      <c r="DA510" s="176"/>
      <c r="DB510" s="176"/>
      <c r="DC510" s="176"/>
      <c r="DD510" s="176"/>
      <c r="DE510" s="176"/>
      <c r="DF510" s="176"/>
      <c r="DG510" s="176"/>
      <c r="DH510" s="176"/>
      <c r="DI510" s="176"/>
      <c r="DJ510" s="176"/>
      <c r="DK510" s="176"/>
      <c r="DL510" s="176"/>
      <c r="DM510" s="176"/>
      <c r="DN510" s="176"/>
      <c r="DO510" s="176"/>
      <c r="DP510" s="176"/>
      <c r="DQ510" s="176"/>
      <c r="DR510" s="176"/>
      <c r="DS510" s="176"/>
      <c r="DT510" s="176"/>
      <c r="DU510" s="176"/>
      <c r="DV510" s="176"/>
      <c r="DW510" s="176"/>
      <c r="DX510" s="176"/>
      <c r="DY510" s="176"/>
      <c r="DZ510" s="176"/>
      <c r="EA510" s="176"/>
      <c r="EB510" s="176"/>
      <c r="EC510" s="176"/>
      <c r="ED510" s="176"/>
      <c r="EE510" s="176"/>
      <c r="EF510" s="176"/>
      <c r="EG510" s="176"/>
      <c r="EH510" s="176"/>
      <c r="EI510" s="176"/>
      <c r="EJ510" s="176"/>
      <c r="EK510" s="176"/>
      <c r="EL510" s="176"/>
      <c r="EM510" s="176"/>
      <c r="EN510" s="176"/>
      <c r="EO510" s="176"/>
      <c r="EP510" s="176"/>
      <c r="EQ510" s="176"/>
      <c r="ER510" s="176"/>
      <c r="ES510" s="176"/>
      <c r="ET510" s="176"/>
      <c r="EU510" s="176"/>
      <c r="EV510" s="176"/>
      <c r="EW510" s="176"/>
      <c r="EX510" s="176"/>
      <c r="EY510" s="176"/>
      <c r="EZ510" s="176"/>
      <c r="FA510" s="176"/>
      <c r="FB510" s="176"/>
      <c r="FC510" s="176"/>
      <c r="FD510" s="176"/>
      <c r="FE510" s="176"/>
      <c r="FF510" s="176"/>
      <c r="FG510" s="176"/>
      <c r="FH510" s="176"/>
      <c r="FI510" s="176"/>
      <c r="FJ510" s="176"/>
      <c r="FK510" s="176"/>
      <c r="FL510" s="176"/>
      <c r="FM510" s="176"/>
      <c r="FN510" s="176"/>
      <c r="FO510" s="176"/>
      <c r="FP510" s="176"/>
      <c r="FQ510" s="176"/>
      <c r="FR510" s="176"/>
      <c r="FS510" s="176"/>
      <c r="FT510" s="176"/>
      <c r="FU510" s="176"/>
      <c r="FV510" s="176"/>
      <c r="FW510" s="176"/>
      <c r="FX510" s="176"/>
      <c r="FY510" s="176"/>
      <c r="FZ510" s="176"/>
      <c r="GA510" s="176"/>
      <c r="GB510" s="176"/>
      <c r="GC510" s="176"/>
      <c r="GD510" s="176"/>
      <c r="GE510" s="176"/>
      <c r="GF510" s="176"/>
      <c r="GG510" s="176"/>
      <c r="GH510" s="176"/>
      <c r="GI510" s="176"/>
      <c r="GJ510" s="176"/>
      <c r="GK510" s="176"/>
      <c r="GL510" s="176"/>
      <c r="GM510" s="176"/>
      <c r="GN510" s="176"/>
      <c r="GO510" s="176"/>
      <c r="GP510" s="176"/>
      <c r="GQ510" s="176"/>
      <c r="GR510" s="176"/>
      <c r="GS510" s="176"/>
      <c r="GT510" s="176"/>
      <c r="GU510" s="176"/>
      <c r="GV510" s="176"/>
      <c r="GW510" s="176"/>
      <c r="GX510" s="176"/>
      <c r="GY510" s="176"/>
      <c r="GZ510" s="176"/>
      <c r="HA510" s="176"/>
      <c r="HB510" s="176"/>
      <c r="HC510" s="176"/>
      <c r="HD510" s="176"/>
      <c r="HE510" s="176"/>
      <c r="HF510" s="176"/>
      <c r="HG510" s="176"/>
      <c r="HH510" s="176"/>
      <c r="HI510" s="176"/>
      <c r="HJ510" s="176"/>
      <c r="HK510" s="176"/>
      <c r="HL510" s="176"/>
      <c r="HM510" s="176"/>
      <c r="HN510" s="176"/>
      <c r="HO510" s="176"/>
      <c r="HP510" s="176"/>
      <c r="HQ510" s="176"/>
      <c r="HR510" s="176"/>
      <c r="HS510" s="176"/>
      <c r="HT510" s="176"/>
      <c r="HU510" s="176"/>
      <c r="HV510" s="176"/>
      <c r="HW510" s="176"/>
      <c r="HX510" s="176"/>
      <c r="HY510" s="176"/>
      <c r="HZ510" s="176"/>
      <c r="IA510" s="176"/>
      <c r="IB510" s="176"/>
      <c r="IC510" s="176"/>
      <c r="ID510" s="176"/>
      <c r="IE510" s="176"/>
      <c r="IF510" s="176"/>
      <c r="IG510" s="176"/>
      <c r="IH510" s="176"/>
      <c r="II510" s="176"/>
      <c r="IJ510" s="176"/>
      <c r="IK510" s="176"/>
      <c r="IL510" s="176"/>
      <c r="IM510" s="176"/>
      <c r="IN510" s="176"/>
      <c r="IO510" s="176"/>
      <c r="IP510" s="176"/>
      <c r="IQ510" s="176"/>
      <c r="IR510" s="176"/>
      <c r="IS510" s="176"/>
      <c r="IT510" s="176"/>
      <c r="IU510" s="176"/>
      <c r="IV510" s="176"/>
    </row>
    <row r="511" spans="1:256" s="177" customFormat="1" ht="24.75" customHeight="1" x14ac:dyDescent="0.2">
      <c r="A511" s="591"/>
      <c r="B511" s="604" t="s">
        <v>323</v>
      </c>
      <c r="C511" s="77" t="s">
        <v>8</v>
      </c>
      <c r="D511" s="78" t="s">
        <v>1015</v>
      </c>
      <c r="E511" s="79" t="s">
        <v>249</v>
      </c>
      <c r="F511" s="603">
        <v>0.5</v>
      </c>
      <c r="G511" s="592">
        <f>$G$13</f>
        <v>29.55</v>
      </c>
      <c r="H511" s="114">
        <f>TRUNC(F511*G511,2)</f>
        <v>14.77</v>
      </c>
      <c r="I511" s="169"/>
      <c r="J511" s="179"/>
      <c r="K511" s="175"/>
      <c r="L511" s="175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  <c r="CD511" s="176"/>
      <c r="CE511" s="176"/>
      <c r="CF511" s="176"/>
      <c r="CG511" s="176"/>
      <c r="CH511" s="176"/>
      <c r="CI511" s="176"/>
      <c r="CJ511" s="176"/>
      <c r="CK511" s="176"/>
      <c r="CL511" s="176"/>
      <c r="CM511" s="176"/>
      <c r="CN511" s="176"/>
      <c r="CO511" s="176"/>
      <c r="CP511" s="176"/>
      <c r="CQ511" s="176"/>
      <c r="CR511" s="176"/>
      <c r="CS511" s="176"/>
      <c r="CT511" s="176"/>
      <c r="CU511" s="176"/>
      <c r="CV511" s="176"/>
      <c r="CW511" s="176"/>
      <c r="CX511" s="176"/>
      <c r="CY511" s="176"/>
      <c r="CZ511" s="176"/>
      <c r="DA511" s="176"/>
      <c r="DB511" s="176"/>
      <c r="DC511" s="176"/>
      <c r="DD511" s="176"/>
      <c r="DE511" s="176"/>
      <c r="DF511" s="176"/>
      <c r="DG511" s="176"/>
      <c r="DH511" s="176"/>
      <c r="DI511" s="176"/>
      <c r="DJ511" s="176"/>
      <c r="DK511" s="176"/>
      <c r="DL511" s="176"/>
      <c r="DM511" s="176"/>
      <c r="DN511" s="176"/>
      <c r="DO511" s="176"/>
      <c r="DP511" s="176"/>
      <c r="DQ511" s="176"/>
      <c r="DR511" s="176"/>
      <c r="DS511" s="176"/>
      <c r="DT511" s="176"/>
      <c r="DU511" s="176"/>
      <c r="DV511" s="176"/>
      <c r="DW511" s="176"/>
      <c r="DX511" s="176"/>
      <c r="DY511" s="176"/>
      <c r="DZ511" s="176"/>
      <c r="EA511" s="176"/>
      <c r="EB511" s="176"/>
      <c r="EC511" s="176"/>
      <c r="ED511" s="176"/>
      <c r="EE511" s="176"/>
      <c r="EF511" s="176"/>
      <c r="EG511" s="176"/>
      <c r="EH511" s="176"/>
      <c r="EI511" s="176"/>
      <c r="EJ511" s="176"/>
      <c r="EK511" s="176"/>
      <c r="EL511" s="176"/>
      <c r="EM511" s="176"/>
      <c r="EN511" s="176"/>
      <c r="EO511" s="176"/>
      <c r="EP511" s="176"/>
      <c r="EQ511" s="176"/>
      <c r="ER511" s="176"/>
      <c r="ES511" s="176"/>
      <c r="ET511" s="176"/>
      <c r="EU511" s="176"/>
      <c r="EV511" s="176"/>
      <c r="EW511" s="176"/>
      <c r="EX511" s="176"/>
      <c r="EY511" s="176"/>
      <c r="EZ511" s="176"/>
      <c r="FA511" s="176"/>
      <c r="FB511" s="176"/>
      <c r="FC511" s="176"/>
      <c r="FD511" s="176"/>
      <c r="FE511" s="176"/>
      <c r="FF511" s="176"/>
      <c r="FG511" s="176"/>
      <c r="FH511" s="176"/>
      <c r="FI511" s="176"/>
      <c r="FJ511" s="176"/>
      <c r="FK511" s="176"/>
      <c r="FL511" s="176"/>
      <c r="FM511" s="176"/>
      <c r="FN511" s="176"/>
      <c r="FO511" s="176"/>
      <c r="FP511" s="176"/>
      <c r="FQ511" s="176"/>
      <c r="FR511" s="176"/>
      <c r="FS511" s="176"/>
      <c r="FT511" s="176"/>
      <c r="FU511" s="176"/>
      <c r="FV511" s="176"/>
      <c r="FW511" s="176"/>
      <c r="FX511" s="176"/>
      <c r="FY511" s="176"/>
      <c r="FZ511" s="176"/>
      <c r="GA511" s="176"/>
      <c r="GB511" s="176"/>
      <c r="GC511" s="176"/>
      <c r="GD511" s="176"/>
      <c r="GE511" s="176"/>
      <c r="GF511" s="176"/>
      <c r="GG511" s="176"/>
      <c r="GH511" s="176"/>
      <c r="GI511" s="176"/>
      <c r="GJ511" s="176"/>
      <c r="GK511" s="176"/>
      <c r="GL511" s="176"/>
      <c r="GM511" s="176"/>
      <c r="GN511" s="176"/>
      <c r="GO511" s="176"/>
      <c r="GP511" s="176"/>
      <c r="GQ511" s="176"/>
      <c r="GR511" s="176"/>
      <c r="GS511" s="176"/>
      <c r="GT511" s="176"/>
      <c r="GU511" s="176"/>
      <c r="GV511" s="176"/>
      <c r="GW511" s="176"/>
      <c r="GX511" s="176"/>
      <c r="GY511" s="176"/>
      <c r="GZ511" s="176"/>
      <c r="HA511" s="176"/>
      <c r="HB511" s="176"/>
      <c r="HC511" s="176"/>
      <c r="HD511" s="176"/>
      <c r="HE511" s="176"/>
      <c r="HF511" s="176"/>
      <c r="HG511" s="176"/>
      <c r="HH511" s="176"/>
      <c r="HI511" s="176"/>
      <c r="HJ511" s="176"/>
      <c r="HK511" s="176"/>
      <c r="HL511" s="176"/>
      <c r="HM511" s="176"/>
      <c r="HN511" s="176"/>
      <c r="HO511" s="176"/>
      <c r="HP511" s="176"/>
      <c r="HQ511" s="176"/>
      <c r="HR511" s="176"/>
      <c r="HS511" s="176"/>
      <c r="HT511" s="176"/>
      <c r="HU511" s="176"/>
      <c r="HV511" s="176"/>
      <c r="HW511" s="176"/>
      <c r="HX511" s="176"/>
      <c r="HY511" s="176"/>
      <c r="HZ511" s="176"/>
      <c r="IA511" s="176"/>
      <c r="IB511" s="176"/>
      <c r="IC511" s="176"/>
      <c r="ID511" s="176"/>
      <c r="IE511" s="176"/>
      <c r="IF511" s="176"/>
      <c r="IG511" s="176"/>
      <c r="IH511" s="176"/>
      <c r="II511" s="176"/>
      <c r="IJ511" s="176"/>
      <c r="IK511" s="176"/>
      <c r="IL511" s="176"/>
      <c r="IM511" s="176"/>
      <c r="IN511" s="176"/>
      <c r="IO511" s="176"/>
      <c r="IP511" s="176"/>
      <c r="IQ511" s="176"/>
      <c r="IR511" s="176"/>
      <c r="IS511" s="176"/>
      <c r="IT511" s="176"/>
      <c r="IU511" s="176"/>
      <c r="IV511" s="176"/>
    </row>
    <row r="512" spans="1:256" s="177" customFormat="1" x14ac:dyDescent="0.2">
      <c r="A512" s="591"/>
      <c r="B512" s="170" t="s">
        <v>226</v>
      </c>
      <c r="C512" s="808"/>
      <c r="D512" s="809"/>
      <c r="E512" s="809"/>
      <c r="F512" s="809"/>
      <c r="G512" s="809"/>
      <c r="H512" s="810"/>
      <c r="I512" s="171">
        <f>SUM(H510:H511)</f>
        <v>27.759999999999998</v>
      </c>
      <c r="J512" s="179"/>
      <c r="K512" s="175"/>
      <c r="L512" s="175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  <c r="CD512" s="176"/>
      <c r="CE512" s="176"/>
      <c r="CF512" s="176"/>
      <c r="CG512" s="176"/>
      <c r="CH512" s="176"/>
      <c r="CI512" s="176"/>
      <c r="CJ512" s="176"/>
      <c r="CK512" s="176"/>
      <c r="CL512" s="176"/>
      <c r="CM512" s="176"/>
      <c r="CN512" s="176"/>
      <c r="CO512" s="176"/>
      <c r="CP512" s="176"/>
      <c r="CQ512" s="176"/>
      <c r="CR512" s="176"/>
      <c r="CS512" s="176"/>
      <c r="CT512" s="176"/>
      <c r="CU512" s="176"/>
      <c r="CV512" s="176"/>
      <c r="CW512" s="176"/>
      <c r="CX512" s="176"/>
      <c r="CY512" s="176"/>
      <c r="CZ512" s="176"/>
      <c r="DA512" s="176"/>
      <c r="DB512" s="176"/>
      <c r="DC512" s="176"/>
      <c r="DD512" s="176"/>
      <c r="DE512" s="176"/>
      <c r="DF512" s="176"/>
      <c r="DG512" s="176"/>
      <c r="DH512" s="176"/>
      <c r="DI512" s="176"/>
      <c r="DJ512" s="176"/>
      <c r="DK512" s="176"/>
      <c r="DL512" s="176"/>
      <c r="DM512" s="176"/>
      <c r="DN512" s="176"/>
      <c r="DO512" s="176"/>
      <c r="DP512" s="176"/>
      <c r="DQ512" s="176"/>
      <c r="DR512" s="176"/>
      <c r="DS512" s="176"/>
      <c r="DT512" s="176"/>
      <c r="DU512" s="176"/>
      <c r="DV512" s="176"/>
      <c r="DW512" s="176"/>
      <c r="DX512" s="176"/>
      <c r="DY512" s="176"/>
      <c r="DZ512" s="176"/>
      <c r="EA512" s="176"/>
      <c r="EB512" s="176"/>
      <c r="EC512" s="176"/>
      <c r="ED512" s="176"/>
      <c r="EE512" s="176"/>
      <c r="EF512" s="176"/>
      <c r="EG512" s="176"/>
      <c r="EH512" s="176"/>
      <c r="EI512" s="176"/>
      <c r="EJ512" s="176"/>
      <c r="EK512" s="176"/>
      <c r="EL512" s="176"/>
      <c r="EM512" s="176"/>
      <c r="EN512" s="176"/>
      <c r="EO512" s="176"/>
      <c r="EP512" s="176"/>
      <c r="EQ512" s="176"/>
      <c r="ER512" s="176"/>
      <c r="ES512" s="176"/>
      <c r="ET512" s="176"/>
      <c r="EU512" s="176"/>
      <c r="EV512" s="176"/>
      <c r="EW512" s="176"/>
      <c r="EX512" s="176"/>
      <c r="EY512" s="176"/>
      <c r="EZ512" s="176"/>
      <c r="FA512" s="176"/>
      <c r="FB512" s="176"/>
      <c r="FC512" s="176"/>
      <c r="FD512" s="176"/>
      <c r="FE512" s="176"/>
      <c r="FF512" s="176"/>
      <c r="FG512" s="176"/>
      <c r="FH512" s="176"/>
      <c r="FI512" s="176"/>
      <c r="FJ512" s="176"/>
      <c r="FK512" s="176"/>
      <c r="FL512" s="176"/>
      <c r="FM512" s="176"/>
      <c r="FN512" s="176"/>
      <c r="FO512" s="176"/>
      <c r="FP512" s="176"/>
      <c r="FQ512" s="176"/>
      <c r="FR512" s="176"/>
      <c r="FS512" s="176"/>
      <c r="FT512" s="176"/>
      <c r="FU512" s="176"/>
      <c r="FV512" s="176"/>
      <c r="FW512" s="176"/>
      <c r="FX512" s="176"/>
      <c r="FY512" s="176"/>
      <c r="FZ512" s="176"/>
      <c r="GA512" s="176"/>
      <c r="GB512" s="176"/>
      <c r="GC512" s="176"/>
      <c r="GD512" s="176"/>
      <c r="GE512" s="176"/>
      <c r="GF512" s="176"/>
      <c r="GG512" s="176"/>
      <c r="GH512" s="176"/>
      <c r="GI512" s="176"/>
      <c r="GJ512" s="176"/>
      <c r="GK512" s="176"/>
      <c r="GL512" s="176"/>
      <c r="GM512" s="176"/>
      <c r="GN512" s="176"/>
      <c r="GO512" s="176"/>
      <c r="GP512" s="176"/>
      <c r="GQ512" s="176"/>
      <c r="GR512" s="176"/>
      <c r="GS512" s="176"/>
      <c r="GT512" s="176"/>
      <c r="GU512" s="176"/>
      <c r="GV512" s="176"/>
      <c r="GW512" s="176"/>
      <c r="GX512" s="176"/>
      <c r="GY512" s="176"/>
      <c r="GZ512" s="176"/>
      <c r="HA512" s="176"/>
      <c r="HB512" s="176"/>
      <c r="HC512" s="176"/>
      <c r="HD512" s="176"/>
      <c r="HE512" s="176"/>
      <c r="HF512" s="176"/>
      <c r="HG512" s="176"/>
      <c r="HH512" s="176"/>
      <c r="HI512" s="176"/>
      <c r="HJ512" s="176"/>
      <c r="HK512" s="176"/>
      <c r="HL512" s="176"/>
      <c r="HM512" s="176"/>
      <c r="HN512" s="176"/>
      <c r="HO512" s="176"/>
      <c r="HP512" s="176"/>
      <c r="HQ512" s="176"/>
      <c r="HR512" s="176"/>
      <c r="HS512" s="176"/>
      <c r="HT512" s="176"/>
      <c r="HU512" s="176"/>
      <c r="HV512" s="176"/>
      <c r="HW512" s="176"/>
      <c r="HX512" s="176"/>
      <c r="HY512" s="176"/>
      <c r="HZ512" s="176"/>
      <c r="IA512" s="176"/>
      <c r="IB512" s="176"/>
      <c r="IC512" s="176"/>
      <c r="ID512" s="176"/>
      <c r="IE512" s="176"/>
      <c r="IF512" s="176"/>
      <c r="IG512" s="176"/>
      <c r="IH512" s="176"/>
      <c r="II512" s="176"/>
      <c r="IJ512" s="176"/>
      <c r="IK512" s="176"/>
      <c r="IL512" s="176"/>
      <c r="IM512" s="176"/>
      <c r="IN512" s="176"/>
      <c r="IO512" s="176"/>
      <c r="IP512" s="176"/>
      <c r="IQ512" s="176"/>
      <c r="IR512" s="176"/>
      <c r="IS512" s="176"/>
      <c r="IT512" s="176"/>
      <c r="IU512" s="176"/>
      <c r="IV512" s="176"/>
    </row>
    <row r="513" spans="1:256" s="177" customFormat="1" x14ac:dyDescent="0.2">
      <c r="A513" s="591"/>
      <c r="B513" s="102"/>
      <c r="C513" s="672"/>
      <c r="D513" s="672"/>
      <c r="E513" s="672"/>
      <c r="F513" s="104"/>
      <c r="G513" s="105"/>
      <c r="H513" s="106"/>
      <c r="I513" s="107"/>
      <c r="J513" s="179"/>
      <c r="K513" s="175"/>
      <c r="L513" s="175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  <c r="CD513" s="176"/>
      <c r="CE513" s="176"/>
      <c r="CF513" s="176"/>
      <c r="CG513" s="176"/>
      <c r="CH513" s="176"/>
      <c r="CI513" s="176"/>
      <c r="CJ513" s="176"/>
      <c r="CK513" s="176"/>
      <c r="CL513" s="176"/>
      <c r="CM513" s="176"/>
      <c r="CN513" s="176"/>
      <c r="CO513" s="176"/>
      <c r="CP513" s="176"/>
      <c r="CQ513" s="176"/>
      <c r="CR513" s="176"/>
      <c r="CS513" s="176"/>
      <c r="CT513" s="176"/>
      <c r="CU513" s="176"/>
      <c r="CV513" s="176"/>
      <c r="CW513" s="176"/>
      <c r="CX513" s="176"/>
      <c r="CY513" s="176"/>
      <c r="CZ513" s="176"/>
      <c r="DA513" s="176"/>
      <c r="DB513" s="176"/>
      <c r="DC513" s="176"/>
      <c r="DD513" s="176"/>
      <c r="DE513" s="176"/>
      <c r="DF513" s="176"/>
      <c r="DG513" s="176"/>
      <c r="DH513" s="176"/>
      <c r="DI513" s="176"/>
      <c r="DJ513" s="176"/>
      <c r="DK513" s="176"/>
      <c r="DL513" s="176"/>
      <c r="DM513" s="176"/>
      <c r="DN513" s="176"/>
      <c r="DO513" s="176"/>
      <c r="DP513" s="176"/>
      <c r="DQ513" s="176"/>
      <c r="DR513" s="176"/>
      <c r="DS513" s="176"/>
      <c r="DT513" s="176"/>
      <c r="DU513" s="176"/>
      <c r="DV513" s="176"/>
      <c r="DW513" s="176"/>
      <c r="DX513" s="176"/>
      <c r="DY513" s="176"/>
      <c r="DZ513" s="176"/>
      <c r="EA513" s="176"/>
      <c r="EB513" s="176"/>
      <c r="EC513" s="176"/>
      <c r="ED513" s="176"/>
      <c r="EE513" s="176"/>
      <c r="EF513" s="176"/>
      <c r="EG513" s="176"/>
      <c r="EH513" s="176"/>
      <c r="EI513" s="176"/>
      <c r="EJ513" s="176"/>
      <c r="EK513" s="176"/>
      <c r="EL513" s="176"/>
      <c r="EM513" s="176"/>
      <c r="EN513" s="176"/>
      <c r="EO513" s="176"/>
      <c r="EP513" s="176"/>
      <c r="EQ513" s="176"/>
      <c r="ER513" s="176"/>
      <c r="ES513" s="176"/>
      <c r="ET513" s="176"/>
      <c r="EU513" s="176"/>
      <c r="EV513" s="176"/>
      <c r="EW513" s="176"/>
      <c r="EX513" s="176"/>
      <c r="EY513" s="176"/>
      <c r="EZ513" s="176"/>
      <c r="FA513" s="176"/>
      <c r="FB513" s="176"/>
      <c r="FC513" s="176"/>
      <c r="FD513" s="176"/>
      <c r="FE513" s="176"/>
      <c r="FF513" s="176"/>
      <c r="FG513" s="176"/>
      <c r="FH513" s="176"/>
      <c r="FI513" s="176"/>
      <c r="FJ513" s="176"/>
      <c r="FK513" s="176"/>
      <c r="FL513" s="176"/>
      <c r="FM513" s="176"/>
      <c r="FN513" s="176"/>
      <c r="FO513" s="176"/>
      <c r="FP513" s="176"/>
      <c r="FQ513" s="176"/>
      <c r="FR513" s="176"/>
      <c r="FS513" s="176"/>
      <c r="FT513" s="176"/>
      <c r="FU513" s="176"/>
      <c r="FV513" s="176"/>
      <c r="FW513" s="176"/>
      <c r="FX513" s="176"/>
      <c r="FY513" s="176"/>
      <c r="FZ513" s="176"/>
      <c r="GA513" s="176"/>
      <c r="GB513" s="176"/>
      <c r="GC513" s="176"/>
      <c r="GD513" s="176"/>
      <c r="GE513" s="176"/>
      <c r="GF513" s="176"/>
      <c r="GG513" s="176"/>
      <c r="GH513" s="176"/>
      <c r="GI513" s="176"/>
      <c r="GJ513" s="176"/>
      <c r="GK513" s="176"/>
      <c r="GL513" s="176"/>
      <c r="GM513" s="176"/>
      <c r="GN513" s="176"/>
      <c r="GO513" s="176"/>
      <c r="GP513" s="176"/>
      <c r="GQ513" s="176"/>
      <c r="GR513" s="176"/>
      <c r="GS513" s="176"/>
      <c r="GT513" s="176"/>
      <c r="GU513" s="176"/>
      <c r="GV513" s="176"/>
      <c r="GW513" s="176"/>
      <c r="GX513" s="176"/>
      <c r="GY513" s="176"/>
      <c r="GZ513" s="176"/>
      <c r="HA513" s="176"/>
      <c r="HB513" s="176"/>
      <c r="HC513" s="176"/>
      <c r="HD513" s="176"/>
      <c r="HE513" s="176"/>
      <c r="HF513" s="176"/>
      <c r="HG513" s="176"/>
      <c r="HH513" s="176"/>
      <c r="HI513" s="176"/>
      <c r="HJ513" s="176"/>
      <c r="HK513" s="176"/>
      <c r="HL513" s="176"/>
      <c r="HM513" s="176"/>
      <c r="HN513" s="176"/>
      <c r="HO513" s="176"/>
      <c r="HP513" s="176"/>
      <c r="HQ513" s="176"/>
      <c r="HR513" s="176"/>
      <c r="HS513" s="176"/>
      <c r="HT513" s="176"/>
      <c r="HU513" s="176"/>
      <c r="HV513" s="176"/>
      <c r="HW513" s="176"/>
      <c r="HX513" s="176"/>
      <c r="HY513" s="176"/>
      <c r="HZ513" s="176"/>
      <c r="IA513" s="176"/>
      <c r="IB513" s="176"/>
      <c r="IC513" s="176"/>
      <c r="ID513" s="176"/>
      <c r="IE513" s="176"/>
      <c r="IF513" s="176"/>
      <c r="IG513" s="176"/>
      <c r="IH513" s="176"/>
      <c r="II513" s="176"/>
      <c r="IJ513" s="176"/>
      <c r="IK513" s="176"/>
      <c r="IL513" s="176"/>
      <c r="IM513" s="176"/>
      <c r="IN513" s="176"/>
      <c r="IO513" s="176"/>
      <c r="IP513" s="176"/>
      <c r="IQ513" s="176"/>
      <c r="IR513" s="176"/>
      <c r="IS513" s="176"/>
      <c r="IT513" s="176"/>
      <c r="IU513" s="176"/>
      <c r="IV513" s="176"/>
    </row>
    <row r="514" spans="1:256" s="177" customFormat="1" x14ac:dyDescent="0.2">
      <c r="A514" s="591"/>
      <c r="B514" s="866" t="s">
        <v>229</v>
      </c>
      <c r="C514" s="813" t="s">
        <v>22</v>
      </c>
      <c r="D514" s="813" t="s">
        <v>223</v>
      </c>
      <c r="E514" s="813" t="s">
        <v>17</v>
      </c>
      <c r="F514" s="816" t="s">
        <v>224</v>
      </c>
      <c r="G514" s="818" t="s">
        <v>225</v>
      </c>
      <c r="H514" s="819"/>
      <c r="I514" s="820" t="s">
        <v>230</v>
      </c>
      <c r="J514" s="179"/>
      <c r="K514" s="175"/>
      <c r="L514" s="181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  <c r="CD514" s="176"/>
      <c r="CE514" s="176"/>
      <c r="CF514" s="176"/>
      <c r="CG514" s="176"/>
      <c r="CH514" s="176"/>
      <c r="CI514" s="176"/>
      <c r="CJ514" s="176"/>
      <c r="CK514" s="176"/>
      <c r="CL514" s="176"/>
      <c r="CM514" s="176"/>
      <c r="CN514" s="176"/>
      <c r="CO514" s="176"/>
      <c r="CP514" s="176"/>
      <c r="CQ514" s="176"/>
      <c r="CR514" s="176"/>
      <c r="CS514" s="176"/>
      <c r="CT514" s="176"/>
      <c r="CU514" s="176"/>
      <c r="CV514" s="176"/>
      <c r="CW514" s="176"/>
      <c r="CX514" s="176"/>
      <c r="CY514" s="176"/>
      <c r="CZ514" s="176"/>
      <c r="DA514" s="176"/>
      <c r="DB514" s="176"/>
      <c r="DC514" s="176"/>
      <c r="DD514" s="176"/>
      <c r="DE514" s="176"/>
      <c r="DF514" s="176"/>
      <c r="DG514" s="176"/>
      <c r="DH514" s="176"/>
      <c r="DI514" s="176"/>
      <c r="DJ514" s="176"/>
      <c r="DK514" s="176"/>
      <c r="DL514" s="176"/>
      <c r="DM514" s="176"/>
      <c r="DN514" s="176"/>
      <c r="DO514" s="176"/>
      <c r="DP514" s="176"/>
      <c r="DQ514" s="176"/>
      <c r="DR514" s="176"/>
      <c r="DS514" s="176"/>
      <c r="DT514" s="176"/>
      <c r="DU514" s="176"/>
      <c r="DV514" s="176"/>
      <c r="DW514" s="176"/>
      <c r="DX514" s="176"/>
      <c r="DY514" s="176"/>
      <c r="DZ514" s="176"/>
      <c r="EA514" s="176"/>
      <c r="EB514" s="176"/>
      <c r="EC514" s="176"/>
      <c r="ED514" s="176"/>
      <c r="EE514" s="176"/>
      <c r="EF514" s="176"/>
      <c r="EG514" s="176"/>
      <c r="EH514" s="176"/>
      <c r="EI514" s="176"/>
      <c r="EJ514" s="176"/>
      <c r="EK514" s="176"/>
      <c r="EL514" s="176"/>
      <c r="EM514" s="176"/>
      <c r="EN514" s="176"/>
      <c r="EO514" s="176"/>
      <c r="EP514" s="176"/>
      <c r="EQ514" s="176"/>
      <c r="ER514" s="176"/>
      <c r="ES514" s="176"/>
      <c r="ET514" s="176"/>
      <c r="EU514" s="176"/>
      <c r="EV514" s="176"/>
      <c r="EW514" s="176"/>
      <c r="EX514" s="176"/>
      <c r="EY514" s="176"/>
      <c r="EZ514" s="176"/>
      <c r="FA514" s="176"/>
      <c r="FB514" s="176"/>
      <c r="FC514" s="176"/>
      <c r="FD514" s="176"/>
      <c r="FE514" s="176"/>
      <c r="FF514" s="176"/>
      <c r="FG514" s="176"/>
      <c r="FH514" s="176"/>
      <c r="FI514" s="176"/>
      <c r="FJ514" s="176"/>
      <c r="FK514" s="176"/>
      <c r="FL514" s="176"/>
      <c r="FM514" s="176"/>
      <c r="FN514" s="176"/>
      <c r="FO514" s="176"/>
      <c r="FP514" s="176"/>
      <c r="FQ514" s="176"/>
      <c r="FR514" s="176"/>
      <c r="FS514" s="176"/>
      <c r="FT514" s="176"/>
      <c r="FU514" s="176"/>
      <c r="FV514" s="176"/>
      <c r="FW514" s="176"/>
      <c r="FX514" s="176"/>
      <c r="FY514" s="176"/>
      <c r="FZ514" s="176"/>
      <c r="GA514" s="176"/>
      <c r="GB514" s="176"/>
      <c r="GC514" s="176"/>
      <c r="GD514" s="176"/>
      <c r="GE514" s="176"/>
      <c r="GF514" s="176"/>
      <c r="GG514" s="176"/>
      <c r="GH514" s="176"/>
      <c r="GI514" s="176"/>
      <c r="GJ514" s="176"/>
      <c r="GK514" s="176"/>
      <c r="GL514" s="176"/>
      <c r="GM514" s="176"/>
      <c r="GN514" s="176"/>
      <c r="GO514" s="176"/>
      <c r="GP514" s="176"/>
      <c r="GQ514" s="176"/>
      <c r="GR514" s="176"/>
      <c r="GS514" s="176"/>
      <c r="GT514" s="176"/>
      <c r="GU514" s="176"/>
      <c r="GV514" s="176"/>
      <c r="GW514" s="176"/>
      <c r="GX514" s="176"/>
      <c r="GY514" s="176"/>
      <c r="GZ514" s="176"/>
      <c r="HA514" s="176"/>
      <c r="HB514" s="176"/>
      <c r="HC514" s="176"/>
      <c r="HD514" s="176"/>
      <c r="HE514" s="176"/>
      <c r="HF514" s="176"/>
      <c r="HG514" s="176"/>
      <c r="HH514" s="176"/>
      <c r="HI514" s="176"/>
      <c r="HJ514" s="176"/>
      <c r="HK514" s="176"/>
      <c r="HL514" s="176"/>
      <c r="HM514" s="176"/>
      <c r="HN514" s="176"/>
      <c r="HO514" s="176"/>
      <c r="HP514" s="176"/>
      <c r="HQ514" s="176"/>
      <c r="HR514" s="176"/>
      <c r="HS514" s="176"/>
      <c r="HT514" s="176"/>
      <c r="HU514" s="176"/>
      <c r="HV514" s="176"/>
      <c r="HW514" s="176"/>
      <c r="HX514" s="176"/>
      <c r="HY514" s="176"/>
      <c r="HZ514" s="176"/>
      <c r="IA514" s="176"/>
      <c r="IB514" s="176"/>
      <c r="IC514" s="176"/>
      <c r="ID514" s="176"/>
      <c r="IE514" s="176"/>
      <c r="IF514" s="176"/>
      <c r="IG514" s="176"/>
      <c r="IH514" s="176"/>
      <c r="II514" s="176"/>
      <c r="IJ514" s="176"/>
      <c r="IK514" s="176"/>
      <c r="IL514" s="176"/>
      <c r="IM514" s="176"/>
      <c r="IN514" s="176"/>
      <c r="IO514" s="176"/>
      <c r="IP514" s="176"/>
      <c r="IQ514" s="176"/>
      <c r="IR514" s="176"/>
      <c r="IS514" s="176"/>
      <c r="IT514" s="176"/>
      <c r="IU514" s="176"/>
      <c r="IV514" s="176"/>
    </row>
    <row r="515" spans="1:256" s="177" customFormat="1" x14ac:dyDescent="0.2">
      <c r="A515" s="591"/>
      <c r="B515" s="868"/>
      <c r="C515" s="814"/>
      <c r="D515" s="814"/>
      <c r="E515" s="814"/>
      <c r="F515" s="869"/>
      <c r="G515" s="165" t="s">
        <v>227</v>
      </c>
      <c r="H515" s="166" t="s">
        <v>228</v>
      </c>
      <c r="I515" s="821"/>
      <c r="J515" s="182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  <c r="CD515" s="176"/>
      <c r="CE515" s="176"/>
      <c r="CF515" s="176"/>
      <c r="CG515" s="176"/>
      <c r="CH515" s="176"/>
      <c r="CI515" s="176"/>
      <c r="CJ515" s="176"/>
      <c r="CK515" s="176"/>
      <c r="CL515" s="176"/>
      <c r="CM515" s="176"/>
      <c r="CN515" s="176"/>
      <c r="CO515" s="176"/>
      <c r="CP515" s="176"/>
      <c r="CQ515" s="176"/>
      <c r="CR515" s="176"/>
      <c r="CS515" s="176"/>
      <c r="CT515" s="176"/>
      <c r="CU515" s="176"/>
      <c r="CV515" s="176"/>
      <c r="CW515" s="176"/>
      <c r="CX515" s="176"/>
      <c r="CY515" s="176"/>
      <c r="CZ515" s="176"/>
      <c r="DA515" s="176"/>
      <c r="DB515" s="176"/>
      <c r="DC515" s="176"/>
      <c r="DD515" s="176"/>
      <c r="DE515" s="176"/>
      <c r="DF515" s="176"/>
      <c r="DG515" s="176"/>
      <c r="DH515" s="176"/>
      <c r="DI515" s="176"/>
      <c r="DJ515" s="176"/>
      <c r="DK515" s="176"/>
      <c r="DL515" s="176"/>
      <c r="DM515" s="176"/>
      <c r="DN515" s="176"/>
      <c r="DO515" s="176"/>
      <c r="DP515" s="176"/>
      <c r="DQ515" s="176"/>
      <c r="DR515" s="176"/>
      <c r="DS515" s="176"/>
      <c r="DT515" s="176"/>
      <c r="DU515" s="176"/>
      <c r="DV515" s="176"/>
      <c r="DW515" s="176"/>
      <c r="DX515" s="176"/>
      <c r="DY515" s="176"/>
      <c r="DZ515" s="176"/>
      <c r="EA515" s="176"/>
      <c r="EB515" s="176"/>
      <c r="EC515" s="176"/>
      <c r="ED515" s="176"/>
      <c r="EE515" s="176"/>
      <c r="EF515" s="176"/>
      <c r="EG515" s="176"/>
      <c r="EH515" s="176"/>
      <c r="EI515" s="176"/>
      <c r="EJ515" s="176"/>
      <c r="EK515" s="176"/>
      <c r="EL515" s="176"/>
      <c r="EM515" s="176"/>
      <c r="EN515" s="176"/>
      <c r="EO515" s="176"/>
      <c r="EP515" s="176"/>
      <c r="EQ515" s="176"/>
      <c r="ER515" s="176"/>
      <c r="ES515" s="176"/>
      <c r="ET515" s="176"/>
      <c r="EU515" s="176"/>
      <c r="EV515" s="176"/>
      <c r="EW515" s="176"/>
      <c r="EX515" s="176"/>
      <c r="EY515" s="176"/>
      <c r="EZ515" s="176"/>
      <c r="FA515" s="176"/>
      <c r="FB515" s="176"/>
      <c r="FC515" s="176"/>
      <c r="FD515" s="176"/>
      <c r="FE515" s="176"/>
      <c r="FF515" s="176"/>
      <c r="FG515" s="176"/>
      <c r="FH515" s="176"/>
      <c r="FI515" s="176"/>
      <c r="FJ515" s="176"/>
      <c r="FK515" s="176"/>
      <c r="FL515" s="176"/>
      <c r="FM515" s="176"/>
      <c r="FN515" s="176"/>
      <c r="FO515" s="176"/>
      <c r="FP515" s="176"/>
      <c r="FQ515" s="176"/>
      <c r="FR515" s="176"/>
      <c r="FS515" s="176"/>
      <c r="FT515" s="176"/>
      <c r="FU515" s="176"/>
      <c r="FV515" s="176"/>
      <c r="FW515" s="176"/>
      <c r="FX515" s="176"/>
      <c r="FY515" s="176"/>
      <c r="FZ515" s="176"/>
      <c r="GA515" s="176"/>
      <c r="GB515" s="176"/>
      <c r="GC515" s="176"/>
      <c r="GD515" s="176"/>
      <c r="GE515" s="176"/>
      <c r="GF515" s="176"/>
      <c r="GG515" s="176"/>
      <c r="GH515" s="176"/>
      <c r="GI515" s="176"/>
      <c r="GJ515" s="176"/>
      <c r="GK515" s="176"/>
      <c r="GL515" s="176"/>
      <c r="GM515" s="176"/>
      <c r="GN515" s="176"/>
      <c r="GO515" s="176"/>
      <c r="GP515" s="176"/>
      <c r="GQ515" s="176"/>
      <c r="GR515" s="176"/>
      <c r="GS515" s="176"/>
      <c r="GT515" s="176"/>
      <c r="GU515" s="176"/>
      <c r="GV515" s="176"/>
      <c r="GW515" s="176"/>
      <c r="GX515" s="176"/>
      <c r="GY515" s="176"/>
      <c r="GZ515" s="176"/>
      <c r="HA515" s="176"/>
      <c r="HB515" s="176"/>
      <c r="HC515" s="176"/>
      <c r="HD515" s="176"/>
      <c r="HE515" s="176"/>
      <c r="HF515" s="176"/>
      <c r="HG515" s="176"/>
      <c r="HH515" s="176"/>
      <c r="HI515" s="176"/>
      <c r="HJ515" s="176"/>
      <c r="HK515" s="176"/>
      <c r="HL515" s="176"/>
      <c r="HM515" s="176"/>
      <c r="HN515" s="176"/>
      <c r="HO515" s="176"/>
      <c r="HP515" s="176"/>
      <c r="HQ515" s="176"/>
      <c r="HR515" s="176"/>
      <c r="HS515" s="176"/>
      <c r="HT515" s="176"/>
      <c r="HU515" s="176"/>
      <c r="HV515" s="176"/>
      <c r="HW515" s="176"/>
      <c r="HX515" s="176"/>
      <c r="HY515" s="176"/>
      <c r="HZ515" s="176"/>
      <c r="IA515" s="176"/>
      <c r="IB515" s="176"/>
      <c r="IC515" s="176"/>
      <c r="ID515" s="176"/>
      <c r="IE515" s="176"/>
      <c r="IF515" s="176"/>
      <c r="IG515" s="176"/>
      <c r="IH515" s="176"/>
      <c r="II515" s="176"/>
      <c r="IJ515" s="176"/>
      <c r="IK515" s="176"/>
      <c r="IL515" s="176"/>
      <c r="IM515" s="176"/>
      <c r="IN515" s="176"/>
      <c r="IO515" s="176"/>
      <c r="IP515" s="176"/>
      <c r="IQ515" s="176"/>
      <c r="IR515" s="176"/>
      <c r="IS515" s="176"/>
      <c r="IT515" s="176"/>
      <c r="IU515" s="176"/>
      <c r="IV515" s="176"/>
    </row>
    <row r="516" spans="1:256" s="177" customFormat="1" ht="22.5" x14ac:dyDescent="0.2">
      <c r="A516" s="591"/>
      <c r="B516" s="625" t="s">
        <v>1042</v>
      </c>
      <c r="C516" s="633" t="s">
        <v>8</v>
      </c>
      <c r="D516" s="633">
        <v>12329</v>
      </c>
      <c r="E516" s="633" t="s">
        <v>269</v>
      </c>
      <c r="F516" s="608">
        <v>0.54</v>
      </c>
      <c r="G516" s="617">
        <v>113.37</v>
      </c>
      <c r="H516" s="610">
        <f>TRUNC(F516*G516,2)</f>
        <v>61.21</v>
      </c>
      <c r="I516" s="611"/>
      <c r="J516" s="182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  <c r="AZ516" s="176"/>
      <c r="BA516" s="176"/>
      <c r="BB516" s="176"/>
      <c r="BC516" s="176"/>
      <c r="BD516" s="176"/>
      <c r="BE516" s="176"/>
      <c r="BF516" s="176"/>
      <c r="BG516" s="176"/>
      <c r="BH516" s="176"/>
      <c r="BI516" s="176"/>
      <c r="BJ516" s="176"/>
      <c r="BK516" s="176"/>
      <c r="BL516" s="176"/>
      <c r="BM516" s="176"/>
      <c r="BN516" s="176"/>
      <c r="BO516" s="176"/>
      <c r="BP516" s="176"/>
      <c r="BQ516" s="176"/>
      <c r="BR516" s="176"/>
      <c r="BS516" s="176"/>
      <c r="BT516" s="176"/>
      <c r="BU516" s="176"/>
      <c r="BV516" s="176"/>
      <c r="BW516" s="176"/>
      <c r="BX516" s="176"/>
      <c r="BY516" s="176"/>
      <c r="BZ516" s="176"/>
      <c r="CA516" s="176"/>
      <c r="CB516" s="176"/>
      <c r="CC516" s="176"/>
      <c r="CD516" s="176"/>
      <c r="CE516" s="176"/>
      <c r="CF516" s="176"/>
      <c r="CG516" s="176"/>
      <c r="CH516" s="176"/>
      <c r="CI516" s="176"/>
      <c r="CJ516" s="176"/>
      <c r="CK516" s="176"/>
      <c r="CL516" s="176"/>
      <c r="CM516" s="176"/>
      <c r="CN516" s="176"/>
      <c r="CO516" s="176"/>
      <c r="CP516" s="176"/>
      <c r="CQ516" s="176"/>
      <c r="CR516" s="176"/>
      <c r="CS516" s="176"/>
      <c r="CT516" s="176"/>
      <c r="CU516" s="176"/>
      <c r="CV516" s="176"/>
      <c r="CW516" s="176"/>
      <c r="CX516" s="176"/>
      <c r="CY516" s="176"/>
      <c r="CZ516" s="176"/>
      <c r="DA516" s="176"/>
      <c r="DB516" s="176"/>
      <c r="DC516" s="176"/>
      <c r="DD516" s="176"/>
      <c r="DE516" s="176"/>
      <c r="DF516" s="176"/>
      <c r="DG516" s="176"/>
      <c r="DH516" s="176"/>
      <c r="DI516" s="176"/>
      <c r="DJ516" s="176"/>
      <c r="DK516" s="176"/>
      <c r="DL516" s="176"/>
      <c r="DM516" s="176"/>
      <c r="DN516" s="176"/>
      <c r="DO516" s="176"/>
      <c r="DP516" s="176"/>
      <c r="DQ516" s="176"/>
      <c r="DR516" s="176"/>
      <c r="DS516" s="176"/>
      <c r="DT516" s="176"/>
      <c r="DU516" s="176"/>
      <c r="DV516" s="176"/>
      <c r="DW516" s="176"/>
      <c r="DX516" s="176"/>
      <c r="DY516" s="176"/>
      <c r="DZ516" s="176"/>
      <c r="EA516" s="176"/>
      <c r="EB516" s="176"/>
      <c r="EC516" s="176"/>
      <c r="ED516" s="176"/>
      <c r="EE516" s="176"/>
      <c r="EF516" s="176"/>
      <c r="EG516" s="176"/>
      <c r="EH516" s="176"/>
      <c r="EI516" s="176"/>
      <c r="EJ516" s="176"/>
      <c r="EK516" s="176"/>
      <c r="EL516" s="176"/>
      <c r="EM516" s="176"/>
      <c r="EN516" s="176"/>
      <c r="EO516" s="176"/>
      <c r="EP516" s="176"/>
      <c r="EQ516" s="176"/>
      <c r="ER516" s="176"/>
      <c r="ES516" s="176"/>
      <c r="ET516" s="176"/>
      <c r="EU516" s="176"/>
      <c r="EV516" s="176"/>
      <c r="EW516" s="176"/>
      <c r="EX516" s="176"/>
      <c r="EY516" s="176"/>
      <c r="EZ516" s="176"/>
      <c r="FA516" s="176"/>
      <c r="FB516" s="176"/>
      <c r="FC516" s="176"/>
      <c r="FD516" s="176"/>
      <c r="FE516" s="176"/>
      <c r="FF516" s="176"/>
      <c r="FG516" s="176"/>
      <c r="FH516" s="176"/>
      <c r="FI516" s="176"/>
      <c r="FJ516" s="176"/>
      <c r="FK516" s="176"/>
      <c r="FL516" s="176"/>
      <c r="FM516" s="176"/>
      <c r="FN516" s="176"/>
      <c r="FO516" s="176"/>
      <c r="FP516" s="176"/>
      <c r="FQ516" s="176"/>
      <c r="FR516" s="176"/>
      <c r="FS516" s="176"/>
      <c r="FT516" s="176"/>
      <c r="FU516" s="176"/>
      <c r="FV516" s="176"/>
      <c r="FW516" s="176"/>
      <c r="FX516" s="176"/>
      <c r="FY516" s="176"/>
      <c r="FZ516" s="176"/>
      <c r="GA516" s="176"/>
      <c r="GB516" s="176"/>
      <c r="GC516" s="176"/>
      <c r="GD516" s="176"/>
      <c r="GE516" s="176"/>
      <c r="GF516" s="176"/>
      <c r="GG516" s="176"/>
      <c r="GH516" s="176"/>
      <c r="GI516" s="176"/>
      <c r="GJ516" s="176"/>
      <c r="GK516" s="176"/>
      <c r="GL516" s="176"/>
      <c r="GM516" s="176"/>
      <c r="GN516" s="176"/>
      <c r="GO516" s="176"/>
      <c r="GP516" s="176"/>
      <c r="GQ516" s="176"/>
      <c r="GR516" s="176"/>
      <c r="GS516" s="176"/>
      <c r="GT516" s="176"/>
      <c r="GU516" s="176"/>
      <c r="GV516" s="176"/>
      <c r="GW516" s="176"/>
      <c r="GX516" s="176"/>
      <c r="GY516" s="176"/>
      <c r="GZ516" s="176"/>
      <c r="HA516" s="176"/>
      <c r="HB516" s="176"/>
      <c r="HC516" s="176"/>
      <c r="HD516" s="176"/>
      <c r="HE516" s="176"/>
      <c r="HF516" s="176"/>
      <c r="HG516" s="176"/>
      <c r="HH516" s="176"/>
      <c r="HI516" s="176"/>
      <c r="HJ516" s="176"/>
      <c r="HK516" s="176"/>
      <c r="HL516" s="176"/>
      <c r="HM516" s="176"/>
      <c r="HN516" s="176"/>
      <c r="HO516" s="176"/>
      <c r="HP516" s="176"/>
      <c r="HQ516" s="176"/>
      <c r="HR516" s="176"/>
      <c r="HS516" s="176"/>
      <c r="HT516" s="176"/>
      <c r="HU516" s="176"/>
      <c r="HV516" s="176"/>
      <c r="HW516" s="176"/>
      <c r="HX516" s="176"/>
      <c r="HY516" s="176"/>
      <c r="HZ516" s="176"/>
      <c r="IA516" s="176"/>
      <c r="IB516" s="176"/>
      <c r="IC516" s="176"/>
      <c r="ID516" s="176"/>
      <c r="IE516" s="176"/>
      <c r="IF516" s="176"/>
      <c r="IG516" s="176"/>
      <c r="IH516" s="176"/>
      <c r="II516" s="176"/>
      <c r="IJ516" s="176"/>
      <c r="IK516" s="176"/>
      <c r="IL516" s="176"/>
      <c r="IM516" s="176"/>
      <c r="IN516" s="176"/>
      <c r="IO516" s="176"/>
      <c r="IP516" s="176"/>
      <c r="IQ516" s="176"/>
      <c r="IR516" s="176"/>
      <c r="IS516" s="176"/>
      <c r="IT516" s="176"/>
      <c r="IU516" s="176"/>
      <c r="IV516" s="176"/>
    </row>
    <row r="517" spans="1:256" s="177" customFormat="1" ht="17.25" customHeight="1" x14ac:dyDescent="0.2">
      <c r="A517" s="591"/>
      <c r="B517" s="132"/>
      <c r="C517" s="77"/>
      <c r="D517" s="593"/>
      <c r="E517" s="111"/>
      <c r="F517" s="172"/>
      <c r="G517" s="594"/>
      <c r="H517" s="125"/>
      <c r="I517" s="569"/>
      <c r="J517" s="182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  <c r="CR517" s="176"/>
      <c r="CS517" s="176"/>
      <c r="CT517" s="176"/>
      <c r="CU517" s="176"/>
      <c r="CV517" s="176"/>
      <c r="CW517" s="176"/>
      <c r="CX517" s="176"/>
      <c r="CY517" s="176"/>
      <c r="CZ517" s="176"/>
      <c r="DA517" s="176"/>
      <c r="DB517" s="176"/>
      <c r="DC517" s="176"/>
      <c r="DD517" s="176"/>
      <c r="DE517" s="176"/>
      <c r="DF517" s="176"/>
      <c r="DG517" s="176"/>
      <c r="DH517" s="176"/>
      <c r="DI517" s="176"/>
      <c r="DJ517" s="176"/>
      <c r="DK517" s="176"/>
      <c r="DL517" s="176"/>
      <c r="DM517" s="176"/>
      <c r="DN517" s="176"/>
      <c r="DO517" s="176"/>
      <c r="DP517" s="176"/>
      <c r="DQ517" s="176"/>
      <c r="DR517" s="176"/>
      <c r="DS517" s="176"/>
      <c r="DT517" s="176"/>
      <c r="DU517" s="176"/>
      <c r="DV517" s="176"/>
      <c r="DW517" s="176"/>
      <c r="DX517" s="176"/>
      <c r="DY517" s="176"/>
      <c r="DZ517" s="176"/>
      <c r="EA517" s="176"/>
      <c r="EB517" s="176"/>
      <c r="EC517" s="176"/>
      <c r="ED517" s="176"/>
      <c r="EE517" s="176"/>
      <c r="EF517" s="176"/>
      <c r="EG517" s="176"/>
      <c r="EH517" s="176"/>
      <c r="EI517" s="176"/>
      <c r="EJ517" s="176"/>
      <c r="EK517" s="176"/>
      <c r="EL517" s="176"/>
      <c r="EM517" s="176"/>
      <c r="EN517" s="176"/>
      <c r="EO517" s="176"/>
      <c r="EP517" s="176"/>
      <c r="EQ517" s="176"/>
      <c r="ER517" s="176"/>
      <c r="ES517" s="176"/>
      <c r="ET517" s="176"/>
      <c r="EU517" s="176"/>
      <c r="EV517" s="176"/>
      <c r="EW517" s="176"/>
      <c r="EX517" s="176"/>
      <c r="EY517" s="176"/>
      <c r="EZ517" s="176"/>
      <c r="FA517" s="176"/>
      <c r="FB517" s="176"/>
      <c r="FC517" s="176"/>
      <c r="FD517" s="176"/>
      <c r="FE517" s="176"/>
      <c r="FF517" s="176"/>
      <c r="FG517" s="176"/>
      <c r="FH517" s="176"/>
      <c r="FI517" s="176"/>
      <c r="FJ517" s="176"/>
      <c r="FK517" s="176"/>
      <c r="FL517" s="176"/>
      <c r="FM517" s="176"/>
      <c r="FN517" s="176"/>
      <c r="FO517" s="176"/>
      <c r="FP517" s="176"/>
      <c r="FQ517" s="176"/>
      <c r="FR517" s="176"/>
      <c r="FS517" s="176"/>
      <c r="FT517" s="176"/>
      <c r="FU517" s="176"/>
      <c r="FV517" s="176"/>
      <c r="FW517" s="176"/>
      <c r="FX517" s="176"/>
      <c r="FY517" s="176"/>
      <c r="FZ517" s="176"/>
      <c r="GA517" s="176"/>
      <c r="GB517" s="176"/>
      <c r="GC517" s="176"/>
      <c r="GD517" s="176"/>
      <c r="GE517" s="176"/>
      <c r="GF517" s="176"/>
      <c r="GG517" s="176"/>
      <c r="GH517" s="176"/>
      <c r="GI517" s="176"/>
      <c r="GJ517" s="176"/>
      <c r="GK517" s="176"/>
      <c r="GL517" s="176"/>
      <c r="GM517" s="176"/>
      <c r="GN517" s="176"/>
      <c r="GO517" s="176"/>
      <c r="GP517" s="176"/>
      <c r="GQ517" s="176"/>
      <c r="GR517" s="176"/>
      <c r="GS517" s="176"/>
      <c r="GT517" s="176"/>
      <c r="GU517" s="176"/>
      <c r="GV517" s="176"/>
      <c r="GW517" s="176"/>
      <c r="GX517" s="176"/>
      <c r="GY517" s="176"/>
      <c r="GZ517" s="176"/>
      <c r="HA517" s="176"/>
      <c r="HB517" s="176"/>
      <c r="HC517" s="176"/>
      <c r="HD517" s="176"/>
      <c r="HE517" s="176"/>
      <c r="HF517" s="176"/>
      <c r="HG517" s="176"/>
      <c r="HH517" s="176"/>
      <c r="HI517" s="176"/>
      <c r="HJ517" s="176"/>
      <c r="HK517" s="176"/>
      <c r="HL517" s="176"/>
      <c r="HM517" s="176"/>
      <c r="HN517" s="176"/>
      <c r="HO517" s="176"/>
      <c r="HP517" s="176"/>
      <c r="HQ517" s="176"/>
      <c r="HR517" s="176"/>
      <c r="HS517" s="176"/>
      <c r="HT517" s="176"/>
      <c r="HU517" s="176"/>
      <c r="HV517" s="176"/>
      <c r="HW517" s="176"/>
      <c r="HX517" s="176"/>
      <c r="HY517" s="176"/>
      <c r="HZ517" s="176"/>
      <c r="IA517" s="176"/>
      <c r="IB517" s="176"/>
      <c r="IC517" s="176"/>
      <c r="ID517" s="176"/>
      <c r="IE517" s="176"/>
      <c r="IF517" s="176"/>
      <c r="IG517" s="176"/>
      <c r="IH517" s="176"/>
      <c r="II517" s="176"/>
      <c r="IJ517" s="176"/>
      <c r="IK517" s="176"/>
      <c r="IL517" s="176"/>
      <c r="IM517" s="176"/>
      <c r="IN517" s="176"/>
      <c r="IO517" s="176"/>
      <c r="IP517" s="176"/>
      <c r="IQ517" s="176"/>
      <c r="IR517" s="176"/>
      <c r="IS517" s="176"/>
      <c r="IT517" s="176"/>
      <c r="IU517" s="176"/>
      <c r="IV517" s="176"/>
    </row>
    <row r="518" spans="1:256" s="177" customFormat="1" x14ac:dyDescent="0.2">
      <c r="A518" s="591"/>
      <c r="B518" s="170" t="s">
        <v>230</v>
      </c>
      <c r="C518" s="808"/>
      <c r="D518" s="809"/>
      <c r="E518" s="809"/>
      <c r="F518" s="809"/>
      <c r="G518" s="809"/>
      <c r="H518" s="810"/>
      <c r="I518" s="171">
        <f>SUM(H516:H517)</f>
        <v>61.21</v>
      </c>
      <c r="J518" s="182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  <c r="CD518" s="176"/>
      <c r="CE518" s="176"/>
      <c r="CF518" s="176"/>
      <c r="CG518" s="176"/>
      <c r="CH518" s="176"/>
      <c r="CI518" s="176"/>
      <c r="CJ518" s="176"/>
      <c r="CK518" s="176"/>
      <c r="CL518" s="176"/>
      <c r="CM518" s="176"/>
      <c r="CN518" s="176"/>
      <c r="CO518" s="176"/>
      <c r="CP518" s="176"/>
      <c r="CQ518" s="176"/>
      <c r="CR518" s="176"/>
      <c r="CS518" s="176"/>
      <c r="CT518" s="176"/>
      <c r="CU518" s="176"/>
      <c r="CV518" s="176"/>
      <c r="CW518" s="176"/>
      <c r="CX518" s="176"/>
      <c r="CY518" s="176"/>
      <c r="CZ518" s="176"/>
      <c r="DA518" s="176"/>
      <c r="DB518" s="176"/>
      <c r="DC518" s="176"/>
      <c r="DD518" s="176"/>
      <c r="DE518" s="176"/>
      <c r="DF518" s="176"/>
      <c r="DG518" s="176"/>
      <c r="DH518" s="176"/>
      <c r="DI518" s="176"/>
      <c r="DJ518" s="176"/>
      <c r="DK518" s="176"/>
      <c r="DL518" s="176"/>
      <c r="DM518" s="176"/>
      <c r="DN518" s="176"/>
      <c r="DO518" s="176"/>
      <c r="DP518" s="176"/>
      <c r="DQ518" s="176"/>
      <c r="DR518" s="176"/>
      <c r="DS518" s="176"/>
      <c r="DT518" s="176"/>
      <c r="DU518" s="176"/>
      <c r="DV518" s="176"/>
      <c r="DW518" s="176"/>
      <c r="DX518" s="176"/>
      <c r="DY518" s="176"/>
      <c r="DZ518" s="176"/>
      <c r="EA518" s="176"/>
      <c r="EB518" s="176"/>
      <c r="EC518" s="176"/>
      <c r="ED518" s="176"/>
      <c r="EE518" s="176"/>
      <c r="EF518" s="176"/>
      <c r="EG518" s="176"/>
      <c r="EH518" s="176"/>
      <c r="EI518" s="176"/>
      <c r="EJ518" s="176"/>
      <c r="EK518" s="176"/>
      <c r="EL518" s="176"/>
      <c r="EM518" s="176"/>
      <c r="EN518" s="176"/>
      <c r="EO518" s="176"/>
      <c r="EP518" s="176"/>
      <c r="EQ518" s="176"/>
      <c r="ER518" s="176"/>
      <c r="ES518" s="176"/>
      <c r="ET518" s="176"/>
      <c r="EU518" s="176"/>
      <c r="EV518" s="176"/>
      <c r="EW518" s="176"/>
      <c r="EX518" s="176"/>
      <c r="EY518" s="176"/>
      <c r="EZ518" s="176"/>
      <c r="FA518" s="176"/>
      <c r="FB518" s="176"/>
      <c r="FC518" s="176"/>
      <c r="FD518" s="176"/>
      <c r="FE518" s="176"/>
      <c r="FF518" s="176"/>
      <c r="FG518" s="176"/>
      <c r="FH518" s="176"/>
      <c r="FI518" s="176"/>
      <c r="FJ518" s="176"/>
      <c r="FK518" s="176"/>
      <c r="FL518" s="176"/>
      <c r="FM518" s="176"/>
      <c r="FN518" s="176"/>
      <c r="FO518" s="176"/>
      <c r="FP518" s="176"/>
      <c r="FQ518" s="176"/>
      <c r="FR518" s="176"/>
      <c r="FS518" s="176"/>
      <c r="FT518" s="176"/>
      <c r="FU518" s="176"/>
      <c r="FV518" s="176"/>
      <c r="FW518" s="176"/>
      <c r="FX518" s="176"/>
      <c r="FY518" s="176"/>
      <c r="FZ518" s="176"/>
      <c r="GA518" s="176"/>
      <c r="GB518" s="176"/>
      <c r="GC518" s="176"/>
      <c r="GD518" s="176"/>
      <c r="GE518" s="176"/>
      <c r="GF518" s="176"/>
      <c r="GG518" s="176"/>
      <c r="GH518" s="176"/>
      <c r="GI518" s="176"/>
      <c r="GJ518" s="176"/>
      <c r="GK518" s="176"/>
      <c r="GL518" s="176"/>
      <c r="GM518" s="176"/>
      <c r="GN518" s="176"/>
      <c r="GO518" s="176"/>
      <c r="GP518" s="176"/>
      <c r="GQ518" s="176"/>
      <c r="GR518" s="176"/>
      <c r="GS518" s="176"/>
      <c r="GT518" s="176"/>
      <c r="GU518" s="176"/>
      <c r="GV518" s="176"/>
      <c r="GW518" s="176"/>
      <c r="GX518" s="176"/>
      <c r="GY518" s="176"/>
      <c r="GZ518" s="176"/>
      <c r="HA518" s="176"/>
      <c r="HB518" s="176"/>
      <c r="HC518" s="176"/>
      <c r="HD518" s="176"/>
      <c r="HE518" s="176"/>
      <c r="HF518" s="176"/>
      <c r="HG518" s="176"/>
      <c r="HH518" s="176"/>
      <c r="HI518" s="176"/>
      <c r="HJ518" s="176"/>
      <c r="HK518" s="176"/>
      <c r="HL518" s="176"/>
      <c r="HM518" s="176"/>
      <c r="HN518" s="176"/>
      <c r="HO518" s="176"/>
      <c r="HP518" s="176"/>
      <c r="HQ518" s="176"/>
      <c r="HR518" s="176"/>
      <c r="HS518" s="176"/>
      <c r="HT518" s="176"/>
      <c r="HU518" s="176"/>
      <c r="HV518" s="176"/>
      <c r="HW518" s="176"/>
      <c r="HX518" s="176"/>
      <c r="HY518" s="176"/>
      <c r="HZ518" s="176"/>
      <c r="IA518" s="176"/>
      <c r="IB518" s="176"/>
      <c r="IC518" s="176"/>
      <c r="ID518" s="176"/>
      <c r="IE518" s="176"/>
      <c r="IF518" s="176"/>
      <c r="IG518" s="176"/>
      <c r="IH518" s="176"/>
      <c r="II518" s="176"/>
      <c r="IJ518" s="176"/>
      <c r="IK518" s="176"/>
      <c r="IL518" s="176"/>
      <c r="IM518" s="176"/>
      <c r="IN518" s="176"/>
      <c r="IO518" s="176"/>
      <c r="IP518" s="176"/>
      <c r="IQ518" s="176"/>
      <c r="IR518" s="176"/>
      <c r="IS518" s="176"/>
      <c r="IT518" s="176"/>
      <c r="IU518" s="176"/>
      <c r="IV518" s="176"/>
    </row>
    <row r="519" spans="1:256" s="177" customFormat="1" x14ac:dyDescent="0.2">
      <c r="A519" s="591"/>
      <c r="B519" s="126"/>
      <c r="C519" s="127"/>
      <c r="D519" s="127"/>
      <c r="E519" s="128"/>
      <c r="F519" s="88"/>
      <c r="G519" s="129"/>
      <c r="H519" s="130"/>
      <c r="I519" s="131"/>
      <c r="J519" s="182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  <c r="CD519" s="176"/>
      <c r="CE519" s="176"/>
      <c r="CF519" s="176"/>
      <c r="CG519" s="176"/>
      <c r="CH519" s="176"/>
      <c r="CI519" s="176"/>
      <c r="CJ519" s="176"/>
      <c r="CK519" s="176"/>
      <c r="CL519" s="176"/>
      <c r="CM519" s="176"/>
      <c r="CN519" s="176"/>
      <c r="CO519" s="176"/>
      <c r="CP519" s="176"/>
      <c r="CQ519" s="176"/>
      <c r="CR519" s="176"/>
      <c r="CS519" s="176"/>
      <c r="CT519" s="176"/>
      <c r="CU519" s="176"/>
      <c r="CV519" s="176"/>
      <c r="CW519" s="176"/>
      <c r="CX519" s="176"/>
      <c r="CY519" s="176"/>
      <c r="CZ519" s="176"/>
      <c r="DA519" s="176"/>
      <c r="DB519" s="176"/>
      <c r="DC519" s="176"/>
      <c r="DD519" s="176"/>
      <c r="DE519" s="176"/>
      <c r="DF519" s="176"/>
      <c r="DG519" s="176"/>
      <c r="DH519" s="176"/>
      <c r="DI519" s="176"/>
      <c r="DJ519" s="176"/>
      <c r="DK519" s="176"/>
      <c r="DL519" s="176"/>
      <c r="DM519" s="176"/>
      <c r="DN519" s="176"/>
      <c r="DO519" s="176"/>
      <c r="DP519" s="176"/>
      <c r="DQ519" s="176"/>
      <c r="DR519" s="176"/>
      <c r="DS519" s="176"/>
      <c r="DT519" s="176"/>
      <c r="DU519" s="176"/>
      <c r="DV519" s="176"/>
      <c r="DW519" s="176"/>
      <c r="DX519" s="176"/>
      <c r="DY519" s="176"/>
      <c r="DZ519" s="176"/>
      <c r="EA519" s="176"/>
      <c r="EB519" s="176"/>
      <c r="EC519" s="176"/>
      <c r="ED519" s="176"/>
      <c r="EE519" s="176"/>
      <c r="EF519" s="176"/>
      <c r="EG519" s="176"/>
      <c r="EH519" s="176"/>
      <c r="EI519" s="176"/>
      <c r="EJ519" s="176"/>
      <c r="EK519" s="176"/>
      <c r="EL519" s="176"/>
      <c r="EM519" s="176"/>
      <c r="EN519" s="176"/>
      <c r="EO519" s="176"/>
      <c r="EP519" s="176"/>
      <c r="EQ519" s="176"/>
      <c r="ER519" s="176"/>
      <c r="ES519" s="176"/>
      <c r="ET519" s="176"/>
      <c r="EU519" s="176"/>
      <c r="EV519" s="176"/>
      <c r="EW519" s="176"/>
      <c r="EX519" s="176"/>
      <c r="EY519" s="176"/>
      <c r="EZ519" s="176"/>
      <c r="FA519" s="176"/>
      <c r="FB519" s="176"/>
      <c r="FC519" s="176"/>
      <c r="FD519" s="176"/>
      <c r="FE519" s="176"/>
      <c r="FF519" s="176"/>
      <c r="FG519" s="176"/>
      <c r="FH519" s="176"/>
      <c r="FI519" s="176"/>
      <c r="FJ519" s="176"/>
      <c r="FK519" s="176"/>
      <c r="FL519" s="176"/>
      <c r="FM519" s="176"/>
      <c r="FN519" s="176"/>
      <c r="FO519" s="176"/>
      <c r="FP519" s="176"/>
      <c r="FQ519" s="176"/>
      <c r="FR519" s="176"/>
      <c r="FS519" s="176"/>
      <c r="FT519" s="176"/>
      <c r="FU519" s="176"/>
      <c r="FV519" s="176"/>
      <c r="FW519" s="176"/>
      <c r="FX519" s="176"/>
      <c r="FY519" s="176"/>
      <c r="FZ519" s="176"/>
      <c r="GA519" s="176"/>
      <c r="GB519" s="176"/>
      <c r="GC519" s="176"/>
      <c r="GD519" s="176"/>
      <c r="GE519" s="176"/>
      <c r="GF519" s="176"/>
      <c r="GG519" s="176"/>
      <c r="GH519" s="176"/>
      <c r="GI519" s="176"/>
      <c r="GJ519" s="176"/>
      <c r="GK519" s="176"/>
      <c r="GL519" s="176"/>
      <c r="GM519" s="176"/>
      <c r="GN519" s="176"/>
      <c r="GO519" s="176"/>
      <c r="GP519" s="176"/>
      <c r="GQ519" s="176"/>
      <c r="GR519" s="176"/>
      <c r="GS519" s="176"/>
      <c r="GT519" s="176"/>
      <c r="GU519" s="176"/>
      <c r="GV519" s="176"/>
      <c r="GW519" s="176"/>
      <c r="GX519" s="176"/>
      <c r="GY519" s="176"/>
      <c r="GZ519" s="176"/>
      <c r="HA519" s="176"/>
      <c r="HB519" s="176"/>
      <c r="HC519" s="176"/>
      <c r="HD519" s="176"/>
      <c r="HE519" s="176"/>
      <c r="HF519" s="176"/>
      <c r="HG519" s="176"/>
      <c r="HH519" s="176"/>
      <c r="HI519" s="176"/>
      <c r="HJ519" s="176"/>
      <c r="HK519" s="176"/>
      <c r="HL519" s="176"/>
      <c r="HM519" s="176"/>
      <c r="HN519" s="176"/>
      <c r="HO519" s="176"/>
      <c r="HP519" s="176"/>
      <c r="HQ519" s="176"/>
      <c r="HR519" s="176"/>
      <c r="HS519" s="176"/>
      <c r="HT519" s="176"/>
      <c r="HU519" s="176"/>
      <c r="HV519" s="176"/>
      <c r="HW519" s="176"/>
      <c r="HX519" s="176"/>
      <c r="HY519" s="176"/>
      <c r="HZ519" s="176"/>
      <c r="IA519" s="176"/>
      <c r="IB519" s="176"/>
      <c r="IC519" s="176"/>
      <c r="ID519" s="176"/>
      <c r="IE519" s="176"/>
      <c r="IF519" s="176"/>
      <c r="IG519" s="176"/>
      <c r="IH519" s="176"/>
      <c r="II519" s="176"/>
      <c r="IJ519" s="176"/>
      <c r="IK519" s="176"/>
      <c r="IL519" s="176"/>
      <c r="IM519" s="176"/>
      <c r="IN519" s="176"/>
      <c r="IO519" s="176"/>
      <c r="IP519" s="176"/>
      <c r="IQ519" s="176"/>
      <c r="IR519" s="176"/>
      <c r="IS519" s="176"/>
      <c r="IT519" s="176"/>
      <c r="IU519" s="176"/>
      <c r="IV519" s="176"/>
    </row>
    <row r="520" spans="1:256" s="177" customFormat="1" x14ac:dyDescent="0.2">
      <c r="A520" s="591"/>
      <c r="B520" s="811" t="s">
        <v>231</v>
      </c>
      <c r="C520" s="813" t="s">
        <v>22</v>
      </c>
      <c r="D520" s="813" t="s">
        <v>223</v>
      </c>
      <c r="E520" s="813" t="s">
        <v>17</v>
      </c>
      <c r="F520" s="816" t="s">
        <v>224</v>
      </c>
      <c r="G520" s="818" t="s">
        <v>225</v>
      </c>
      <c r="H520" s="819"/>
      <c r="I520" s="820" t="s">
        <v>232</v>
      </c>
      <c r="J520" s="182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  <c r="CD520" s="176"/>
      <c r="CE520" s="176"/>
      <c r="CF520" s="176"/>
      <c r="CG520" s="176"/>
      <c r="CH520" s="176"/>
      <c r="CI520" s="176"/>
      <c r="CJ520" s="176"/>
      <c r="CK520" s="176"/>
      <c r="CL520" s="176"/>
      <c r="CM520" s="176"/>
      <c r="CN520" s="176"/>
      <c r="CO520" s="176"/>
      <c r="CP520" s="176"/>
      <c r="CQ520" s="176"/>
      <c r="CR520" s="176"/>
      <c r="CS520" s="176"/>
      <c r="CT520" s="176"/>
      <c r="CU520" s="176"/>
      <c r="CV520" s="176"/>
      <c r="CW520" s="176"/>
      <c r="CX520" s="176"/>
      <c r="CY520" s="176"/>
      <c r="CZ520" s="176"/>
      <c r="DA520" s="176"/>
      <c r="DB520" s="176"/>
      <c r="DC520" s="176"/>
      <c r="DD520" s="176"/>
      <c r="DE520" s="176"/>
      <c r="DF520" s="176"/>
      <c r="DG520" s="176"/>
      <c r="DH520" s="176"/>
      <c r="DI520" s="176"/>
      <c r="DJ520" s="176"/>
      <c r="DK520" s="176"/>
      <c r="DL520" s="176"/>
      <c r="DM520" s="176"/>
      <c r="DN520" s="176"/>
      <c r="DO520" s="176"/>
      <c r="DP520" s="176"/>
      <c r="DQ520" s="176"/>
      <c r="DR520" s="176"/>
      <c r="DS520" s="176"/>
      <c r="DT520" s="176"/>
      <c r="DU520" s="176"/>
      <c r="DV520" s="176"/>
      <c r="DW520" s="176"/>
      <c r="DX520" s="176"/>
      <c r="DY520" s="176"/>
      <c r="DZ520" s="176"/>
      <c r="EA520" s="176"/>
      <c r="EB520" s="176"/>
      <c r="EC520" s="176"/>
      <c r="ED520" s="176"/>
      <c r="EE520" s="176"/>
      <c r="EF520" s="176"/>
      <c r="EG520" s="176"/>
      <c r="EH520" s="176"/>
      <c r="EI520" s="176"/>
      <c r="EJ520" s="176"/>
      <c r="EK520" s="176"/>
      <c r="EL520" s="176"/>
      <c r="EM520" s="176"/>
      <c r="EN520" s="176"/>
      <c r="EO520" s="176"/>
      <c r="EP520" s="176"/>
      <c r="EQ520" s="176"/>
      <c r="ER520" s="176"/>
      <c r="ES520" s="176"/>
      <c r="ET520" s="176"/>
      <c r="EU520" s="176"/>
      <c r="EV520" s="176"/>
      <c r="EW520" s="176"/>
      <c r="EX520" s="176"/>
      <c r="EY520" s="176"/>
      <c r="EZ520" s="176"/>
      <c r="FA520" s="176"/>
      <c r="FB520" s="176"/>
      <c r="FC520" s="176"/>
      <c r="FD520" s="176"/>
      <c r="FE520" s="176"/>
      <c r="FF520" s="176"/>
      <c r="FG520" s="176"/>
      <c r="FH520" s="176"/>
      <c r="FI520" s="176"/>
      <c r="FJ520" s="176"/>
      <c r="FK520" s="176"/>
      <c r="FL520" s="176"/>
      <c r="FM520" s="176"/>
      <c r="FN520" s="176"/>
      <c r="FO520" s="176"/>
      <c r="FP520" s="176"/>
      <c r="FQ520" s="176"/>
      <c r="FR520" s="176"/>
      <c r="FS520" s="176"/>
      <c r="FT520" s="176"/>
      <c r="FU520" s="176"/>
      <c r="FV520" s="176"/>
      <c r="FW520" s="176"/>
      <c r="FX520" s="176"/>
      <c r="FY520" s="176"/>
      <c r="FZ520" s="176"/>
      <c r="GA520" s="176"/>
      <c r="GB520" s="176"/>
      <c r="GC520" s="176"/>
      <c r="GD520" s="176"/>
      <c r="GE520" s="176"/>
      <c r="GF520" s="176"/>
      <c r="GG520" s="176"/>
      <c r="GH520" s="176"/>
      <c r="GI520" s="176"/>
      <c r="GJ520" s="176"/>
      <c r="GK520" s="176"/>
      <c r="GL520" s="176"/>
      <c r="GM520" s="176"/>
      <c r="GN520" s="176"/>
      <c r="GO520" s="176"/>
      <c r="GP520" s="176"/>
      <c r="GQ520" s="176"/>
      <c r="GR520" s="176"/>
      <c r="GS520" s="176"/>
      <c r="GT520" s="176"/>
      <c r="GU520" s="176"/>
      <c r="GV520" s="176"/>
      <c r="GW520" s="176"/>
      <c r="GX520" s="176"/>
      <c r="GY520" s="176"/>
      <c r="GZ520" s="176"/>
      <c r="HA520" s="176"/>
      <c r="HB520" s="176"/>
      <c r="HC520" s="176"/>
      <c r="HD520" s="176"/>
      <c r="HE520" s="176"/>
      <c r="HF520" s="176"/>
      <c r="HG520" s="176"/>
      <c r="HH520" s="176"/>
      <c r="HI520" s="176"/>
      <c r="HJ520" s="176"/>
      <c r="HK520" s="176"/>
      <c r="HL520" s="176"/>
      <c r="HM520" s="176"/>
      <c r="HN520" s="176"/>
      <c r="HO520" s="176"/>
      <c r="HP520" s="176"/>
      <c r="HQ520" s="176"/>
      <c r="HR520" s="176"/>
      <c r="HS520" s="176"/>
      <c r="HT520" s="176"/>
      <c r="HU520" s="176"/>
      <c r="HV520" s="176"/>
      <c r="HW520" s="176"/>
      <c r="HX520" s="176"/>
      <c r="HY520" s="176"/>
      <c r="HZ520" s="176"/>
      <c r="IA520" s="176"/>
      <c r="IB520" s="176"/>
      <c r="IC520" s="176"/>
      <c r="ID520" s="176"/>
      <c r="IE520" s="176"/>
      <c r="IF520" s="176"/>
      <c r="IG520" s="176"/>
      <c r="IH520" s="176"/>
      <c r="II520" s="176"/>
      <c r="IJ520" s="176"/>
      <c r="IK520" s="176"/>
      <c r="IL520" s="176"/>
      <c r="IM520" s="176"/>
      <c r="IN520" s="176"/>
      <c r="IO520" s="176"/>
      <c r="IP520" s="176"/>
      <c r="IQ520" s="176"/>
      <c r="IR520" s="176"/>
      <c r="IS520" s="176"/>
      <c r="IT520" s="176"/>
      <c r="IU520" s="176"/>
      <c r="IV520" s="176"/>
    </row>
    <row r="521" spans="1:256" s="177" customFormat="1" x14ac:dyDescent="0.2">
      <c r="A521" s="591"/>
      <c r="B521" s="812"/>
      <c r="C521" s="814"/>
      <c r="D521" s="814"/>
      <c r="E521" s="815"/>
      <c r="F521" s="817"/>
      <c r="G521" s="165" t="s">
        <v>227</v>
      </c>
      <c r="H521" s="166" t="s">
        <v>228</v>
      </c>
      <c r="I521" s="821"/>
      <c r="J521" s="182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  <c r="CD521" s="176"/>
      <c r="CE521" s="176"/>
      <c r="CF521" s="176"/>
      <c r="CG521" s="176"/>
      <c r="CH521" s="176"/>
      <c r="CI521" s="176"/>
      <c r="CJ521" s="176"/>
      <c r="CK521" s="176"/>
      <c r="CL521" s="176"/>
      <c r="CM521" s="176"/>
      <c r="CN521" s="176"/>
      <c r="CO521" s="176"/>
      <c r="CP521" s="176"/>
      <c r="CQ521" s="176"/>
      <c r="CR521" s="176"/>
      <c r="CS521" s="176"/>
      <c r="CT521" s="176"/>
      <c r="CU521" s="176"/>
      <c r="CV521" s="176"/>
      <c r="CW521" s="176"/>
      <c r="CX521" s="176"/>
      <c r="CY521" s="176"/>
      <c r="CZ521" s="176"/>
      <c r="DA521" s="176"/>
      <c r="DB521" s="176"/>
      <c r="DC521" s="176"/>
      <c r="DD521" s="176"/>
      <c r="DE521" s="176"/>
      <c r="DF521" s="176"/>
      <c r="DG521" s="176"/>
      <c r="DH521" s="176"/>
      <c r="DI521" s="176"/>
      <c r="DJ521" s="176"/>
      <c r="DK521" s="176"/>
      <c r="DL521" s="176"/>
      <c r="DM521" s="176"/>
      <c r="DN521" s="176"/>
      <c r="DO521" s="176"/>
      <c r="DP521" s="176"/>
      <c r="DQ521" s="176"/>
      <c r="DR521" s="176"/>
      <c r="DS521" s="176"/>
      <c r="DT521" s="176"/>
      <c r="DU521" s="176"/>
      <c r="DV521" s="176"/>
      <c r="DW521" s="176"/>
      <c r="DX521" s="176"/>
      <c r="DY521" s="176"/>
      <c r="DZ521" s="176"/>
      <c r="EA521" s="176"/>
      <c r="EB521" s="176"/>
      <c r="EC521" s="176"/>
      <c r="ED521" s="176"/>
      <c r="EE521" s="176"/>
      <c r="EF521" s="176"/>
      <c r="EG521" s="176"/>
      <c r="EH521" s="176"/>
      <c r="EI521" s="176"/>
      <c r="EJ521" s="176"/>
      <c r="EK521" s="176"/>
      <c r="EL521" s="176"/>
      <c r="EM521" s="176"/>
      <c r="EN521" s="176"/>
      <c r="EO521" s="176"/>
      <c r="EP521" s="176"/>
      <c r="EQ521" s="176"/>
      <c r="ER521" s="176"/>
      <c r="ES521" s="176"/>
      <c r="ET521" s="176"/>
      <c r="EU521" s="176"/>
      <c r="EV521" s="176"/>
      <c r="EW521" s="176"/>
      <c r="EX521" s="176"/>
      <c r="EY521" s="176"/>
      <c r="EZ521" s="176"/>
      <c r="FA521" s="176"/>
      <c r="FB521" s="176"/>
      <c r="FC521" s="176"/>
      <c r="FD521" s="176"/>
      <c r="FE521" s="176"/>
      <c r="FF521" s="176"/>
      <c r="FG521" s="176"/>
      <c r="FH521" s="176"/>
      <c r="FI521" s="176"/>
      <c r="FJ521" s="176"/>
      <c r="FK521" s="176"/>
      <c r="FL521" s="176"/>
      <c r="FM521" s="176"/>
      <c r="FN521" s="176"/>
      <c r="FO521" s="176"/>
      <c r="FP521" s="176"/>
      <c r="FQ521" s="176"/>
      <c r="FR521" s="176"/>
      <c r="FS521" s="176"/>
      <c r="FT521" s="176"/>
      <c r="FU521" s="176"/>
      <c r="FV521" s="176"/>
      <c r="FW521" s="176"/>
      <c r="FX521" s="176"/>
      <c r="FY521" s="176"/>
      <c r="FZ521" s="176"/>
      <c r="GA521" s="176"/>
      <c r="GB521" s="176"/>
      <c r="GC521" s="176"/>
      <c r="GD521" s="176"/>
      <c r="GE521" s="176"/>
      <c r="GF521" s="176"/>
      <c r="GG521" s="176"/>
      <c r="GH521" s="176"/>
      <c r="GI521" s="176"/>
      <c r="GJ521" s="176"/>
      <c r="GK521" s="176"/>
      <c r="GL521" s="176"/>
      <c r="GM521" s="176"/>
      <c r="GN521" s="176"/>
      <c r="GO521" s="176"/>
      <c r="GP521" s="176"/>
      <c r="GQ521" s="176"/>
      <c r="GR521" s="176"/>
      <c r="GS521" s="176"/>
      <c r="GT521" s="176"/>
      <c r="GU521" s="176"/>
      <c r="GV521" s="176"/>
      <c r="GW521" s="176"/>
      <c r="GX521" s="176"/>
      <c r="GY521" s="176"/>
      <c r="GZ521" s="176"/>
      <c r="HA521" s="176"/>
      <c r="HB521" s="176"/>
      <c r="HC521" s="176"/>
      <c r="HD521" s="176"/>
      <c r="HE521" s="176"/>
      <c r="HF521" s="176"/>
      <c r="HG521" s="176"/>
      <c r="HH521" s="176"/>
      <c r="HI521" s="176"/>
      <c r="HJ521" s="176"/>
      <c r="HK521" s="176"/>
      <c r="HL521" s="176"/>
      <c r="HM521" s="176"/>
      <c r="HN521" s="176"/>
      <c r="HO521" s="176"/>
      <c r="HP521" s="176"/>
      <c r="HQ521" s="176"/>
      <c r="HR521" s="176"/>
      <c r="HS521" s="176"/>
      <c r="HT521" s="176"/>
      <c r="HU521" s="176"/>
      <c r="HV521" s="176"/>
      <c r="HW521" s="176"/>
      <c r="HX521" s="176"/>
      <c r="HY521" s="176"/>
      <c r="HZ521" s="176"/>
      <c r="IA521" s="176"/>
      <c r="IB521" s="176"/>
      <c r="IC521" s="176"/>
      <c r="ID521" s="176"/>
      <c r="IE521" s="176"/>
      <c r="IF521" s="176"/>
      <c r="IG521" s="176"/>
      <c r="IH521" s="176"/>
      <c r="II521" s="176"/>
      <c r="IJ521" s="176"/>
      <c r="IK521" s="176"/>
      <c r="IL521" s="176"/>
      <c r="IM521" s="176"/>
      <c r="IN521" s="176"/>
      <c r="IO521" s="176"/>
      <c r="IP521" s="176"/>
      <c r="IQ521" s="176"/>
      <c r="IR521" s="176"/>
      <c r="IS521" s="176"/>
      <c r="IT521" s="176"/>
      <c r="IU521" s="176"/>
      <c r="IV521" s="176"/>
    </row>
    <row r="522" spans="1:256" s="177" customFormat="1" x14ac:dyDescent="0.2">
      <c r="A522" s="591"/>
      <c r="B522" s="132"/>
      <c r="C522" s="110"/>
      <c r="D522" s="78"/>
      <c r="E522" s="111"/>
      <c r="F522" s="112"/>
      <c r="G522" s="113"/>
      <c r="H522" s="114"/>
      <c r="I522" s="159"/>
      <c r="J522" s="182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6"/>
      <c r="BN522" s="176"/>
      <c r="BO522" s="176"/>
      <c r="BP522" s="176"/>
      <c r="BQ522" s="176"/>
      <c r="BR522" s="176"/>
      <c r="BS522" s="176"/>
      <c r="BT522" s="176"/>
      <c r="BU522" s="176"/>
      <c r="BV522" s="176"/>
      <c r="BW522" s="176"/>
      <c r="BX522" s="176"/>
      <c r="BY522" s="176"/>
      <c r="BZ522" s="176"/>
      <c r="CA522" s="176"/>
      <c r="CB522" s="176"/>
      <c r="CC522" s="176"/>
      <c r="CD522" s="176"/>
      <c r="CE522" s="176"/>
      <c r="CF522" s="176"/>
      <c r="CG522" s="176"/>
      <c r="CH522" s="176"/>
      <c r="CI522" s="176"/>
      <c r="CJ522" s="176"/>
      <c r="CK522" s="176"/>
      <c r="CL522" s="176"/>
      <c r="CM522" s="176"/>
      <c r="CN522" s="176"/>
      <c r="CO522" s="176"/>
      <c r="CP522" s="176"/>
      <c r="CQ522" s="176"/>
      <c r="CR522" s="176"/>
      <c r="CS522" s="176"/>
      <c r="CT522" s="176"/>
      <c r="CU522" s="176"/>
      <c r="CV522" s="176"/>
      <c r="CW522" s="176"/>
      <c r="CX522" s="176"/>
      <c r="CY522" s="176"/>
      <c r="CZ522" s="176"/>
      <c r="DA522" s="176"/>
      <c r="DB522" s="176"/>
      <c r="DC522" s="176"/>
      <c r="DD522" s="176"/>
      <c r="DE522" s="176"/>
      <c r="DF522" s="176"/>
      <c r="DG522" s="176"/>
      <c r="DH522" s="176"/>
      <c r="DI522" s="176"/>
      <c r="DJ522" s="176"/>
      <c r="DK522" s="176"/>
      <c r="DL522" s="176"/>
      <c r="DM522" s="176"/>
      <c r="DN522" s="176"/>
      <c r="DO522" s="176"/>
      <c r="DP522" s="176"/>
      <c r="DQ522" s="176"/>
      <c r="DR522" s="176"/>
      <c r="DS522" s="176"/>
      <c r="DT522" s="176"/>
      <c r="DU522" s="176"/>
      <c r="DV522" s="176"/>
      <c r="DW522" s="176"/>
      <c r="DX522" s="176"/>
      <c r="DY522" s="176"/>
      <c r="DZ522" s="176"/>
      <c r="EA522" s="176"/>
      <c r="EB522" s="176"/>
      <c r="EC522" s="176"/>
      <c r="ED522" s="176"/>
      <c r="EE522" s="176"/>
      <c r="EF522" s="176"/>
      <c r="EG522" s="176"/>
      <c r="EH522" s="176"/>
      <c r="EI522" s="176"/>
      <c r="EJ522" s="176"/>
      <c r="EK522" s="176"/>
      <c r="EL522" s="176"/>
      <c r="EM522" s="176"/>
      <c r="EN522" s="176"/>
      <c r="EO522" s="176"/>
      <c r="EP522" s="176"/>
      <c r="EQ522" s="176"/>
      <c r="ER522" s="176"/>
      <c r="ES522" s="176"/>
      <c r="ET522" s="176"/>
      <c r="EU522" s="176"/>
      <c r="EV522" s="176"/>
      <c r="EW522" s="176"/>
      <c r="EX522" s="176"/>
      <c r="EY522" s="176"/>
      <c r="EZ522" s="176"/>
      <c r="FA522" s="176"/>
      <c r="FB522" s="176"/>
      <c r="FC522" s="176"/>
      <c r="FD522" s="176"/>
      <c r="FE522" s="176"/>
      <c r="FF522" s="176"/>
      <c r="FG522" s="176"/>
      <c r="FH522" s="176"/>
      <c r="FI522" s="176"/>
      <c r="FJ522" s="176"/>
      <c r="FK522" s="176"/>
      <c r="FL522" s="176"/>
      <c r="FM522" s="176"/>
      <c r="FN522" s="176"/>
      <c r="FO522" s="176"/>
      <c r="FP522" s="176"/>
      <c r="FQ522" s="176"/>
      <c r="FR522" s="176"/>
      <c r="FS522" s="176"/>
      <c r="FT522" s="176"/>
      <c r="FU522" s="176"/>
      <c r="FV522" s="176"/>
      <c r="FW522" s="176"/>
      <c r="FX522" s="176"/>
      <c r="FY522" s="176"/>
      <c r="FZ522" s="176"/>
      <c r="GA522" s="176"/>
      <c r="GB522" s="176"/>
      <c r="GC522" s="176"/>
      <c r="GD522" s="176"/>
      <c r="GE522" s="176"/>
      <c r="GF522" s="176"/>
      <c r="GG522" s="176"/>
      <c r="GH522" s="176"/>
      <c r="GI522" s="176"/>
      <c r="GJ522" s="176"/>
      <c r="GK522" s="176"/>
      <c r="GL522" s="176"/>
      <c r="GM522" s="176"/>
      <c r="GN522" s="176"/>
      <c r="GO522" s="176"/>
      <c r="GP522" s="176"/>
      <c r="GQ522" s="176"/>
      <c r="GR522" s="176"/>
      <c r="GS522" s="176"/>
      <c r="GT522" s="176"/>
      <c r="GU522" s="176"/>
      <c r="GV522" s="176"/>
      <c r="GW522" s="176"/>
      <c r="GX522" s="176"/>
      <c r="GY522" s="176"/>
      <c r="GZ522" s="176"/>
      <c r="HA522" s="176"/>
      <c r="HB522" s="176"/>
      <c r="HC522" s="176"/>
      <c r="HD522" s="176"/>
      <c r="HE522" s="176"/>
      <c r="HF522" s="176"/>
      <c r="HG522" s="176"/>
      <c r="HH522" s="176"/>
      <c r="HI522" s="176"/>
      <c r="HJ522" s="176"/>
      <c r="HK522" s="176"/>
      <c r="HL522" s="176"/>
      <c r="HM522" s="176"/>
      <c r="HN522" s="176"/>
      <c r="HO522" s="176"/>
      <c r="HP522" s="176"/>
      <c r="HQ522" s="176"/>
      <c r="HR522" s="176"/>
      <c r="HS522" s="176"/>
      <c r="HT522" s="176"/>
      <c r="HU522" s="176"/>
      <c r="HV522" s="176"/>
      <c r="HW522" s="176"/>
      <c r="HX522" s="176"/>
      <c r="HY522" s="176"/>
      <c r="HZ522" s="176"/>
      <c r="IA522" s="176"/>
      <c r="IB522" s="176"/>
      <c r="IC522" s="176"/>
      <c r="ID522" s="176"/>
      <c r="IE522" s="176"/>
      <c r="IF522" s="176"/>
      <c r="IG522" s="176"/>
      <c r="IH522" s="176"/>
      <c r="II522" s="176"/>
      <c r="IJ522" s="176"/>
      <c r="IK522" s="176"/>
      <c r="IL522" s="176"/>
      <c r="IM522" s="176"/>
      <c r="IN522" s="176"/>
      <c r="IO522" s="176"/>
      <c r="IP522" s="176"/>
      <c r="IQ522" s="176"/>
      <c r="IR522" s="176"/>
      <c r="IS522" s="176"/>
      <c r="IT522" s="176"/>
      <c r="IU522" s="176"/>
      <c r="IV522" s="176"/>
    </row>
    <row r="523" spans="1:256" s="177" customFormat="1" x14ac:dyDescent="0.2">
      <c r="A523" s="591"/>
      <c r="B523" s="170" t="s">
        <v>232</v>
      </c>
      <c r="C523" s="808"/>
      <c r="D523" s="809"/>
      <c r="E523" s="809"/>
      <c r="F523" s="809"/>
      <c r="G523" s="809"/>
      <c r="H523" s="810"/>
      <c r="I523" s="171">
        <f>SUM(H522)</f>
        <v>0</v>
      </c>
      <c r="J523" s="182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  <c r="CD523" s="176"/>
      <c r="CE523" s="176"/>
      <c r="CF523" s="176"/>
      <c r="CG523" s="176"/>
      <c r="CH523" s="176"/>
      <c r="CI523" s="176"/>
      <c r="CJ523" s="176"/>
      <c r="CK523" s="176"/>
      <c r="CL523" s="176"/>
      <c r="CM523" s="176"/>
      <c r="CN523" s="176"/>
      <c r="CO523" s="176"/>
      <c r="CP523" s="176"/>
      <c r="CQ523" s="176"/>
      <c r="CR523" s="176"/>
      <c r="CS523" s="176"/>
      <c r="CT523" s="176"/>
      <c r="CU523" s="176"/>
      <c r="CV523" s="176"/>
      <c r="CW523" s="176"/>
      <c r="CX523" s="176"/>
      <c r="CY523" s="176"/>
      <c r="CZ523" s="176"/>
      <c r="DA523" s="176"/>
      <c r="DB523" s="176"/>
      <c r="DC523" s="176"/>
      <c r="DD523" s="176"/>
      <c r="DE523" s="176"/>
      <c r="DF523" s="176"/>
      <c r="DG523" s="176"/>
      <c r="DH523" s="176"/>
      <c r="DI523" s="176"/>
      <c r="DJ523" s="176"/>
      <c r="DK523" s="176"/>
      <c r="DL523" s="176"/>
      <c r="DM523" s="176"/>
      <c r="DN523" s="176"/>
      <c r="DO523" s="176"/>
      <c r="DP523" s="176"/>
      <c r="DQ523" s="176"/>
      <c r="DR523" s="176"/>
      <c r="DS523" s="176"/>
      <c r="DT523" s="176"/>
      <c r="DU523" s="176"/>
      <c r="DV523" s="176"/>
      <c r="DW523" s="176"/>
      <c r="DX523" s="176"/>
      <c r="DY523" s="176"/>
      <c r="DZ523" s="176"/>
      <c r="EA523" s="176"/>
      <c r="EB523" s="176"/>
      <c r="EC523" s="176"/>
      <c r="ED523" s="176"/>
      <c r="EE523" s="176"/>
      <c r="EF523" s="176"/>
      <c r="EG523" s="176"/>
      <c r="EH523" s="176"/>
      <c r="EI523" s="176"/>
      <c r="EJ523" s="176"/>
      <c r="EK523" s="176"/>
      <c r="EL523" s="176"/>
      <c r="EM523" s="176"/>
      <c r="EN523" s="176"/>
      <c r="EO523" s="176"/>
      <c r="EP523" s="176"/>
      <c r="EQ523" s="176"/>
      <c r="ER523" s="176"/>
      <c r="ES523" s="176"/>
      <c r="ET523" s="176"/>
      <c r="EU523" s="176"/>
      <c r="EV523" s="176"/>
      <c r="EW523" s="176"/>
      <c r="EX523" s="176"/>
      <c r="EY523" s="176"/>
      <c r="EZ523" s="176"/>
      <c r="FA523" s="176"/>
      <c r="FB523" s="176"/>
      <c r="FC523" s="176"/>
      <c r="FD523" s="176"/>
      <c r="FE523" s="176"/>
      <c r="FF523" s="176"/>
      <c r="FG523" s="176"/>
      <c r="FH523" s="176"/>
      <c r="FI523" s="176"/>
      <c r="FJ523" s="176"/>
      <c r="FK523" s="176"/>
      <c r="FL523" s="176"/>
      <c r="FM523" s="176"/>
      <c r="FN523" s="176"/>
      <c r="FO523" s="176"/>
      <c r="FP523" s="176"/>
      <c r="FQ523" s="176"/>
      <c r="FR523" s="176"/>
      <c r="FS523" s="176"/>
      <c r="FT523" s="176"/>
      <c r="FU523" s="176"/>
      <c r="FV523" s="176"/>
      <c r="FW523" s="176"/>
      <c r="FX523" s="176"/>
      <c r="FY523" s="176"/>
      <c r="FZ523" s="176"/>
      <c r="GA523" s="176"/>
      <c r="GB523" s="176"/>
      <c r="GC523" s="176"/>
      <c r="GD523" s="176"/>
      <c r="GE523" s="176"/>
      <c r="GF523" s="176"/>
      <c r="GG523" s="176"/>
      <c r="GH523" s="176"/>
      <c r="GI523" s="176"/>
      <c r="GJ523" s="176"/>
      <c r="GK523" s="176"/>
      <c r="GL523" s="176"/>
      <c r="GM523" s="176"/>
      <c r="GN523" s="176"/>
      <c r="GO523" s="176"/>
      <c r="GP523" s="176"/>
      <c r="GQ523" s="176"/>
      <c r="GR523" s="176"/>
      <c r="GS523" s="176"/>
      <c r="GT523" s="176"/>
      <c r="GU523" s="176"/>
      <c r="GV523" s="176"/>
      <c r="GW523" s="176"/>
      <c r="GX523" s="176"/>
      <c r="GY523" s="176"/>
      <c r="GZ523" s="176"/>
      <c r="HA523" s="176"/>
      <c r="HB523" s="176"/>
      <c r="HC523" s="176"/>
      <c r="HD523" s="176"/>
      <c r="HE523" s="176"/>
      <c r="HF523" s="176"/>
      <c r="HG523" s="176"/>
      <c r="HH523" s="176"/>
      <c r="HI523" s="176"/>
      <c r="HJ523" s="176"/>
      <c r="HK523" s="176"/>
      <c r="HL523" s="176"/>
      <c r="HM523" s="176"/>
      <c r="HN523" s="176"/>
      <c r="HO523" s="176"/>
      <c r="HP523" s="176"/>
      <c r="HQ523" s="176"/>
      <c r="HR523" s="176"/>
      <c r="HS523" s="176"/>
      <c r="HT523" s="176"/>
      <c r="HU523" s="176"/>
      <c r="HV523" s="176"/>
      <c r="HW523" s="176"/>
      <c r="HX523" s="176"/>
      <c r="HY523" s="176"/>
      <c r="HZ523" s="176"/>
      <c r="IA523" s="176"/>
      <c r="IB523" s="176"/>
      <c r="IC523" s="176"/>
      <c r="ID523" s="176"/>
      <c r="IE523" s="176"/>
      <c r="IF523" s="176"/>
      <c r="IG523" s="176"/>
      <c r="IH523" s="176"/>
      <c r="II523" s="176"/>
      <c r="IJ523" s="176"/>
      <c r="IK523" s="176"/>
      <c r="IL523" s="176"/>
      <c r="IM523" s="176"/>
      <c r="IN523" s="176"/>
      <c r="IO523" s="176"/>
      <c r="IP523" s="176"/>
      <c r="IQ523" s="176"/>
      <c r="IR523" s="176"/>
      <c r="IS523" s="176"/>
      <c r="IT523" s="176"/>
      <c r="IU523" s="176"/>
      <c r="IV523" s="176"/>
    </row>
    <row r="524" spans="1:256" s="177" customFormat="1" x14ac:dyDescent="0.2">
      <c r="A524" s="591"/>
      <c r="B524" s="76"/>
      <c r="C524" s="77"/>
      <c r="D524" s="174"/>
      <c r="E524" s="79"/>
      <c r="F524" s="80"/>
      <c r="G524" s="167"/>
      <c r="H524" s="168"/>
      <c r="I524" s="131"/>
      <c r="J524" s="182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  <c r="CD524" s="176"/>
      <c r="CE524" s="176"/>
      <c r="CF524" s="176"/>
      <c r="CG524" s="176"/>
      <c r="CH524" s="176"/>
      <c r="CI524" s="176"/>
      <c r="CJ524" s="176"/>
      <c r="CK524" s="176"/>
      <c r="CL524" s="176"/>
      <c r="CM524" s="176"/>
      <c r="CN524" s="176"/>
      <c r="CO524" s="176"/>
      <c r="CP524" s="176"/>
      <c r="CQ524" s="176"/>
      <c r="CR524" s="176"/>
      <c r="CS524" s="176"/>
      <c r="CT524" s="176"/>
      <c r="CU524" s="176"/>
      <c r="CV524" s="176"/>
      <c r="CW524" s="176"/>
      <c r="CX524" s="176"/>
      <c r="CY524" s="176"/>
      <c r="CZ524" s="176"/>
      <c r="DA524" s="176"/>
      <c r="DB524" s="176"/>
      <c r="DC524" s="176"/>
      <c r="DD524" s="176"/>
      <c r="DE524" s="176"/>
      <c r="DF524" s="176"/>
      <c r="DG524" s="176"/>
      <c r="DH524" s="176"/>
      <c r="DI524" s="176"/>
      <c r="DJ524" s="176"/>
      <c r="DK524" s="176"/>
      <c r="DL524" s="176"/>
      <c r="DM524" s="176"/>
      <c r="DN524" s="176"/>
      <c r="DO524" s="176"/>
      <c r="DP524" s="176"/>
      <c r="DQ524" s="176"/>
      <c r="DR524" s="176"/>
      <c r="DS524" s="176"/>
      <c r="DT524" s="176"/>
      <c r="DU524" s="176"/>
      <c r="DV524" s="176"/>
      <c r="DW524" s="176"/>
      <c r="DX524" s="176"/>
      <c r="DY524" s="176"/>
      <c r="DZ524" s="176"/>
      <c r="EA524" s="176"/>
      <c r="EB524" s="176"/>
      <c r="EC524" s="176"/>
      <c r="ED524" s="176"/>
      <c r="EE524" s="176"/>
      <c r="EF524" s="176"/>
      <c r="EG524" s="176"/>
      <c r="EH524" s="176"/>
      <c r="EI524" s="176"/>
      <c r="EJ524" s="176"/>
      <c r="EK524" s="176"/>
      <c r="EL524" s="176"/>
      <c r="EM524" s="176"/>
      <c r="EN524" s="176"/>
      <c r="EO524" s="176"/>
      <c r="EP524" s="176"/>
      <c r="EQ524" s="176"/>
      <c r="ER524" s="176"/>
      <c r="ES524" s="176"/>
      <c r="ET524" s="176"/>
      <c r="EU524" s="176"/>
      <c r="EV524" s="176"/>
      <c r="EW524" s="176"/>
      <c r="EX524" s="176"/>
      <c r="EY524" s="176"/>
      <c r="EZ524" s="176"/>
      <c r="FA524" s="176"/>
      <c r="FB524" s="176"/>
      <c r="FC524" s="176"/>
      <c r="FD524" s="176"/>
      <c r="FE524" s="176"/>
      <c r="FF524" s="176"/>
      <c r="FG524" s="176"/>
      <c r="FH524" s="176"/>
      <c r="FI524" s="176"/>
      <c r="FJ524" s="176"/>
      <c r="FK524" s="176"/>
      <c r="FL524" s="176"/>
      <c r="FM524" s="176"/>
      <c r="FN524" s="176"/>
      <c r="FO524" s="176"/>
      <c r="FP524" s="176"/>
      <c r="FQ524" s="176"/>
      <c r="FR524" s="176"/>
      <c r="FS524" s="176"/>
      <c r="FT524" s="176"/>
      <c r="FU524" s="176"/>
      <c r="FV524" s="176"/>
      <c r="FW524" s="176"/>
      <c r="FX524" s="176"/>
      <c r="FY524" s="176"/>
      <c r="FZ524" s="176"/>
      <c r="GA524" s="176"/>
      <c r="GB524" s="176"/>
      <c r="GC524" s="176"/>
      <c r="GD524" s="176"/>
      <c r="GE524" s="176"/>
      <c r="GF524" s="176"/>
      <c r="GG524" s="176"/>
      <c r="GH524" s="176"/>
      <c r="GI524" s="176"/>
      <c r="GJ524" s="176"/>
      <c r="GK524" s="176"/>
      <c r="GL524" s="176"/>
      <c r="GM524" s="176"/>
      <c r="GN524" s="176"/>
      <c r="GO524" s="176"/>
      <c r="GP524" s="176"/>
      <c r="GQ524" s="176"/>
      <c r="GR524" s="176"/>
      <c r="GS524" s="176"/>
      <c r="GT524" s="176"/>
      <c r="GU524" s="176"/>
      <c r="GV524" s="176"/>
      <c r="GW524" s="176"/>
      <c r="GX524" s="176"/>
      <c r="GY524" s="176"/>
      <c r="GZ524" s="176"/>
      <c r="HA524" s="176"/>
      <c r="HB524" s="176"/>
      <c r="HC524" s="176"/>
      <c r="HD524" s="176"/>
      <c r="HE524" s="176"/>
      <c r="HF524" s="176"/>
      <c r="HG524" s="176"/>
      <c r="HH524" s="176"/>
      <c r="HI524" s="176"/>
      <c r="HJ524" s="176"/>
      <c r="HK524" s="176"/>
      <c r="HL524" s="176"/>
      <c r="HM524" s="176"/>
      <c r="HN524" s="176"/>
      <c r="HO524" s="176"/>
      <c r="HP524" s="176"/>
      <c r="HQ524" s="176"/>
      <c r="HR524" s="176"/>
      <c r="HS524" s="176"/>
      <c r="HT524" s="176"/>
      <c r="HU524" s="176"/>
      <c r="HV524" s="176"/>
      <c r="HW524" s="176"/>
      <c r="HX524" s="176"/>
      <c r="HY524" s="176"/>
      <c r="HZ524" s="176"/>
      <c r="IA524" s="176"/>
      <c r="IB524" s="176"/>
      <c r="IC524" s="176"/>
      <c r="ID524" s="176"/>
      <c r="IE524" s="176"/>
      <c r="IF524" s="176"/>
      <c r="IG524" s="176"/>
      <c r="IH524" s="176"/>
      <c r="II524" s="176"/>
      <c r="IJ524" s="176"/>
      <c r="IK524" s="176"/>
      <c r="IL524" s="176"/>
      <c r="IM524" s="176"/>
      <c r="IN524" s="176"/>
      <c r="IO524" s="176"/>
      <c r="IP524" s="176"/>
      <c r="IQ524" s="176"/>
      <c r="IR524" s="176"/>
      <c r="IS524" s="176"/>
      <c r="IT524" s="176"/>
      <c r="IU524" s="176"/>
      <c r="IV524" s="176"/>
    </row>
    <row r="525" spans="1:256" s="177" customFormat="1" x14ac:dyDescent="0.2">
      <c r="A525" s="591"/>
      <c r="B525" s="102"/>
      <c r="C525" s="672"/>
      <c r="D525" s="672"/>
      <c r="E525" s="672"/>
      <c r="F525" s="104"/>
      <c r="G525" s="105"/>
      <c r="H525" s="106"/>
      <c r="I525" s="107"/>
      <c r="J525" s="182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  <c r="CD525" s="176"/>
      <c r="CE525" s="176"/>
      <c r="CF525" s="176"/>
      <c r="CG525" s="176"/>
      <c r="CH525" s="176"/>
      <c r="CI525" s="176"/>
      <c r="CJ525" s="176"/>
      <c r="CK525" s="176"/>
      <c r="CL525" s="176"/>
      <c r="CM525" s="176"/>
      <c r="CN525" s="176"/>
      <c r="CO525" s="176"/>
      <c r="CP525" s="176"/>
      <c r="CQ525" s="176"/>
      <c r="CR525" s="176"/>
      <c r="CS525" s="176"/>
      <c r="CT525" s="176"/>
      <c r="CU525" s="176"/>
      <c r="CV525" s="176"/>
      <c r="CW525" s="176"/>
      <c r="CX525" s="176"/>
      <c r="CY525" s="176"/>
      <c r="CZ525" s="176"/>
      <c r="DA525" s="176"/>
      <c r="DB525" s="176"/>
      <c r="DC525" s="176"/>
      <c r="DD525" s="176"/>
      <c r="DE525" s="176"/>
      <c r="DF525" s="176"/>
      <c r="DG525" s="176"/>
      <c r="DH525" s="176"/>
      <c r="DI525" s="176"/>
      <c r="DJ525" s="176"/>
      <c r="DK525" s="176"/>
      <c r="DL525" s="176"/>
      <c r="DM525" s="176"/>
      <c r="DN525" s="176"/>
      <c r="DO525" s="176"/>
      <c r="DP525" s="176"/>
      <c r="DQ525" s="176"/>
      <c r="DR525" s="176"/>
      <c r="DS525" s="176"/>
      <c r="DT525" s="176"/>
      <c r="DU525" s="176"/>
      <c r="DV525" s="176"/>
      <c r="DW525" s="176"/>
      <c r="DX525" s="176"/>
      <c r="DY525" s="176"/>
      <c r="DZ525" s="176"/>
      <c r="EA525" s="176"/>
      <c r="EB525" s="176"/>
      <c r="EC525" s="176"/>
      <c r="ED525" s="176"/>
      <c r="EE525" s="176"/>
      <c r="EF525" s="176"/>
      <c r="EG525" s="176"/>
      <c r="EH525" s="176"/>
      <c r="EI525" s="176"/>
      <c r="EJ525" s="176"/>
      <c r="EK525" s="176"/>
      <c r="EL525" s="176"/>
      <c r="EM525" s="176"/>
      <c r="EN525" s="176"/>
      <c r="EO525" s="176"/>
      <c r="EP525" s="176"/>
      <c r="EQ525" s="176"/>
      <c r="ER525" s="176"/>
      <c r="ES525" s="176"/>
      <c r="ET525" s="176"/>
      <c r="EU525" s="176"/>
      <c r="EV525" s="176"/>
      <c r="EW525" s="176"/>
      <c r="EX525" s="176"/>
      <c r="EY525" s="176"/>
      <c r="EZ525" s="176"/>
      <c r="FA525" s="176"/>
      <c r="FB525" s="176"/>
      <c r="FC525" s="176"/>
      <c r="FD525" s="176"/>
      <c r="FE525" s="176"/>
      <c r="FF525" s="176"/>
      <c r="FG525" s="176"/>
      <c r="FH525" s="176"/>
      <c r="FI525" s="176"/>
      <c r="FJ525" s="176"/>
      <c r="FK525" s="176"/>
      <c r="FL525" s="176"/>
      <c r="FM525" s="176"/>
      <c r="FN525" s="176"/>
      <c r="FO525" s="176"/>
      <c r="FP525" s="176"/>
      <c r="FQ525" s="176"/>
      <c r="FR525" s="176"/>
      <c r="FS525" s="176"/>
      <c r="FT525" s="176"/>
      <c r="FU525" s="176"/>
      <c r="FV525" s="176"/>
      <c r="FW525" s="176"/>
      <c r="FX525" s="176"/>
      <c r="FY525" s="176"/>
      <c r="FZ525" s="176"/>
      <c r="GA525" s="176"/>
      <c r="GB525" s="176"/>
      <c r="GC525" s="176"/>
      <c r="GD525" s="176"/>
      <c r="GE525" s="176"/>
      <c r="GF525" s="176"/>
      <c r="GG525" s="176"/>
      <c r="GH525" s="176"/>
      <c r="GI525" s="176"/>
      <c r="GJ525" s="176"/>
      <c r="GK525" s="176"/>
      <c r="GL525" s="176"/>
      <c r="GM525" s="176"/>
      <c r="GN525" s="176"/>
      <c r="GO525" s="176"/>
      <c r="GP525" s="176"/>
      <c r="GQ525" s="176"/>
      <c r="GR525" s="176"/>
      <c r="GS525" s="176"/>
      <c r="GT525" s="176"/>
      <c r="GU525" s="176"/>
      <c r="GV525" s="176"/>
      <c r="GW525" s="176"/>
      <c r="GX525" s="176"/>
      <c r="GY525" s="176"/>
      <c r="GZ525" s="176"/>
      <c r="HA525" s="176"/>
      <c r="HB525" s="176"/>
      <c r="HC525" s="176"/>
      <c r="HD525" s="176"/>
      <c r="HE525" s="176"/>
      <c r="HF525" s="176"/>
      <c r="HG525" s="176"/>
      <c r="HH525" s="176"/>
      <c r="HI525" s="176"/>
      <c r="HJ525" s="176"/>
      <c r="HK525" s="176"/>
      <c r="HL525" s="176"/>
      <c r="HM525" s="176"/>
      <c r="HN525" s="176"/>
      <c r="HO525" s="176"/>
      <c r="HP525" s="176"/>
      <c r="HQ525" s="176"/>
      <c r="HR525" s="176"/>
      <c r="HS525" s="176"/>
      <c r="HT525" s="176"/>
      <c r="HU525" s="176"/>
      <c r="HV525" s="176"/>
      <c r="HW525" s="176"/>
      <c r="HX525" s="176"/>
      <c r="HY525" s="176"/>
      <c r="HZ525" s="176"/>
      <c r="IA525" s="176"/>
      <c r="IB525" s="176"/>
      <c r="IC525" s="176"/>
      <c r="ID525" s="176"/>
      <c r="IE525" s="176"/>
      <c r="IF525" s="176"/>
      <c r="IG525" s="176"/>
      <c r="IH525" s="176"/>
      <c r="II525" s="176"/>
      <c r="IJ525" s="176"/>
      <c r="IK525" s="176"/>
      <c r="IL525" s="176"/>
      <c r="IM525" s="176"/>
      <c r="IN525" s="176"/>
      <c r="IO525" s="176"/>
      <c r="IP525" s="176"/>
      <c r="IQ525" s="176"/>
      <c r="IR525" s="176"/>
      <c r="IS525" s="176"/>
      <c r="IT525" s="176"/>
      <c r="IU525" s="176"/>
      <c r="IV525" s="176"/>
    </row>
    <row r="526" spans="1:256" s="177" customFormat="1" ht="17.25" customHeight="1" x14ac:dyDescent="0.2">
      <c r="A526" s="591"/>
      <c r="B526" s="139" t="s">
        <v>237</v>
      </c>
      <c r="C526" s="562"/>
      <c r="D526" s="562"/>
      <c r="E526" s="141"/>
      <c r="F526" s="142"/>
      <c r="G526" s="108"/>
      <c r="H526" s="109"/>
      <c r="I526" s="298" t="s">
        <v>210</v>
      </c>
      <c r="J526" s="182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  <c r="CD526" s="176"/>
      <c r="CE526" s="176"/>
      <c r="CF526" s="176"/>
      <c r="CG526" s="176"/>
      <c r="CH526" s="176"/>
      <c r="CI526" s="176"/>
      <c r="CJ526" s="176"/>
      <c r="CK526" s="176"/>
      <c r="CL526" s="176"/>
      <c r="CM526" s="176"/>
      <c r="CN526" s="176"/>
      <c r="CO526" s="176"/>
      <c r="CP526" s="176"/>
      <c r="CQ526" s="176"/>
      <c r="CR526" s="176"/>
      <c r="CS526" s="176"/>
      <c r="CT526" s="176"/>
      <c r="CU526" s="176"/>
      <c r="CV526" s="176"/>
      <c r="CW526" s="176"/>
      <c r="CX526" s="176"/>
      <c r="CY526" s="176"/>
      <c r="CZ526" s="176"/>
      <c r="DA526" s="176"/>
      <c r="DB526" s="176"/>
      <c r="DC526" s="176"/>
      <c r="DD526" s="176"/>
      <c r="DE526" s="176"/>
      <c r="DF526" s="176"/>
      <c r="DG526" s="176"/>
      <c r="DH526" s="176"/>
      <c r="DI526" s="176"/>
      <c r="DJ526" s="176"/>
      <c r="DK526" s="176"/>
      <c r="DL526" s="176"/>
      <c r="DM526" s="176"/>
      <c r="DN526" s="176"/>
      <c r="DO526" s="176"/>
      <c r="DP526" s="176"/>
      <c r="DQ526" s="176"/>
      <c r="DR526" s="176"/>
      <c r="DS526" s="176"/>
      <c r="DT526" s="176"/>
      <c r="DU526" s="176"/>
      <c r="DV526" s="176"/>
      <c r="DW526" s="176"/>
      <c r="DX526" s="176"/>
      <c r="DY526" s="176"/>
      <c r="DZ526" s="176"/>
      <c r="EA526" s="176"/>
      <c r="EB526" s="176"/>
      <c r="EC526" s="176"/>
      <c r="ED526" s="176"/>
      <c r="EE526" s="176"/>
      <c r="EF526" s="176"/>
      <c r="EG526" s="176"/>
      <c r="EH526" s="176"/>
      <c r="EI526" s="176"/>
      <c r="EJ526" s="176"/>
      <c r="EK526" s="176"/>
      <c r="EL526" s="176"/>
      <c r="EM526" s="176"/>
      <c r="EN526" s="176"/>
      <c r="EO526" s="176"/>
      <c r="EP526" s="176"/>
      <c r="EQ526" s="176"/>
      <c r="ER526" s="176"/>
      <c r="ES526" s="176"/>
      <c r="ET526" s="176"/>
      <c r="EU526" s="176"/>
      <c r="EV526" s="176"/>
      <c r="EW526" s="176"/>
      <c r="EX526" s="176"/>
      <c r="EY526" s="176"/>
      <c r="EZ526" s="176"/>
      <c r="FA526" s="176"/>
      <c r="FB526" s="176"/>
      <c r="FC526" s="176"/>
      <c r="FD526" s="176"/>
      <c r="FE526" s="176"/>
      <c r="FF526" s="176"/>
      <c r="FG526" s="176"/>
      <c r="FH526" s="176"/>
      <c r="FI526" s="176"/>
      <c r="FJ526" s="176"/>
      <c r="FK526" s="176"/>
      <c r="FL526" s="176"/>
      <c r="FM526" s="176"/>
      <c r="FN526" s="176"/>
      <c r="FO526" s="176"/>
      <c r="FP526" s="176"/>
      <c r="FQ526" s="176"/>
      <c r="FR526" s="176"/>
      <c r="FS526" s="176"/>
      <c r="FT526" s="176"/>
      <c r="FU526" s="176"/>
      <c r="FV526" s="176"/>
      <c r="FW526" s="176"/>
      <c r="FX526" s="176"/>
      <c r="FY526" s="176"/>
      <c r="FZ526" s="176"/>
      <c r="GA526" s="176"/>
      <c r="GB526" s="176"/>
      <c r="GC526" s="176"/>
      <c r="GD526" s="176"/>
      <c r="GE526" s="176"/>
      <c r="GF526" s="176"/>
      <c r="GG526" s="176"/>
      <c r="GH526" s="176"/>
      <c r="GI526" s="176"/>
      <c r="GJ526" s="176"/>
      <c r="GK526" s="176"/>
      <c r="GL526" s="176"/>
      <c r="GM526" s="176"/>
      <c r="GN526" s="176"/>
      <c r="GO526" s="176"/>
      <c r="GP526" s="176"/>
      <c r="GQ526" s="176"/>
      <c r="GR526" s="176"/>
      <c r="GS526" s="176"/>
      <c r="GT526" s="176"/>
      <c r="GU526" s="176"/>
      <c r="GV526" s="176"/>
      <c r="GW526" s="176"/>
      <c r="GX526" s="176"/>
      <c r="GY526" s="176"/>
      <c r="GZ526" s="176"/>
      <c r="HA526" s="176"/>
      <c r="HB526" s="176"/>
      <c r="HC526" s="176"/>
      <c r="HD526" s="176"/>
      <c r="HE526" s="176"/>
      <c r="HF526" s="176"/>
      <c r="HG526" s="176"/>
      <c r="HH526" s="176"/>
      <c r="HI526" s="176"/>
      <c r="HJ526" s="176"/>
      <c r="HK526" s="176"/>
      <c r="HL526" s="176"/>
      <c r="HM526" s="176"/>
      <c r="HN526" s="176"/>
      <c r="HO526" s="176"/>
      <c r="HP526" s="176"/>
      <c r="HQ526" s="176"/>
      <c r="HR526" s="176"/>
      <c r="HS526" s="176"/>
      <c r="HT526" s="176"/>
      <c r="HU526" s="176"/>
      <c r="HV526" s="176"/>
      <c r="HW526" s="176"/>
      <c r="HX526" s="176"/>
      <c r="HY526" s="176"/>
      <c r="HZ526" s="176"/>
      <c r="IA526" s="176"/>
      <c r="IB526" s="176"/>
      <c r="IC526" s="176"/>
      <c r="ID526" s="176"/>
      <c r="IE526" s="176"/>
      <c r="IF526" s="176"/>
      <c r="IG526" s="176"/>
      <c r="IH526" s="176"/>
      <c r="II526" s="176"/>
      <c r="IJ526" s="176"/>
      <c r="IK526" s="176"/>
      <c r="IL526" s="176"/>
      <c r="IM526" s="176"/>
      <c r="IN526" s="176"/>
      <c r="IO526" s="176"/>
      <c r="IP526" s="176"/>
      <c r="IQ526" s="176"/>
      <c r="IR526" s="176"/>
      <c r="IS526" s="176"/>
      <c r="IT526" s="176"/>
      <c r="IU526" s="176"/>
      <c r="IV526" s="176"/>
    </row>
    <row r="527" spans="1:256" s="177" customFormat="1" ht="24" customHeight="1" x14ac:dyDescent="0.2">
      <c r="A527" s="591"/>
      <c r="B527" s="143" t="s">
        <v>238</v>
      </c>
      <c r="C527" s="144"/>
      <c r="D527" s="144"/>
      <c r="E527" s="145"/>
      <c r="F527" s="146"/>
      <c r="G527" s="595">
        <f>I512</f>
        <v>27.759999999999998</v>
      </c>
      <c r="H527" s="148"/>
      <c r="I527" s="149"/>
      <c r="J527" s="182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  <c r="CD527" s="176"/>
      <c r="CE527" s="176"/>
      <c r="CF527" s="176"/>
      <c r="CG527" s="176"/>
      <c r="CH527" s="176"/>
      <c r="CI527" s="176"/>
      <c r="CJ527" s="176"/>
      <c r="CK527" s="176"/>
      <c r="CL527" s="176"/>
      <c r="CM527" s="176"/>
      <c r="CN527" s="176"/>
      <c r="CO527" s="176"/>
      <c r="CP527" s="176"/>
      <c r="CQ527" s="176"/>
      <c r="CR527" s="176"/>
      <c r="CS527" s="176"/>
      <c r="CT527" s="176"/>
      <c r="CU527" s="176"/>
      <c r="CV527" s="176"/>
      <c r="CW527" s="176"/>
      <c r="CX527" s="176"/>
      <c r="CY527" s="176"/>
      <c r="CZ527" s="176"/>
      <c r="DA527" s="176"/>
      <c r="DB527" s="176"/>
      <c r="DC527" s="176"/>
      <c r="DD527" s="176"/>
      <c r="DE527" s="176"/>
      <c r="DF527" s="176"/>
      <c r="DG527" s="176"/>
      <c r="DH527" s="176"/>
      <c r="DI527" s="176"/>
      <c r="DJ527" s="176"/>
      <c r="DK527" s="176"/>
      <c r="DL527" s="176"/>
      <c r="DM527" s="176"/>
      <c r="DN527" s="176"/>
      <c r="DO527" s="176"/>
      <c r="DP527" s="176"/>
      <c r="DQ527" s="176"/>
      <c r="DR527" s="176"/>
      <c r="DS527" s="176"/>
      <c r="DT527" s="176"/>
      <c r="DU527" s="176"/>
      <c r="DV527" s="176"/>
      <c r="DW527" s="176"/>
      <c r="DX527" s="176"/>
      <c r="DY527" s="176"/>
      <c r="DZ527" s="176"/>
      <c r="EA527" s="176"/>
      <c r="EB527" s="176"/>
      <c r="EC527" s="176"/>
      <c r="ED527" s="176"/>
      <c r="EE527" s="176"/>
      <c r="EF527" s="176"/>
      <c r="EG527" s="176"/>
      <c r="EH527" s="176"/>
      <c r="EI527" s="176"/>
      <c r="EJ527" s="176"/>
      <c r="EK527" s="176"/>
      <c r="EL527" s="176"/>
      <c r="EM527" s="176"/>
      <c r="EN527" s="176"/>
      <c r="EO527" s="176"/>
      <c r="EP527" s="176"/>
      <c r="EQ527" s="176"/>
      <c r="ER527" s="176"/>
      <c r="ES527" s="176"/>
      <c r="ET527" s="176"/>
      <c r="EU527" s="176"/>
      <c r="EV527" s="176"/>
      <c r="EW527" s="176"/>
      <c r="EX527" s="176"/>
      <c r="EY527" s="176"/>
      <c r="EZ527" s="176"/>
      <c r="FA527" s="176"/>
      <c r="FB527" s="176"/>
      <c r="FC527" s="176"/>
      <c r="FD527" s="176"/>
      <c r="FE527" s="176"/>
      <c r="FF527" s="176"/>
      <c r="FG527" s="176"/>
      <c r="FH527" s="176"/>
      <c r="FI527" s="176"/>
      <c r="FJ527" s="176"/>
      <c r="FK527" s="176"/>
      <c r="FL527" s="176"/>
      <c r="FM527" s="176"/>
      <c r="FN527" s="176"/>
      <c r="FO527" s="176"/>
      <c r="FP527" s="176"/>
      <c r="FQ527" s="176"/>
      <c r="FR527" s="176"/>
      <c r="FS527" s="176"/>
      <c r="FT527" s="176"/>
      <c r="FU527" s="176"/>
      <c r="FV527" s="176"/>
      <c r="FW527" s="176"/>
      <c r="FX527" s="176"/>
      <c r="FY527" s="176"/>
      <c r="FZ527" s="176"/>
      <c r="GA527" s="176"/>
      <c r="GB527" s="176"/>
      <c r="GC527" s="176"/>
      <c r="GD527" s="176"/>
      <c r="GE527" s="176"/>
      <c r="GF527" s="176"/>
      <c r="GG527" s="176"/>
      <c r="GH527" s="176"/>
      <c r="GI527" s="176"/>
      <c r="GJ527" s="176"/>
      <c r="GK527" s="176"/>
      <c r="GL527" s="176"/>
      <c r="GM527" s="176"/>
      <c r="GN527" s="176"/>
      <c r="GO527" s="176"/>
      <c r="GP527" s="176"/>
      <c r="GQ527" s="176"/>
      <c r="GR527" s="176"/>
      <c r="GS527" s="176"/>
      <c r="GT527" s="176"/>
      <c r="GU527" s="176"/>
      <c r="GV527" s="176"/>
      <c r="GW527" s="176"/>
      <c r="GX527" s="176"/>
      <c r="GY527" s="176"/>
      <c r="GZ527" s="176"/>
      <c r="HA527" s="176"/>
      <c r="HB527" s="176"/>
      <c r="HC527" s="176"/>
      <c r="HD527" s="176"/>
      <c r="HE527" s="176"/>
      <c r="HF527" s="176"/>
      <c r="HG527" s="176"/>
      <c r="HH527" s="176"/>
      <c r="HI527" s="176"/>
      <c r="HJ527" s="176"/>
      <c r="HK527" s="176"/>
      <c r="HL527" s="176"/>
      <c r="HM527" s="176"/>
      <c r="HN527" s="176"/>
      <c r="HO527" s="176"/>
      <c r="HP527" s="176"/>
      <c r="HQ527" s="176"/>
      <c r="HR527" s="176"/>
      <c r="HS527" s="176"/>
      <c r="HT527" s="176"/>
      <c r="HU527" s="176"/>
      <c r="HV527" s="176"/>
      <c r="HW527" s="176"/>
      <c r="HX527" s="176"/>
      <c r="HY527" s="176"/>
      <c r="HZ527" s="176"/>
      <c r="IA527" s="176"/>
      <c r="IB527" s="176"/>
      <c r="IC527" s="176"/>
      <c r="ID527" s="176"/>
      <c r="IE527" s="176"/>
      <c r="IF527" s="176"/>
      <c r="IG527" s="176"/>
      <c r="IH527" s="176"/>
      <c r="II527" s="176"/>
      <c r="IJ527" s="176"/>
      <c r="IK527" s="176"/>
      <c r="IL527" s="176"/>
      <c r="IM527" s="176"/>
      <c r="IN527" s="176"/>
      <c r="IO527" s="176"/>
      <c r="IP527" s="176"/>
      <c r="IQ527" s="176"/>
      <c r="IR527" s="176"/>
      <c r="IS527" s="176"/>
      <c r="IT527" s="176"/>
      <c r="IU527" s="176"/>
      <c r="IV527" s="176"/>
    </row>
    <row r="528" spans="1:256" s="177" customFormat="1" ht="24" customHeight="1" x14ac:dyDescent="0.2">
      <c r="A528" s="591"/>
      <c r="B528" s="296" t="s">
        <v>239</v>
      </c>
      <c r="C528" s="673"/>
      <c r="D528" s="673"/>
      <c r="E528" s="150"/>
      <c r="F528" s="151"/>
      <c r="G528" s="596">
        <v>0</v>
      </c>
      <c r="H528" s="161"/>
      <c r="I528" s="153"/>
      <c r="J528" s="182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76"/>
      <c r="DX528" s="176"/>
      <c r="DY528" s="176"/>
      <c r="DZ528" s="176"/>
      <c r="EA528" s="176"/>
      <c r="EB528" s="176"/>
      <c r="EC528" s="176"/>
      <c r="ED528" s="176"/>
      <c r="EE528" s="176"/>
      <c r="EF528" s="176"/>
      <c r="EG528" s="176"/>
      <c r="EH528" s="176"/>
      <c r="EI528" s="176"/>
      <c r="EJ528" s="176"/>
      <c r="EK528" s="176"/>
      <c r="EL528" s="176"/>
      <c r="EM528" s="176"/>
      <c r="EN528" s="176"/>
      <c r="EO528" s="176"/>
      <c r="EP528" s="176"/>
      <c r="EQ528" s="176"/>
      <c r="ER528" s="176"/>
      <c r="ES528" s="176"/>
      <c r="ET528" s="176"/>
      <c r="EU528" s="176"/>
      <c r="EV528" s="176"/>
      <c r="EW528" s="176"/>
      <c r="EX528" s="176"/>
      <c r="EY528" s="176"/>
      <c r="EZ528" s="176"/>
      <c r="FA528" s="176"/>
      <c r="FB528" s="176"/>
      <c r="FC528" s="176"/>
      <c r="FD528" s="176"/>
      <c r="FE528" s="176"/>
      <c r="FF528" s="176"/>
      <c r="FG528" s="176"/>
      <c r="FH528" s="176"/>
      <c r="FI528" s="176"/>
      <c r="FJ528" s="176"/>
      <c r="FK528" s="176"/>
      <c r="FL528" s="176"/>
      <c r="FM528" s="176"/>
      <c r="FN528" s="176"/>
      <c r="FO528" s="176"/>
      <c r="FP528" s="176"/>
      <c r="FQ528" s="176"/>
      <c r="FR528" s="176"/>
      <c r="FS528" s="176"/>
      <c r="FT528" s="176"/>
      <c r="FU528" s="176"/>
      <c r="FV528" s="176"/>
      <c r="FW528" s="176"/>
      <c r="FX528" s="176"/>
      <c r="FY528" s="176"/>
      <c r="FZ528" s="176"/>
      <c r="GA528" s="176"/>
      <c r="GB528" s="176"/>
      <c r="GC528" s="176"/>
      <c r="GD528" s="176"/>
      <c r="GE528" s="176"/>
      <c r="GF528" s="176"/>
      <c r="GG528" s="176"/>
      <c r="GH528" s="176"/>
      <c r="GI528" s="176"/>
      <c r="GJ528" s="176"/>
      <c r="GK528" s="176"/>
      <c r="GL528" s="176"/>
      <c r="GM528" s="176"/>
      <c r="GN528" s="176"/>
      <c r="GO528" s="176"/>
      <c r="GP528" s="176"/>
      <c r="GQ528" s="176"/>
      <c r="GR528" s="176"/>
      <c r="GS528" s="176"/>
      <c r="GT528" s="176"/>
      <c r="GU528" s="176"/>
      <c r="GV528" s="176"/>
      <c r="GW528" s="176"/>
      <c r="GX528" s="176"/>
      <c r="GY528" s="176"/>
      <c r="GZ528" s="176"/>
      <c r="HA528" s="176"/>
      <c r="HB528" s="176"/>
      <c r="HC528" s="176"/>
      <c r="HD528" s="176"/>
      <c r="HE528" s="176"/>
      <c r="HF528" s="176"/>
      <c r="HG528" s="176"/>
      <c r="HH528" s="176"/>
      <c r="HI528" s="176"/>
      <c r="HJ528" s="176"/>
      <c r="HK528" s="176"/>
      <c r="HL528" s="176"/>
      <c r="HM528" s="176"/>
      <c r="HN528" s="176"/>
      <c r="HO528" s="176"/>
      <c r="HP528" s="176"/>
      <c r="HQ528" s="176"/>
      <c r="HR528" s="176"/>
      <c r="HS528" s="176"/>
      <c r="HT528" s="176"/>
      <c r="HU528" s="176"/>
      <c r="HV528" s="176"/>
      <c r="HW528" s="176"/>
      <c r="HX528" s="176"/>
      <c r="HY528" s="176"/>
      <c r="HZ528" s="176"/>
      <c r="IA528" s="176"/>
      <c r="IB528" s="176"/>
      <c r="IC528" s="176"/>
      <c r="ID528" s="176"/>
      <c r="IE528" s="176"/>
      <c r="IF528" s="176"/>
      <c r="IG528" s="176"/>
      <c r="IH528" s="176"/>
      <c r="II528" s="176"/>
      <c r="IJ528" s="176"/>
      <c r="IK528" s="176"/>
      <c r="IL528" s="176"/>
      <c r="IM528" s="176"/>
      <c r="IN528" s="176"/>
      <c r="IO528" s="176"/>
      <c r="IP528" s="176"/>
      <c r="IQ528" s="176"/>
      <c r="IR528" s="176"/>
      <c r="IS528" s="176"/>
      <c r="IT528" s="176"/>
      <c r="IU528" s="176"/>
      <c r="IV528" s="176"/>
    </row>
    <row r="529" spans="1:256" s="177" customFormat="1" ht="24" customHeight="1" x14ac:dyDescent="0.2">
      <c r="A529" s="591"/>
      <c r="B529" s="154" t="s">
        <v>240</v>
      </c>
      <c r="C529" s="155"/>
      <c r="D529" s="155"/>
      <c r="E529" s="156"/>
      <c r="F529" s="597"/>
      <c r="G529" s="598"/>
      <c r="H529" s="297"/>
      <c r="I529" s="159">
        <f>G527+G528</f>
        <v>27.759999999999998</v>
      </c>
      <c r="J529" s="182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76"/>
      <c r="DX529" s="176"/>
      <c r="DY529" s="176"/>
      <c r="DZ529" s="176"/>
      <c r="EA529" s="176"/>
      <c r="EB529" s="176"/>
      <c r="EC529" s="176"/>
      <c r="ED529" s="176"/>
      <c r="EE529" s="176"/>
      <c r="EF529" s="176"/>
      <c r="EG529" s="176"/>
      <c r="EH529" s="176"/>
      <c r="EI529" s="176"/>
      <c r="EJ529" s="176"/>
      <c r="EK529" s="176"/>
      <c r="EL529" s="176"/>
      <c r="EM529" s="176"/>
      <c r="EN529" s="176"/>
      <c r="EO529" s="176"/>
      <c r="EP529" s="176"/>
      <c r="EQ529" s="176"/>
      <c r="ER529" s="176"/>
      <c r="ES529" s="176"/>
      <c r="ET529" s="176"/>
      <c r="EU529" s="176"/>
      <c r="EV529" s="176"/>
      <c r="EW529" s="176"/>
      <c r="EX529" s="176"/>
      <c r="EY529" s="176"/>
      <c r="EZ529" s="176"/>
      <c r="FA529" s="176"/>
      <c r="FB529" s="176"/>
      <c r="FC529" s="176"/>
      <c r="FD529" s="176"/>
      <c r="FE529" s="176"/>
      <c r="FF529" s="176"/>
      <c r="FG529" s="176"/>
      <c r="FH529" s="176"/>
      <c r="FI529" s="176"/>
      <c r="FJ529" s="176"/>
      <c r="FK529" s="176"/>
      <c r="FL529" s="176"/>
      <c r="FM529" s="176"/>
      <c r="FN529" s="176"/>
      <c r="FO529" s="176"/>
      <c r="FP529" s="176"/>
      <c r="FQ529" s="176"/>
      <c r="FR529" s="176"/>
      <c r="FS529" s="176"/>
      <c r="FT529" s="176"/>
      <c r="FU529" s="176"/>
      <c r="FV529" s="176"/>
      <c r="FW529" s="176"/>
      <c r="FX529" s="176"/>
      <c r="FY529" s="176"/>
      <c r="FZ529" s="176"/>
      <c r="GA529" s="176"/>
      <c r="GB529" s="176"/>
      <c r="GC529" s="176"/>
      <c r="GD529" s="176"/>
      <c r="GE529" s="176"/>
      <c r="GF529" s="176"/>
      <c r="GG529" s="176"/>
      <c r="GH529" s="176"/>
      <c r="GI529" s="176"/>
      <c r="GJ529" s="176"/>
      <c r="GK529" s="176"/>
      <c r="GL529" s="176"/>
      <c r="GM529" s="176"/>
      <c r="GN529" s="176"/>
      <c r="GO529" s="176"/>
      <c r="GP529" s="176"/>
      <c r="GQ529" s="176"/>
      <c r="GR529" s="176"/>
      <c r="GS529" s="176"/>
      <c r="GT529" s="176"/>
      <c r="GU529" s="176"/>
      <c r="GV529" s="176"/>
      <c r="GW529" s="176"/>
      <c r="GX529" s="176"/>
      <c r="GY529" s="176"/>
      <c r="GZ529" s="176"/>
      <c r="HA529" s="176"/>
      <c r="HB529" s="176"/>
      <c r="HC529" s="176"/>
      <c r="HD529" s="176"/>
      <c r="HE529" s="176"/>
      <c r="HF529" s="176"/>
      <c r="HG529" s="176"/>
      <c r="HH529" s="176"/>
      <c r="HI529" s="176"/>
      <c r="HJ529" s="176"/>
      <c r="HK529" s="176"/>
      <c r="HL529" s="176"/>
      <c r="HM529" s="176"/>
      <c r="HN529" s="176"/>
      <c r="HO529" s="176"/>
      <c r="HP529" s="176"/>
      <c r="HQ529" s="176"/>
      <c r="HR529" s="176"/>
      <c r="HS529" s="176"/>
      <c r="HT529" s="176"/>
      <c r="HU529" s="176"/>
      <c r="HV529" s="176"/>
      <c r="HW529" s="176"/>
      <c r="HX529" s="176"/>
      <c r="HY529" s="176"/>
      <c r="HZ529" s="176"/>
      <c r="IA529" s="176"/>
      <c r="IB529" s="176"/>
      <c r="IC529" s="176"/>
      <c r="ID529" s="176"/>
      <c r="IE529" s="176"/>
      <c r="IF529" s="176"/>
      <c r="IG529" s="176"/>
      <c r="IH529" s="176"/>
      <c r="II529" s="176"/>
      <c r="IJ529" s="176"/>
      <c r="IK529" s="176"/>
      <c r="IL529" s="176"/>
      <c r="IM529" s="176"/>
      <c r="IN529" s="176"/>
      <c r="IO529" s="176"/>
      <c r="IP529" s="176"/>
      <c r="IQ529" s="176"/>
      <c r="IR529" s="176"/>
      <c r="IS529" s="176"/>
      <c r="IT529" s="176"/>
      <c r="IU529" s="176"/>
      <c r="IV529" s="176"/>
    </row>
    <row r="530" spans="1:256" s="177" customFormat="1" ht="24" customHeight="1" x14ac:dyDescent="0.2">
      <c r="A530" s="591"/>
      <c r="B530" s="143" t="s">
        <v>241</v>
      </c>
      <c r="C530" s="144"/>
      <c r="D530" s="144"/>
      <c r="E530" s="145"/>
      <c r="F530" s="151"/>
      <c r="G530" s="595">
        <f>I518</f>
        <v>61.21</v>
      </c>
      <c r="H530" s="161"/>
      <c r="I530" s="162"/>
      <c r="J530" s="182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76"/>
      <c r="DX530" s="176"/>
      <c r="DY530" s="176"/>
      <c r="DZ530" s="176"/>
      <c r="EA530" s="176"/>
      <c r="EB530" s="176"/>
      <c r="EC530" s="176"/>
      <c r="ED530" s="176"/>
      <c r="EE530" s="176"/>
      <c r="EF530" s="176"/>
      <c r="EG530" s="176"/>
      <c r="EH530" s="176"/>
      <c r="EI530" s="176"/>
      <c r="EJ530" s="176"/>
      <c r="EK530" s="176"/>
      <c r="EL530" s="176"/>
      <c r="EM530" s="176"/>
      <c r="EN530" s="176"/>
      <c r="EO530" s="176"/>
      <c r="EP530" s="176"/>
      <c r="EQ530" s="176"/>
      <c r="ER530" s="176"/>
      <c r="ES530" s="176"/>
      <c r="ET530" s="176"/>
      <c r="EU530" s="176"/>
      <c r="EV530" s="176"/>
      <c r="EW530" s="176"/>
      <c r="EX530" s="176"/>
      <c r="EY530" s="176"/>
      <c r="EZ530" s="176"/>
      <c r="FA530" s="176"/>
      <c r="FB530" s="176"/>
      <c r="FC530" s="176"/>
      <c r="FD530" s="176"/>
      <c r="FE530" s="176"/>
      <c r="FF530" s="176"/>
      <c r="FG530" s="176"/>
      <c r="FH530" s="176"/>
      <c r="FI530" s="176"/>
      <c r="FJ530" s="176"/>
      <c r="FK530" s="176"/>
      <c r="FL530" s="176"/>
      <c r="FM530" s="176"/>
      <c r="FN530" s="176"/>
      <c r="FO530" s="176"/>
      <c r="FP530" s="176"/>
      <c r="FQ530" s="176"/>
      <c r="FR530" s="176"/>
      <c r="FS530" s="176"/>
      <c r="FT530" s="176"/>
      <c r="FU530" s="176"/>
      <c r="FV530" s="176"/>
      <c r="FW530" s="176"/>
      <c r="FX530" s="176"/>
      <c r="FY530" s="176"/>
      <c r="FZ530" s="176"/>
      <c r="GA530" s="176"/>
      <c r="GB530" s="176"/>
      <c r="GC530" s="176"/>
      <c r="GD530" s="176"/>
      <c r="GE530" s="176"/>
      <c r="GF530" s="176"/>
      <c r="GG530" s="176"/>
      <c r="GH530" s="176"/>
      <c r="GI530" s="176"/>
      <c r="GJ530" s="176"/>
      <c r="GK530" s="176"/>
      <c r="GL530" s="176"/>
      <c r="GM530" s="176"/>
      <c r="GN530" s="176"/>
      <c r="GO530" s="176"/>
      <c r="GP530" s="176"/>
      <c r="GQ530" s="176"/>
      <c r="GR530" s="176"/>
      <c r="GS530" s="176"/>
      <c r="GT530" s="176"/>
      <c r="GU530" s="176"/>
      <c r="GV530" s="176"/>
      <c r="GW530" s="176"/>
      <c r="GX530" s="176"/>
      <c r="GY530" s="176"/>
      <c r="GZ530" s="176"/>
      <c r="HA530" s="176"/>
      <c r="HB530" s="176"/>
      <c r="HC530" s="176"/>
      <c r="HD530" s="176"/>
      <c r="HE530" s="176"/>
      <c r="HF530" s="176"/>
      <c r="HG530" s="176"/>
      <c r="HH530" s="176"/>
      <c r="HI530" s="176"/>
      <c r="HJ530" s="176"/>
      <c r="HK530" s="176"/>
      <c r="HL530" s="176"/>
      <c r="HM530" s="176"/>
      <c r="HN530" s="176"/>
      <c r="HO530" s="176"/>
      <c r="HP530" s="176"/>
      <c r="HQ530" s="176"/>
      <c r="HR530" s="176"/>
      <c r="HS530" s="176"/>
      <c r="HT530" s="176"/>
      <c r="HU530" s="176"/>
      <c r="HV530" s="176"/>
      <c r="HW530" s="176"/>
      <c r="HX530" s="176"/>
      <c r="HY530" s="176"/>
      <c r="HZ530" s="176"/>
      <c r="IA530" s="176"/>
      <c r="IB530" s="176"/>
      <c r="IC530" s="176"/>
      <c r="ID530" s="176"/>
      <c r="IE530" s="176"/>
      <c r="IF530" s="176"/>
      <c r="IG530" s="176"/>
      <c r="IH530" s="176"/>
      <c r="II530" s="176"/>
      <c r="IJ530" s="176"/>
      <c r="IK530" s="176"/>
      <c r="IL530" s="176"/>
      <c r="IM530" s="176"/>
      <c r="IN530" s="176"/>
      <c r="IO530" s="176"/>
      <c r="IP530" s="176"/>
      <c r="IQ530" s="176"/>
      <c r="IR530" s="176"/>
      <c r="IS530" s="176"/>
      <c r="IT530" s="176"/>
      <c r="IU530" s="176"/>
      <c r="IV530" s="176"/>
    </row>
    <row r="531" spans="1:256" s="177" customFormat="1" ht="24" customHeight="1" x14ac:dyDescent="0.2">
      <c r="A531" s="591"/>
      <c r="B531" s="118" t="s">
        <v>242</v>
      </c>
      <c r="C531" s="673"/>
      <c r="D531" s="673"/>
      <c r="E531" s="150"/>
      <c r="F531" s="151"/>
      <c r="G531" s="596">
        <f>I523</f>
        <v>0</v>
      </c>
      <c r="H531" s="161"/>
      <c r="I531" s="153"/>
      <c r="J531" s="182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  <c r="CD531" s="176"/>
      <c r="CE531" s="176"/>
      <c r="CF531" s="176"/>
      <c r="CG531" s="176"/>
      <c r="CH531" s="176"/>
      <c r="CI531" s="176"/>
      <c r="CJ531" s="176"/>
      <c r="CK531" s="176"/>
      <c r="CL531" s="176"/>
      <c r="CM531" s="176"/>
      <c r="CN531" s="176"/>
      <c r="CO531" s="176"/>
      <c r="CP531" s="176"/>
      <c r="CQ531" s="176"/>
      <c r="CR531" s="176"/>
      <c r="CS531" s="176"/>
      <c r="CT531" s="176"/>
      <c r="CU531" s="176"/>
      <c r="CV531" s="176"/>
      <c r="CW531" s="176"/>
      <c r="CX531" s="176"/>
      <c r="CY531" s="176"/>
      <c r="CZ531" s="176"/>
      <c r="DA531" s="176"/>
      <c r="DB531" s="176"/>
      <c r="DC531" s="176"/>
      <c r="DD531" s="176"/>
      <c r="DE531" s="176"/>
      <c r="DF531" s="176"/>
      <c r="DG531" s="176"/>
      <c r="DH531" s="176"/>
      <c r="DI531" s="176"/>
      <c r="DJ531" s="176"/>
      <c r="DK531" s="176"/>
      <c r="DL531" s="176"/>
      <c r="DM531" s="176"/>
      <c r="DN531" s="176"/>
      <c r="DO531" s="176"/>
      <c r="DP531" s="176"/>
      <c r="DQ531" s="176"/>
      <c r="DR531" s="176"/>
      <c r="DS531" s="176"/>
      <c r="DT531" s="176"/>
      <c r="DU531" s="176"/>
      <c r="DV531" s="176"/>
      <c r="DW531" s="176"/>
      <c r="DX531" s="176"/>
      <c r="DY531" s="176"/>
      <c r="DZ531" s="176"/>
      <c r="EA531" s="176"/>
      <c r="EB531" s="176"/>
      <c r="EC531" s="176"/>
      <c r="ED531" s="176"/>
      <c r="EE531" s="176"/>
      <c r="EF531" s="176"/>
      <c r="EG531" s="176"/>
      <c r="EH531" s="176"/>
      <c r="EI531" s="176"/>
      <c r="EJ531" s="176"/>
      <c r="EK531" s="176"/>
      <c r="EL531" s="176"/>
      <c r="EM531" s="176"/>
      <c r="EN531" s="176"/>
      <c r="EO531" s="176"/>
      <c r="EP531" s="176"/>
      <c r="EQ531" s="176"/>
      <c r="ER531" s="176"/>
      <c r="ES531" s="176"/>
      <c r="ET531" s="176"/>
      <c r="EU531" s="176"/>
      <c r="EV531" s="176"/>
      <c r="EW531" s="176"/>
      <c r="EX531" s="176"/>
      <c r="EY531" s="176"/>
      <c r="EZ531" s="176"/>
      <c r="FA531" s="176"/>
      <c r="FB531" s="176"/>
      <c r="FC531" s="176"/>
      <c r="FD531" s="176"/>
      <c r="FE531" s="176"/>
      <c r="FF531" s="176"/>
      <c r="FG531" s="176"/>
      <c r="FH531" s="176"/>
      <c r="FI531" s="176"/>
      <c r="FJ531" s="176"/>
      <c r="FK531" s="176"/>
      <c r="FL531" s="176"/>
      <c r="FM531" s="176"/>
      <c r="FN531" s="176"/>
      <c r="FO531" s="176"/>
      <c r="FP531" s="176"/>
      <c r="FQ531" s="176"/>
      <c r="FR531" s="176"/>
      <c r="FS531" s="176"/>
      <c r="FT531" s="176"/>
      <c r="FU531" s="176"/>
      <c r="FV531" s="176"/>
      <c r="FW531" s="176"/>
      <c r="FX531" s="176"/>
      <c r="FY531" s="176"/>
      <c r="FZ531" s="176"/>
      <c r="GA531" s="176"/>
      <c r="GB531" s="176"/>
      <c r="GC531" s="176"/>
      <c r="GD531" s="176"/>
      <c r="GE531" s="176"/>
      <c r="GF531" s="176"/>
      <c r="GG531" s="176"/>
      <c r="GH531" s="176"/>
      <c r="GI531" s="176"/>
      <c r="GJ531" s="176"/>
      <c r="GK531" s="176"/>
      <c r="GL531" s="176"/>
      <c r="GM531" s="176"/>
      <c r="GN531" s="176"/>
      <c r="GO531" s="176"/>
      <c r="GP531" s="176"/>
      <c r="GQ531" s="176"/>
      <c r="GR531" s="176"/>
      <c r="GS531" s="176"/>
      <c r="GT531" s="176"/>
      <c r="GU531" s="176"/>
      <c r="GV531" s="176"/>
      <c r="GW531" s="176"/>
      <c r="GX531" s="176"/>
      <c r="GY531" s="176"/>
      <c r="GZ531" s="176"/>
      <c r="HA531" s="176"/>
      <c r="HB531" s="176"/>
      <c r="HC531" s="176"/>
      <c r="HD531" s="176"/>
      <c r="HE531" s="176"/>
      <c r="HF531" s="176"/>
      <c r="HG531" s="176"/>
      <c r="HH531" s="176"/>
      <c r="HI531" s="176"/>
      <c r="HJ531" s="176"/>
      <c r="HK531" s="176"/>
      <c r="HL531" s="176"/>
      <c r="HM531" s="176"/>
      <c r="HN531" s="176"/>
      <c r="HO531" s="176"/>
      <c r="HP531" s="176"/>
      <c r="HQ531" s="176"/>
      <c r="HR531" s="176"/>
      <c r="HS531" s="176"/>
      <c r="HT531" s="176"/>
      <c r="HU531" s="176"/>
      <c r="HV531" s="176"/>
      <c r="HW531" s="176"/>
      <c r="HX531" s="176"/>
      <c r="HY531" s="176"/>
      <c r="HZ531" s="176"/>
      <c r="IA531" s="176"/>
      <c r="IB531" s="176"/>
      <c r="IC531" s="176"/>
      <c r="ID531" s="176"/>
      <c r="IE531" s="176"/>
      <c r="IF531" s="176"/>
      <c r="IG531" s="176"/>
      <c r="IH531" s="176"/>
      <c r="II531" s="176"/>
      <c r="IJ531" s="176"/>
      <c r="IK531" s="176"/>
      <c r="IL531" s="176"/>
      <c r="IM531" s="176"/>
      <c r="IN531" s="176"/>
      <c r="IO531" s="176"/>
      <c r="IP531" s="176"/>
      <c r="IQ531" s="176"/>
      <c r="IR531" s="176"/>
      <c r="IS531" s="176"/>
      <c r="IT531" s="176"/>
      <c r="IU531" s="176"/>
      <c r="IV531" s="176"/>
    </row>
    <row r="532" spans="1:256" s="177" customFormat="1" ht="24" customHeight="1" x14ac:dyDescent="0.2">
      <c r="A532" s="591"/>
      <c r="B532" s="154" t="s">
        <v>243</v>
      </c>
      <c r="C532" s="155"/>
      <c r="D532" s="155"/>
      <c r="E532" s="156"/>
      <c r="F532" s="151"/>
      <c r="G532" s="598"/>
      <c r="H532" s="297"/>
      <c r="I532" s="159">
        <f>G530+G531</f>
        <v>61.21</v>
      </c>
      <c r="J532" s="179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  <c r="CD532" s="176"/>
      <c r="CE532" s="176"/>
      <c r="CF532" s="176"/>
      <c r="CG532" s="176"/>
      <c r="CH532" s="176"/>
      <c r="CI532" s="176"/>
      <c r="CJ532" s="176"/>
      <c r="CK532" s="176"/>
      <c r="CL532" s="176"/>
      <c r="CM532" s="176"/>
      <c r="CN532" s="176"/>
      <c r="CO532" s="176"/>
      <c r="CP532" s="176"/>
      <c r="CQ532" s="176"/>
      <c r="CR532" s="176"/>
      <c r="CS532" s="176"/>
      <c r="CT532" s="176"/>
      <c r="CU532" s="176"/>
      <c r="CV532" s="176"/>
      <c r="CW532" s="176"/>
      <c r="CX532" s="176"/>
      <c r="CY532" s="176"/>
      <c r="CZ532" s="176"/>
      <c r="DA532" s="176"/>
      <c r="DB532" s="176"/>
      <c r="DC532" s="176"/>
      <c r="DD532" s="176"/>
      <c r="DE532" s="176"/>
      <c r="DF532" s="176"/>
      <c r="DG532" s="176"/>
      <c r="DH532" s="176"/>
      <c r="DI532" s="176"/>
      <c r="DJ532" s="176"/>
      <c r="DK532" s="176"/>
      <c r="DL532" s="176"/>
      <c r="DM532" s="176"/>
      <c r="DN532" s="176"/>
      <c r="DO532" s="176"/>
      <c r="DP532" s="176"/>
      <c r="DQ532" s="176"/>
      <c r="DR532" s="176"/>
      <c r="DS532" s="176"/>
      <c r="DT532" s="176"/>
      <c r="DU532" s="176"/>
      <c r="DV532" s="176"/>
      <c r="DW532" s="176"/>
      <c r="DX532" s="176"/>
      <c r="DY532" s="176"/>
      <c r="DZ532" s="176"/>
      <c r="EA532" s="176"/>
      <c r="EB532" s="176"/>
      <c r="EC532" s="176"/>
      <c r="ED532" s="176"/>
      <c r="EE532" s="176"/>
      <c r="EF532" s="176"/>
      <c r="EG532" s="176"/>
      <c r="EH532" s="176"/>
      <c r="EI532" s="176"/>
      <c r="EJ532" s="176"/>
      <c r="EK532" s="176"/>
      <c r="EL532" s="176"/>
      <c r="EM532" s="176"/>
      <c r="EN532" s="176"/>
      <c r="EO532" s="176"/>
      <c r="EP532" s="176"/>
      <c r="EQ532" s="176"/>
      <c r="ER532" s="176"/>
      <c r="ES532" s="176"/>
      <c r="ET532" s="176"/>
      <c r="EU532" s="176"/>
      <c r="EV532" s="176"/>
      <c r="EW532" s="176"/>
      <c r="EX532" s="176"/>
      <c r="EY532" s="176"/>
      <c r="EZ532" s="176"/>
      <c r="FA532" s="176"/>
      <c r="FB532" s="176"/>
      <c r="FC532" s="176"/>
      <c r="FD532" s="176"/>
      <c r="FE532" s="176"/>
      <c r="FF532" s="176"/>
      <c r="FG532" s="176"/>
      <c r="FH532" s="176"/>
      <c r="FI532" s="176"/>
      <c r="FJ532" s="176"/>
      <c r="FK532" s="176"/>
      <c r="FL532" s="176"/>
      <c r="FM532" s="176"/>
      <c r="FN532" s="176"/>
      <c r="FO532" s="176"/>
      <c r="FP532" s="176"/>
      <c r="FQ532" s="176"/>
      <c r="FR532" s="176"/>
      <c r="FS532" s="176"/>
      <c r="FT532" s="176"/>
      <c r="FU532" s="176"/>
      <c r="FV532" s="176"/>
      <c r="FW532" s="176"/>
      <c r="FX532" s="176"/>
      <c r="FY532" s="176"/>
      <c r="FZ532" s="176"/>
      <c r="GA532" s="176"/>
      <c r="GB532" s="176"/>
      <c r="GC532" s="176"/>
      <c r="GD532" s="176"/>
      <c r="GE532" s="176"/>
      <c r="GF532" s="176"/>
      <c r="GG532" s="176"/>
      <c r="GH532" s="176"/>
      <c r="GI532" s="176"/>
      <c r="GJ532" s="176"/>
      <c r="GK532" s="176"/>
      <c r="GL532" s="176"/>
      <c r="GM532" s="176"/>
      <c r="GN532" s="176"/>
      <c r="GO532" s="176"/>
      <c r="GP532" s="176"/>
      <c r="GQ532" s="176"/>
      <c r="GR532" s="176"/>
      <c r="GS532" s="176"/>
      <c r="GT532" s="176"/>
      <c r="GU532" s="176"/>
      <c r="GV532" s="176"/>
      <c r="GW532" s="176"/>
      <c r="GX532" s="176"/>
      <c r="GY532" s="176"/>
      <c r="GZ532" s="176"/>
      <c r="HA532" s="176"/>
      <c r="HB532" s="176"/>
      <c r="HC532" s="176"/>
      <c r="HD532" s="176"/>
      <c r="HE532" s="176"/>
      <c r="HF532" s="176"/>
      <c r="HG532" s="176"/>
      <c r="HH532" s="176"/>
      <c r="HI532" s="176"/>
      <c r="HJ532" s="176"/>
      <c r="HK532" s="176"/>
      <c r="HL532" s="176"/>
      <c r="HM532" s="176"/>
      <c r="HN532" s="176"/>
      <c r="HO532" s="176"/>
      <c r="HP532" s="176"/>
      <c r="HQ532" s="176"/>
      <c r="HR532" s="176"/>
      <c r="HS532" s="176"/>
      <c r="HT532" s="176"/>
      <c r="HU532" s="176"/>
      <c r="HV532" s="176"/>
      <c r="HW532" s="176"/>
      <c r="HX532" s="176"/>
      <c r="HY532" s="176"/>
      <c r="HZ532" s="176"/>
      <c r="IA532" s="176"/>
      <c r="IB532" s="176"/>
      <c r="IC532" s="176"/>
      <c r="ID532" s="176"/>
      <c r="IE532" s="176"/>
      <c r="IF532" s="176"/>
      <c r="IG532" s="176"/>
      <c r="IH532" s="176"/>
      <c r="II532" s="176"/>
      <c r="IJ532" s="176"/>
      <c r="IK532" s="176"/>
      <c r="IL532" s="176"/>
      <c r="IM532" s="176"/>
      <c r="IN532" s="176"/>
      <c r="IO532" s="176"/>
      <c r="IP532" s="176"/>
      <c r="IQ532" s="176"/>
      <c r="IR532" s="176"/>
      <c r="IS532" s="176"/>
      <c r="IT532" s="176"/>
      <c r="IU532" s="176"/>
      <c r="IV532" s="176"/>
    </row>
    <row r="533" spans="1:256" s="177" customFormat="1" ht="24" customHeight="1" thickBot="1" x14ac:dyDescent="0.25">
      <c r="A533" s="591"/>
      <c r="B533" s="318" t="s">
        <v>244</v>
      </c>
      <c r="C533" s="319"/>
      <c r="D533" s="319"/>
      <c r="E533" s="319"/>
      <c r="F533" s="699"/>
      <c r="G533" s="321"/>
      <c r="H533" s="700"/>
      <c r="I533" s="323">
        <f>I529+I532</f>
        <v>88.97</v>
      </c>
      <c r="J533" s="179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  <c r="AZ533" s="176"/>
      <c r="BA533" s="176"/>
      <c r="BB533" s="176"/>
      <c r="BC533" s="176"/>
      <c r="BD533" s="176"/>
      <c r="BE533" s="176"/>
      <c r="BF533" s="176"/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176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176"/>
      <c r="CE533" s="176"/>
      <c r="CF533" s="176"/>
      <c r="CG533" s="176"/>
      <c r="CH533" s="176"/>
      <c r="CI533" s="176"/>
      <c r="CJ533" s="176"/>
      <c r="CK533" s="176"/>
      <c r="CL533" s="176"/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76"/>
      <c r="DX533" s="176"/>
      <c r="DY533" s="176"/>
      <c r="DZ533" s="176"/>
      <c r="EA533" s="176"/>
      <c r="EB533" s="176"/>
      <c r="EC533" s="176"/>
      <c r="ED533" s="176"/>
      <c r="EE533" s="176"/>
      <c r="EF533" s="176"/>
      <c r="EG533" s="176"/>
      <c r="EH533" s="176"/>
      <c r="EI533" s="176"/>
      <c r="EJ533" s="176"/>
      <c r="EK533" s="176"/>
      <c r="EL533" s="176"/>
      <c r="EM533" s="176"/>
      <c r="EN533" s="176"/>
      <c r="EO533" s="176"/>
      <c r="EP533" s="176"/>
      <c r="EQ533" s="176"/>
      <c r="ER533" s="176"/>
      <c r="ES533" s="176"/>
      <c r="ET533" s="176"/>
      <c r="EU533" s="176"/>
      <c r="EV533" s="176"/>
      <c r="EW533" s="176"/>
      <c r="EX533" s="176"/>
      <c r="EY533" s="176"/>
      <c r="EZ533" s="176"/>
      <c r="FA533" s="176"/>
      <c r="FB533" s="176"/>
      <c r="FC533" s="176"/>
      <c r="FD533" s="176"/>
      <c r="FE533" s="176"/>
      <c r="FF533" s="176"/>
      <c r="FG533" s="176"/>
      <c r="FH533" s="176"/>
      <c r="FI533" s="176"/>
      <c r="FJ533" s="176"/>
      <c r="FK533" s="176"/>
      <c r="FL533" s="176"/>
      <c r="FM533" s="176"/>
      <c r="FN533" s="176"/>
      <c r="FO533" s="176"/>
      <c r="FP533" s="176"/>
      <c r="FQ533" s="176"/>
      <c r="FR533" s="176"/>
      <c r="FS533" s="176"/>
      <c r="FT533" s="176"/>
      <c r="FU533" s="176"/>
      <c r="FV533" s="176"/>
      <c r="FW533" s="176"/>
      <c r="FX533" s="176"/>
      <c r="FY533" s="176"/>
      <c r="FZ533" s="176"/>
      <c r="GA533" s="176"/>
      <c r="GB533" s="176"/>
      <c r="GC533" s="176"/>
      <c r="GD533" s="176"/>
      <c r="GE533" s="176"/>
      <c r="GF533" s="176"/>
      <c r="GG533" s="176"/>
      <c r="GH533" s="176"/>
      <c r="GI533" s="176"/>
      <c r="GJ533" s="176"/>
      <c r="GK533" s="176"/>
      <c r="GL533" s="176"/>
      <c r="GM533" s="176"/>
      <c r="GN533" s="176"/>
      <c r="GO533" s="176"/>
      <c r="GP533" s="176"/>
      <c r="GQ533" s="176"/>
      <c r="GR533" s="176"/>
      <c r="GS533" s="176"/>
      <c r="GT533" s="176"/>
      <c r="GU533" s="176"/>
      <c r="GV533" s="176"/>
      <c r="GW533" s="176"/>
      <c r="GX533" s="176"/>
      <c r="GY533" s="176"/>
      <c r="GZ533" s="176"/>
      <c r="HA533" s="176"/>
      <c r="HB533" s="176"/>
      <c r="HC533" s="176"/>
      <c r="HD533" s="176"/>
      <c r="HE533" s="176"/>
      <c r="HF533" s="176"/>
      <c r="HG533" s="176"/>
      <c r="HH533" s="176"/>
      <c r="HI533" s="176"/>
      <c r="HJ533" s="176"/>
      <c r="HK533" s="176"/>
      <c r="HL533" s="176"/>
      <c r="HM533" s="176"/>
      <c r="HN533" s="176"/>
      <c r="HO533" s="176"/>
      <c r="HP533" s="176"/>
      <c r="HQ533" s="176"/>
      <c r="HR533" s="176"/>
      <c r="HS533" s="176"/>
      <c r="HT533" s="176"/>
      <c r="HU533" s="176"/>
      <c r="HV533" s="176"/>
      <c r="HW533" s="176"/>
      <c r="HX533" s="176"/>
      <c r="HY533" s="176"/>
      <c r="HZ533" s="176"/>
      <c r="IA533" s="176"/>
      <c r="IB533" s="176"/>
      <c r="IC533" s="176"/>
      <c r="ID533" s="176"/>
      <c r="IE533" s="176"/>
      <c r="IF533" s="176"/>
      <c r="IG533" s="176"/>
      <c r="IH533" s="176"/>
      <c r="II533" s="176"/>
      <c r="IJ533" s="176"/>
      <c r="IK533" s="176"/>
      <c r="IL533" s="176"/>
      <c r="IM533" s="176"/>
      <c r="IN533" s="176"/>
      <c r="IO533" s="176"/>
      <c r="IP533" s="176"/>
      <c r="IQ533" s="176"/>
      <c r="IR533" s="176"/>
      <c r="IS533" s="176"/>
      <c r="IT533" s="176"/>
      <c r="IU533" s="176"/>
      <c r="IV533" s="176"/>
    </row>
    <row r="534" spans="1:256" x14ac:dyDescent="0.2">
      <c r="A534" s="582"/>
      <c r="B534" s="93"/>
      <c r="C534" s="94"/>
      <c r="D534" s="94"/>
      <c r="E534" s="94"/>
      <c r="F534" s="95"/>
      <c r="G534" s="96"/>
      <c r="H534" s="97"/>
      <c r="I534" s="164"/>
      <c r="J534" s="583"/>
      <c r="K534" s="584"/>
      <c r="L534" s="584"/>
      <c r="M534" s="585"/>
      <c r="N534" s="585"/>
      <c r="O534" s="585"/>
      <c r="P534" s="585"/>
      <c r="Q534" s="585"/>
      <c r="R534" s="585"/>
      <c r="S534" s="585"/>
      <c r="T534" s="585"/>
      <c r="U534" s="585"/>
      <c r="V534" s="585"/>
      <c r="W534" s="585"/>
      <c r="X534" s="585"/>
      <c r="Y534" s="585"/>
      <c r="Z534" s="585"/>
      <c r="AA534" s="585"/>
      <c r="AB534" s="585"/>
      <c r="AC534" s="585"/>
      <c r="AD534" s="585"/>
      <c r="AE534" s="585"/>
      <c r="AF534" s="585"/>
      <c r="AG534" s="585"/>
      <c r="AH534" s="585"/>
      <c r="AI534" s="585"/>
      <c r="AJ534" s="585"/>
      <c r="AK534" s="585"/>
      <c r="AL534" s="585"/>
      <c r="AM534" s="585"/>
      <c r="AN534" s="585"/>
      <c r="AO534" s="585"/>
      <c r="AP534" s="585"/>
      <c r="AQ534" s="585"/>
      <c r="AR534" s="585"/>
      <c r="AS534" s="585"/>
      <c r="AT534" s="585"/>
      <c r="AU534" s="585"/>
      <c r="AV534" s="585"/>
      <c r="AW534" s="585"/>
      <c r="AX534" s="585"/>
      <c r="AY534" s="585"/>
      <c r="AZ534" s="585"/>
      <c r="BA534" s="585"/>
      <c r="BB534" s="585"/>
      <c r="BC534" s="585"/>
      <c r="BD534" s="585"/>
      <c r="BE534" s="585"/>
      <c r="BF534" s="585"/>
      <c r="BG534" s="585"/>
      <c r="BH534" s="585"/>
      <c r="BI534" s="585"/>
      <c r="BJ534" s="585"/>
      <c r="BK534" s="585"/>
      <c r="BL534" s="585"/>
      <c r="BM534" s="585"/>
      <c r="BN534" s="585"/>
      <c r="BO534" s="585"/>
      <c r="BP534" s="585"/>
      <c r="BQ534" s="585"/>
      <c r="BR534" s="585"/>
      <c r="BS534" s="585"/>
      <c r="BT534" s="585"/>
      <c r="BU534" s="585"/>
      <c r="BV534" s="585"/>
      <c r="BW534" s="585"/>
      <c r="BX534" s="585"/>
      <c r="BY534" s="585"/>
      <c r="BZ534" s="585"/>
      <c r="CA534" s="585"/>
      <c r="CB534" s="585"/>
      <c r="CC534" s="585"/>
      <c r="CD534" s="585"/>
      <c r="CE534" s="585"/>
      <c r="CF534" s="585"/>
      <c r="CG534" s="585"/>
      <c r="CH534" s="585"/>
      <c r="CI534" s="585"/>
      <c r="CJ534" s="585"/>
      <c r="CK534" s="585"/>
      <c r="CL534" s="585"/>
      <c r="CM534" s="585"/>
      <c r="CN534" s="585"/>
      <c r="CO534" s="585"/>
      <c r="CP534" s="585"/>
      <c r="CQ534" s="585"/>
      <c r="CR534" s="585"/>
      <c r="CS534" s="585"/>
      <c r="CT534" s="585"/>
      <c r="CU534" s="585"/>
      <c r="CV534" s="585"/>
      <c r="CW534" s="585"/>
      <c r="CX534" s="585"/>
      <c r="CY534" s="585"/>
      <c r="CZ534" s="585"/>
      <c r="DA534" s="585"/>
      <c r="DB534" s="585"/>
      <c r="DC534" s="585"/>
      <c r="DD534" s="585"/>
      <c r="DE534" s="585"/>
      <c r="DF534" s="585"/>
      <c r="DG534" s="585"/>
      <c r="DH534" s="585"/>
      <c r="DI534" s="585"/>
      <c r="DJ534" s="585"/>
      <c r="DK534" s="585"/>
      <c r="DL534" s="585"/>
      <c r="DM534" s="585"/>
      <c r="DN534" s="585"/>
      <c r="DO534" s="585"/>
      <c r="DP534" s="585"/>
      <c r="DQ534" s="585"/>
      <c r="DR534" s="585"/>
      <c r="DS534" s="585"/>
      <c r="DT534" s="585"/>
      <c r="DU534" s="585"/>
      <c r="DV534" s="585"/>
      <c r="DW534" s="585"/>
      <c r="DX534" s="585"/>
      <c r="DY534" s="585"/>
      <c r="DZ534" s="585"/>
      <c r="EA534" s="585"/>
      <c r="EB534" s="585"/>
      <c r="EC534" s="585"/>
      <c r="ED534" s="585"/>
      <c r="EE534" s="585"/>
      <c r="EF534" s="585"/>
      <c r="EG534" s="585"/>
      <c r="EH534" s="585"/>
      <c r="EI534" s="585"/>
      <c r="EJ534" s="585"/>
      <c r="EK534" s="585"/>
      <c r="EL534" s="585"/>
      <c r="EM534" s="585"/>
      <c r="EN534" s="585"/>
      <c r="EO534" s="585"/>
      <c r="EP534" s="585"/>
      <c r="EQ534" s="585"/>
      <c r="ER534" s="585"/>
      <c r="ES534" s="585"/>
      <c r="ET534" s="585"/>
      <c r="EU534" s="585"/>
      <c r="EV534" s="585"/>
      <c r="EW534" s="585"/>
      <c r="EX534" s="585"/>
      <c r="EY534" s="585"/>
      <c r="EZ534" s="585"/>
      <c r="FA534" s="585"/>
      <c r="FB534" s="585"/>
      <c r="FC534" s="585"/>
      <c r="FD534" s="585"/>
      <c r="FE534" s="585"/>
      <c r="FF534" s="585"/>
      <c r="FG534" s="585"/>
      <c r="FH534" s="585"/>
      <c r="FI534" s="585"/>
      <c r="FJ534" s="585"/>
      <c r="FK534" s="585"/>
      <c r="FL534" s="585"/>
      <c r="FM534" s="585"/>
      <c r="FN534" s="585"/>
      <c r="FO534" s="585"/>
      <c r="FP534" s="585"/>
      <c r="FQ534" s="585"/>
      <c r="FR534" s="585"/>
      <c r="FS534" s="585"/>
      <c r="FT534" s="585"/>
      <c r="FU534" s="585"/>
      <c r="FV534" s="585"/>
      <c r="FW534" s="585"/>
      <c r="FX534" s="585"/>
      <c r="FY534" s="585"/>
      <c r="FZ534" s="585"/>
      <c r="GA534" s="585"/>
      <c r="GB534" s="585"/>
      <c r="GC534" s="585"/>
      <c r="GD534" s="585"/>
      <c r="GE534" s="585"/>
      <c r="GF534" s="585"/>
      <c r="GG534" s="585"/>
      <c r="GH534" s="585"/>
      <c r="GI534" s="585"/>
      <c r="GJ534" s="585"/>
      <c r="GK534" s="585"/>
      <c r="GL534" s="585"/>
      <c r="GM534" s="585"/>
      <c r="GN534" s="585"/>
      <c r="GO534" s="585"/>
      <c r="GP534" s="585"/>
      <c r="GQ534" s="585"/>
      <c r="GR534" s="585"/>
      <c r="GS534" s="585"/>
      <c r="GT534" s="585"/>
      <c r="GU534" s="585"/>
      <c r="GV534" s="585"/>
      <c r="GW534" s="585"/>
      <c r="GX534" s="585"/>
      <c r="GY534" s="585"/>
      <c r="GZ534" s="585"/>
      <c r="HA534" s="585"/>
      <c r="HB534" s="585"/>
      <c r="HC534" s="585"/>
      <c r="HD534" s="585"/>
      <c r="HE534" s="585"/>
      <c r="HF534" s="585"/>
      <c r="HG534" s="585"/>
      <c r="HH534" s="585"/>
      <c r="HI534" s="585"/>
      <c r="HJ534" s="585"/>
      <c r="HK534" s="585"/>
      <c r="HL534" s="585"/>
      <c r="HM534" s="585"/>
      <c r="HN534" s="585"/>
      <c r="HO534" s="585"/>
      <c r="HP534" s="585"/>
      <c r="HQ534" s="585"/>
      <c r="HR534" s="585"/>
      <c r="HS534" s="585"/>
      <c r="HT534" s="585"/>
      <c r="HU534" s="585"/>
      <c r="HV534" s="585"/>
      <c r="HW534" s="585"/>
      <c r="HX534" s="585"/>
      <c r="HY534" s="585"/>
      <c r="HZ534" s="585"/>
      <c r="IA534" s="585"/>
      <c r="IB534" s="585"/>
      <c r="IC534" s="585"/>
      <c r="ID534" s="585"/>
      <c r="IE534" s="585"/>
      <c r="IF534" s="585"/>
      <c r="IG534" s="585"/>
      <c r="IH534" s="585"/>
      <c r="II534" s="585"/>
      <c r="IJ534" s="585"/>
      <c r="IK534" s="585"/>
      <c r="IL534" s="585"/>
      <c r="IM534" s="585"/>
      <c r="IN534" s="585"/>
      <c r="IO534" s="585"/>
      <c r="IP534" s="585"/>
      <c r="IQ534" s="585"/>
      <c r="IR534" s="585"/>
      <c r="IS534" s="585"/>
      <c r="IT534" s="585"/>
      <c r="IU534" s="585"/>
      <c r="IV534" s="585"/>
    </row>
    <row r="535" spans="1:256" x14ac:dyDescent="0.2">
      <c r="A535" s="582"/>
      <c r="B535" s="822" t="s">
        <v>211</v>
      </c>
      <c r="C535" s="823"/>
      <c r="D535" s="823"/>
      <c r="E535" s="823"/>
      <c r="F535" s="823"/>
      <c r="G535" s="823"/>
      <c r="H535" s="823"/>
      <c r="I535" s="824"/>
      <c r="J535" s="583"/>
      <c r="K535" s="584"/>
      <c r="L535" s="584"/>
      <c r="M535" s="585"/>
      <c r="N535" s="585"/>
      <c r="O535" s="585"/>
      <c r="P535" s="585"/>
      <c r="Q535" s="585"/>
      <c r="R535" s="585"/>
      <c r="S535" s="585"/>
      <c r="T535" s="585"/>
      <c r="U535" s="585"/>
      <c r="V535" s="585"/>
      <c r="W535" s="585"/>
      <c r="X535" s="585"/>
      <c r="Y535" s="585"/>
      <c r="Z535" s="585"/>
      <c r="AA535" s="585"/>
      <c r="AB535" s="585"/>
      <c r="AC535" s="585"/>
      <c r="AD535" s="585"/>
      <c r="AE535" s="585"/>
      <c r="AF535" s="585"/>
      <c r="AG535" s="585"/>
      <c r="AH535" s="585"/>
      <c r="AI535" s="585"/>
      <c r="AJ535" s="585"/>
      <c r="AK535" s="585"/>
      <c r="AL535" s="585"/>
      <c r="AM535" s="585"/>
      <c r="AN535" s="585"/>
      <c r="AO535" s="585"/>
      <c r="AP535" s="585"/>
      <c r="AQ535" s="585"/>
      <c r="AR535" s="585"/>
      <c r="AS535" s="585"/>
      <c r="AT535" s="585"/>
      <c r="AU535" s="585"/>
      <c r="AV535" s="585"/>
      <c r="AW535" s="585"/>
      <c r="AX535" s="585"/>
      <c r="AY535" s="585"/>
      <c r="AZ535" s="585"/>
      <c r="BA535" s="585"/>
      <c r="BB535" s="585"/>
      <c r="BC535" s="585"/>
      <c r="BD535" s="585"/>
      <c r="BE535" s="585"/>
      <c r="BF535" s="585"/>
      <c r="BG535" s="585"/>
      <c r="BH535" s="585"/>
      <c r="BI535" s="585"/>
      <c r="BJ535" s="585"/>
      <c r="BK535" s="585"/>
      <c r="BL535" s="585"/>
      <c r="BM535" s="585"/>
      <c r="BN535" s="585"/>
      <c r="BO535" s="585"/>
      <c r="BP535" s="585"/>
      <c r="BQ535" s="585"/>
      <c r="BR535" s="585"/>
      <c r="BS535" s="585"/>
      <c r="BT535" s="585"/>
      <c r="BU535" s="585"/>
      <c r="BV535" s="585"/>
      <c r="BW535" s="585"/>
      <c r="BX535" s="585"/>
      <c r="BY535" s="585"/>
      <c r="BZ535" s="585"/>
      <c r="CA535" s="585"/>
      <c r="CB535" s="585"/>
      <c r="CC535" s="585"/>
      <c r="CD535" s="585"/>
      <c r="CE535" s="585"/>
      <c r="CF535" s="585"/>
      <c r="CG535" s="585"/>
      <c r="CH535" s="585"/>
      <c r="CI535" s="585"/>
      <c r="CJ535" s="585"/>
      <c r="CK535" s="585"/>
      <c r="CL535" s="585"/>
      <c r="CM535" s="585"/>
      <c r="CN535" s="585"/>
      <c r="CO535" s="585"/>
      <c r="CP535" s="585"/>
      <c r="CQ535" s="585"/>
      <c r="CR535" s="585"/>
      <c r="CS535" s="585"/>
      <c r="CT535" s="585"/>
      <c r="CU535" s="585"/>
      <c r="CV535" s="585"/>
      <c r="CW535" s="585"/>
      <c r="CX535" s="585"/>
      <c r="CY535" s="585"/>
      <c r="CZ535" s="585"/>
      <c r="DA535" s="585"/>
      <c r="DB535" s="585"/>
      <c r="DC535" s="585"/>
      <c r="DD535" s="585"/>
      <c r="DE535" s="585"/>
      <c r="DF535" s="585"/>
      <c r="DG535" s="585"/>
      <c r="DH535" s="585"/>
      <c r="DI535" s="585"/>
      <c r="DJ535" s="585"/>
      <c r="DK535" s="585"/>
      <c r="DL535" s="585"/>
      <c r="DM535" s="585"/>
      <c r="DN535" s="585"/>
      <c r="DO535" s="585"/>
      <c r="DP535" s="585"/>
      <c r="DQ535" s="585"/>
      <c r="DR535" s="585"/>
      <c r="DS535" s="585"/>
      <c r="DT535" s="585"/>
      <c r="DU535" s="585"/>
      <c r="DV535" s="585"/>
      <c r="DW535" s="585"/>
      <c r="DX535" s="585"/>
      <c r="DY535" s="585"/>
      <c r="DZ535" s="585"/>
      <c r="EA535" s="585"/>
      <c r="EB535" s="585"/>
      <c r="EC535" s="585"/>
      <c r="ED535" s="585"/>
      <c r="EE535" s="585"/>
      <c r="EF535" s="585"/>
      <c r="EG535" s="585"/>
      <c r="EH535" s="585"/>
      <c r="EI535" s="585"/>
      <c r="EJ535" s="585"/>
      <c r="EK535" s="585"/>
      <c r="EL535" s="585"/>
      <c r="EM535" s="585"/>
      <c r="EN535" s="585"/>
      <c r="EO535" s="585"/>
      <c r="EP535" s="585"/>
      <c r="EQ535" s="585"/>
      <c r="ER535" s="585"/>
      <c r="ES535" s="585"/>
      <c r="ET535" s="585"/>
      <c r="EU535" s="585"/>
      <c r="EV535" s="585"/>
      <c r="EW535" s="585"/>
      <c r="EX535" s="585"/>
      <c r="EY535" s="585"/>
      <c r="EZ535" s="585"/>
      <c r="FA535" s="585"/>
      <c r="FB535" s="585"/>
      <c r="FC535" s="585"/>
      <c r="FD535" s="585"/>
      <c r="FE535" s="585"/>
      <c r="FF535" s="585"/>
      <c r="FG535" s="585"/>
      <c r="FH535" s="585"/>
      <c r="FI535" s="585"/>
      <c r="FJ535" s="585"/>
      <c r="FK535" s="585"/>
      <c r="FL535" s="585"/>
      <c r="FM535" s="585"/>
      <c r="FN535" s="585"/>
      <c r="FO535" s="585"/>
      <c r="FP535" s="585"/>
      <c r="FQ535" s="585"/>
      <c r="FR535" s="585"/>
      <c r="FS535" s="585"/>
      <c r="FT535" s="585"/>
      <c r="FU535" s="585"/>
      <c r="FV535" s="585"/>
      <c r="FW535" s="585"/>
      <c r="FX535" s="585"/>
      <c r="FY535" s="585"/>
      <c r="FZ535" s="585"/>
      <c r="GA535" s="585"/>
      <c r="GB535" s="585"/>
      <c r="GC535" s="585"/>
      <c r="GD535" s="585"/>
      <c r="GE535" s="585"/>
      <c r="GF535" s="585"/>
      <c r="GG535" s="585"/>
      <c r="GH535" s="585"/>
      <c r="GI535" s="585"/>
      <c r="GJ535" s="585"/>
      <c r="GK535" s="585"/>
      <c r="GL535" s="585"/>
      <c r="GM535" s="585"/>
      <c r="GN535" s="585"/>
      <c r="GO535" s="585"/>
      <c r="GP535" s="585"/>
      <c r="GQ535" s="585"/>
      <c r="GR535" s="585"/>
      <c r="GS535" s="585"/>
      <c r="GT535" s="585"/>
      <c r="GU535" s="585"/>
      <c r="GV535" s="585"/>
      <c r="GW535" s="585"/>
      <c r="GX535" s="585"/>
      <c r="GY535" s="585"/>
      <c r="GZ535" s="585"/>
      <c r="HA535" s="585"/>
      <c r="HB535" s="585"/>
      <c r="HC535" s="585"/>
      <c r="HD535" s="585"/>
      <c r="HE535" s="585"/>
      <c r="HF535" s="585"/>
      <c r="HG535" s="585"/>
      <c r="HH535" s="585"/>
      <c r="HI535" s="585"/>
      <c r="HJ535" s="585"/>
      <c r="HK535" s="585"/>
      <c r="HL535" s="585"/>
      <c r="HM535" s="585"/>
      <c r="HN535" s="585"/>
      <c r="HO535" s="585"/>
      <c r="HP535" s="585"/>
      <c r="HQ535" s="585"/>
      <c r="HR535" s="585"/>
      <c r="HS535" s="585"/>
      <c r="HT535" s="585"/>
      <c r="HU535" s="585"/>
      <c r="HV535" s="585"/>
      <c r="HW535" s="585"/>
      <c r="HX535" s="585"/>
      <c r="HY535" s="585"/>
      <c r="HZ535" s="585"/>
      <c r="IA535" s="585"/>
      <c r="IB535" s="585"/>
      <c r="IC535" s="585"/>
      <c r="ID535" s="585"/>
      <c r="IE535" s="585"/>
      <c r="IF535" s="585"/>
      <c r="IG535" s="585"/>
      <c r="IH535" s="585"/>
      <c r="II535" s="585"/>
      <c r="IJ535" s="585"/>
      <c r="IK535" s="585"/>
      <c r="IL535" s="585"/>
      <c r="IM535" s="585"/>
      <c r="IN535" s="585"/>
      <c r="IO535" s="585"/>
      <c r="IP535" s="585"/>
      <c r="IQ535" s="585"/>
      <c r="IR535" s="585"/>
      <c r="IS535" s="585"/>
      <c r="IT535" s="585"/>
      <c r="IU535" s="585"/>
      <c r="IV535" s="585"/>
    </row>
    <row r="536" spans="1:256" x14ac:dyDescent="0.2">
      <c r="A536" s="582"/>
      <c r="B536" s="822" t="s">
        <v>212</v>
      </c>
      <c r="C536" s="823"/>
      <c r="D536" s="823"/>
      <c r="E536" s="823"/>
      <c r="F536" s="823"/>
      <c r="G536" s="823"/>
      <c r="H536" s="823"/>
      <c r="I536" s="824"/>
      <c r="J536" s="583"/>
      <c r="K536" s="584"/>
      <c r="L536" s="584"/>
      <c r="M536" s="585"/>
      <c r="N536" s="585"/>
      <c r="O536" s="585"/>
      <c r="P536" s="585"/>
      <c r="Q536" s="585"/>
      <c r="R536" s="585"/>
      <c r="S536" s="585"/>
      <c r="T536" s="585"/>
      <c r="U536" s="585"/>
      <c r="V536" s="585"/>
      <c r="W536" s="585"/>
      <c r="X536" s="585"/>
      <c r="Y536" s="585"/>
      <c r="Z536" s="585"/>
      <c r="AA536" s="585"/>
      <c r="AB536" s="585"/>
      <c r="AC536" s="585"/>
      <c r="AD536" s="585"/>
      <c r="AE536" s="585"/>
      <c r="AF536" s="585"/>
      <c r="AG536" s="585"/>
      <c r="AH536" s="585"/>
      <c r="AI536" s="585"/>
      <c r="AJ536" s="585"/>
      <c r="AK536" s="585"/>
      <c r="AL536" s="585"/>
      <c r="AM536" s="585"/>
      <c r="AN536" s="585"/>
      <c r="AO536" s="585"/>
      <c r="AP536" s="585"/>
      <c r="AQ536" s="585"/>
      <c r="AR536" s="585"/>
      <c r="AS536" s="585"/>
      <c r="AT536" s="585"/>
      <c r="AU536" s="585"/>
      <c r="AV536" s="585"/>
      <c r="AW536" s="585"/>
      <c r="AX536" s="585"/>
      <c r="AY536" s="585"/>
      <c r="AZ536" s="585"/>
      <c r="BA536" s="585"/>
      <c r="BB536" s="585"/>
      <c r="BC536" s="585"/>
      <c r="BD536" s="585"/>
      <c r="BE536" s="585"/>
      <c r="BF536" s="585"/>
      <c r="BG536" s="585"/>
      <c r="BH536" s="585"/>
      <c r="BI536" s="585"/>
      <c r="BJ536" s="585"/>
      <c r="BK536" s="585"/>
      <c r="BL536" s="585"/>
      <c r="BM536" s="585"/>
      <c r="BN536" s="585"/>
      <c r="BO536" s="585"/>
      <c r="BP536" s="585"/>
      <c r="BQ536" s="585"/>
      <c r="BR536" s="585"/>
      <c r="BS536" s="585"/>
      <c r="BT536" s="585"/>
      <c r="BU536" s="585"/>
      <c r="BV536" s="585"/>
      <c r="BW536" s="585"/>
      <c r="BX536" s="585"/>
      <c r="BY536" s="585"/>
      <c r="BZ536" s="585"/>
      <c r="CA536" s="585"/>
      <c r="CB536" s="585"/>
      <c r="CC536" s="585"/>
      <c r="CD536" s="585"/>
      <c r="CE536" s="585"/>
      <c r="CF536" s="585"/>
      <c r="CG536" s="585"/>
      <c r="CH536" s="585"/>
      <c r="CI536" s="585"/>
      <c r="CJ536" s="585"/>
      <c r="CK536" s="585"/>
      <c r="CL536" s="585"/>
      <c r="CM536" s="585"/>
      <c r="CN536" s="585"/>
      <c r="CO536" s="585"/>
      <c r="CP536" s="585"/>
      <c r="CQ536" s="585"/>
      <c r="CR536" s="585"/>
      <c r="CS536" s="585"/>
      <c r="CT536" s="585"/>
      <c r="CU536" s="585"/>
      <c r="CV536" s="585"/>
      <c r="CW536" s="585"/>
      <c r="CX536" s="585"/>
      <c r="CY536" s="585"/>
      <c r="CZ536" s="585"/>
      <c r="DA536" s="585"/>
      <c r="DB536" s="585"/>
      <c r="DC536" s="585"/>
      <c r="DD536" s="585"/>
      <c r="DE536" s="585"/>
      <c r="DF536" s="585"/>
      <c r="DG536" s="585"/>
      <c r="DH536" s="585"/>
      <c r="DI536" s="585"/>
      <c r="DJ536" s="585"/>
      <c r="DK536" s="585"/>
      <c r="DL536" s="585"/>
      <c r="DM536" s="585"/>
      <c r="DN536" s="585"/>
      <c r="DO536" s="585"/>
      <c r="DP536" s="585"/>
      <c r="DQ536" s="585"/>
      <c r="DR536" s="585"/>
      <c r="DS536" s="585"/>
      <c r="DT536" s="585"/>
      <c r="DU536" s="585"/>
      <c r="DV536" s="585"/>
      <c r="DW536" s="585"/>
      <c r="DX536" s="585"/>
      <c r="DY536" s="585"/>
      <c r="DZ536" s="585"/>
      <c r="EA536" s="585"/>
      <c r="EB536" s="585"/>
      <c r="EC536" s="585"/>
      <c r="ED536" s="585"/>
      <c r="EE536" s="585"/>
      <c r="EF536" s="585"/>
      <c r="EG536" s="585"/>
      <c r="EH536" s="585"/>
      <c r="EI536" s="585"/>
      <c r="EJ536" s="585"/>
      <c r="EK536" s="585"/>
      <c r="EL536" s="585"/>
      <c r="EM536" s="585"/>
      <c r="EN536" s="585"/>
      <c r="EO536" s="585"/>
      <c r="EP536" s="585"/>
      <c r="EQ536" s="585"/>
      <c r="ER536" s="585"/>
      <c r="ES536" s="585"/>
      <c r="ET536" s="585"/>
      <c r="EU536" s="585"/>
      <c r="EV536" s="585"/>
      <c r="EW536" s="585"/>
      <c r="EX536" s="585"/>
      <c r="EY536" s="585"/>
      <c r="EZ536" s="585"/>
      <c r="FA536" s="585"/>
      <c r="FB536" s="585"/>
      <c r="FC536" s="585"/>
      <c r="FD536" s="585"/>
      <c r="FE536" s="585"/>
      <c r="FF536" s="585"/>
      <c r="FG536" s="585"/>
      <c r="FH536" s="585"/>
      <c r="FI536" s="585"/>
      <c r="FJ536" s="585"/>
      <c r="FK536" s="585"/>
      <c r="FL536" s="585"/>
      <c r="FM536" s="585"/>
      <c r="FN536" s="585"/>
      <c r="FO536" s="585"/>
      <c r="FP536" s="585"/>
      <c r="FQ536" s="585"/>
      <c r="FR536" s="585"/>
      <c r="FS536" s="585"/>
      <c r="FT536" s="585"/>
      <c r="FU536" s="585"/>
      <c r="FV536" s="585"/>
      <c r="FW536" s="585"/>
      <c r="FX536" s="585"/>
      <c r="FY536" s="585"/>
      <c r="FZ536" s="585"/>
      <c r="GA536" s="585"/>
      <c r="GB536" s="585"/>
      <c r="GC536" s="585"/>
      <c r="GD536" s="585"/>
      <c r="GE536" s="585"/>
      <c r="GF536" s="585"/>
      <c r="GG536" s="585"/>
      <c r="GH536" s="585"/>
      <c r="GI536" s="585"/>
      <c r="GJ536" s="585"/>
      <c r="GK536" s="585"/>
      <c r="GL536" s="585"/>
      <c r="GM536" s="585"/>
      <c r="GN536" s="585"/>
      <c r="GO536" s="585"/>
      <c r="GP536" s="585"/>
      <c r="GQ536" s="585"/>
      <c r="GR536" s="585"/>
      <c r="GS536" s="585"/>
      <c r="GT536" s="585"/>
      <c r="GU536" s="585"/>
      <c r="GV536" s="585"/>
      <c r="GW536" s="585"/>
      <c r="GX536" s="585"/>
      <c r="GY536" s="585"/>
      <c r="GZ536" s="585"/>
      <c r="HA536" s="585"/>
      <c r="HB536" s="585"/>
      <c r="HC536" s="585"/>
      <c r="HD536" s="585"/>
      <c r="HE536" s="585"/>
      <c r="HF536" s="585"/>
      <c r="HG536" s="585"/>
      <c r="HH536" s="585"/>
      <c r="HI536" s="585"/>
      <c r="HJ536" s="585"/>
      <c r="HK536" s="585"/>
      <c r="HL536" s="585"/>
      <c r="HM536" s="585"/>
      <c r="HN536" s="585"/>
      <c r="HO536" s="585"/>
      <c r="HP536" s="585"/>
      <c r="HQ536" s="585"/>
      <c r="HR536" s="585"/>
      <c r="HS536" s="585"/>
      <c r="HT536" s="585"/>
      <c r="HU536" s="585"/>
      <c r="HV536" s="585"/>
      <c r="HW536" s="585"/>
      <c r="HX536" s="585"/>
      <c r="HY536" s="585"/>
      <c r="HZ536" s="585"/>
      <c r="IA536" s="585"/>
      <c r="IB536" s="585"/>
      <c r="IC536" s="585"/>
      <c r="ID536" s="585"/>
      <c r="IE536" s="585"/>
      <c r="IF536" s="585"/>
      <c r="IG536" s="585"/>
      <c r="IH536" s="585"/>
      <c r="II536" s="585"/>
      <c r="IJ536" s="585"/>
      <c r="IK536" s="585"/>
      <c r="IL536" s="585"/>
      <c r="IM536" s="585"/>
      <c r="IN536" s="585"/>
      <c r="IO536" s="585"/>
      <c r="IP536" s="585"/>
      <c r="IQ536" s="585"/>
      <c r="IR536" s="585"/>
      <c r="IS536" s="585"/>
      <c r="IT536" s="585"/>
      <c r="IU536" s="585"/>
      <c r="IV536" s="585"/>
    </row>
    <row r="537" spans="1:256" ht="12.75" customHeight="1" x14ac:dyDescent="0.2">
      <c r="A537" s="582"/>
      <c r="B537" s="894" t="str">
        <f>B4</f>
        <v>Substituição dos sistemas de climatização dos cartórios do Edifício Sede por VRF</v>
      </c>
      <c r="C537" s="895"/>
      <c r="D537" s="895"/>
      <c r="E537" s="895"/>
      <c r="F537" s="895"/>
      <c r="G537" s="895"/>
      <c r="H537" s="895"/>
      <c r="I537" s="896"/>
      <c r="J537" s="583"/>
      <c r="K537" s="584"/>
      <c r="L537" s="584"/>
      <c r="M537" s="585"/>
      <c r="N537" s="585"/>
      <c r="O537" s="585"/>
      <c r="P537" s="585"/>
      <c r="Q537" s="585"/>
      <c r="R537" s="585"/>
      <c r="S537" s="585"/>
      <c r="T537" s="585"/>
      <c r="U537" s="585"/>
      <c r="V537" s="585"/>
      <c r="W537" s="585"/>
      <c r="X537" s="585"/>
      <c r="Y537" s="585"/>
      <c r="Z537" s="585"/>
      <c r="AA537" s="585"/>
      <c r="AB537" s="585"/>
      <c r="AC537" s="585"/>
      <c r="AD537" s="585"/>
      <c r="AE537" s="585"/>
      <c r="AF537" s="585"/>
      <c r="AG537" s="585"/>
      <c r="AH537" s="585"/>
      <c r="AI537" s="585"/>
      <c r="AJ537" s="585"/>
      <c r="AK537" s="585"/>
      <c r="AL537" s="585"/>
      <c r="AM537" s="585"/>
      <c r="AN537" s="585"/>
      <c r="AO537" s="585"/>
      <c r="AP537" s="585"/>
      <c r="AQ537" s="585"/>
      <c r="AR537" s="585"/>
      <c r="AS537" s="585"/>
      <c r="AT537" s="585"/>
      <c r="AU537" s="585"/>
      <c r="AV537" s="585"/>
      <c r="AW537" s="585"/>
      <c r="AX537" s="585"/>
      <c r="AY537" s="585"/>
      <c r="AZ537" s="585"/>
      <c r="BA537" s="585"/>
      <c r="BB537" s="585"/>
      <c r="BC537" s="585"/>
      <c r="BD537" s="585"/>
      <c r="BE537" s="585"/>
      <c r="BF537" s="585"/>
      <c r="BG537" s="585"/>
      <c r="BH537" s="585"/>
      <c r="BI537" s="585"/>
      <c r="BJ537" s="585"/>
      <c r="BK537" s="585"/>
      <c r="BL537" s="585"/>
      <c r="BM537" s="585"/>
      <c r="BN537" s="585"/>
      <c r="BO537" s="585"/>
      <c r="BP537" s="585"/>
      <c r="BQ537" s="585"/>
      <c r="BR537" s="585"/>
      <c r="BS537" s="585"/>
      <c r="BT537" s="585"/>
      <c r="BU537" s="585"/>
      <c r="BV537" s="585"/>
      <c r="BW537" s="585"/>
      <c r="BX537" s="585"/>
      <c r="BY537" s="585"/>
      <c r="BZ537" s="585"/>
      <c r="CA537" s="585"/>
      <c r="CB537" s="585"/>
      <c r="CC537" s="585"/>
      <c r="CD537" s="585"/>
      <c r="CE537" s="585"/>
      <c r="CF537" s="585"/>
      <c r="CG537" s="585"/>
      <c r="CH537" s="585"/>
      <c r="CI537" s="585"/>
      <c r="CJ537" s="585"/>
      <c r="CK537" s="585"/>
      <c r="CL537" s="585"/>
      <c r="CM537" s="585"/>
      <c r="CN537" s="585"/>
      <c r="CO537" s="585"/>
      <c r="CP537" s="585"/>
      <c r="CQ537" s="585"/>
      <c r="CR537" s="585"/>
      <c r="CS537" s="585"/>
      <c r="CT537" s="585"/>
      <c r="CU537" s="585"/>
      <c r="CV537" s="585"/>
      <c r="CW537" s="585"/>
      <c r="CX537" s="585"/>
      <c r="CY537" s="585"/>
      <c r="CZ537" s="585"/>
      <c r="DA537" s="585"/>
      <c r="DB537" s="585"/>
      <c r="DC537" s="585"/>
      <c r="DD537" s="585"/>
      <c r="DE537" s="585"/>
      <c r="DF537" s="585"/>
      <c r="DG537" s="585"/>
      <c r="DH537" s="585"/>
      <c r="DI537" s="585"/>
      <c r="DJ537" s="585"/>
      <c r="DK537" s="585"/>
      <c r="DL537" s="585"/>
      <c r="DM537" s="585"/>
      <c r="DN537" s="585"/>
      <c r="DO537" s="585"/>
      <c r="DP537" s="585"/>
      <c r="DQ537" s="585"/>
      <c r="DR537" s="585"/>
      <c r="DS537" s="585"/>
      <c r="DT537" s="585"/>
      <c r="DU537" s="585"/>
      <c r="DV537" s="585"/>
      <c r="DW537" s="585"/>
      <c r="DX537" s="585"/>
      <c r="DY537" s="585"/>
      <c r="DZ537" s="585"/>
      <c r="EA537" s="585"/>
      <c r="EB537" s="585"/>
      <c r="EC537" s="585"/>
      <c r="ED537" s="585"/>
      <c r="EE537" s="585"/>
      <c r="EF537" s="585"/>
      <c r="EG537" s="585"/>
      <c r="EH537" s="585"/>
      <c r="EI537" s="585"/>
      <c r="EJ537" s="585"/>
      <c r="EK537" s="585"/>
      <c r="EL537" s="585"/>
      <c r="EM537" s="585"/>
      <c r="EN537" s="585"/>
      <c r="EO537" s="585"/>
      <c r="EP537" s="585"/>
      <c r="EQ537" s="585"/>
      <c r="ER537" s="585"/>
      <c r="ES537" s="585"/>
      <c r="ET537" s="585"/>
      <c r="EU537" s="585"/>
      <c r="EV537" s="585"/>
      <c r="EW537" s="585"/>
      <c r="EX537" s="585"/>
      <c r="EY537" s="585"/>
      <c r="EZ537" s="585"/>
      <c r="FA537" s="585"/>
      <c r="FB537" s="585"/>
      <c r="FC537" s="585"/>
      <c r="FD537" s="585"/>
      <c r="FE537" s="585"/>
      <c r="FF537" s="585"/>
      <c r="FG537" s="585"/>
      <c r="FH537" s="585"/>
      <c r="FI537" s="585"/>
      <c r="FJ537" s="585"/>
      <c r="FK537" s="585"/>
      <c r="FL537" s="585"/>
      <c r="FM537" s="585"/>
      <c r="FN537" s="585"/>
      <c r="FO537" s="585"/>
      <c r="FP537" s="585"/>
      <c r="FQ537" s="585"/>
      <c r="FR537" s="585"/>
      <c r="FS537" s="585"/>
      <c r="FT537" s="585"/>
      <c r="FU537" s="585"/>
      <c r="FV537" s="585"/>
      <c r="FW537" s="585"/>
      <c r="FX537" s="585"/>
      <c r="FY537" s="585"/>
      <c r="FZ537" s="585"/>
      <c r="GA537" s="585"/>
      <c r="GB537" s="585"/>
      <c r="GC537" s="585"/>
      <c r="GD537" s="585"/>
      <c r="GE537" s="585"/>
      <c r="GF537" s="585"/>
      <c r="GG537" s="585"/>
      <c r="GH537" s="585"/>
      <c r="GI537" s="585"/>
      <c r="GJ537" s="585"/>
      <c r="GK537" s="585"/>
      <c r="GL537" s="585"/>
      <c r="GM537" s="585"/>
      <c r="GN537" s="585"/>
      <c r="GO537" s="585"/>
      <c r="GP537" s="585"/>
      <c r="GQ537" s="585"/>
      <c r="GR537" s="585"/>
      <c r="GS537" s="585"/>
      <c r="GT537" s="585"/>
      <c r="GU537" s="585"/>
      <c r="GV537" s="585"/>
      <c r="GW537" s="585"/>
      <c r="GX537" s="585"/>
      <c r="GY537" s="585"/>
      <c r="GZ537" s="585"/>
      <c r="HA537" s="585"/>
      <c r="HB537" s="585"/>
      <c r="HC537" s="585"/>
      <c r="HD537" s="585"/>
      <c r="HE537" s="585"/>
      <c r="HF537" s="585"/>
      <c r="HG537" s="585"/>
      <c r="HH537" s="585"/>
      <c r="HI537" s="585"/>
      <c r="HJ537" s="585"/>
      <c r="HK537" s="585"/>
      <c r="HL537" s="585"/>
      <c r="HM537" s="585"/>
      <c r="HN537" s="585"/>
      <c r="HO537" s="585"/>
      <c r="HP537" s="585"/>
      <c r="HQ537" s="585"/>
      <c r="HR537" s="585"/>
      <c r="HS537" s="585"/>
      <c r="HT537" s="585"/>
      <c r="HU537" s="585"/>
      <c r="HV537" s="585"/>
      <c r="HW537" s="585"/>
      <c r="HX537" s="585"/>
      <c r="HY537" s="585"/>
      <c r="HZ537" s="585"/>
      <c r="IA537" s="585"/>
      <c r="IB537" s="585"/>
      <c r="IC537" s="585"/>
      <c r="ID537" s="585"/>
      <c r="IE537" s="585"/>
      <c r="IF537" s="585"/>
      <c r="IG537" s="585"/>
      <c r="IH537" s="585"/>
      <c r="II537" s="585"/>
      <c r="IJ537" s="585"/>
      <c r="IK537" s="585"/>
      <c r="IL537" s="585"/>
      <c r="IM537" s="585"/>
      <c r="IN537" s="585"/>
      <c r="IO537" s="585"/>
      <c r="IP537" s="585"/>
      <c r="IQ537" s="585"/>
      <c r="IR537" s="585"/>
      <c r="IS537" s="585"/>
      <c r="IT537" s="585"/>
      <c r="IU537" s="585"/>
      <c r="IV537" s="585"/>
    </row>
    <row r="538" spans="1:256" ht="12.75" customHeight="1" x14ac:dyDescent="0.2">
      <c r="A538" s="582"/>
      <c r="B538" s="847"/>
      <c r="C538" s="848"/>
      <c r="D538" s="848"/>
      <c r="E538" s="848"/>
      <c r="F538" s="848"/>
      <c r="G538" s="848"/>
      <c r="H538" s="848"/>
      <c r="I538" s="849"/>
      <c r="J538" s="583"/>
      <c r="K538" s="584"/>
      <c r="L538" s="584"/>
      <c r="M538" s="585"/>
      <c r="N538" s="585"/>
      <c r="O538" s="585"/>
      <c r="P538" s="585"/>
      <c r="Q538" s="585"/>
      <c r="R538" s="585"/>
      <c r="S538" s="585"/>
      <c r="T538" s="585"/>
      <c r="U538" s="585"/>
      <c r="V538" s="585"/>
      <c r="W538" s="585"/>
      <c r="X538" s="585"/>
      <c r="Y538" s="585"/>
      <c r="Z538" s="585"/>
      <c r="AA538" s="585"/>
      <c r="AB538" s="585"/>
      <c r="AC538" s="585"/>
      <c r="AD538" s="585"/>
      <c r="AE538" s="585"/>
      <c r="AF538" s="585"/>
      <c r="AG538" s="585"/>
      <c r="AH538" s="585"/>
      <c r="AI538" s="585"/>
      <c r="AJ538" s="585"/>
      <c r="AK538" s="585"/>
      <c r="AL538" s="585"/>
      <c r="AM538" s="585"/>
      <c r="AN538" s="585"/>
      <c r="AO538" s="585"/>
      <c r="AP538" s="585"/>
      <c r="AQ538" s="585"/>
      <c r="AR538" s="585"/>
      <c r="AS538" s="585"/>
      <c r="AT538" s="585"/>
      <c r="AU538" s="585"/>
      <c r="AV538" s="585"/>
      <c r="AW538" s="585"/>
      <c r="AX538" s="585"/>
      <c r="AY538" s="585"/>
      <c r="AZ538" s="585"/>
      <c r="BA538" s="585"/>
      <c r="BB538" s="585"/>
      <c r="BC538" s="585"/>
      <c r="BD538" s="585"/>
      <c r="BE538" s="585"/>
      <c r="BF538" s="585"/>
      <c r="BG538" s="585"/>
      <c r="BH538" s="585"/>
      <c r="BI538" s="585"/>
      <c r="BJ538" s="585"/>
      <c r="BK538" s="585"/>
      <c r="BL538" s="585"/>
      <c r="BM538" s="585"/>
      <c r="BN538" s="585"/>
      <c r="BO538" s="585"/>
      <c r="BP538" s="585"/>
      <c r="BQ538" s="585"/>
      <c r="BR538" s="585"/>
      <c r="BS538" s="585"/>
      <c r="BT538" s="585"/>
      <c r="BU538" s="585"/>
      <c r="BV538" s="585"/>
      <c r="BW538" s="585"/>
      <c r="BX538" s="585"/>
      <c r="BY538" s="585"/>
      <c r="BZ538" s="585"/>
      <c r="CA538" s="585"/>
      <c r="CB538" s="585"/>
      <c r="CC538" s="585"/>
      <c r="CD538" s="585"/>
      <c r="CE538" s="585"/>
      <c r="CF538" s="585"/>
      <c r="CG538" s="585"/>
      <c r="CH538" s="585"/>
      <c r="CI538" s="585"/>
      <c r="CJ538" s="585"/>
      <c r="CK538" s="585"/>
      <c r="CL538" s="585"/>
      <c r="CM538" s="585"/>
      <c r="CN538" s="585"/>
      <c r="CO538" s="585"/>
      <c r="CP538" s="585"/>
      <c r="CQ538" s="585"/>
      <c r="CR538" s="585"/>
      <c r="CS538" s="585"/>
      <c r="CT538" s="585"/>
      <c r="CU538" s="585"/>
      <c r="CV538" s="585"/>
      <c r="CW538" s="585"/>
      <c r="CX538" s="585"/>
      <c r="CY538" s="585"/>
      <c r="CZ538" s="585"/>
      <c r="DA538" s="585"/>
      <c r="DB538" s="585"/>
      <c r="DC538" s="585"/>
      <c r="DD538" s="585"/>
      <c r="DE538" s="585"/>
      <c r="DF538" s="585"/>
      <c r="DG538" s="585"/>
      <c r="DH538" s="585"/>
      <c r="DI538" s="585"/>
      <c r="DJ538" s="585"/>
      <c r="DK538" s="585"/>
      <c r="DL538" s="585"/>
      <c r="DM538" s="585"/>
      <c r="DN538" s="585"/>
      <c r="DO538" s="585"/>
      <c r="DP538" s="585"/>
      <c r="DQ538" s="585"/>
      <c r="DR538" s="585"/>
      <c r="DS538" s="585"/>
      <c r="DT538" s="585"/>
      <c r="DU538" s="585"/>
      <c r="DV538" s="585"/>
      <c r="DW538" s="585"/>
      <c r="DX538" s="585"/>
      <c r="DY538" s="585"/>
      <c r="DZ538" s="585"/>
      <c r="EA538" s="585"/>
      <c r="EB538" s="585"/>
      <c r="EC538" s="585"/>
      <c r="ED538" s="585"/>
      <c r="EE538" s="585"/>
      <c r="EF538" s="585"/>
      <c r="EG538" s="585"/>
      <c r="EH538" s="585"/>
      <c r="EI538" s="585"/>
      <c r="EJ538" s="585"/>
      <c r="EK538" s="585"/>
      <c r="EL538" s="585"/>
      <c r="EM538" s="585"/>
      <c r="EN538" s="585"/>
      <c r="EO538" s="585"/>
      <c r="EP538" s="585"/>
      <c r="EQ538" s="585"/>
      <c r="ER538" s="585"/>
      <c r="ES538" s="585"/>
      <c r="ET538" s="585"/>
      <c r="EU538" s="585"/>
      <c r="EV538" s="585"/>
      <c r="EW538" s="585"/>
      <c r="EX538" s="585"/>
      <c r="EY538" s="585"/>
      <c r="EZ538" s="585"/>
      <c r="FA538" s="585"/>
      <c r="FB538" s="585"/>
      <c r="FC538" s="585"/>
      <c r="FD538" s="585"/>
      <c r="FE538" s="585"/>
      <c r="FF538" s="585"/>
      <c r="FG538" s="585"/>
      <c r="FH538" s="585"/>
      <c r="FI538" s="585"/>
      <c r="FJ538" s="585"/>
      <c r="FK538" s="585"/>
      <c r="FL538" s="585"/>
      <c r="FM538" s="585"/>
      <c r="FN538" s="585"/>
      <c r="FO538" s="585"/>
      <c r="FP538" s="585"/>
      <c r="FQ538" s="585"/>
      <c r="FR538" s="585"/>
      <c r="FS538" s="585"/>
      <c r="FT538" s="585"/>
      <c r="FU538" s="585"/>
      <c r="FV538" s="585"/>
      <c r="FW538" s="585"/>
      <c r="FX538" s="585"/>
      <c r="FY538" s="585"/>
      <c r="FZ538" s="585"/>
      <c r="GA538" s="585"/>
      <c r="GB538" s="585"/>
      <c r="GC538" s="585"/>
      <c r="GD538" s="585"/>
      <c r="GE538" s="585"/>
      <c r="GF538" s="585"/>
      <c r="GG538" s="585"/>
      <c r="GH538" s="585"/>
      <c r="GI538" s="585"/>
      <c r="GJ538" s="585"/>
      <c r="GK538" s="585"/>
      <c r="GL538" s="585"/>
      <c r="GM538" s="585"/>
      <c r="GN538" s="585"/>
      <c r="GO538" s="585"/>
      <c r="GP538" s="585"/>
      <c r="GQ538" s="585"/>
      <c r="GR538" s="585"/>
      <c r="GS538" s="585"/>
      <c r="GT538" s="585"/>
      <c r="GU538" s="585"/>
      <c r="GV538" s="585"/>
      <c r="GW538" s="585"/>
      <c r="GX538" s="585"/>
      <c r="GY538" s="585"/>
      <c r="GZ538" s="585"/>
      <c r="HA538" s="585"/>
      <c r="HB538" s="585"/>
      <c r="HC538" s="585"/>
      <c r="HD538" s="585"/>
      <c r="HE538" s="585"/>
      <c r="HF538" s="585"/>
      <c r="HG538" s="585"/>
      <c r="HH538" s="585"/>
      <c r="HI538" s="585"/>
      <c r="HJ538" s="585"/>
      <c r="HK538" s="585"/>
      <c r="HL538" s="585"/>
      <c r="HM538" s="585"/>
      <c r="HN538" s="585"/>
      <c r="HO538" s="585"/>
      <c r="HP538" s="585"/>
      <c r="HQ538" s="585"/>
      <c r="HR538" s="585"/>
      <c r="HS538" s="585"/>
      <c r="HT538" s="585"/>
      <c r="HU538" s="585"/>
      <c r="HV538" s="585"/>
      <c r="HW538" s="585"/>
      <c r="HX538" s="585"/>
      <c r="HY538" s="585"/>
      <c r="HZ538" s="585"/>
      <c r="IA538" s="585"/>
      <c r="IB538" s="585"/>
      <c r="IC538" s="585"/>
      <c r="ID538" s="585"/>
      <c r="IE538" s="585"/>
      <c r="IF538" s="585"/>
      <c r="IG538" s="585"/>
      <c r="IH538" s="585"/>
      <c r="II538" s="585"/>
      <c r="IJ538" s="585"/>
      <c r="IK538" s="585"/>
      <c r="IL538" s="585"/>
      <c r="IM538" s="585"/>
      <c r="IN538" s="585"/>
      <c r="IO538" s="585"/>
      <c r="IP538" s="585"/>
      <c r="IQ538" s="585"/>
      <c r="IR538" s="585"/>
      <c r="IS538" s="585"/>
      <c r="IT538" s="585"/>
      <c r="IU538" s="585"/>
      <c r="IV538" s="585"/>
    </row>
    <row r="539" spans="1:256" s="589" customFormat="1" ht="19.5" customHeight="1" x14ac:dyDescent="0.2">
      <c r="A539" s="586"/>
      <c r="B539" s="882" t="str">
        <f>'[8]Anexo 2 elétrica'!H29</f>
        <v>ELE-016</v>
      </c>
      <c r="C539" s="897"/>
      <c r="D539" s="897"/>
      <c r="E539" s="897"/>
      <c r="F539" s="897"/>
      <c r="G539" s="897"/>
      <c r="H539" s="897"/>
      <c r="I539" s="898"/>
      <c r="J539" s="587"/>
      <c r="K539" s="587"/>
      <c r="L539" s="587"/>
      <c r="M539" s="588"/>
      <c r="N539" s="588"/>
      <c r="O539" s="588"/>
      <c r="P539" s="588"/>
      <c r="Q539" s="588"/>
      <c r="R539" s="588"/>
      <c r="S539" s="588"/>
      <c r="T539" s="588"/>
      <c r="U539" s="588"/>
      <c r="V539" s="588"/>
      <c r="W539" s="588"/>
      <c r="X539" s="588"/>
      <c r="Y539" s="588"/>
      <c r="Z539" s="588"/>
      <c r="AA539" s="588"/>
      <c r="AB539" s="588"/>
      <c r="AC539" s="588"/>
      <c r="AD539" s="588"/>
      <c r="AE539" s="588"/>
      <c r="AF539" s="588"/>
      <c r="AG539" s="588"/>
      <c r="AH539" s="588"/>
      <c r="AI539" s="588"/>
      <c r="AJ539" s="588"/>
      <c r="AK539" s="588"/>
      <c r="AL539" s="588"/>
      <c r="AM539" s="588"/>
      <c r="AN539" s="588"/>
      <c r="AO539" s="588"/>
      <c r="AP539" s="588"/>
      <c r="AQ539" s="588"/>
      <c r="AR539" s="588"/>
      <c r="AS539" s="588"/>
      <c r="AT539" s="588"/>
      <c r="AU539" s="588"/>
      <c r="AV539" s="588"/>
      <c r="AW539" s="588"/>
      <c r="AX539" s="588"/>
      <c r="AY539" s="588"/>
      <c r="AZ539" s="588"/>
      <c r="BA539" s="588"/>
      <c r="BB539" s="588"/>
      <c r="BC539" s="588"/>
      <c r="BD539" s="588"/>
      <c r="BE539" s="588"/>
      <c r="BF539" s="588"/>
      <c r="BG539" s="588"/>
      <c r="BH539" s="588"/>
      <c r="BI539" s="588"/>
      <c r="BJ539" s="588"/>
      <c r="BK539" s="588"/>
      <c r="BL539" s="588"/>
      <c r="BM539" s="588"/>
      <c r="BN539" s="588"/>
      <c r="BO539" s="588"/>
      <c r="BP539" s="588"/>
      <c r="BQ539" s="588"/>
      <c r="BR539" s="588"/>
      <c r="BS539" s="588"/>
      <c r="BT539" s="588"/>
      <c r="BU539" s="588"/>
      <c r="BV539" s="588"/>
      <c r="BW539" s="588"/>
      <c r="BX539" s="588"/>
      <c r="BY539" s="588"/>
      <c r="BZ539" s="588"/>
      <c r="CA539" s="588"/>
      <c r="CB539" s="588"/>
      <c r="CC539" s="588"/>
      <c r="CD539" s="588"/>
      <c r="CE539" s="588"/>
      <c r="CF539" s="588"/>
      <c r="CG539" s="588"/>
      <c r="CH539" s="588"/>
      <c r="CI539" s="588"/>
      <c r="CJ539" s="588"/>
      <c r="CK539" s="588"/>
      <c r="CL539" s="588"/>
      <c r="CM539" s="588"/>
      <c r="CN539" s="588"/>
      <c r="CO539" s="588"/>
      <c r="CP539" s="588"/>
      <c r="CQ539" s="588"/>
      <c r="CR539" s="588"/>
      <c r="CS539" s="588"/>
      <c r="CT539" s="588"/>
      <c r="CU539" s="588"/>
      <c r="CV539" s="588"/>
      <c r="CW539" s="588"/>
      <c r="CX539" s="588"/>
      <c r="CY539" s="588"/>
      <c r="CZ539" s="588"/>
      <c r="DA539" s="588"/>
      <c r="DB539" s="588"/>
      <c r="DC539" s="588"/>
      <c r="DD539" s="588"/>
      <c r="DE539" s="588"/>
      <c r="DF539" s="588"/>
      <c r="DG539" s="588"/>
      <c r="DH539" s="588"/>
      <c r="DI539" s="588"/>
      <c r="DJ539" s="588"/>
      <c r="DK539" s="588"/>
      <c r="DL539" s="588"/>
      <c r="DM539" s="588"/>
      <c r="DN539" s="588"/>
      <c r="DO539" s="588"/>
      <c r="DP539" s="588"/>
      <c r="DQ539" s="588"/>
      <c r="DR539" s="588"/>
      <c r="DS539" s="588"/>
      <c r="DT539" s="588"/>
      <c r="DU539" s="588"/>
      <c r="DV539" s="588"/>
      <c r="DW539" s="588"/>
      <c r="DX539" s="588"/>
      <c r="DY539" s="588"/>
      <c r="DZ539" s="588"/>
      <c r="EA539" s="588"/>
      <c r="EB539" s="588"/>
      <c r="EC539" s="588"/>
      <c r="ED539" s="588"/>
      <c r="EE539" s="588"/>
      <c r="EF539" s="588"/>
      <c r="EG539" s="588"/>
      <c r="EH539" s="588"/>
      <c r="EI539" s="588"/>
      <c r="EJ539" s="588"/>
      <c r="EK539" s="588"/>
      <c r="EL539" s="588"/>
      <c r="EM539" s="588"/>
      <c r="EN539" s="588"/>
      <c r="EO539" s="588"/>
      <c r="EP539" s="588"/>
      <c r="EQ539" s="588"/>
      <c r="ER539" s="588"/>
      <c r="ES539" s="588"/>
      <c r="ET539" s="588"/>
      <c r="EU539" s="588"/>
      <c r="EV539" s="588"/>
      <c r="EW539" s="588"/>
      <c r="EX539" s="588"/>
      <c r="EY539" s="588"/>
      <c r="EZ539" s="588"/>
      <c r="FA539" s="588"/>
      <c r="FB539" s="588"/>
      <c r="FC539" s="588"/>
      <c r="FD539" s="588"/>
      <c r="FE539" s="588"/>
      <c r="FF539" s="588"/>
      <c r="FG539" s="588"/>
      <c r="FH539" s="588"/>
      <c r="FI539" s="588"/>
      <c r="FJ539" s="588"/>
      <c r="FK539" s="588"/>
      <c r="FL539" s="588"/>
      <c r="FM539" s="588"/>
      <c r="FN539" s="588"/>
      <c r="FO539" s="588"/>
      <c r="FP539" s="588"/>
      <c r="FQ539" s="588"/>
      <c r="FR539" s="588"/>
      <c r="FS539" s="588"/>
      <c r="FT539" s="588"/>
      <c r="FU539" s="588"/>
      <c r="FV539" s="588"/>
      <c r="FW539" s="588"/>
      <c r="FX539" s="588"/>
      <c r="FY539" s="588"/>
      <c r="FZ539" s="588"/>
      <c r="GA539" s="588"/>
      <c r="GB539" s="588"/>
      <c r="GC539" s="588"/>
      <c r="GD539" s="588"/>
      <c r="GE539" s="588"/>
      <c r="GF539" s="588"/>
      <c r="GG539" s="588"/>
      <c r="GH539" s="588"/>
      <c r="GI539" s="588"/>
      <c r="GJ539" s="588"/>
      <c r="GK539" s="588"/>
      <c r="GL539" s="588"/>
      <c r="GM539" s="588"/>
      <c r="GN539" s="588"/>
      <c r="GO539" s="588"/>
      <c r="GP539" s="588"/>
      <c r="GQ539" s="588"/>
      <c r="GR539" s="588"/>
      <c r="GS539" s="588"/>
      <c r="GT539" s="588"/>
      <c r="GU539" s="588"/>
      <c r="GV539" s="588"/>
      <c r="GW539" s="588"/>
      <c r="GX539" s="588"/>
      <c r="GY539" s="588"/>
      <c r="GZ539" s="588"/>
      <c r="HA539" s="588"/>
      <c r="HB539" s="588"/>
      <c r="HC539" s="588"/>
      <c r="HD539" s="588"/>
      <c r="HE539" s="588"/>
      <c r="HF539" s="588"/>
      <c r="HG539" s="588"/>
      <c r="HH539" s="588"/>
      <c r="HI539" s="588"/>
      <c r="HJ539" s="588"/>
      <c r="HK539" s="588"/>
      <c r="HL539" s="588"/>
      <c r="HM539" s="588"/>
      <c r="HN539" s="588"/>
      <c r="HO539" s="588"/>
      <c r="HP539" s="588"/>
      <c r="HQ539" s="588"/>
      <c r="HR539" s="588"/>
      <c r="HS539" s="588"/>
      <c r="HT539" s="588"/>
      <c r="HU539" s="588"/>
      <c r="HV539" s="588"/>
      <c r="HW539" s="588"/>
      <c r="HX539" s="588"/>
      <c r="HY539" s="588"/>
      <c r="HZ539" s="588"/>
      <c r="IA539" s="588"/>
      <c r="IB539" s="588"/>
      <c r="IC539" s="588"/>
      <c r="ID539" s="588"/>
      <c r="IE539" s="588"/>
      <c r="IF539" s="588"/>
      <c r="IG539" s="588"/>
      <c r="IH539" s="588"/>
      <c r="II539" s="588"/>
      <c r="IJ539" s="588"/>
      <c r="IK539" s="588"/>
      <c r="IL539" s="588"/>
      <c r="IM539" s="588"/>
      <c r="IN539" s="588"/>
      <c r="IO539" s="588"/>
      <c r="IP539" s="588"/>
      <c r="IQ539" s="588"/>
      <c r="IR539" s="588"/>
      <c r="IS539" s="588"/>
      <c r="IT539" s="588"/>
      <c r="IU539" s="588"/>
      <c r="IV539" s="588"/>
    </row>
    <row r="540" spans="1:256" s="589" customFormat="1" ht="19.5" customHeight="1" x14ac:dyDescent="0.2">
      <c r="A540" s="586"/>
      <c r="B540" s="885" t="s">
        <v>215</v>
      </c>
      <c r="C540" s="897"/>
      <c r="D540" s="590" t="s">
        <v>22</v>
      </c>
      <c r="E540" s="590" t="s">
        <v>216</v>
      </c>
      <c r="F540" s="899" t="s">
        <v>217</v>
      </c>
      <c r="G540" s="899"/>
      <c r="H540" s="899" t="s">
        <v>218</v>
      </c>
      <c r="I540" s="900"/>
      <c r="J540" s="587"/>
      <c r="K540" s="587"/>
      <c r="L540" s="587"/>
      <c r="M540" s="588"/>
      <c r="N540" s="588"/>
      <c r="O540" s="588"/>
      <c r="P540" s="588"/>
      <c r="Q540" s="588"/>
      <c r="R540" s="588"/>
      <c r="S540" s="588"/>
      <c r="T540" s="588"/>
      <c r="U540" s="588"/>
      <c r="V540" s="588"/>
      <c r="W540" s="588"/>
      <c r="X540" s="588"/>
      <c r="Y540" s="588"/>
      <c r="Z540" s="588"/>
      <c r="AA540" s="588"/>
      <c r="AB540" s="588"/>
      <c r="AC540" s="588"/>
      <c r="AD540" s="588"/>
      <c r="AE540" s="588"/>
      <c r="AF540" s="588"/>
      <c r="AG540" s="588"/>
      <c r="AH540" s="588"/>
      <c r="AI540" s="588"/>
      <c r="AJ540" s="588"/>
      <c r="AK540" s="588"/>
      <c r="AL540" s="588"/>
      <c r="AM540" s="588"/>
      <c r="AN540" s="588"/>
      <c r="AO540" s="588"/>
      <c r="AP540" s="588"/>
      <c r="AQ540" s="588"/>
      <c r="AR540" s="588"/>
      <c r="AS540" s="588"/>
      <c r="AT540" s="588"/>
      <c r="AU540" s="588"/>
      <c r="AV540" s="588"/>
      <c r="AW540" s="588"/>
      <c r="AX540" s="588"/>
      <c r="AY540" s="588"/>
      <c r="AZ540" s="588"/>
      <c r="BA540" s="588"/>
      <c r="BB540" s="588"/>
      <c r="BC540" s="588"/>
      <c r="BD540" s="588"/>
      <c r="BE540" s="588"/>
      <c r="BF540" s="588"/>
      <c r="BG540" s="588"/>
      <c r="BH540" s="588"/>
      <c r="BI540" s="588"/>
      <c r="BJ540" s="588"/>
      <c r="BK540" s="588"/>
      <c r="BL540" s="588"/>
      <c r="BM540" s="588"/>
      <c r="BN540" s="588"/>
      <c r="BO540" s="588"/>
      <c r="BP540" s="588"/>
      <c r="BQ540" s="588"/>
      <c r="BR540" s="588"/>
      <c r="BS540" s="588"/>
      <c r="BT540" s="588"/>
      <c r="BU540" s="588"/>
      <c r="BV540" s="588"/>
      <c r="BW540" s="588"/>
      <c r="BX540" s="588"/>
      <c r="BY540" s="588"/>
      <c r="BZ540" s="588"/>
      <c r="CA540" s="588"/>
      <c r="CB540" s="588"/>
      <c r="CC540" s="588"/>
      <c r="CD540" s="588"/>
      <c r="CE540" s="588"/>
      <c r="CF540" s="588"/>
      <c r="CG540" s="588"/>
      <c r="CH540" s="588"/>
      <c r="CI540" s="588"/>
      <c r="CJ540" s="588"/>
      <c r="CK540" s="588"/>
      <c r="CL540" s="588"/>
      <c r="CM540" s="588"/>
      <c r="CN540" s="588"/>
      <c r="CO540" s="588"/>
      <c r="CP540" s="588"/>
      <c r="CQ540" s="588"/>
      <c r="CR540" s="588"/>
      <c r="CS540" s="588"/>
      <c r="CT540" s="588"/>
      <c r="CU540" s="588"/>
      <c r="CV540" s="588"/>
      <c r="CW540" s="588"/>
      <c r="CX540" s="588"/>
      <c r="CY540" s="588"/>
      <c r="CZ540" s="588"/>
      <c r="DA540" s="588"/>
      <c r="DB540" s="588"/>
      <c r="DC540" s="588"/>
      <c r="DD540" s="588"/>
      <c r="DE540" s="588"/>
      <c r="DF540" s="588"/>
      <c r="DG540" s="588"/>
      <c r="DH540" s="588"/>
      <c r="DI540" s="588"/>
      <c r="DJ540" s="588"/>
      <c r="DK540" s="588"/>
      <c r="DL540" s="588"/>
      <c r="DM540" s="588"/>
      <c r="DN540" s="588"/>
      <c r="DO540" s="588"/>
      <c r="DP540" s="588"/>
      <c r="DQ540" s="588"/>
      <c r="DR540" s="588"/>
      <c r="DS540" s="588"/>
      <c r="DT540" s="588"/>
      <c r="DU540" s="588"/>
      <c r="DV540" s="588"/>
      <c r="DW540" s="588"/>
      <c r="DX540" s="588"/>
      <c r="DY540" s="588"/>
      <c r="DZ540" s="588"/>
      <c r="EA540" s="588"/>
      <c r="EB540" s="588"/>
      <c r="EC540" s="588"/>
      <c r="ED540" s="588"/>
      <c r="EE540" s="588"/>
      <c r="EF540" s="588"/>
      <c r="EG540" s="588"/>
      <c r="EH540" s="588"/>
      <c r="EI540" s="588"/>
      <c r="EJ540" s="588"/>
      <c r="EK540" s="588"/>
      <c r="EL540" s="588"/>
      <c r="EM540" s="588"/>
      <c r="EN540" s="588"/>
      <c r="EO540" s="588"/>
      <c r="EP540" s="588"/>
      <c r="EQ540" s="588"/>
      <c r="ER540" s="588"/>
      <c r="ES540" s="588"/>
      <c r="ET540" s="588"/>
      <c r="EU540" s="588"/>
      <c r="EV540" s="588"/>
      <c r="EW540" s="588"/>
      <c r="EX540" s="588"/>
      <c r="EY540" s="588"/>
      <c r="EZ540" s="588"/>
      <c r="FA540" s="588"/>
      <c r="FB540" s="588"/>
      <c r="FC540" s="588"/>
      <c r="FD540" s="588"/>
      <c r="FE540" s="588"/>
      <c r="FF540" s="588"/>
      <c r="FG540" s="588"/>
      <c r="FH540" s="588"/>
      <c r="FI540" s="588"/>
      <c r="FJ540" s="588"/>
      <c r="FK540" s="588"/>
      <c r="FL540" s="588"/>
      <c r="FM540" s="588"/>
      <c r="FN540" s="588"/>
      <c r="FO540" s="588"/>
      <c r="FP540" s="588"/>
      <c r="FQ540" s="588"/>
      <c r="FR540" s="588"/>
      <c r="FS540" s="588"/>
      <c r="FT540" s="588"/>
      <c r="FU540" s="588"/>
      <c r="FV540" s="588"/>
      <c r="FW540" s="588"/>
      <c r="FX540" s="588"/>
      <c r="FY540" s="588"/>
      <c r="FZ540" s="588"/>
      <c r="GA540" s="588"/>
      <c r="GB540" s="588"/>
      <c r="GC540" s="588"/>
      <c r="GD540" s="588"/>
      <c r="GE540" s="588"/>
      <c r="GF540" s="588"/>
      <c r="GG540" s="588"/>
      <c r="GH540" s="588"/>
      <c r="GI540" s="588"/>
      <c r="GJ540" s="588"/>
      <c r="GK540" s="588"/>
      <c r="GL540" s="588"/>
      <c r="GM540" s="588"/>
      <c r="GN540" s="588"/>
      <c r="GO540" s="588"/>
      <c r="GP540" s="588"/>
      <c r="GQ540" s="588"/>
      <c r="GR540" s="588"/>
      <c r="GS540" s="588"/>
      <c r="GT540" s="588"/>
      <c r="GU540" s="588"/>
      <c r="GV540" s="588"/>
      <c r="GW540" s="588"/>
      <c r="GX540" s="588"/>
      <c r="GY540" s="588"/>
      <c r="GZ540" s="588"/>
      <c r="HA540" s="588"/>
      <c r="HB540" s="588"/>
      <c r="HC540" s="588"/>
      <c r="HD540" s="588"/>
      <c r="HE540" s="588"/>
      <c r="HF540" s="588"/>
      <c r="HG540" s="588"/>
      <c r="HH540" s="588"/>
      <c r="HI540" s="588"/>
      <c r="HJ540" s="588"/>
      <c r="HK540" s="588"/>
      <c r="HL540" s="588"/>
      <c r="HM540" s="588"/>
      <c r="HN540" s="588"/>
      <c r="HO540" s="588"/>
      <c r="HP540" s="588"/>
      <c r="HQ540" s="588"/>
      <c r="HR540" s="588"/>
      <c r="HS540" s="588"/>
      <c r="HT540" s="588"/>
      <c r="HU540" s="588"/>
      <c r="HV540" s="588"/>
      <c r="HW540" s="588"/>
      <c r="HX540" s="588"/>
      <c r="HY540" s="588"/>
      <c r="HZ540" s="588"/>
      <c r="IA540" s="588"/>
      <c r="IB540" s="588"/>
      <c r="IC540" s="588"/>
      <c r="ID540" s="588"/>
      <c r="IE540" s="588"/>
      <c r="IF540" s="588"/>
      <c r="IG540" s="588"/>
      <c r="IH540" s="588"/>
      <c r="II540" s="588"/>
      <c r="IJ540" s="588"/>
      <c r="IK540" s="588"/>
      <c r="IL540" s="588"/>
      <c r="IM540" s="588"/>
      <c r="IN540" s="588"/>
      <c r="IO540" s="588"/>
      <c r="IP540" s="588"/>
      <c r="IQ540" s="588"/>
      <c r="IR540" s="588"/>
      <c r="IS540" s="588"/>
      <c r="IT540" s="588"/>
      <c r="IU540" s="588"/>
      <c r="IV540" s="588"/>
    </row>
    <row r="541" spans="1:256" s="177" customFormat="1" ht="62.25" customHeight="1" x14ac:dyDescent="0.2">
      <c r="A541" s="591" t="str">
        <f>B539</f>
        <v>ELE-016</v>
      </c>
      <c r="B541" s="825" t="str">
        <f>'[8]Anexo 2 elétrica'!B29</f>
        <v xml:space="preserve">Fornecimento e instalação de trilho DIN, sempre seguindo o padrão dos outros circuitos monopolares existentes e orientações do projeto elétrico </v>
      </c>
      <c r="C541" s="826"/>
      <c r="D541" s="560" t="s">
        <v>14</v>
      </c>
      <c r="E541" s="101" t="s">
        <v>1043</v>
      </c>
      <c r="F541" s="836" t="s">
        <v>209</v>
      </c>
      <c r="G541" s="837"/>
      <c r="H541" s="907" t="s">
        <v>221</v>
      </c>
      <c r="I541" s="908"/>
      <c r="J541" s="178" t="e">
        <f>#REF!</f>
        <v>#REF!</v>
      </c>
      <c r="K541" s="175"/>
      <c r="L541" s="175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  <c r="CD541" s="176"/>
      <c r="CE541" s="176"/>
      <c r="CF541" s="176"/>
      <c r="CG541" s="176"/>
      <c r="CH541" s="176"/>
      <c r="CI541" s="176"/>
      <c r="CJ541" s="176"/>
      <c r="CK541" s="176"/>
      <c r="CL541" s="176"/>
      <c r="CM541" s="176"/>
      <c r="CN541" s="176"/>
      <c r="CO541" s="176"/>
      <c r="CP541" s="176"/>
      <c r="CQ541" s="176"/>
      <c r="CR541" s="176"/>
      <c r="CS541" s="176"/>
      <c r="CT541" s="176"/>
      <c r="CU541" s="176"/>
      <c r="CV541" s="176"/>
      <c r="CW541" s="176"/>
      <c r="CX541" s="176"/>
      <c r="CY541" s="176"/>
      <c r="CZ541" s="176"/>
      <c r="DA541" s="176"/>
      <c r="DB541" s="176"/>
      <c r="DC541" s="176"/>
      <c r="DD541" s="176"/>
      <c r="DE541" s="176"/>
      <c r="DF541" s="176"/>
      <c r="DG541" s="176"/>
      <c r="DH541" s="176"/>
      <c r="DI541" s="176"/>
      <c r="DJ541" s="176"/>
      <c r="DK541" s="176"/>
      <c r="DL541" s="176"/>
      <c r="DM541" s="176"/>
      <c r="DN541" s="176"/>
      <c r="DO541" s="176"/>
      <c r="DP541" s="176"/>
      <c r="DQ541" s="176"/>
      <c r="DR541" s="176"/>
      <c r="DS541" s="176"/>
      <c r="DT541" s="176"/>
      <c r="DU541" s="176"/>
      <c r="DV541" s="176"/>
      <c r="DW541" s="176"/>
      <c r="DX541" s="176"/>
      <c r="DY541" s="176"/>
      <c r="DZ541" s="176"/>
      <c r="EA541" s="176"/>
      <c r="EB541" s="176"/>
      <c r="EC541" s="176"/>
      <c r="ED541" s="176"/>
      <c r="EE541" s="176"/>
      <c r="EF541" s="176"/>
      <c r="EG541" s="176"/>
      <c r="EH541" s="176"/>
      <c r="EI541" s="176"/>
      <c r="EJ541" s="176"/>
      <c r="EK541" s="176"/>
      <c r="EL541" s="176"/>
      <c r="EM541" s="176"/>
      <c r="EN541" s="176"/>
      <c r="EO541" s="176"/>
      <c r="EP541" s="176"/>
      <c r="EQ541" s="176"/>
      <c r="ER541" s="176"/>
      <c r="ES541" s="176"/>
      <c r="ET541" s="176"/>
      <c r="EU541" s="176"/>
      <c r="EV541" s="176"/>
      <c r="EW541" s="176"/>
      <c r="EX541" s="176"/>
      <c r="EY541" s="176"/>
      <c r="EZ541" s="176"/>
      <c r="FA541" s="176"/>
      <c r="FB541" s="176"/>
      <c r="FC541" s="176"/>
      <c r="FD541" s="176"/>
      <c r="FE541" s="176"/>
      <c r="FF541" s="176"/>
      <c r="FG541" s="176"/>
      <c r="FH541" s="176"/>
      <c r="FI541" s="176"/>
      <c r="FJ541" s="176"/>
      <c r="FK541" s="176"/>
      <c r="FL541" s="176"/>
      <c r="FM541" s="176"/>
      <c r="FN541" s="176"/>
      <c r="FO541" s="176"/>
      <c r="FP541" s="176"/>
      <c r="FQ541" s="176"/>
      <c r="FR541" s="176"/>
      <c r="FS541" s="176"/>
      <c r="FT541" s="176"/>
      <c r="FU541" s="176"/>
      <c r="FV541" s="176"/>
      <c r="FW541" s="176"/>
      <c r="FX541" s="176"/>
      <c r="FY541" s="176"/>
      <c r="FZ541" s="176"/>
      <c r="GA541" s="176"/>
      <c r="GB541" s="176"/>
      <c r="GC541" s="176"/>
      <c r="GD541" s="176"/>
      <c r="GE541" s="176"/>
      <c r="GF541" s="176"/>
      <c r="GG541" s="176"/>
      <c r="GH541" s="176"/>
      <c r="GI541" s="176"/>
      <c r="GJ541" s="176"/>
      <c r="GK541" s="176"/>
      <c r="GL541" s="176"/>
      <c r="GM541" s="176"/>
      <c r="GN541" s="176"/>
      <c r="GO541" s="176"/>
      <c r="GP541" s="176"/>
      <c r="GQ541" s="176"/>
      <c r="GR541" s="176"/>
      <c r="GS541" s="176"/>
      <c r="GT541" s="176"/>
      <c r="GU541" s="176"/>
      <c r="GV541" s="176"/>
      <c r="GW541" s="176"/>
      <c r="GX541" s="176"/>
      <c r="GY541" s="176"/>
      <c r="GZ541" s="176"/>
      <c r="HA541" s="176"/>
      <c r="HB541" s="176"/>
      <c r="HC541" s="176"/>
      <c r="HD541" s="176"/>
      <c r="HE541" s="176"/>
      <c r="HF541" s="176"/>
      <c r="HG541" s="176"/>
      <c r="HH541" s="176"/>
      <c r="HI541" s="176"/>
      <c r="HJ541" s="176"/>
      <c r="HK541" s="176"/>
      <c r="HL541" s="176"/>
      <c r="HM541" s="176"/>
      <c r="HN541" s="176"/>
      <c r="HO541" s="176"/>
      <c r="HP541" s="176"/>
      <c r="HQ541" s="176"/>
      <c r="HR541" s="176"/>
      <c r="HS541" s="176"/>
      <c r="HT541" s="176"/>
      <c r="HU541" s="176"/>
      <c r="HV541" s="176"/>
      <c r="HW541" s="176"/>
      <c r="HX541" s="176"/>
      <c r="HY541" s="176"/>
      <c r="HZ541" s="176"/>
      <c r="IA541" s="176"/>
      <c r="IB541" s="176"/>
      <c r="IC541" s="176"/>
      <c r="ID541" s="176"/>
      <c r="IE541" s="176"/>
      <c r="IF541" s="176"/>
      <c r="IG541" s="176"/>
      <c r="IH541" s="176"/>
      <c r="II541" s="176"/>
      <c r="IJ541" s="176"/>
      <c r="IK541" s="176"/>
      <c r="IL541" s="176"/>
      <c r="IM541" s="176"/>
      <c r="IN541" s="176"/>
      <c r="IO541" s="176"/>
      <c r="IP541" s="176"/>
      <c r="IQ541" s="176"/>
      <c r="IR541" s="176"/>
      <c r="IS541" s="176"/>
      <c r="IT541" s="176"/>
      <c r="IU541" s="176"/>
      <c r="IV541" s="176"/>
    </row>
    <row r="542" spans="1:256" s="177" customFormat="1" x14ac:dyDescent="0.2">
      <c r="A542" s="591"/>
      <c r="B542" s="102"/>
      <c r="C542" s="672"/>
      <c r="D542" s="672"/>
      <c r="E542" s="672"/>
      <c r="F542" s="104"/>
      <c r="G542" s="105"/>
      <c r="H542" s="106"/>
      <c r="I542" s="107"/>
      <c r="J542" s="179"/>
      <c r="K542" s="175"/>
      <c r="L542" s="175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76"/>
      <c r="DX542" s="176"/>
      <c r="DY542" s="176"/>
      <c r="DZ542" s="176"/>
      <c r="EA542" s="176"/>
      <c r="EB542" s="176"/>
      <c r="EC542" s="176"/>
      <c r="ED542" s="176"/>
      <c r="EE542" s="176"/>
      <c r="EF542" s="176"/>
      <c r="EG542" s="176"/>
      <c r="EH542" s="176"/>
      <c r="EI542" s="176"/>
      <c r="EJ542" s="176"/>
      <c r="EK542" s="176"/>
      <c r="EL542" s="176"/>
      <c r="EM542" s="176"/>
      <c r="EN542" s="176"/>
      <c r="EO542" s="176"/>
      <c r="EP542" s="176"/>
      <c r="EQ542" s="176"/>
      <c r="ER542" s="176"/>
      <c r="ES542" s="176"/>
      <c r="ET542" s="176"/>
      <c r="EU542" s="176"/>
      <c r="EV542" s="176"/>
      <c r="EW542" s="176"/>
      <c r="EX542" s="176"/>
      <c r="EY542" s="176"/>
      <c r="EZ542" s="176"/>
      <c r="FA542" s="176"/>
      <c r="FB542" s="176"/>
      <c r="FC542" s="176"/>
      <c r="FD542" s="176"/>
      <c r="FE542" s="176"/>
      <c r="FF542" s="176"/>
      <c r="FG542" s="176"/>
      <c r="FH542" s="176"/>
      <c r="FI542" s="176"/>
      <c r="FJ542" s="176"/>
      <c r="FK542" s="176"/>
      <c r="FL542" s="176"/>
      <c r="FM542" s="176"/>
      <c r="FN542" s="176"/>
      <c r="FO542" s="176"/>
      <c r="FP542" s="176"/>
      <c r="FQ542" s="176"/>
      <c r="FR542" s="176"/>
      <c r="FS542" s="176"/>
      <c r="FT542" s="176"/>
      <c r="FU542" s="176"/>
      <c r="FV542" s="176"/>
      <c r="FW542" s="176"/>
      <c r="FX542" s="176"/>
      <c r="FY542" s="176"/>
      <c r="FZ542" s="176"/>
      <c r="GA542" s="176"/>
      <c r="GB542" s="176"/>
      <c r="GC542" s="176"/>
      <c r="GD542" s="176"/>
      <c r="GE542" s="176"/>
      <c r="GF542" s="176"/>
      <c r="GG542" s="176"/>
      <c r="GH542" s="176"/>
      <c r="GI542" s="176"/>
      <c r="GJ542" s="176"/>
      <c r="GK542" s="176"/>
      <c r="GL542" s="176"/>
      <c r="GM542" s="176"/>
      <c r="GN542" s="176"/>
      <c r="GO542" s="176"/>
      <c r="GP542" s="176"/>
      <c r="GQ542" s="176"/>
      <c r="GR542" s="176"/>
      <c r="GS542" s="176"/>
      <c r="GT542" s="176"/>
      <c r="GU542" s="176"/>
      <c r="GV542" s="176"/>
      <c r="GW542" s="176"/>
      <c r="GX542" s="176"/>
      <c r="GY542" s="176"/>
      <c r="GZ542" s="176"/>
      <c r="HA542" s="176"/>
      <c r="HB542" s="176"/>
      <c r="HC542" s="176"/>
      <c r="HD542" s="176"/>
      <c r="HE542" s="176"/>
      <c r="HF542" s="176"/>
      <c r="HG542" s="176"/>
      <c r="HH542" s="176"/>
      <c r="HI542" s="176"/>
      <c r="HJ542" s="176"/>
      <c r="HK542" s="176"/>
      <c r="HL542" s="176"/>
      <c r="HM542" s="176"/>
      <c r="HN542" s="176"/>
      <c r="HO542" s="176"/>
      <c r="HP542" s="176"/>
      <c r="HQ542" s="176"/>
      <c r="HR542" s="176"/>
      <c r="HS542" s="176"/>
      <c r="HT542" s="176"/>
      <c r="HU542" s="176"/>
      <c r="HV542" s="176"/>
      <c r="HW542" s="176"/>
      <c r="HX542" s="176"/>
      <c r="HY542" s="176"/>
      <c r="HZ542" s="176"/>
      <c r="IA542" s="176"/>
      <c r="IB542" s="176"/>
      <c r="IC542" s="176"/>
      <c r="ID542" s="176"/>
      <c r="IE542" s="176"/>
      <c r="IF542" s="176"/>
      <c r="IG542" s="176"/>
      <c r="IH542" s="176"/>
      <c r="II542" s="176"/>
      <c r="IJ542" s="176"/>
      <c r="IK542" s="176"/>
      <c r="IL542" s="176"/>
      <c r="IM542" s="176"/>
      <c r="IN542" s="176"/>
      <c r="IO542" s="176"/>
      <c r="IP542" s="176"/>
      <c r="IQ542" s="176"/>
      <c r="IR542" s="176"/>
      <c r="IS542" s="176"/>
      <c r="IT542" s="176"/>
      <c r="IU542" s="176"/>
      <c r="IV542" s="176"/>
    </row>
    <row r="543" spans="1:256" s="177" customFormat="1" x14ac:dyDescent="0.2">
      <c r="A543" s="591"/>
      <c r="B543" s="866" t="s">
        <v>222</v>
      </c>
      <c r="C543" s="813" t="s">
        <v>22</v>
      </c>
      <c r="D543" s="813" t="s">
        <v>223</v>
      </c>
      <c r="E543" s="813" t="s">
        <v>17</v>
      </c>
      <c r="F543" s="816" t="s">
        <v>224</v>
      </c>
      <c r="G543" s="818" t="s">
        <v>225</v>
      </c>
      <c r="H543" s="819"/>
      <c r="I543" s="820" t="s">
        <v>226</v>
      </c>
      <c r="J543" s="179"/>
      <c r="K543" s="175"/>
      <c r="L543" s="175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  <c r="AZ543" s="176"/>
      <c r="BA543" s="176"/>
      <c r="BB543" s="176"/>
      <c r="BC543" s="176"/>
      <c r="BD543" s="176"/>
      <c r="BE543" s="176"/>
      <c r="BF543" s="176"/>
      <c r="BG543" s="176"/>
      <c r="BH543" s="176"/>
      <c r="BI543" s="176"/>
      <c r="BJ543" s="176"/>
      <c r="BK543" s="176"/>
      <c r="BL543" s="176"/>
      <c r="BM543" s="176"/>
      <c r="BN543" s="176"/>
      <c r="BO543" s="176"/>
      <c r="BP543" s="176"/>
      <c r="BQ543" s="176"/>
      <c r="BR543" s="176"/>
      <c r="BS543" s="176"/>
      <c r="BT543" s="176"/>
      <c r="BU543" s="176"/>
      <c r="BV543" s="176"/>
      <c r="BW543" s="176"/>
      <c r="BX543" s="176"/>
      <c r="BY543" s="176"/>
      <c r="BZ543" s="176"/>
      <c r="CA543" s="176"/>
      <c r="CB543" s="176"/>
      <c r="CC543" s="176"/>
      <c r="CD543" s="176"/>
      <c r="CE543" s="176"/>
      <c r="CF543" s="176"/>
      <c r="CG543" s="176"/>
      <c r="CH543" s="176"/>
      <c r="CI543" s="176"/>
      <c r="CJ543" s="176"/>
      <c r="CK543" s="176"/>
      <c r="CL543" s="176"/>
      <c r="CM543" s="176"/>
      <c r="CN543" s="176"/>
      <c r="CO543" s="176"/>
      <c r="CP543" s="176"/>
      <c r="CQ543" s="176"/>
      <c r="CR543" s="176"/>
      <c r="CS543" s="176"/>
      <c r="CT543" s="176"/>
      <c r="CU543" s="176"/>
      <c r="CV543" s="176"/>
      <c r="CW543" s="176"/>
      <c r="CX543" s="176"/>
      <c r="CY543" s="176"/>
      <c r="CZ543" s="176"/>
      <c r="DA543" s="176"/>
      <c r="DB543" s="176"/>
      <c r="DC543" s="176"/>
      <c r="DD543" s="176"/>
      <c r="DE543" s="176"/>
      <c r="DF543" s="176"/>
      <c r="DG543" s="176"/>
      <c r="DH543" s="176"/>
      <c r="DI543" s="176"/>
      <c r="DJ543" s="176"/>
      <c r="DK543" s="176"/>
      <c r="DL543" s="176"/>
      <c r="DM543" s="176"/>
      <c r="DN543" s="176"/>
      <c r="DO543" s="176"/>
      <c r="DP543" s="176"/>
      <c r="DQ543" s="176"/>
      <c r="DR543" s="176"/>
      <c r="DS543" s="176"/>
      <c r="DT543" s="176"/>
      <c r="DU543" s="176"/>
      <c r="DV543" s="176"/>
      <c r="DW543" s="176"/>
      <c r="DX543" s="176"/>
      <c r="DY543" s="176"/>
      <c r="DZ543" s="176"/>
      <c r="EA543" s="176"/>
      <c r="EB543" s="176"/>
      <c r="EC543" s="176"/>
      <c r="ED543" s="176"/>
      <c r="EE543" s="176"/>
      <c r="EF543" s="176"/>
      <c r="EG543" s="176"/>
      <c r="EH543" s="176"/>
      <c r="EI543" s="176"/>
      <c r="EJ543" s="176"/>
      <c r="EK543" s="176"/>
      <c r="EL543" s="176"/>
      <c r="EM543" s="176"/>
      <c r="EN543" s="176"/>
      <c r="EO543" s="176"/>
      <c r="EP543" s="176"/>
      <c r="EQ543" s="176"/>
      <c r="ER543" s="176"/>
      <c r="ES543" s="176"/>
      <c r="ET543" s="176"/>
      <c r="EU543" s="176"/>
      <c r="EV543" s="176"/>
      <c r="EW543" s="176"/>
      <c r="EX543" s="176"/>
      <c r="EY543" s="176"/>
      <c r="EZ543" s="176"/>
      <c r="FA543" s="176"/>
      <c r="FB543" s="176"/>
      <c r="FC543" s="176"/>
      <c r="FD543" s="176"/>
      <c r="FE543" s="176"/>
      <c r="FF543" s="176"/>
      <c r="FG543" s="176"/>
      <c r="FH543" s="176"/>
      <c r="FI543" s="176"/>
      <c r="FJ543" s="176"/>
      <c r="FK543" s="176"/>
      <c r="FL543" s="176"/>
      <c r="FM543" s="176"/>
      <c r="FN543" s="176"/>
      <c r="FO543" s="176"/>
      <c r="FP543" s="176"/>
      <c r="FQ543" s="176"/>
      <c r="FR543" s="176"/>
      <c r="FS543" s="176"/>
      <c r="FT543" s="176"/>
      <c r="FU543" s="176"/>
      <c r="FV543" s="176"/>
      <c r="FW543" s="176"/>
      <c r="FX543" s="176"/>
      <c r="FY543" s="176"/>
      <c r="FZ543" s="176"/>
      <c r="GA543" s="176"/>
      <c r="GB543" s="176"/>
      <c r="GC543" s="176"/>
      <c r="GD543" s="176"/>
      <c r="GE543" s="176"/>
      <c r="GF543" s="176"/>
      <c r="GG543" s="176"/>
      <c r="GH543" s="176"/>
      <c r="GI543" s="176"/>
      <c r="GJ543" s="176"/>
      <c r="GK543" s="176"/>
      <c r="GL543" s="176"/>
      <c r="GM543" s="176"/>
      <c r="GN543" s="176"/>
      <c r="GO543" s="176"/>
      <c r="GP543" s="176"/>
      <c r="GQ543" s="176"/>
      <c r="GR543" s="176"/>
      <c r="GS543" s="176"/>
      <c r="GT543" s="176"/>
      <c r="GU543" s="176"/>
      <c r="GV543" s="176"/>
      <c r="GW543" s="176"/>
      <c r="GX543" s="176"/>
      <c r="GY543" s="176"/>
      <c r="GZ543" s="176"/>
      <c r="HA543" s="176"/>
      <c r="HB543" s="176"/>
      <c r="HC543" s="176"/>
      <c r="HD543" s="176"/>
      <c r="HE543" s="176"/>
      <c r="HF543" s="176"/>
      <c r="HG543" s="176"/>
      <c r="HH543" s="176"/>
      <c r="HI543" s="176"/>
      <c r="HJ543" s="176"/>
      <c r="HK543" s="176"/>
      <c r="HL543" s="176"/>
      <c r="HM543" s="176"/>
      <c r="HN543" s="176"/>
      <c r="HO543" s="176"/>
      <c r="HP543" s="176"/>
      <c r="HQ543" s="176"/>
      <c r="HR543" s="176"/>
      <c r="HS543" s="176"/>
      <c r="HT543" s="176"/>
      <c r="HU543" s="176"/>
      <c r="HV543" s="176"/>
      <c r="HW543" s="176"/>
      <c r="HX543" s="176"/>
      <c r="HY543" s="176"/>
      <c r="HZ543" s="176"/>
      <c r="IA543" s="176"/>
      <c r="IB543" s="176"/>
      <c r="IC543" s="176"/>
      <c r="ID543" s="176"/>
      <c r="IE543" s="176"/>
      <c r="IF543" s="176"/>
      <c r="IG543" s="176"/>
      <c r="IH543" s="176"/>
      <c r="II543" s="176"/>
      <c r="IJ543" s="176"/>
      <c r="IK543" s="176"/>
      <c r="IL543" s="176"/>
      <c r="IM543" s="176"/>
      <c r="IN543" s="176"/>
      <c r="IO543" s="176"/>
      <c r="IP543" s="176"/>
      <c r="IQ543" s="176"/>
      <c r="IR543" s="176"/>
      <c r="IS543" s="176"/>
      <c r="IT543" s="176"/>
      <c r="IU543" s="176"/>
      <c r="IV543" s="176"/>
    </row>
    <row r="544" spans="1:256" s="177" customFormat="1" x14ac:dyDescent="0.2">
      <c r="A544" s="591"/>
      <c r="B544" s="867"/>
      <c r="C544" s="814"/>
      <c r="D544" s="814"/>
      <c r="E544" s="815"/>
      <c r="F544" s="817"/>
      <c r="G544" s="165" t="s">
        <v>227</v>
      </c>
      <c r="H544" s="166" t="s">
        <v>228</v>
      </c>
      <c r="I544" s="821"/>
      <c r="J544" s="179"/>
      <c r="K544" s="175"/>
      <c r="L544" s="175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  <c r="AZ544" s="176"/>
      <c r="BA544" s="176"/>
      <c r="BB544" s="176"/>
      <c r="BC544" s="176"/>
      <c r="BD544" s="176"/>
      <c r="BE544" s="176"/>
      <c r="BF544" s="176"/>
      <c r="BG544" s="176"/>
      <c r="BH544" s="176"/>
      <c r="BI544" s="176"/>
      <c r="BJ544" s="176"/>
      <c r="BK544" s="176"/>
      <c r="BL544" s="176"/>
      <c r="BM544" s="176"/>
      <c r="BN544" s="176"/>
      <c r="BO544" s="176"/>
      <c r="BP544" s="176"/>
      <c r="BQ544" s="176"/>
      <c r="BR544" s="176"/>
      <c r="BS544" s="176"/>
      <c r="BT544" s="176"/>
      <c r="BU544" s="176"/>
      <c r="BV544" s="176"/>
      <c r="BW544" s="176"/>
      <c r="BX544" s="176"/>
      <c r="BY544" s="176"/>
      <c r="BZ544" s="176"/>
      <c r="CA544" s="176"/>
      <c r="CB544" s="176"/>
      <c r="CC544" s="176"/>
      <c r="CD544" s="176"/>
      <c r="CE544" s="176"/>
      <c r="CF544" s="176"/>
      <c r="CG544" s="176"/>
      <c r="CH544" s="176"/>
      <c r="CI544" s="176"/>
      <c r="CJ544" s="176"/>
      <c r="CK544" s="176"/>
      <c r="CL544" s="176"/>
      <c r="CM544" s="176"/>
      <c r="CN544" s="176"/>
      <c r="CO544" s="176"/>
      <c r="CP544" s="176"/>
      <c r="CQ544" s="176"/>
      <c r="CR544" s="176"/>
      <c r="CS544" s="176"/>
      <c r="CT544" s="176"/>
      <c r="CU544" s="176"/>
      <c r="CV544" s="176"/>
      <c r="CW544" s="176"/>
      <c r="CX544" s="176"/>
      <c r="CY544" s="176"/>
      <c r="CZ544" s="176"/>
      <c r="DA544" s="176"/>
      <c r="DB544" s="176"/>
      <c r="DC544" s="176"/>
      <c r="DD544" s="176"/>
      <c r="DE544" s="176"/>
      <c r="DF544" s="176"/>
      <c r="DG544" s="176"/>
      <c r="DH544" s="176"/>
      <c r="DI544" s="176"/>
      <c r="DJ544" s="176"/>
      <c r="DK544" s="176"/>
      <c r="DL544" s="176"/>
      <c r="DM544" s="176"/>
      <c r="DN544" s="176"/>
      <c r="DO544" s="176"/>
      <c r="DP544" s="176"/>
      <c r="DQ544" s="176"/>
      <c r="DR544" s="176"/>
      <c r="DS544" s="176"/>
      <c r="DT544" s="176"/>
      <c r="DU544" s="176"/>
      <c r="DV544" s="176"/>
      <c r="DW544" s="176"/>
      <c r="DX544" s="176"/>
      <c r="DY544" s="176"/>
      <c r="DZ544" s="176"/>
      <c r="EA544" s="176"/>
      <c r="EB544" s="176"/>
      <c r="EC544" s="176"/>
      <c r="ED544" s="176"/>
      <c r="EE544" s="176"/>
      <c r="EF544" s="176"/>
      <c r="EG544" s="176"/>
      <c r="EH544" s="176"/>
      <c r="EI544" s="176"/>
      <c r="EJ544" s="176"/>
      <c r="EK544" s="176"/>
      <c r="EL544" s="176"/>
      <c r="EM544" s="176"/>
      <c r="EN544" s="176"/>
      <c r="EO544" s="176"/>
      <c r="EP544" s="176"/>
      <c r="EQ544" s="176"/>
      <c r="ER544" s="176"/>
      <c r="ES544" s="176"/>
      <c r="ET544" s="176"/>
      <c r="EU544" s="176"/>
      <c r="EV544" s="176"/>
      <c r="EW544" s="176"/>
      <c r="EX544" s="176"/>
      <c r="EY544" s="176"/>
      <c r="EZ544" s="176"/>
      <c r="FA544" s="176"/>
      <c r="FB544" s="176"/>
      <c r="FC544" s="176"/>
      <c r="FD544" s="176"/>
      <c r="FE544" s="176"/>
      <c r="FF544" s="176"/>
      <c r="FG544" s="176"/>
      <c r="FH544" s="176"/>
      <c r="FI544" s="176"/>
      <c r="FJ544" s="176"/>
      <c r="FK544" s="176"/>
      <c r="FL544" s="176"/>
      <c r="FM544" s="176"/>
      <c r="FN544" s="176"/>
      <c r="FO544" s="176"/>
      <c r="FP544" s="176"/>
      <c r="FQ544" s="176"/>
      <c r="FR544" s="176"/>
      <c r="FS544" s="176"/>
      <c r="FT544" s="176"/>
      <c r="FU544" s="176"/>
      <c r="FV544" s="176"/>
      <c r="FW544" s="176"/>
      <c r="FX544" s="176"/>
      <c r="FY544" s="176"/>
      <c r="FZ544" s="176"/>
      <c r="GA544" s="176"/>
      <c r="GB544" s="176"/>
      <c r="GC544" s="176"/>
      <c r="GD544" s="176"/>
      <c r="GE544" s="176"/>
      <c r="GF544" s="176"/>
      <c r="GG544" s="176"/>
      <c r="GH544" s="176"/>
      <c r="GI544" s="176"/>
      <c r="GJ544" s="176"/>
      <c r="GK544" s="176"/>
      <c r="GL544" s="176"/>
      <c r="GM544" s="176"/>
      <c r="GN544" s="176"/>
      <c r="GO544" s="176"/>
      <c r="GP544" s="176"/>
      <c r="GQ544" s="176"/>
      <c r="GR544" s="176"/>
      <c r="GS544" s="176"/>
      <c r="GT544" s="176"/>
      <c r="GU544" s="176"/>
      <c r="GV544" s="176"/>
      <c r="GW544" s="176"/>
      <c r="GX544" s="176"/>
      <c r="GY544" s="176"/>
      <c r="GZ544" s="176"/>
      <c r="HA544" s="176"/>
      <c r="HB544" s="176"/>
      <c r="HC544" s="176"/>
      <c r="HD544" s="176"/>
      <c r="HE544" s="176"/>
      <c r="HF544" s="176"/>
      <c r="HG544" s="176"/>
      <c r="HH544" s="176"/>
      <c r="HI544" s="176"/>
      <c r="HJ544" s="176"/>
      <c r="HK544" s="176"/>
      <c r="HL544" s="176"/>
      <c r="HM544" s="176"/>
      <c r="HN544" s="176"/>
      <c r="HO544" s="176"/>
      <c r="HP544" s="176"/>
      <c r="HQ544" s="176"/>
      <c r="HR544" s="176"/>
      <c r="HS544" s="176"/>
      <c r="HT544" s="176"/>
      <c r="HU544" s="176"/>
      <c r="HV544" s="176"/>
      <c r="HW544" s="176"/>
      <c r="HX544" s="176"/>
      <c r="HY544" s="176"/>
      <c r="HZ544" s="176"/>
      <c r="IA544" s="176"/>
      <c r="IB544" s="176"/>
      <c r="IC544" s="176"/>
      <c r="ID544" s="176"/>
      <c r="IE544" s="176"/>
      <c r="IF544" s="176"/>
      <c r="IG544" s="176"/>
      <c r="IH544" s="176"/>
      <c r="II544" s="176"/>
      <c r="IJ544" s="176"/>
      <c r="IK544" s="176"/>
      <c r="IL544" s="176"/>
      <c r="IM544" s="176"/>
      <c r="IN544" s="176"/>
      <c r="IO544" s="176"/>
      <c r="IP544" s="176"/>
      <c r="IQ544" s="176"/>
      <c r="IR544" s="176"/>
      <c r="IS544" s="176"/>
      <c r="IT544" s="176"/>
      <c r="IU544" s="176"/>
      <c r="IV544" s="176"/>
    </row>
    <row r="545" spans="1:256" s="177" customFormat="1" ht="27" customHeight="1" x14ac:dyDescent="0.2">
      <c r="A545" s="591"/>
      <c r="B545" s="81" t="s">
        <v>324</v>
      </c>
      <c r="C545" s="77" t="s">
        <v>8</v>
      </c>
      <c r="D545" s="78" t="s">
        <v>1014</v>
      </c>
      <c r="E545" s="618" t="s">
        <v>249</v>
      </c>
      <c r="F545" s="80">
        <v>0.5</v>
      </c>
      <c r="G545" s="592">
        <f>$G$12</f>
        <v>25.99</v>
      </c>
      <c r="H545" s="114">
        <f>TRUNC(F545*G545,2)</f>
        <v>12.99</v>
      </c>
      <c r="I545" s="169"/>
      <c r="J545" s="179"/>
      <c r="K545" s="175"/>
      <c r="L545" s="175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  <c r="AZ545" s="176"/>
      <c r="BA545" s="176"/>
      <c r="BB545" s="176"/>
      <c r="BC545" s="176"/>
      <c r="BD545" s="176"/>
      <c r="BE545" s="176"/>
      <c r="BF545" s="176"/>
      <c r="BG545" s="176"/>
      <c r="BH545" s="176"/>
      <c r="BI545" s="176"/>
      <c r="BJ545" s="176"/>
      <c r="BK545" s="176"/>
      <c r="BL545" s="176"/>
      <c r="BM545" s="176"/>
      <c r="BN545" s="176"/>
      <c r="BO545" s="176"/>
      <c r="BP545" s="176"/>
      <c r="BQ545" s="176"/>
      <c r="BR545" s="176"/>
      <c r="BS545" s="176"/>
      <c r="BT545" s="176"/>
      <c r="BU545" s="176"/>
      <c r="BV545" s="176"/>
      <c r="BW545" s="176"/>
      <c r="BX545" s="176"/>
      <c r="BY545" s="176"/>
      <c r="BZ545" s="176"/>
      <c r="CA545" s="176"/>
      <c r="CB545" s="176"/>
      <c r="CC545" s="176"/>
      <c r="CD545" s="176"/>
      <c r="CE545" s="176"/>
      <c r="CF545" s="176"/>
      <c r="CG545" s="176"/>
      <c r="CH545" s="176"/>
      <c r="CI545" s="176"/>
      <c r="CJ545" s="176"/>
      <c r="CK545" s="176"/>
      <c r="CL545" s="176"/>
      <c r="CM545" s="176"/>
      <c r="CN545" s="176"/>
      <c r="CO545" s="176"/>
      <c r="CP545" s="176"/>
      <c r="CQ545" s="176"/>
      <c r="CR545" s="176"/>
      <c r="CS545" s="176"/>
      <c r="CT545" s="176"/>
      <c r="CU545" s="176"/>
      <c r="CV545" s="176"/>
      <c r="CW545" s="176"/>
      <c r="CX545" s="176"/>
      <c r="CY545" s="176"/>
      <c r="CZ545" s="176"/>
      <c r="DA545" s="176"/>
      <c r="DB545" s="176"/>
      <c r="DC545" s="176"/>
      <c r="DD545" s="176"/>
      <c r="DE545" s="176"/>
      <c r="DF545" s="176"/>
      <c r="DG545" s="176"/>
      <c r="DH545" s="176"/>
      <c r="DI545" s="176"/>
      <c r="DJ545" s="176"/>
      <c r="DK545" s="176"/>
      <c r="DL545" s="176"/>
      <c r="DM545" s="176"/>
      <c r="DN545" s="176"/>
      <c r="DO545" s="176"/>
      <c r="DP545" s="176"/>
      <c r="DQ545" s="176"/>
      <c r="DR545" s="176"/>
      <c r="DS545" s="176"/>
      <c r="DT545" s="176"/>
      <c r="DU545" s="176"/>
      <c r="DV545" s="176"/>
      <c r="DW545" s="176"/>
      <c r="DX545" s="176"/>
      <c r="DY545" s="176"/>
      <c r="DZ545" s="176"/>
      <c r="EA545" s="176"/>
      <c r="EB545" s="176"/>
      <c r="EC545" s="176"/>
      <c r="ED545" s="176"/>
      <c r="EE545" s="176"/>
      <c r="EF545" s="176"/>
      <c r="EG545" s="176"/>
      <c r="EH545" s="176"/>
      <c r="EI545" s="176"/>
      <c r="EJ545" s="176"/>
      <c r="EK545" s="176"/>
      <c r="EL545" s="176"/>
      <c r="EM545" s="176"/>
      <c r="EN545" s="176"/>
      <c r="EO545" s="176"/>
      <c r="EP545" s="176"/>
      <c r="EQ545" s="176"/>
      <c r="ER545" s="176"/>
      <c r="ES545" s="176"/>
      <c r="ET545" s="176"/>
      <c r="EU545" s="176"/>
      <c r="EV545" s="176"/>
      <c r="EW545" s="176"/>
      <c r="EX545" s="176"/>
      <c r="EY545" s="176"/>
      <c r="EZ545" s="176"/>
      <c r="FA545" s="176"/>
      <c r="FB545" s="176"/>
      <c r="FC545" s="176"/>
      <c r="FD545" s="176"/>
      <c r="FE545" s="176"/>
      <c r="FF545" s="176"/>
      <c r="FG545" s="176"/>
      <c r="FH545" s="176"/>
      <c r="FI545" s="176"/>
      <c r="FJ545" s="176"/>
      <c r="FK545" s="176"/>
      <c r="FL545" s="176"/>
      <c r="FM545" s="176"/>
      <c r="FN545" s="176"/>
      <c r="FO545" s="176"/>
      <c r="FP545" s="176"/>
      <c r="FQ545" s="176"/>
      <c r="FR545" s="176"/>
      <c r="FS545" s="176"/>
      <c r="FT545" s="176"/>
      <c r="FU545" s="176"/>
      <c r="FV545" s="176"/>
      <c r="FW545" s="176"/>
      <c r="FX545" s="176"/>
      <c r="FY545" s="176"/>
      <c r="FZ545" s="176"/>
      <c r="GA545" s="176"/>
      <c r="GB545" s="176"/>
      <c r="GC545" s="176"/>
      <c r="GD545" s="176"/>
      <c r="GE545" s="176"/>
      <c r="GF545" s="176"/>
      <c r="GG545" s="176"/>
      <c r="GH545" s="176"/>
      <c r="GI545" s="176"/>
      <c r="GJ545" s="176"/>
      <c r="GK545" s="176"/>
      <c r="GL545" s="176"/>
      <c r="GM545" s="176"/>
      <c r="GN545" s="176"/>
      <c r="GO545" s="176"/>
      <c r="GP545" s="176"/>
      <c r="GQ545" s="176"/>
      <c r="GR545" s="176"/>
      <c r="GS545" s="176"/>
      <c r="GT545" s="176"/>
      <c r="GU545" s="176"/>
      <c r="GV545" s="176"/>
      <c r="GW545" s="176"/>
      <c r="GX545" s="176"/>
      <c r="GY545" s="176"/>
      <c r="GZ545" s="176"/>
      <c r="HA545" s="176"/>
      <c r="HB545" s="176"/>
      <c r="HC545" s="176"/>
      <c r="HD545" s="176"/>
      <c r="HE545" s="176"/>
      <c r="HF545" s="176"/>
      <c r="HG545" s="176"/>
      <c r="HH545" s="176"/>
      <c r="HI545" s="176"/>
      <c r="HJ545" s="176"/>
      <c r="HK545" s="176"/>
      <c r="HL545" s="176"/>
      <c r="HM545" s="176"/>
      <c r="HN545" s="176"/>
      <c r="HO545" s="176"/>
      <c r="HP545" s="176"/>
      <c r="HQ545" s="176"/>
      <c r="HR545" s="176"/>
      <c r="HS545" s="176"/>
      <c r="HT545" s="176"/>
      <c r="HU545" s="176"/>
      <c r="HV545" s="176"/>
      <c r="HW545" s="176"/>
      <c r="HX545" s="176"/>
      <c r="HY545" s="176"/>
      <c r="HZ545" s="176"/>
      <c r="IA545" s="176"/>
      <c r="IB545" s="176"/>
      <c r="IC545" s="176"/>
      <c r="ID545" s="176"/>
      <c r="IE545" s="176"/>
      <c r="IF545" s="176"/>
      <c r="IG545" s="176"/>
      <c r="IH545" s="176"/>
      <c r="II545" s="176"/>
      <c r="IJ545" s="176"/>
      <c r="IK545" s="176"/>
      <c r="IL545" s="176"/>
      <c r="IM545" s="176"/>
      <c r="IN545" s="176"/>
      <c r="IO545" s="176"/>
      <c r="IP545" s="176"/>
      <c r="IQ545" s="176"/>
      <c r="IR545" s="176"/>
      <c r="IS545" s="176"/>
      <c r="IT545" s="176"/>
      <c r="IU545" s="176"/>
      <c r="IV545" s="176"/>
    </row>
    <row r="546" spans="1:256" s="177" customFormat="1" ht="24.75" customHeight="1" x14ac:dyDescent="0.2">
      <c r="A546" s="591"/>
      <c r="B546" s="81" t="s">
        <v>323</v>
      </c>
      <c r="C546" s="77" t="s">
        <v>8</v>
      </c>
      <c r="D546" s="78" t="s">
        <v>1015</v>
      </c>
      <c r="E546" s="618" t="s">
        <v>249</v>
      </c>
      <c r="F546" s="80">
        <v>0.5</v>
      </c>
      <c r="G546" s="592">
        <f>$G$13</f>
        <v>29.55</v>
      </c>
      <c r="H546" s="114">
        <f>TRUNC(F546*G546,2)</f>
        <v>14.77</v>
      </c>
      <c r="I546" s="169"/>
      <c r="J546" s="179"/>
      <c r="K546" s="175"/>
      <c r="L546" s="175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  <c r="BY546" s="176"/>
      <c r="BZ546" s="176"/>
      <c r="CA546" s="176"/>
      <c r="CB546" s="176"/>
      <c r="CC546" s="176"/>
      <c r="CD546" s="176"/>
      <c r="CE546" s="176"/>
      <c r="CF546" s="176"/>
      <c r="CG546" s="176"/>
      <c r="CH546" s="176"/>
      <c r="CI546" s="176"/>
      <c r="CJ546" s="176"/>
      <c r="CK546" s="176"/>
      <c r="CL546" s="176"/>
      <c r="CM546" s="176"/>
      <c r="CN546" s="176"/>
      <c r="CO546" s="176"/>
      <c r="CP546" s="176"/>
      <c r="CQ546" s="176"/>
      <c r="CR546" s="176"/>
      <c r="CS546" s="176"/>
      <c r="CT546" s="176"/>
      <c r="CU546" s="176"/>
      <c r="CV546" s="176"/>
      <c r="CW546" s="176"/>
      <c r="CX546" s="176"/>
      <c r="CY546" s="176"/>
      <c r="CZ546" s="176"/>
      <c r="DA546" s="176"/>
      <c r="DB546" s="176"/>
      <c r="DC546" s="176"/>
      <c r="DD546" s="176"/>
      <c r="DE546" s="176"/>
      <c r="DF546" s="176"/>
      <c r="DG546" s="176"/>
      <c r="DH546" s="176"/>
      <c r="DI546" s="176"/>
      <c r="DJ546" s="176"/>
      <c r="DK546" s="176"/>
      <c r="DL546" s="176"/>
      <c r="DM546" s="176"/>
      <c r="DN546" s="176"/>
      <c r="DO546" s="176"/>
      <c r="DP546" s="176"/>
      <c r="DQ546" s="176"/>
      <c r="DR546" s="176"/>
      <c r="DS546" s="176"/>
      <c r="DT546" s="176"/>
      <c r="DU546" s="176"/>
      <c r="DV546" s="176"/>
      <c r="DW546" s="176"/>
      <c r="DX546" s="176"/>
      <c r="DY546" s="176"/>
      <c r="DZ546" s="176"/>
      <c r="EA546" s="176"/>
      <c r="EB546" s="176"/>
      <c r="EC546" s="176"/>
      <c r="ED546" s="176"/>
      <c r="EE546" s="176"/>
      <c r="EF546" s="176"/>
      <c r="EG546" s="176"/>
      <c r="EH546" s="176"/>
      <c r="EI546" s="176"/>
      <c r="EJ546" s="176"/>
      <c r="EK546" s="176"/>
      <c r="EL546" s="176"/>
      <c r="EM546" s="176"/>
      <c r="EN546" s="176"/>
      <c r="EO546" s="176"/>
      <c r="EP546" s="176"/>
      <c r="EQ546" s="176"/>
      <c r="ER546" s="176"/>
      <c r="ES546" s="176"/>
      <c r="ET546" s="176"/>
      <c r="EU546" s="176"/>
      <c r="EV546" s="176"/>
      <c r="EW546" s="176"/>
      <c r="EX546" s="176"/>
      <c r="EY546" s="176"/>
      <c r="EZ546" s="176"/>
      <c r="FA546" s="176"/>
      <c r="FB546" s="176"/>
      <c r="FC546" s="176"/>
      <c r="FD546" s="176"/>
      <c r="FE546" s="176"/>
      <c r="FF546" s="176"/>
      <c r="FG546" s="176"/>
      <c r="FH546" s="176"/>
      <c r="FI546" s="176"/>
      <c r="FJ546" s="176"/>
      <c r="FK546" s="176"/>
      <c r="FL546" s="176"/>
      <c r="FM546" s="176"/>
      <c r="FN546" s="176"/>
      <c r="FO546" s="176"/>
      <c r="FP546" s="176"/>
      <c r="FQ546" s="176"/>
      <c r="FR546" s="176"/>
      <c r="FS546" s="176"/>
      <c r="FT546" s="176"/>
      <c r="FU546" s="176"/>
      <c r="FV546" s="176"/>
      <c r="FW546" s="176"/>
      <c r="FX546" s="176"/>
      <c r="FY546" s="176"/>
      <c r="FZ546" s="176"/>
      <c r="GA546" s="176"/>
      <c r="GB546" s="176"/>
      <c r="GC546" s="176"/>
      <c r="GD546" s="176"/>
      <c r="GE546" s="176"/>
      <c r="GF546" s="176"/>
      <c r="GG546" s="176"/>
      <c r="GH546" s="176"/>
      <c r="GI546" s="176"/>
      <c r="GJ546" s="176"/>
      <c r="GK546" s="176"/>
      <c r="GL546" s="176"/>
      <c r="GM546" s="176"/>
      <c r="GN546" s="176"/>
      <c r="GO546" s="176"/>
      <c r="GP546" s="176"/>
      <c r="GQ546" s="176"/>
      <c r="GR546" s="176"/>
      <c r="GS546" s="176"/>
      <c r="GT546" s="176"/>
      <c r="GU546" s="176"/>
      <c r="GV546" s="176"/>
      <c r="GW546" s="176"/>
      <c r="GX546" s="176"/>
      <c r="GY546" s="176"/>
      <c r="GZ546" s="176"/>
      <c r="HA546" s="176"/>
      <c r="HB546" s="176"/>
      <c r="HC546" s="176"/>
      <c r="HD546" s="176"/>
      <c r="HE546" s="176"/>
      <c r="HF546" s="176"/>
      <c r="HG546" s="176"/>
      <c r="HH546" s="176"/>
      <c r="HI546" s="176"/>
      <c r="HJ546" s="176"/>
      <c r="HK546" s="176"/>
      <c r="HL546" s="176"/>
      <c r="HM546" s="176"/>
      <c r="HN546" s="176"/>
      <c r="HO546" s="176"/>
      <c r="HP546" s="176"/>
      <c r="HQ546" s="176"/>
      <c r="HR546" s="176"/>
      <c r="HS546" s="176"/>
      <c r="HT546" s="176"/>
      <c r="HU546" s="176"/>
      <c r="HV546" s="176"/>
      <c r="HW546" s="176"/>
      <c r="HX546" s="176"/>
      <c r="HY546" s="176"/>
      <c r="HZ546" s="176"/>
      <c r="IA546" s="176"/>
      <c r="IB546" s="176"/>
      <c r="IC546" s="176"/>
      <c r="ID546" s="176"/>
      <c r="IE546" s="176"/>
      <c r="IF546" s="176"/>
      <c r="IG546" s="176"/>
      <c r="IH546" s="176"/>
      <c r="II546" s="176"/>
      <c r="IJ546" s="176"/>
      <c r="IK546" s="176"/>
      <c r="IL546" s="176"/>
      <c r="IM546" s="176"/>
      <c r="IN546" s="176"/>
      <c r="IO546" s="176"/>
      <c r="IP546" s="176"/>
      <c r="IQ546" s="176"/>
      <c r="IR546" s="176"/>
      <c r="IS546" s="176"/>
      <c r="IT546" s="176"/>
      <c r="IU546" s="176"/>
      <c r="IV546" s="176"/>
    </row>
    <row r="547" spans="1:256" s="177" customFormat="1" x14ac:dyDescent="0.2">
      <c r="A547" s="591"/>
      <c r="B547" s="170" t="s">
        <v>226</v>
      </c>
      <c r="C547" s="808"/>
      <c r="D547" s="809"/>
      <c r="E547" s="809"/>
      <c r="F547" s="809"/>
      <c r="G547" s="809"/>
      <c r="H547" s="810"/>
      <c r="I547" s="171">
        <f>SUM(H545:H546)</f>
        <v>27.759999999999998</v>
      </c>
      <c r="J547" s="179"/>
      <c r="K547" s="175"/>
      <c r="L547" s="175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76"/>
      <c r="DX547" s="176"/>
      <c r="DY547" s="176"/>
      <c r="DZ547" s="176"/>
      <c r="EA547" s="176"/>
      <c r="EB547" s="176"/>
      <c r="EC547" s="176"/>
      <c r="ED547" s="176"/>
      <c r="EE547" s="176"/>
      <c r="EF547" s="176"/>
      <c r="EG547" s="176"/>
      <c r="EH547" s="176"/>
      <c r="EI547" s="176"/>
      <c r="EJ547" s="176"/>
      <c r="EK547" s="176"/>
      <c r="EL547" s="176"/>
      <c r="EM547" s="176"/>
      <c r="EN547" s="176"/>
      <c r="EO547" s="176"/>
      <c r="EP547" s="176"/>
      <c r="EQ547" s="176"/>
      <c r="ER547" s="176"/>
      <c r="ES547" s="176"/>
      <c r="ET547" s="176"/>
      <c r="EU547" s="176"/>
      <c r="EV547" s="176"/>
      <c r="EW547" s="176"/>
      <c r="EX547" s="176"/>
      <c r="EY547" s="176"/>
      <c r="EZ547" s="176"/>
      <c r="FA547" s="176"/>
      <c r="FB547" s="176"/>
      <c r="FC547" s="176"/>
      <c r="FD547" s="176"/>
      <c r="FE547" s="176"/>
      <c r="FF547" s="176"/>
      <c r="FG547" s="176"/>
      <c r="FH547" s="176"/>
      <c r="FI547" s="176"/>
      <c r="FJ547" s="176"/>
      <c r="FK547" s="176"/>
      <c r="FL547" s="176"/>
      <c r="FM547" s="176"/>
      <c r="FN547" s="176"/>
      <c r="FO547" s="176"/>
      <c r="FP547" s="176"/>
      <c r="FQ547" s="176"/>
      <c r="FR547" s="176"/>
      <c r="FS547" s="176"/>
      <c r="FT547" s="176"/>
      <c r="FU547" s="176"/>
      <c r="FV547" s="176"/>
      <c r="FW547" s="176"/>
      <c r="FX547" s="176"/>
      <c r="FY547" s="176"/>
      <c r="FZ547" s="176"/>
      <c r="GA547" s="176"/>
      <c r="GB547" s="176"/>
      <c r="GC547" s="176"/>
      <c r="GD547" s="176"/>
      <c r="GE547" s="176"/>
      <c r="GF547" s="176"/>
      <c r="GG547" s="176"/>
      <c r="GH547" s="176"/>
      <c r="GI547" s="176"/>
      <c r="GJ547" s="176"/>
      <c r="GK547" s="176"/>
      <c r="GL547" s="176"/>
      <c r="GM547" s="176"/>
      <c r="GN547" s="176"/>
      <c r="GO547" s="176"/>
      <c r="GP547" s="176"/>
      <c r="GQ547" s="176"/>
      <c r="GR547" s="176"/>
      <c r="GS547" s="176"/>
      <c r="GT547" s="176"/>
      <c r="GU547" s="176"/>
      <c r="GV547" s="176"/>
      <c r="GW547" s="176"/>
      <c r="GX547" s="176"/>
      <c r="GY547" s="176"/>
      <c r="GZ547" s="176"/>
      <c r="HA547" s="176"/>
      <c r="HB547" s="176"/>
      <c r="HC547" s="176"/>
      <c r="HD547" s="176"/>
      <c r="HE547" s="176"/>
      <c r="HF547" s="176"/>
      <c r="HG547" s="176"/>
      <c r="HH547" s="176"/>
      <c r="HI547" s="176"/>
      <c r="HJ547" s="176"/>
      <c r="HK547" s="176"/>
      <c r="HL547" s="176"/>
      <c r="HM547" s="176"/>
      <c r="HN547" s="176"/>
      <c r="HO547" s="176"/>
      <c r="HP547" s="176"/>
      <c r="HQ547" s="176"/>
      <c r="HR547" s="176"/>
      <c r="HS547" s="176"/>
      <c r="HT547" s="176"/>
      <c r="HU547" s="176"/>
      <c r="HV547" s="176"/>
      <c r="HW547" s="176"/>
      <c r="HX547" s="176"/>
      <c r="HY547" s="176"/>
      <c r="HZ547" s="176"/>
      <c r="IA547" s="176"/>
      <c r="IB547" s="176"/>
      <c r="IC547" s="176"/>
      <c r="ID547" s="176"/>
      <c r="IE547" s="176"/>
      <c r="IF547" s="176"/>
      <c r="IG547" s="176"/>
      <c r="IH547" s="176"/>
      <c r="II547" s="176"/>
      <c r="IJ547" s="176"/>
      <c r="IK547" s="176"/>
      <c r="IL547" s="176"/>
      <c r="IM547" s="176"/>
      <c r="IN547" s="176"/>
      <c r="IO547" s="176"/>
      <c r="IP547" s="176"/>
      <c r="IQ547" s="176"/>
      <c r="IR547" s="176"/>
      <c r="IS547" s="176"/>
      <c r="IT547" s="176"/>
      <c r="IU547" s="176"/>
      <c r="IV547" s="176"/>
    </row>
    <row r="548" spans="1:256" s="177" customFormat="1" x14ac:dyDescent="0.2">
      <c r="A548" s="591"/>
      <c r="B548" s="102"/>
      <c r="C548" s="672"/>
      <c r="D548" s="672"/>
      <c r="E548" s="672"/>
      <c r="F548" s="104"/>
      <c r="G548" s="105"/>
      <c r="H548" s="106"/>
      <c r="I548" s="107"/>
      <c r="J548" s="179"/>
      <c r="K548" s="175"/>
      <c r="L548" s="175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76"/>
      <c r="DX548" s="176"/>
      <c r="DY548" s="176"/>
      <c r="DZ548" s="176"/>
      <c r="EA548" s="176"/>
      <c r="EB548" s="176"/>
      <c r="EC548" s="176"/>
      <c r="ED548" s="176"/>
      <c r="EE548" s="176"/>
      <c r="EF548" s="176"/>
      <c r="EG548" s="176"/>
      <c r="EH548" s="176"/>
      <c r="EI548" s="176"/>
      <c r="EJ548" s="176"/>
      <c r="EK548" s="176"/>
      <c r="EL548" s="176"/>
      <c r="EM548" s="176"/>
      <c r="EN548" s="176"/>
      <c r="EO548" s="176"/>
      <c r="EP548" s="176"/>
      <c r="EQ548" s="176"/>
      <c r="ER548" s="176"/>
      <c r="ES548" s="176"/>
      <c r="ET548" s="176"/>
      <c r="EU548" s="176"/>
      <c r="EV548" s="176"/>
      <c r="EW548" s="176"/>
      <c r="EX548" s="176"/>
      <c r="EY548" s="176"/>
      <c r="EZ548" s="176"/>
      <c r="FA548" s="176"/>
      <c r="FB548" s="176"/>
      <c r="FC548" s="176"/>
      <c r="FD548" s="176"/>
      <c r="FE548" s="176"/>
      <c r="FF548" s="176"/>
      <c r="FG548" s="176"/>
      <c r="FH548" s="176"/>
      <c r="FI548" s="176"/>
      <c r="FJ548" s="176"/>
      <c r="FK548" s="176"/>
      <c r="FL548" s="176"/>
      <c r="FM548" s="176"/>
      <c r="FN548" s="176"/>
      <c r="FO548" s="176"/>
      <c r="FP548" s="176"/>
      <c r="FQ548" s="176"/>
      <c r="FR548" s="176"/>
      <c r="FS548" s="176"/>
      <c r="FT548" s="176"/>
      <c r="FU548" s="176"/>
      <c r="FV548" s="176"/>
      <c r="FW548" s="176"/>
      <c r="FX548" s="176"/>
      <c r="FY548" s="176"/>
      <c r="FZ548" s="176"/>
      <c r="GA548" s="176"/>
      <c r="GB548" s="176"/>
      <c r="GC548" s="176"/>
      <c r="GD548" s="176"/>
      <c r="GE548" s="176"/>
      <c r="GF548" s="176"/>
      <c r="GG548" s="176"/>
      <c r="GH548" s="176"/>
      <c r="GI548" s="176"/>
      <c r="GJ548" s="176"/>
      <c r="GK548" s="176"/>
      <c r="GL548" s="176"/>
      <c r="GM548" s="176"/>
      <c r="GN548" s="176"/>
      <c r="GO548" s="176"/>
      <c r="GP548" s="176"/>
      <c r="GQ548" s="176"/>
      <c r="GR548" s="176"/>
      <c r="GS548" s="176"/>
      <c r="GT548" s="176"/>
      <c r="GU548" s="176"/>
      <c r="GV548" s="176"/>
      <c r="GW548" s="176"/>
      <c r="GX548" s="176"/>
      <c r="GY548" s="176"/>
      <c r="GZ548" s="176"/>
      <c r="HA548" s="176"/>
      <c r="HB548" s="176"/>
      <c r="HC548" s="176"/>
      <c r="HD548" s="176"/>
      <c r="HE548" s="176"/>
      <c r="HF548" s="176"/>
      <c r="HG548" s="176"/>
      <c r="HH548" s="176"/>
      <c r="HI548" s="176"/>
      <c r="HJ548" s="176"/>
      <c r="HK548" s="176"/>
      <c r="HL548" s="176"/>
      <c r="HM548" s="176"/>
      <c r="HN548" s="176"/>
      <c r="HO548" s="176"/>
      <c r="HP548" s="176"/>
      <c r="HQ548" s="176"/>
      <c r="HR548" s="176"/>
      <c r="HS548" s="176"/>
      <c r="HT548" s="176"/>
      <c r="HU548" s="176"/>
      <c r="HV548" s="176"/>
      <c r="HW548" s="176"/>
      <c r="HX548" s="176"/>
      <c r="HY548" s="176"/>
      <c r="HZ548" s="176"/>
      <c r="IA548" s="176"/>
      <c r="IB548" s="176"/>
      <c r="IC548" s="176"/>
      <c r="ID548" s="176"/>
      <c r="IE548" s="176"/>
      <c r="IF548" s="176"/>
      <c r="IG548" s="176"/>
      <c r="IH548" s="176"/>
      <c r="II548" s="176"/>
      <c r="IJ548" s="176"/>
      <c r="IK548" s="176"/>
      <c r="IL548" s="176"/>
      <c r="IM548" s="176"/>
      <c r="IN548" s="176"/>
      <c r="IO548" s="176"/>
      <c r="IP548" s="176"/>
      <c r="IQ548" s="176"/>
      <c r="IR548" s="176"/>
      <c r="IS548" s="176"/>
      <c r="IT548" s="176"/>
      <c r="IU548" s="176"/>
      <c r="IV548" s="176"/>
    </row>
    <row r="549" spans="1:256" s="177" customFormat="1" x14ac:dyDescent="0.2">
      <c r="A549" s="591"/>
      <c r="B549" s="866" t="s">
        <v>229</v>
      </c>
      <c r="C549" s="813" t="s">
        <v>22</v>
      </c>
      <c r="D549" s="813" t="s">
        <v>223</v>
      </c>
      <c r="E549" s="813" t="s">
        <v>17</v>
      </c>
      <c r="F549" s="816" t="s">
        <v>224</v>
      </c>
      <c r="G549" s="818" t="s">
        <v>225</v>
      </c>
      <c r="H549" s="819"/>
      <c r="I549" s="820" t="s">
        <v>230</v>
      </c>
      <c r="J549" s="179"/>
      <c r="K549" s="175"/>
      <c r="L549" s="181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76"/>
      <c r="DX549" s="176"/>
      <c r="DY549" s="176"/>
      <c r="DZ549" s="176"/>
      <c r="EA549" s="176"/>
      <c r="EB549" s="176"/>
      <c r="EC549" s="176"/>
      <c r="ED549" s="176"/>
      <c r="EE549" s="176"/>
      <c r="EF549" s="176"/>
      <c r="EG549" s="176"/>
      <c r="EH549" s="176"/>
      <c r="EI549" s="176"/>
      <c r="EJ549" s="176"/>
      <c r="EK549" s="176"/>
      <c r="EL549" s="176"/>
      <c r="EM549" s="176"/>
      <c r="EN549" s="176"/>
      <c r="EO549" s="176"/>
      <c r="EP549" s="176"/>
      <c r="EQ549" s="176"/>
      <c r="ER549" s="176"/>
      <c r="ES549" s="176"/>
      <c r="ET549" s="176"/>
      <c r="EU549" s="176"/>
      <c r="EV549" s="176"/>
      <c r="EW549" s="176"/>
      <c r="EX549" s="176"/>
      <c r="EY549" s="176"/>
      <c r="EZ549" s="176"/>
      <c r="FA549" s="176"/>
      <c r="FB549" s="176"/>
      <c r="FC549" s="176"/>
      <c r="FD549" s="176"/>
      <c r="FE549" s="176"/>
      <c r="FF549" s="176"/>
      <c r="FG549" s="176"/>
      <c r="FH549" s="176"/>
      <c r="FI549" s="176"/>
      <c r="FJ549" s="176"/>
      <c r="FK549" s="176"/>
      <c r="FL549" s="176"/>
      <c r="FM549" s="176"/>
      <c r="FN549" s="176"/>
      <c r="FO549" s="176"/>
      <c r="FP549" s="176"/>
      <c r="FQ549" s="176"/>
      <c r="FR549" s="176"/>
      <c r="FS549" s="176"/>
      <c r="FT549" s="176"/>
      <c r="FU549" s="176"/>
      <c r="FV549" s="176"/>
      <c r="FW549" s="176"/>
      <c r="FX549" s="176"/>
      <c r="FY549" s="176"/>
      <c r="FZ549" s="176"/>
      <c r="GA549" s="176"/>
      <c r="GB549" s="176"/>
      <c r="GC549" s="176"/>
      <c r="GD549" s="176"/>
      <c r="GE549" s="176"/>
      <c r="GF549" s="176"/>
      <c r="GG549" s="176"/>
      <c r="GH549" s="176"/>
      <c r="GI549" s="176"/>
      <c r="GJ549" s="176"/>
      <c r="GK549" s="176"/>
      <c r="GL549" s="176"/>
      <c r="GM549" s="176"/>
      <c r="GN549" s="176"/>
      <c r="GO549" s="176"/>
      <c r="GP549" s="176"/>
      <c r="GQ549" s="176"/>
      <c r="GR549" s="176"/>
      <c r="GS549" s="176"/>
      <c r="GT549" s="176"/>
      <c r="GU549" s="176"/>
      <c r="GV549" s="176"/>
      <c r="GW549" s="176"/>
      <c r="GX549" s="176"/>
      <c r="GY549" s="176"/>
      <c r="GZ549" s="176"/>
      <c r="HA549" s="176"/>
      <c r="HB549" s="176"/>
      <c r="HC549" s="176"/>
      <c r="HD549" s="176"/>
      <c r="HE549" s="176"/>
      <c r="HF549" s="176"/>
      <c r="HG549" s="176"/>
      <c r="HH549" s="176"/>
      <c r="HI549" s="176"/>
      <c r="HJ549" s="176"/>
      <c r="HK549" s="176"/>
      <c r="HL549" s="176"/>
      <c r="HM549" s="176"/>
      <c r="HN549" s="176"/>
      <c r="HO549" s="176"/>
      <c r="HP549" s="176"/>
      <c r="HQ549" s="176"/>
      <c r="HR549" s="176"/>
      <c r="HS549" s="176"/>
      <c r="HT549" s="176"/>
      <c r="HU549" s="176"/>
      <c r="HV549" s="176"/>
      <c r="HW549" s="176"/>
      <c r="HX549" s="176"/>
      <c r="HY549" s="176"/>
      <c r="HZ549" s="176"/>
      <c r="IA549" s="176"/>
      <c r="IB549" s="176"/>
      <c r="IC549" s="176"/>
      <c r="ID549" s="176"/>
      <c r="IE549" s="176"/>
      <c r="IF549" s="176"/>
      <c r="IG549" s="176"/>
      <c r="IH549" s="176"/>
      <c r="II549" s="176"/>
      <c r="IJ549" s="176"/>
      <c r="IK549" s="176"/>
      <c r="IL549" s="176"/>
      <c r="IM549" s="176"/>
      <c r="IN549" s="176"/>
      <c r="IO549" s="176"/>
      <c r="IP549" s="176"/>
      <c r="IQ549" s="176"/>
      <c r="IR549" s="176"/>
      <c r="IS549" s="176"/>
      <c r="IT549" s="176"/>
      <c r="IU549" s="176"/>
      <c r="IV549" s="176"/>
    </row>
    <row r="550" spans="1:256" s="177" customFormat="1" x14ac:dyDescent="0.2">
      <c r="A550" s="591"/>
      <c r="B550" s="868"/>
      <c r="C550" s="814"/>
      <c r="D550" s="814"/>
      <c r="E550" s="814"/>
      <c r="F550" s="869"/>
      <c r="G550" s="165" t="s">
        <v>227</v>
      </c>
      <c r="H550" s="166" t="s">
        <v>228</v>
      </c>
      <c r="I550" s="821"/>
      <c r="J550" s="182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  <c r="AZ550" s="176"/>
      <c r="BA550" s="176"/>
      <c r="BB550" s="176"/>
      <c r="BC550" s="176"/>
      <c r="BD550" s="176"/>
      <c r="BE550" s="176"/>
      <c r="BF550" s="176"/>
      <c r="BG550" s="176"/>
      <c r="BH550" s="176"/>
      <c r="BI550" s="176"/>
      <c r="BJ550" s="176"/>
      <c r="BK550" s="176"/>
      <c r="BL550" s="176"/>
      <c r="BM550" s="176"/>
      <c r="BN550" s="176"/>
      <c r="BO550" s="176"/>
      <c r="BP550" s="176"/>
      <c r="BQ550" s="176"/>
      <c r="BR550" s="176"/>
      <c r="BS550" s="176"/>
      <c r="BT550" s="176"/>
      <c r="BU550" s="176"/>
      <c r="BV550" s="176"/>
      <c r="BW550" s="176"/>
      <c r="BX550" s="176"/>
      <c r="BY550" s="176"/>
      <c r="BZ550" s="176"/>
      <c r="CA550" s="176"/>
      <c r="CB550" s="176"/>
      <c r="CC550" s="176"/>
      <c r="CD550" s="176"/>
      <c r="CE550" s="176"/>
      <c r="CF550" s="176"/>
      <c r="CG550" s="176"/>
      <c r="CH550" s="176"/>
      <c r="CI550" s="176"/>
      <c r="CJ550" s="176"/>
      <c r="CK550" s="176"/>
      <c r="CL550" s="176"/>
      <c r="CM550" s="176"/>
      <c r="CN550" s="176"/>
      <c r="CO550" s="176"/>
      <c r="CP550" s="176"/>
      <c r="CQ550" s="176"/>
      <c r="CR550" s="176"/>
      <c r="CS550" s="176"/>
      <c r="CT550" s="176"/>
      <c r="CU550" s="176"/>
      <c r="CV550" s="176"/>
      <c r="CW550" s="176"/>
      <c r="CX550" s="176"/>
      <c r="CY550" s="176"/>
      <c r="CZ550" s="176"/>
      <c r="DA550" s="176"/>
      <c r="DB550" s="176"/>
      <c r="DC550" s="176"/>
      <c r="DD550" s="176"/>
      <c r="DE550" s="176"/>
      <c r="DF550" s="176"/>
      <c r="DG550" s="176"/>
      <c r="DH550" s="176"/>
      <c r="DI550" s="176"/>
      <c r="DJ550" s="176"/>
      <c r="DK550" s="176"/>
      <c r="DL550" s="176"/>
      <c r="DM550" s="176"/>
      <c r="DN550" s="176"/>
      <c r="DO550" s="176"/>
      <c r="DP550" s="176"/>
      <c r="DQ550" s="176"/>
      <c r="DR550" s="176"/>
      <c r="DS550" s="176"/>
      <c r="DT550" s="176"/>
      <c r="DU550" s="176"/>
      <c r="DV550" s="176"/>
      <c r="DW550" s="176"/>
      <c r="DX550" s="176"/>
      <c r="DY550" s="176"/>
      <c r="DZ550" s="176"/>
      <c r="EA550" s="176"/>
      <c r="EB550" s="176"/>
      <c r="EC550" s="176"/>
      <c r="ED550" s="176"/>
      <c r="EE550" s="176"/>
      <c r="EF550" s="176"/>
      <c r="EG550" s="176"/>
      <c r="EH550" s="176"/>
      <c r="EI550" s="176"/>
      <c r="EJ550" s="176"/>
      <c r="EK550" s="176"/>
      <c r="EL550" s="176"/>
      <c r="EM550" s="176"/>
      <c r="EN550" s="176"/>
      <c r="EO550" s="176"/>
      <c r="EP550" s="176"/>
      <c r="EQ550" s="176"/>
      <c r="ER550" s="176"/>
      <c r="ES550" s="176"/>
      <c r="ET550" s="176"/>
      <c r="EU550" s="176"/>
      <c r="EV550" s="176"/>
      <c r="EW550" s="176"/>
      <c r="EX550" s="176"/>
      <c r="EY550" s="176"/>
      <c r="EZ550" s="176"/>
      <c r="FA550" s="176"/>
      <c r="FB550" s="176"/>
      <c r="FC550" s="176"/>
      <c r="FD550" s="176"/>
      <c r="FE550" s="176"/>
      <c r="FF550" s="176"/>
      <c r="FG550" s="176"/>
      <c r="FH550" s="176"/>
      <c r="FI550" s="176"/>
      <c r="FJ550" s="176"/>
      <c r="FK550" s="176"/>
      <c r="FL550" s="176"/>
      <c r="FM550" s="176"/>
      <c r="FN550" s="176"/>
      <c r="FO550" s="176"/>
      <c r="FP550" s="176"/>
      <c r="FQ550" s="176"/>
      <c r="FR550" s="176"/>
      <c r="FS550" s="176"/>
      <c r="FT550" s="176"/>
      <c r="FU550" s="176"/>
      <c r="FV550" s="176"/>
      <c r="FW550" s="176"/>
      <c r="FX550" s="176"/>
      <c r="FY550" s="176"/>
      <c r="FZ550" s="176"/>
      <c r="GA550" s="176"/>
      <c r="GB550" s="176"/>
      <c r="GC550" s="176"/>
      <c r="GD550" s="176"/>
      <c r="GE550" s="176"/>
      <c r="GF550" s="176"/>
      <c r="GG550" s="176"/>
      <c r="GH550" s="176"/>
      <c r="GI550" s="176"/>
      <c r="GJ550" s="176"/>
      <c r="GK550" s="176"/>
      <c r="GL550" s="176"/>
      <c r="GM550" s="176"/>
      <c r="GN550" s="176"/>
      <c r="GO550" s="176"/>
      <c r="GP550" s="176"/>
      <c r="GQ550" s="176"/>
      <c r="GR550" s="176"/>
      <c r="GS550" s="176"/>
      <c r="GT550" s="176"/>
      <c r="GU550" s="176"/>
      <c r="GV550" s="176"/>
      <c r="GW550" s="176"/>
      <c r="GX550" s="176"/>
      <c r="GY550" s="176"/>
      <c r="GZ550" s="176"/>
      <c r="HA550" s="176"/>
      <c r="HB550" s="176"/>
      <c r="HC550" s="176"/>
      <c r="HD550" s="176"/>
      <c r="HE550" s="176"/>
      <c r="HF550" s="176"/>
      <c r="HG550" s="176"/>
      <c r="HH550" s="176"/>
      <c r="HI550" s="176"/>
      <c r="HJ550" s="176"/>
      <c r="HK550" s="176"/>
      <c r="HL550" s="176"/>
      <c r="HM550" s="176"/>
      <c r="HN550" s="176"/>
      <c r="HO550" s="176"/>
      <c r="HP550" s="176"/>
      <c r="HQ550" s="176"/>
      <c r="HR550" s="176"/>
      <c r="HS550" s="176"/>
      <c r="HT550" s="176"/>
      <c r="HU550" s="176"/>
      <c r="HV550" s="176"/>
      <c r="HW550" s="176"/>
      <c r="HX550" s="176"/>
      <c r="HY550" s="176"/>
      <c r="HZ550" s="176"/>
      <c r="IA550" s="176"/>
      <c r="IB550" s="176"/>
      <c r="IC550" s="176"/>
      <c r="ID550" s="176"/>
      <c r="IE550" s="176"/>
      <c r="IF550" s="176"/>
      <c r="IG550" s="176"/>
      <c r="IH550" s="176"/>
      <c r="II550" s="176"/>
      <c r="IJ550" s="176"/>
      <c r="IK550" s="176"/>
      <c r="IL550" s="176"/>
      <c r="IM550" s="176"/>
      <c r="IN550" s="176"/>
      <c r="IO550" s="176"/>
      <c r="IP550" s="176"/>
      <c r="IQ550" s="176"/>
      <c r="IR550" s="176"/>
      <c r="IS550" s="176"/>
      <c r="IT550" s="176"/>
      <c r="IU550" s="176"/>
      <c r="IV550" s="176"/>
    </row>
    <row r="551" spans="1:256" s="177" customFormat="1" ht="33.75" x14ac:dyDescent="0.2">
      <c r="A551" s="591"/>
      <c r="B551" s="632" t="s">
        <v>1044</v>
      </c>
      <c r="C551" s="555" t="s">
        <v>11</v>
      </c>
      <c r="D551" s="555">
        <v>36593</v>
      </c>
      <c r="E551" s="555" t="s">
        <v>17</v>
      </c>
      <c r="F551" s="565">
        <v>1</v>
      </c>
      <c r="G551" s="165">
        <v>30.99</v>
      </c>
      <c r="H551" s="114">
        <f>TRUNC(F551*G551,2)</f>
        <v>30.99</v>
      </c>
      <c r="I551" s="558"/>
      <c r="J551" s="182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76"/>
      <c r="DX551" s="176"/>
      <c r="DY551" s="176"/>
      <c r="DZ551" s="176"/>
      <c r="EA551" s="176"/>
      <c r="EB551" s="176"/>
      <c r="EC551" s="176"/>
      <c r="ED551" s="176"/>
      <c r="EE551" s="176"/>
      <c r="EF551" s="176"/>
      <c r="EG551" s="176"/>
      <c r="EH551" s="176"/>
      <c r="EI551" s="176"/>
      <c r="EJ551" s="176"/>
      <c r="EK551" s="176"/>
      <c r="EL551" s="176"/>
      <c r="EM551" s="176"/>
      <c r="EN551" s="176"/>
      <c r="EO551" s="176"/>
      <c r="EP551" s="176"/>
      <c r="EQ551" s="176"/>
      <c r="ER551" s="176"/>
      <c r="ES551" s="176"/>
      <c r="ET551" s="176"/>
      <c r="EU551" s="176"/>
      <c r="EV551" s="176"/>
      <c r="EW551" s="176"/>
      <c r="EX551" s="176"/>
      <c r="EY551" s="176"/>
      <c r="EZ551" s="176"/>
      <c r="FA551" s="176"/>
      <c r="FB551" s="176"/>
      <c r="FC551" s="176"/>
      <c r="FD551" s="176"/>
      <c r="FE551" s="176"/>
      <c r="FF551" s="176"/>
      <c r="FG551" s="176"/>
      <c r="FH551" s="176"/>
      <c r="FI551" s="176"/>
      <c r="FJ551" s="176"/>
      <c r="FK551" s="176"/>
      <c r="FL551" s="176"/>
      <c r="FM551" s="176"/>
      <c r="FN551" s="176"/>
      <c r="FO551" s="176"/>
      <c r="FP551" s="176"/>
      <c r="FQ551" s="176"/>
      <c r="FR551" s="176"/>
      <c r="FS551" s="176"/>
      <c r="FT551" s="176"/>
      <c r="FU551" s="176"/>
      <c r="FV551" s="176"/>
      <c r="FW551" s="176"/>
      <c r="FX551" s="176"/>
      <c r="FY551" s="176"/>
      <c r="FZ551" s="176"/>
      <c r="GA551" s="176"/>
      <c r="GB551" s="176"/>
      <c r="GC551" s="176"/>
      <c r="GD551" s="176"/>
      <c r="GE551" s="176"/>
      <c r="GF551" s="176"/>
      <c r="GG551" s="176"/>
      <c r="GH551" s="176"/>
      <c r="GI551" s="176"/>
      <c r="GJ551" s="176"/>
      <c r="GK551" s="176"/>
      <c r="GL551" s="176"/>
      <c r="GM551" s="176"/>
      <c r="GN551" s="176"/>
      <c r="GO551" s="176"/>
      <c r="GP551" s="176"/>
      <c r="GQ551" s="176"/>
      <c r="GR551" s="176"/>
      <c r="GS551" s="176"/>
      <c r="GT551" s="176"/>
      <c r="GU551" s="176"/>
      <c r="GV551" s="176"/>
      <c r="GW551" s="176"/>
      <c r="GX551" s="176"/>
      <c r="GY551" s="176"/>
      <c r="GZ551" s="176"/>
      <c r="HA551" s="176"/>
      <c r="HB551" s="176"/>
      <c r="HC551" s="176"/>
      <c r="HD551" s="176"/>
      <c r="HE551" s="176"/>
      <c r="HF551" s="176"/>
      <c r="HG551" s="176"/>
      <c r="HH551" s="176"/>
      <c r="HI551" s="176"/>
      <c r="HJ551" s="176"/>
      <c r="HK551" s="176"/>
      <c r="HL551" s="176"/>
      <c r="HM551" s="176"/>
      <c r="HN551" s="176"/>
      <c r="HO551" s="176"/>
      <c r="HP551" s="176"/>
      <c r="HQ551" s="176"/>
      <c r="HR551" s="176"/>
      <c r="HS551" s="176"/>
      <c r="HT551" s="176"/>
      <c r="HU551" s="176"/>
      <c r="HV551" s="176"/>
      <c r="HW551" s="176"/>
      <c r="HX551" s="176"/>
      <c r="HY551" s="176"/>
      <c r="HZ551" s="176"/>
      <c r="IA551" s="176"/>
      <c r="IB551" s="176"/>
      <c r="IC551" s="176"/>
      <c r="ID551" s="176"/>
      <c r="IE551" s="176"/>
      <c r="IF551" s="176"/>
      <c r="IG551" s="176"/>
      <c r="IH551" s="176"/>
      <c r="II551" s="176"/>
      <c r="IJ551" s="176"/>
      <c r="IK551" s="176"/>
      <c r="IL551" s="176"/>
      <c r="IM551" s="176"/>
      <c r="IN551" s="176"/>
      <c r="IO551" s="176"/>
      <c r="IP551" s="176"/>
      <c r="IQ551" s="176"/>
      <c r="IR551" s="176"/>
      <c r="IS551" s="176"/>
      <c r="IT551" s="176"/>
      <c r="IU551" s="176"/>
      <c r="IV551" s="176"/>
    </row>
    <row r="552" spans="1:256" s="177" customFormat="1" ht="17.25" customHeight="1" x14ac:dyDescent="0.2">
      <c r="A552" s="591"/>
      <c r="B552" s="132"/>
      <c r="C552" s="77"/>
      <c r="D552" s="593"/>
      <c r="E552" s="111"/>
      <c r="F552" s="172"/>
      <c r="G552" s="594"/>
      <c r="H552" s="125"/>
      <c r="I552" s="569"/>
      <c r="J552" s="182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76"/>
      <c r="DX552" s="176"/>
      <c r="DY552" s="176"/>
      <c r="DZ552" s="176"/>
      <c r="EA552" s="176"/>
      <c r="EB552" s="176"/>
      <c r="EC552" s="176"/>
      <c r="ED552" s="176"/>
      <c r="EE552" s="176"/>
      <c r="EF552" s="176"/>
      <c r="EG552" s="176"/>
      <c r="EH552" s="176"/>
      <c r="EI552" s="176"/>
      <c r="EJ552" s="176"/>
      <c r="EK552" s="176"/>
      <c r="EL552" s="176"/>
      <c r="EM552" s="176"/>
      <c r="EN552" s="176"/>
      <c r="EO552" s="176"/>
      <c r="EP552" s="176"/>
      <c r="EQ552" s="176"/>
      <c r="ER552" s="176"/>
      <c r="ES552" s="176"/>
      <c r="ET552" s="176"/>
      <c r="EU552" s="176"/>
      <c r="EV552" s="176"/>
      <c r="EW552" s="176"/>
      <c r="EX552" s="176"/>
      <c r="EY552" s="176"/>
      <c r="EZ552" s="176"/>
      <c r="FA552" s="176"/>
      <c r="FB552" s="176"/>
      <c r="FC552" s="176"/>
      <c r="FD552" s="176"/>
      <c r="FE552" s="176"/>
      <c r="FF552" s="176"/>
      <c r="FG552" s="176"/>
      <c r="FH552" s="176"/>
      <c r="FI552" s="176"/>
      <c r="FJ552" s="176"/>
      <c r="FK552" s="176"/>
      <c r="FL552" s="176"/>
      <c r="FM552" s="176"/>
      <c r="FN552" s="176"/>
      <c r="FO552" s="176"/>
      <c r="FP552" s="176"/>
      <c r="FQ552" s="176"/>
      <c r="FR552" s="176"/>
      <c r="FS552" s="176"/>
      <c r="FT552" s="176"/>
      <c r="FU552" s="176"/>
      <c r="FV552" s="176"/>
      <c r="FW552" s="176"/>
      <c r="FX552" s="176"/>
      <c r="FY552" s="176"/>
      <c r="FZ552" s="176"/>
      <c r="GA552" s="176"/>
      <c r="GB552" s="176"/>
      <c r="GC552" s="176"/>
      <c r="GD552" s="176"/>
      <c r="GE552" s="176"/>
      <c r="GF552" s="176"/>
      <c r="GG552" s="176"/>
      <c r="GH552" s="176"/>
      <c r="GI552" s="176"/>
      <c r="GJ552" s="176"/>
      <c r="GK552" s="176"/>
      <c r="GL552" s="176"/>
      <c r="GM552" s="176"/>
      <c r="GN552" s="176"/>
      <c r="GO552" s="176"/>
      <c r="GP552" s="176"/>
      <c r="GQ552" s="176"/>
      <c r="GR552" s="176"/>
      <c r="GS552" s="176"/>
      <c r="GT552" s="176"/>
      <c r="GU552" s="176"/>
      <c r="GV552" s="176"/>
      <c r="GW552" s="176"/>
      <c r="GX552" s="176"/>
      <c r="GY552" s="176"/>
      <c r="GZ552" s="176"/>
      <c r="HA552" s="176"/>
      <c r="HB552" s="176"/>
      <c r="HC552" s="176"/>
      <c r="HD552" s="176"/>
      <c r="HE552" s="176"/>
      <c r="HF552" s="176"/>
      <c r="HG552" s="176"/>
      <c r="HH552" s="176"/>
      <c r="HI552" s="176"/>
      <c r="HJ552" s="176"/>
      <c r="HK552" s="176"/>
      <c r="HL552" s="176"/>
      <c r="HM552" s="176"/>
      <c r="HN552" s="176"/>
      <c r="HO552" s="176"/>
      <c r="HP552" s="176"/>
      <c r="HQ552" s="176"/>
      <c r="HR552" s="176"/>
      <c r="HS552" s="176"/>
      <c r="HT552" s="176"/>
      <c r="HU552" s="176"/>
      <c r="HV552" s="176"/>
      <c r="HW552" s="176"/>
      <c r="HX552" s="176"/>
      <c r="HY552" s="176"/>
      <c r="HZ552" s="176"/>
      <c r="IA552" s="176"/>
      <c r="IB552" s="176"/>
      <c r="IC552" s="176"/>
      <c r="ID552" s="176"/>
      <c r="IE552" s="176"/>
      <c r="IF552" s="176"/>
      <c r="IG552" s="176"/>
      <c r="IH552" s="176"/>
      <c r="II552" s="176"/>
      <c r="IJ552" s="176"/>
      <c r="IK552" s="176"/>
      <c r="IL552" s="176"/>
      <c r="IM552" s="176"/>
      <c r="IN552" s="176"/>
      <c r="IO552" s="176"/>
      <c r="IP552" s="176"/>
      <c r="IQ552" s="176"/>
      <c r="IR552" s="176"/>
      <c r="IS552" s="176"/>
      <c r="IT552" s="176"/>
      <c r="IU552" s="176"/>
      <c r="IV552" s="176"/>
    </row>
    <row r="553" spans="1:256" s="177" customFormat="1" x14ac:dyDescent="0.2">
      <c r="A553" s="591"/>
      <c r="B553" s="170" t="s">
        <v>230</v>
      </c>
      <c r="C553" s="808"/>
      <c r="D553" s="809"/>
      <c r="E553" s="809"/>
      <c r="F553" s="809"/>
      <c r="G553" s="809"/>
      <c r="H553" s="810"/>
      <c r="I553" s="171">
        <f>SUM(H551:H552)</f>
        <v>30.99</v>
      </c>
      <c r="J553" s="182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76"/>
      <c r="DX553" s="176"/>
      <c r="DY553" s="176"/>
      <c r="DZ553" s="176"/>
      <c r="EA553" s="176"/>
      <c r="EB553" s="176"/>
      <c r="EC553" s="176"/>
      <c r="ED553" s="176"/>
      <c r="EE553" s="176"/>
      <c r="EF553" s="176"/>
      <c r="EG553" s="176"/>
      <c r="EH553" s="176"/>
      <c r="EI553" s="176"/>
      <c r="EJ553" s="176"/>
      <c r="EK553" s="176"/>
      <c r="EL553" s="176"/>
      <c r="EM553" s="176"/>
      <c r="EN553" s="176"/>
      <c r="EO553" s="176"/>
      <c r="EP553" s="176"/>
      <c r="EQ553" s="176"/>
      <c r="ER553" s="176"/>
      <c r="ES553" s="176"/>
      <c r="ET553" s="176"/>
      <c r="EU553" s="176"/>
      <c r="EV553" s="176"/>
      <c r="EW553" s="176"/>
      <c r="EX553" s="176"/>
      <c r="EY553" s="176"/>
      <c r="EZ553" s="176"/>
      <c r="FA553" s="176"/>
      <c r="FB553" s="176"/>
      <c r="FC553" s="176"/>
      <c r="FD553" s="176"/>
      <c r="FE553" s="176"/>
      <c r="FF553" s="176"/>
      <c r="FG553" s="176"/>
      <c r="FH553" s="176"/>
      <c r="FI553" s="176"/>
      <c r="FJ553" s="176"/>
      <c r="FK553" s="176"/>
      <c r="FL553" s="176"/>
      <c r="FM553" s="176"/>
      <c r="FN553" s="176"/>
      <c r="FO553" s="176"/>
      <c r="FP553" s="176"/>
      <c r="FQ553" s="176"/>
      <c r="FR553" s="176"/>
      <c r="FS553" s="176"/>
      <c r="FT553" s="176"/>
      <c r="FU553" s="176"/>
      <c r="FV553" s="176"/>
      <c r="FW553" s="176"/>
      <c r="FX553" s="176"/>
      <c r="FY553" s="176"/>
      <c r="FZ553" s="176"/>
      <c r="GA553" s="176"/>
      <c r="GB553" s="176"/>
      <c r="GC553" s="176"/>
      <c r="GD553" s="176"/>
      <c r="GE553" s="176"/>
      <c r="GF553" s="176"/>
      <c r="GG553" s="176"/>
      <c r="GH553" s="176"/>
      <c r="GI553" s="176"/>
      <c r="GJ553" s="176"/>
      <c r="GK553" s="176"/>
      <c r="GL553" s="176"/>
      <c r="GM553" s="176"/>
      <c r="GN553" s="176"/>
      <c r="GO553" s="176"/>
      <c r="GP553" s="176"/>
      <c r="GQ553" s="176"/>
      <c r="GR553" s="176"/>
      <c r="GS553" s="176"/>
      <c r="GT553" s="176"/>
      <c r="GU553" s="176"/>
      <c r="GV553" s="176"/>
      <c r="GW553" s="176"/>
      <c r="GX553" s="176"/>
      <c r="GY553" s="176"/>
      <c r="GZ553" s="176"/>
      <c r="HA553" s="176"/>
      <c r="HB553" s="176"/>
      <c r="HC553" s="176"/>
      <c r="HD553" s="176"/>
      <c r="HE553" s="176"/>
      <c r="HF553" s="176"/>
      <c r="HG553" s="176"/>
      <c r="HH553" s="176"/>
      <c r="HI553" s="176"/>
      <c r="HJ553" s="176"/>
      <c r="HK553" s="176"/>
      <c r="HL553" s="176"/>
      <c r="HM553" s="176"/>
      <c r="HN553" s="176"/>
      <c r="HO553" s="176"/>
      <c r="HP553" s="176"/>
      <c r="HQ553" s="176"/>
      <c r="HR553" s="176"/>
      <c r="HS553" s="176"/>
      <c r="HT553" s="176"/>
      <c r="HU553" s="176"/>
      <c r="HV553" s="176"/>
      <c r="HW553" s="176"/>
      <c r="HX553" s="176"/>
      <c r="HY553" s="176"/>
      <c r="HZ553" s="176"/>
      <c r="IA553" s="176"/>
      <c r="IB553" s="176"/>
      <c r="IC553" s="176"/>
      <c r="ID553" s="176"/>
      <c r="IE553" s="176"/>
      <c r="IF553" s="176"/>
      <c r="IG553" s="176"/>
      <c r="IH553" s="176"/>
      <c r="II553" s="176"/>
      <c r="IJ553" s="176"/>
      <c r="IK553" s="176"/>
      <c r="IL553" s="176"/>
      <c r="IM553" s="176"/>
      <c r="IN553" s="176"/>
      <c r="IO553" s="176"/>
      <c r="IP553" s="176"/>
      <c r="IQ553" s="176"/>
      <c r="IR553" s="176"/>
      <c r="IS553" s="176"/>
      <c r="IT553" s="176"/>
      <c r="IU553" s="176"/>
      <c r="IV553" s="176"/>
    </row>
    <row r="554" spans="1:256" s="177" customFormat="1" x14ac:dyDescent="0.2">
      <c r="A554" s="591"/>
      <c r="B554" s="126"/>
      <c r="C554" s="127"/>
      <c r="D554" s="127"/>
      <c r="E554" s="128"/>
      <c r="F554" s="88"/>
      <c r="G554" s="129"/>
      <c r="H554" s="130"/>
      <c r="I554" s="131"/>
      <c r="J554" s="182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/>
      <c r="EC554" s="176"/>
      <c r="ED554" s="176"/>
      <c r="EE554" s="176"/>
      <c r="EF554" s="176"/>
      <c r="EG554" s="176"/>
      <c r="EH554" s="176"/>
      <c r="EI554" s="176"/>
      <c r="EJ554" s="176"/>
      <c r="EK554" s="176"/>
      <c r="EL554" s="176"/>
      <c r="EM554" s="176"/>
      <c r="EN554" s="176"/>
      <c r="EO554" s="176"/>
      <c r="EP554" s="176"/>
      <c r="EQ554" s="176"/>
      <c r="ER554" s="176"/>
      <c r="ES554" s="176"/>
      <c r="ET554" s="176"/>
      <c r="EU554" s="176"/>
      <c r="EV554" s="176"/>
      <c r="EW554" s="176"/>
      <c r="EX554" s="176"/>
      <c r="EY554" s="176"/>
      <c r="EZ554" s="176"/>
      <c r="FA554" s="176"/>
      <c r="FB554" s="176"/>
      <c r="FC554" s="176"/>
      <c r="FD554" s="176"/>
      <c r="FE554" s="176"/>
      <c r="FF554" s="176"/>
      <c r="FG554" s="176"/>
      <c r="FH554" s="176"/>
      <c r="FI554" s="176"/>
      <c r="FJ554" s="176"/>
      <c r="FK554" s="176"/>
      <c r="FL554" s="176"/>
      <c r="FM554" s="176"/>
      <c r="FN554" s="176"/>
      <c r="FO554" s="176"/>
      <c r="FP554" s="176"/>
      <c r="FQ554" s="176"/>
      <c r="FR554" s="176"/>
      <c r="FS554" s="176"/>
      <c r="FT554" s="176"/>
      <c r="FU554" s="176"/>
      <c r="FV554" s="176"/>
      <c r="FW554" s="176"/>
      <c r="FX554" s="176"/>
      <c r="FY554" s="176"/>
      <c r="FZ554" s="176"/>
      <c r="GA554" s="176"/>
      <c r="GB554" s="176"/>
      <c r="GC554" s="176"/>
      <c r="GD554" s="176"/>
      <c r="GE554" s="176"/>
      <c r="GF554" s="176"/>
      <c r="GG554" s="176"/>
      <c r="GH554" s="176"/>
      <c r="GI554" s="176"/>
      <c r="GJ554" s="176"/>
      <c r="GK554" s="176"/>
      <c r="GL554" s="176"/>
      <c r="GM554" s="176"/>
      <c r="GN554" s="176"/>
      <c r="GO554" s="176"/>
      <c r="GP554" s="176"/>
      <c r="GQ554" s="176"/>
      <c r="GR554" s="176"/>
      <c r="GS554" s="176"/>
      <c r="GT554" s="176"/>
      <c r="GU554" s="176"/>
      <c r="GV554" s="176"/>
      <c r="GW554" s="176"/>
      <c r="GX554" s="176"/>
      <c r="GY554" s="176"/>
      <c r="GZ554" s="176"/>
      <c r="HA554" s="176"/>
      <c r="HB554" s="176"/>
      <c r="HC554" s="176"/>
      <c r="HD554" s="176"/>
      <c r="HE554" s="176"/>
      <c r="HF554" s="176"/>
      <c r="HG554" s="176"/>
      <c r="HH554" s="176"/>
      <c r="HI554" s="176"/>
      <c r="HJ554" s="176"/>
      <c r="HK554" s="176"/>
      <c r="HL554" s="176"/>
      <c r="HM554" s="176"/>
      <c r="HN554" s="176"/>
      <c r="HO554" s="176"/>
      <c r="HP554" s="176"/>
      <c r="HQ554" s="176"/>
      <c r="HR554" s="176"/>
      <c r="HS554" s="176"/>
      <c r="HT554" s="176"/>
      <c r="HU554" s="176"/>
      <c r="HV554" s="176"/>
      <c r="HW554" s="176"/>
      <c r="HX554" s="176"/>
      <c r="HY554" s="176"/>
      <c r="HZ554" s="176"/>
      <c r="IA554" s="176"/>
      <c r="IB554" s="176"/>
      <c r="IC554" s="176"/>
      <c r="ID554" s="176"/>
      <c r="IE554" s="176"/>
      <c r="IF554" s="176"/>
      <c r="IG554" s="176"/>
      <c r="IH554" s="176"/>
      <c r="II554" s="176"/>
      <c r="IJ554" s="176"/>
      <c r="IK554" s="176"/>
      <c r="IL554" s="176"/>
      <c r="IM554" s="176"/>
      <c r="IN554" s="176"/>
      <c r="IO554" s="176"/>
      <c r="IP554" s="176"/>
      <c r="IQ554" s="176"/>
      <c r="IR554" s="176"/>
      <c r="IS554" s="176"/>
      <c r="IT554" s="176"/>
      <c r="IU554" s="176"/>
      <c r="IV554" s="176"/>
    </row>
    <row r="555" spans="1:256" s="177" customFormat="1" x14ac:dyDescent="0.2">
      <c r="A555" s="591"/>
      <c r="B555" s="811" t="s">
        <v>231</v>
      </c>
      <c r="C555" s="813" t="s">
        <v>22</v>
      </c>
      <c r="D555" s="813" t="s">
        <v>223</v>
      </c>
      <c r="E555" s="813" t="s">
        <v>17</v>
      </c>
      <c r="F555" s="816" t="s">
        <v>224</v>
      </c>
      <c r="G555" s="818" t="s">
        <v>225</v>
      </c>
      <c r="H555" s="819"/>
      <c r="I555" s="820" t="s">
        <v>232</v>
      </c>
      <c r="J555" s="182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/>
      <c r="EC555" s="176"/>
      <c r="ED555" s="176"/>
      <c r="EE555" s="176"/>
      <c r="EF555" s="176"/>
      <c r="EG555" s="176"/>
      <c r="EH555" s="176"/>
      <c r="EI555" s="176"/>
      <c r="EJ555" s="176"/>
      <c r="EK555" s="176"/>
      <c r="EL555" s="176"/>
      <c r="EM555" s="176"/>
      <c r="EN555" s="176"/>
      <c r="EO555" s="176"/>
      <c r="EP555" s="176"/>
      <c r="EQ555" s="176"/>
      <c r="ER555" s="176"/>
      <c r="ES555" s="176"/>
      <c r="ET555" s="176"/>
      <c r="EU555" s="176"/>
      <c r="EV555" s="176"/>
      <c r="EW555" s="176"/>
      <c r="EX555" s="176"/>
      <c r="EY555" s="176"/>
      <c r="EZ555" s="176"/>
      <c r="FA555" s="176"/>
      <c r="FB555" s="176"/>
      <c r="FC555" s="176"/>
      <c r="FD555" s="176"/>
      <c r="FE555" s="176"/>
      <c r="FF555" s="176"/>
      <c r="FG555" s="176"/>
      <c r="FH555" s="176"/>
      <c r="FI555" s="176"/>
      <c r="FJ555" s="176"/>
      <c r="FK555" s="176"/>
      <c r="FL555" s="176"/>
      <c r="FM555" s="176"/>
      <c r="FN555" s="176"/>
      <c r="FO555" s="176"/>
      <c r="FP555" s="176"/>
      <c r="FQ555" s="176"/>
      <c r="FR555" s="176"/>
      <c r="FS555" s="176"/>
      <c r="FT555" s="176"/>
      <c r="FU555" s="176"/>
      <c r="FV555" s="176"/>
      <c r="FW555" s="176"/>
      <c r="FX555" s="176"/>
      <c r="FY555" s="176"/>
      <c r="FZ555" s="176"/>
      <c r="GA555" s="176"/>
      <c r="GB555" s="176"/>
      <c r="GC555" s="176"/>
      <c r="GD555" s="176"/>
      <c r="GE555" s="176"/>
      <c r="GF555" s="176"/>
      <c r="GG555" s="176"/>
      <c r="GH555" s="176"/>
      <c r="GI555" s="176"/>
      <c r="GJ555" s="176"/>
      <c r="GK555" s="176"/>
      <c r="GL555" s="176"/>
      <c r="GM555" s="176"/>
      <c r="GN555" s="176"/>
      <c r="GO555" s="176"/>
      <c r="GP555" s="176"/>
      <c r="GQ555" s="176"/>
      <c r="GR555" s="176"/>
      <c r="GS555" s="176"/>
      <c r="GT555" s="176"/>
      <c r="GU555" s="176"/>
      <c r="GV555" s="176"/>
      <c r="GW555" s="176"/>
      <c r="GX555" s="176"/>
      <c r="GY555" s="176"/>
      <c r="GZ555" s="176"/>
      <c r="HA555" s="176"/>
      <c r="HB555" s="176"/>
      <c r="HC555" s="176"/>
      <c r="HD555" s="176"/>
      <c r="HE555" s="176"/>
      <c r="HF555" s="176"/>
      <c r="HG555" s="176"/>
      <c r="HH555" s="176"/>
      <c r="HI555" s="176"/>
      <c r="HJ555" s="176"/>
      <c r="HK555" s="176"/>
      <c r="HL555" s="176"/>
      <c r="HM555" s="176"/>
      <c r="HN555" s="176"/>
      <c r="HO555" s="176"/>
      <c r="HP555" s="176"/>
      <c r="HQ555" s="176"/>
      <c r="HR555" s="176"/>
      <c r="HS555" s="176"/>
      <c r="HT555" s="176"/>
      <c r="HU555" s="176"/>
      <c r="HV555" s="176"/>
      <c r="HW555" s="176"/>
      <c r="HX555" s="176"/>
      <c r="HY555" s="176"/>
      <c r="HZ555" s="176"/>
      <c r="IA555" s="176"/>
      <c r="IB555" s="176"/>
      <c r="IC555" s="176"/>
      <c r="ID555" s="176"/>
      <c r="IE555" s="176"/>
      <c r="IF555" s="176"/>
      <c r="IG555" s="176"/>
      <c r="IH555" s="176"/>
      <c r="II555" s="176"/>
      <c r="IJ555" s="176"/>
      <c r="IK555" s="176"/>
      <c r="IL555" s="176"/>
      <c r="IM555" s="176"/>
      <c r="IN555" s="176"/>
      <c r="IO555" s="176"/>
      <c r="IP555" s="176"/>
      <c r="IQ555" s="176"/>
      <c r="IR555" s="176"/>
      <c r="IS555" s="176"/>
      <c r="IT555" s="176"/>
      <c r="IU555" s="176"/>
      <c r="IV555" s="176"/>
    </row>
    <row r="556" spans="1:256" s="177" customFormat="1" x14ac:dyDescent="0.2">
      <c r="A556" s="591"/>
      <c r="B556" s="812"/>
      <c r="C556" s="814"/>
      <c r="D556" s="814"/>
      <c r="E556" s="815"/>
      <c r="F556" s="817"/>
      <c r="G556" s="165" t="s">
        <v>227</v>
      </c>
      <c r="H556" s="166" t="s">
        <v>228</v>
      </c>
      <c r="I556" s="821"/>
      <c r="J556" s="182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/>
      <c r="EC556" s="176"/>
      <c r="ED556" s="176"/>
      <c r="EE556" s="176"/>
      <c r="EF556" s="176"/>
      <c r="EG556" s="176"/>
      <c r="EH556" s="176"/>
      <c r="EI556" s="176"/>
      <c r="EJ556" s="176"/>
      <c r="EK556" s="176"/>
      <c r="EL556" s="176"/>
      <c r="EM556" s="176"/>
      <c r="EN556" s="176"/>
      <c r="EO556" s="176"/>
      <c r="EP556" s="176"/>
      <c r="EQ556" s="176"/>
      <c r="ER556" s="176"/>
      <c r="ES556" s="176"/>
      <c r="ET556" s="176"/>
      <c r="EU556" s="176"/>
      <c r="EV556" s="176"/>
      <c r="EW556" s="176"/>
      <c r="EX556" s="176"/>
      <c r="EY556" s="176"/>
      <c r="EZ556" s="176"/>
      <c r="FA556" s="176"/>
      <c r="FB556" s="176"/>
      <c r="FC556" s="176"/>
      <c r="FD556" s="176"/>
      <c r="FE556" s="176"/>
      <c r="FF556" s="176"/>
      <c r="FG556" s="176"/>
      <c r="FH556" s="176"/>
      <c r="FI556" s="176"/>
      <c r="FJ556" s="176"/>
      <c r="FK556" s="176"/>
      <c r="FL556" s="176"/>
      <c r="FM556" s="176"/>
      <c r="FN556" s="176"/>
      <c r="FO556" s="176"/>
      <c r="FP556" s="176"/>
      <c r="FQ556" s="176"/>
      <c r="FR556" s="176"/>
      <c r="FS556" s="176"/>
      <c r="FT556" s="176"/>
      <c r="FU556" s="176"/>
      <c r="FV556" s="176"/>
      <c r="FW556" s="176"/>
      <c r="FX556" s="176"/>
      <c r="FY556" s="176"/>
      <c r="FZ556" s="176"/>
      <c r="GA556" s="176"/>
      <c r="GB556" s="176"/>
      <c r="GC556" s="176"/>
      <c r="GD556" s="176"/>
      <c r="GE556" s="176"/>
      <c r="GF556" s="176"/>
      <c r="GG556" s="176"/>
      <c r="GH556" s="176"/>
      <c r="GI556" s="176"/>
      <c r="GJ556" s="176"/>
      <c r="GK556" s="176"/>
      <c r="GL556" s="176"/>
      <c r="GM556" s="176"/>
      <c r="GN556" s="176"/>
      <c r="GO556" s="176"/>
      <c r="GP556" s="176"/>
      <c r="GQ556" s="176"/>
      <c r="GR556" s="176"/>
      <c r="GS556" s="176"/>
      <c r="GT556" s="176"/>
      <c r="GU556" s="176"/>
      <c r="GV556" s="176"/>
      <c r="GW556" s="176"/>
      <c r="GX556" s="176"/>
      <c r="GY556" s="176"/>
      <c r="GZ556" s="176"/>
      <c r="HA556" s="176"/>
      <c r="HB556" s="176"/>
      <c r="HC556" s="176"/>
      <c r="HD556" s="176"/>
      <c r="HE556" s="176"/>
      <c r="HF556" s="176"/>
      <c r="HG556" s="176"/>
      <c r="HH556" s="176"/>
      <c r="HI556" s="176"/>
      <c r="HJ556" s="176"/>
      <c r="HK556" s="176"/>
      <c r="HL556" s="176"/>
      <c r="HM556" s="176"/>
      <c r="HN556" s="176"/>
      <c r="HO556" s="176"/>
      <c r="HP556" s="176"/>
      <c r="HQ556" s="176"/>
      <c r="HR556" s="176"/>
      <c r="HS556" s="176"/>
      <c r="HT556" s="176"/>
      <c r="HU556" s="176"/>
      <c r="HV556" s="176"/>
      <c r="HW556" s="176"/>
      <c r="HX556" s="176"/>
      <c r="HY556" s="176"/>
      <c r="HZ556" s="176"/>
      <c r="IA556" s="176"/>
      <c r="IB556" s="176"/>
      <c r="IC556" s="176"/>
      <c r="ID556" s="176"/>
      <c r="IE556" s="176"/>
      <c r="IF556" s="176"/>
      <c r="IG556" s="176"/>
      <c r="IH556" s="176"/>
      <c r="II556" s="176"/>
      <c r="IJ556" s="176"/>
      <c r="IK556" s="176"/>
      <c r="IL556" s="176"/>
      <c r="IM556" s="176"/>
      <c r="IN556" s="176"/>
      <c r="IO556" s="176"/>
      <c r="IP556" s="176"/>
      <c r="IQ556" s="176"/>
      <c r="IR556" s="176"/>
      <c r="IS556" s="176"/>
      <c r="IT556" s="176"/>
      <c r="IU556" s="176"/>
      <c r="IV556" s="176"/>
    </row>
    <row r="557" spans="1:256" s="177" customFormat="1" x14ac:dyDescent="0.2">
      <c r="A557" s="591"/>
      <c r="B557" s="132"/>
      <c r="C557" s="110"/>
      <c r="D557" s="78"/>
      <c r="E557" s="111"/>
      <c r="F557" s="112"/>
      <c r="G557" s="113"/>
      <c r="H557" s="114"/>
      <c r="I557" s="159"/>
      <c r="J557" s="182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  <c r="BY557" s="176"/>
      <c r="BZ557" s="176"/>
      <c r="CA557" s="176"/>
      <c r="CB557" s="176"/>
      <c r="CC557" s="176"/>
      <c r="CD557" s="176"/>
      <c r="CE557" s="176"/>
      <c r="CF557" s="176"/>
      <c r="CG557" s="176"/>
      <c r="CH557" s="176"/>
      <c r="CI557" s="176"/>
      <c r="CJ557" s="176"/>
      <c r="CK557" s="176"/>
      <c r="CL557" s="176"/>
      <c r="CM557" s="176"/>
      <c r="CN557" s="176"/>
      <c r="CO557" s="176"/>
      <c r="CP557" s="176"/>
      <c r="CQ557" s="176"/>
      <c r="CR557" s="176"/>
      <c r="CS557" s="176"/>
      <c r="CT557" s="176"/>
      <c r="CU557" s="176"/>
      <c r="CV557" s="176"/>
      <c r="CW557" s="176"/>
      <c r="CX557" s="176"/>
      <c r="CY557" s="176"/>
      <c r="CZ557" s="176"/>
      <c r="DA557" s="176"/>
      <c r="DB557" s="176"/>
      <c r="DC557" s="176"/>
      <c r="DD557" s="176"/>
      <c r="DE557" s="176"/>
      <c r="DF557" s="176"/>
      <c r="DG557" s="176"/>
      <c r="DH557" s="176"/>
      <c r="DI557" s="176"/>
      <c r="DJ557" s="176"/>
      <c r="DK557" s="176"/>
      <c r="DL557" s="176"/>
      <c r="DM557" s="176"/>
      <c r="DN557" s="176"/>
      <c r="DO557" s="176"/>
      <c r="DP557" s="176"/>
      <c r="DQ557" s="176"/>
      <c r="DR557" s="176"/>
      <c r="DS557" s="176"/>
      <c r="DT557" s="176"/>
      <c r="DU557" s="176"/>
      <c r="DV557" s="176"/>
      <c r="DW557" s="176"/>
      <c r="DX557" s="176"/>
      <c r="DY557" s="176"/>
      <c r="DZ557" s="176"/>
      <c r="EA557" s="176"/>
      <c r="EB557" s="176"/>
      <c r="EC557" s="176"/>
      <c r="ED557" s="176"/>
      <c r="EE557" s="176"/>
      <c r="EF557" s="176"/>
      <c r="EG557" s="176"/>
      <c r="EH557" s="176"/>
      <c r="EI557" s="176"/>
      <c r="EJ557" s="176"/>
      <c r="EK557" s="176"/>
      <c r="EL557" s="176"/>
      <c r="EM557" s="176"/>
      <c r="EN557" s="176"/>
      <c r="EO557" s="176"/>
      <c r="EP557" s="176"/>
      <c r="EQ557" s="176"/>
      <c r="ER557" s="176"/>
      <c r="ES557" s="176"/>
      <c r="ET557" s="176"/>
      <c r="EU557" s="176"/>
      <c r="EV557" s="176"/>
      <c r="EW557" s="176"/>
      <c r="EX557" s="176"/>
      <c r="EY557" s="176"/>
      <c r="EZ557" s="176"/>
      <c r="FA557" s="176"/>
      <c r="FB557" s="176"/>
      <c r="FC557" s="176"/>
      <c r="FD557" s="176"/>
      <c r="FE557" s="176"/>
      <c r="FF557" s="176"/>
      <c r="FG557" s="176"/>
      <c r="FH557" s="176"/>
      <c r="FI557" s="176"/>
      <c r="FJ557" s="176"/>
      <c r="FK557" s="176"/>
      <c r="FL557" s="176"/>
      <c r="FM557" s="176"/>
      <c r="FN557" s="176"/>
      <c r="FO557" s="176"/>
      <c r="FP557" s="176"/>
      <c r="FQ557" s="176"/>
      <c r="FR557" s="176"/>
      <c r="FS557" s="176"/>
      <c r="FT557" s="176"/>
      <c r="FU557" s="176"/>
      <c r="FV557" s="176"/>
      <c r="FW557" s="176"/>
      <c r="FX557" s="176"/>
      <c r="FY557" s="176"/>
      <c r="FZ557" s="176"/>
      <c r="GA557" s="176"/>
      <c r="GB557" s="176"/>
      <c r="GC557" s="176"/>
      <c r="GD557" s="176"/>
      <c r="GE557" s="176"/>
      <c r="GF557" s="176"/>
      <c r="GG557" s="176"/>
      <c r="GH557" s="176"/>
      <c r="GI557" s="176"/>
      <c r="GJ557" s="176"/>
      <c r="GK557" s="176"/>
      <c r="GL557" s="176"/>
      <c r="GM557" s="176"/>
      <c r="GN557" s="176"/>
      <c r="GO557" s="176"/>
      <c r="GP557" s="176"/>
      <c r="GQ557" s="176"/>
      <c r="GR557" s="176"/>
      <c r="GS557" s="176"/>
      <c r="GT557" s="176"/>
      <c r="GU557" s="176"/>
      <c r="GV557" s="176"/>
      <c r="GW557" s="176"/>
      <c r="GX557" s="176"/>
      <c r="GY557" s="176"/>
      <c r="GZ557" s="176"/>
      <c r="HA557" s="176"/>
      <c r="HB557" s="176"/>
      <c r="HC557" s="176"/>
      <c r="HD557" s="176"/>
      <c r="HE557" s="176"/>
      <c r="HF557" s="176"/>
      <c r="HG557" s="176"/>
      <c r="HH557" s="176"/>
      <c r="HI557" s="176"/>
      <c r="HJ557" s="176"/>
      <c r="HK557" s="176"/>
      <c r="HL557" s="176"/>
      <c r="HM557" s="176"/>
      <c r="HN557" s="176"/>
      <c r="HO557" s="176"/>
      <c r="HP557" s="176"/>
      <c r="HQ557" s="176"/>
      <c r="HR557" s="176"/>
      <c r="HS557" s="176"/>
      <c r="HT557" s="176"/>
      <c r="HU557" s="176"/>
      <c r="HV557" s="176"/>
      <c r="HW557" s="176"/>
      <c r="HX557" s="176"/>
      <c r="HY557" s="176"/>
      <c r="HZ557" s="176"/>
      <c r="IA557" s="176"/>
      <c r="IB557" s="176"/>
      <c r="IC557" s="176"/>
      <c r="ID557" s="176"/>
      <c r="IE557" s="176"/>
      <c r="IF557" s="176"/>
      <c r="IG557" s="176"/>
      <c r="IH557" s="176"/>
      <c r="II557" s="176"/>
      <c r="IJ557" s="176"/>
      <c r="IK557" s="176"/>
      <c r="IL557" s="176"/>
      <c r="IM557" s="176"/>
      <c r="IN557" s="176"/>
      <c r="IO557" s="176"/>
      <c r="IP557" s="176"/>
      <c r="IQ557" s="176"/>
      <c r="IR557" s="176"/>
      <c r="IS557" s="176"/>
      <c r="IT557" s="176"/>
      <c r="IU557" s="176"/>
      <c r="IV557" s="176"/>
    </row>
    <row r="558" spans="1:256" s="177" customFormat="1" x14ac:dyDescent="0.2">
      <c r="A558" s="591"/>
      <c r="B558" s="170" t="s">
        <v>232</v>
      </c>
      <c r="C558" s="808"/>
      <c r="D558" s="809"/>
      <c r="E558" s="809"/>
      <c r="F558" s="809"/>
      <c r="G558" s="809"/>
      <c r="H558" s="810"/>
      <c r="I558" s="171">
        <f>SUM(H557)</f>
        <v>0</v>
      </c>
      <c r="J558" s="182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  <c r="AZ558" s="176"/>
      <c r="BA558" s="176"/>
      <c r="BB558" s="176"/>
      <c r="BC558" s="176"/>
      <c r="BD558" s="176"/>
      <c r="BE558" s="176"/>
      <c r="BF558" s="176"/>
      <c r="BG558" s="176"/>
      <c r="BH558" s="176"/>
      <c r="BI558" s="176"/>
      <c r="BJ558" s="176"/>
      <c r="BK558" s="176"/>
      <c r="BL558" s="176"/>
      <c r="BM558" s="176"/>
      <c r="BN558" s="176"/>
      <c r="BO558" s="176"/>
      <c r="BP558" s="176"/>
      <c r="BQ558" s="176"/>
      <c r="BR558" s="176"/>
      <c r="BS558" s="176"/>
      <c r="BT558" s="176"/>
      <c r="BU558" s="176"/>
      <c r="BV558" s="176"/>
      <c r="BW558" s="176"/>
      <c r="BX558" s="176"/>
      <c r="BY558" s="176"/>
      <c r="BZ558" s="176"/>
      <c r="CA558" s="176"/>
      <c r="CB558" s="176"/>
      <c r="CC558" s="176"/>
      <c r="CD558" s="176"/>
      <c r="CE558" s="176"/>
      <c r="CF558" s="176"/>
      <c r="CG558" s="176"/>
      <c r="CH558" s="176"/>
      <c r="CI558" s="176"/>
      <c r="CJ558" s="176"/>
      <c r="CK558" s="176"/>
      <c r="CL558" s="176"/>
      <c r="CM558" s="176"/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176"/>
      <c r="EI558" s="176"/>
      <c r="EJ558" s="176"/>
      <c r="EK558" s="176"/>
      <c r="EL558" s="176"/>
      <c r="EM558" s="176"/>
      <c r="EN558" s="176"/>
      <c r="EO558" s="176"/>
      <c r="EP558" s="176"/>
      <c r="EQ558" s="176"/>
      <c r="ER558" s="176"/>
      <c r="ES558" s="176"/>
      <c r="ET558" s="176"/>
      <c r="EU558" s="176"/>
      <c r="EV558" s="176"/>
      <c r="EW558" s="176"/>
      <c r="EX558" s="176"/>
      <c r="EY558" s="176"/>
      <c r="EZ558" s="176"/>
      <c r="FA558" s="176"/>
      <c r="FB558" s="176"/>
      <c r="FC558" s="176"/>
      <c r="FD558" s="176"/>
      <c r="FE558" s="176"/>
      <c r="FF558" s="176"/>
      <c r="FG558" s="176"/>
      <c r="FH558" s="176"/>
      <c r="FI558" s="176"/>
      <c r="FJ558" s="176"/>
      <c r="FK558" s="176"/>
      <c r="FL558" s="176"/>
      <c r="FM558" s="176"/>
      <c r="FN558" s="176"/>
      <c r="FO558" s="176"/>
      <c r="FP558" s="176"/>
      <c r="FQ558" s="176"/>
      <c r="FR558" s="176"/>
      <c r="FS558" s="176"/>
      <c r="FT558" s="176"/>
      <c r="FU558" s="176"/>
      <c r="FV558" s="176"/>
      <c r="FW558" s="176"/>
      <c r="FX558" s="176"/>
      <c r="FY558" s="176"/>
      <c r="FZ558" s="176"/>
      <c r="GA558" s="176"/>
      <c r="GB558" s="176"/>
      <c r="GC558" s="176"/>
      <c r="GD558" s="176"/>
      <c r="GE558" s="176"/>
      <c r="GF558" s="176"/>
      <c r="GG558" s="176"/>
      <c r="GH558" s="176"/>
      <c r="GI558" s="176"/>
      <c r="GJ558" s="176"/>
      <c r="GK558" s="176"/>
      <c r="GL558" s="176"/>
      <c r="GM558" s="176"/>
      <c r="GN558" s="176"/>
      <c r="GO558" s="176"/>
      <c r="GP558" s="176"/>
      <c r="GQ558" s="176"/>
      <c r="GR558" s="176"/>
      <c r="GS558" s="176"/>
      <c r="GT558" s="176"/>
      <c r="GU558" s="176"/>
      <c r="GV558" s="176"/>
      <c r="GW558" s="176"/>
      <c r="GX558" s="176"/>
      <c r="GY558" s="176"/>
      <c r="GZ558" s="176"/>
      <c r="HA558" s="176"/>
      <c r="HB558" s="176"/>
      <c r="HC558" s="176"/>
      <c r="HD558" s="176"/>
      <c r="HE558" s="176"/>
      <c r="HF558" s="176"/>
      <c r="HG558" s="176"/>
      <c r="HH558" s="176"/>
      <c r="HI558" s="176"/>
      <c r="HJ558" s="176"/>
      <c r="HK558" s="176"/>
      <c r="HL558" s="176"/>
      <c r="HM558" s="176"/>
      <c r="HN558" s="176"/>
      <c r="HO558" s="176"/>
      <c r="HP558" s="176"/>
      <c r="HQ558" s="176"/>
      <c r="HR558" s="176"/>
      <c r="HS558" s="176"/>
      <c r="HT558" s="176"/>
      <c r="HU558" s="176"/>
      <c r="HV558" s="176"/>
      <c r="HW558" s="176"/>
      <c r="HX558" s="176"/>
      <c r="HY558" s="176"/>
      <c r="HZ558" s="176"/>
      <c r="IA558" s="176"/>
      <c r="IB558" s="176"/>
      <c r="IC558" s="176"/>
      <c r="ID558" s="176"/>
      <c r="IE558" s="176"/>
      <c r="IF558" s="176"/>
      <c r="IG558" s="176"/>
      <c r="IH558" s="176"/>
      <c r="II558" s="176"/>
      <c r="IJ558" s="176"/>
      <c r="IK558" s="176"/>
      <c r="IL558" s="176"/>
      <c r="IM558" s="176"/>
      <c r="IN558" s="176"/>
      <c r="IO558" s="176"/>
      <c r="IP558" s="176"/>
      <c r="IQ558" s="176"/>
      <c r="IR558" s="176"/>
      <c r="IS558" s="176"/>
      <c r="IT558" s="176"/>
      <c r="IU558" s="176"/>
      <c r="IV558" s="176"/>
    </row>
    <row r="559" spans="1:256" s="177" customFormat="1" x14ac:dyDescent="0.2">
      <c r="A559" s="591"/>
      <c r="B559" s="76"/>
      <c r="C559" s="77"/>
      <c r="D559" s="174"/>
      <c r="E559" s="79"/>
      <c r="F559" s="80"/>
      <c r="G559" s="167"/>
      <c r="H559" s="168"/>
      <c r="I559" s="131"/>
      <c r="J559" s="182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76"/>
      <c r="DX559" s="176"/>
      <c r="DY559" s="176"/>
      <c r="DZ559" s="176"/>
      <c r="EA559" s="176"/>
      <c r="EB559" s="176"/>
      <c r="EC559" s="176"/>
      <c r="ED559" s="176"/>
      <c r="EE559" s="176"/>
      <c r="EF559" s="176"/>
      <c r="EG559" s="176"/>
      <c r="EH559" s="176"/>
      <c r="EI559" s="176"/>
      <c r="EJ559" s="176"/>
      <c r="EK559" s="176"/>
      <c r="EL559" s="176"/>
      <c r="EM559" s="176"/>
      <c r="EN559" s="176"/>
      <c r="EO559" s="176"/>
      <c r="EP559" s="176"/>
      <c r="EQ559" s="176"/>
      <c r="ER559" s="176"/>
      <c r="ES559" s="176"/>
      <c r="ET559" s="176"/>
      <c r="EU559" s="176"/>
      <c r="EV559" s="176"/>
      <c r="EW559" s="176"/>
      <c r="EX559" s="176"/>
      <c r="EY559" s="176"/>
      <c r="EZ559" s="176"/>
      <c r="FA559" s="176"/>
      <c r="FB559" s="176"/>
      <c r="FC559" s="176"/>
      <c r="FD559" s="176"/>
      <c r="FE559" s="176"/>
      <c r="FF559" s="176"/>
      <c r="FG559" s="176"/>
      <c r="FH559" s="176"/>
      <c r="FI559" s="176"/>
      <c r="FJ559" s="176"/>
      <c r="FK559" s="176"/>
      <c r="FL559" s="176"/>
      <c r="FM559" s="176"/>
      <c r="FN559" s="176"/>
      <c r="FO559" s="176"/>
      <c r="FP559" s="176"/>
      <c r="FQ559" s="176"/>
      <c r="FR559" s="176"/>
      <c r="FS559" s="176"/>
      <c r="FT559" s="176"/>
      <c r="FU559" s="176"/>
      <c r="FV559" s="176"/>
      <c r="FW559" s="176"/>
      <c r="FX559" s="176"/>
      <c r="FY559" s="176"/>
      <c r="FZ559" s="176"/>
      <c r="GA559" s="176"/>
      <c r="GB559" s="176"/>
      <c r="GC559" s="176"/>
      <c r="GD559" s="176"/>
      <c r="GE559" s="176"/>
      <c r="GF559" s="176"/>
      <c r="GG559" s="176"/>
      <c r="GH559" s="176"/>
      <c r="GI559" s="176"/>
      <c r="GJ559" s="176"/>
      <c r="GK559" s="176"/>
      <c r="GL559" s="176"/>
      <c r="GM559" s="176"/>
      <c r="GN559" s="176"/>
      <c r="GO559" s="176"/>
      <c r="GP559" s="176"/>
      <c r="GQ559" s="176"/>
      <c r="GR559" s="176"/>
      <c r="GS559" s="176"/>
      <c r="GT559" s="176"/>
      <c r="GU559" s="176"/>
      <c r="GV559" s="176"/>
      <c r="GW559" s="176"/>
      <c r="GX559" s="176"/>
      <c r="GY559" s="176"/>
      <c r="GZ559" s="176"/>
      <c r="HA559" s="176"/>
      <c r="HB559" s="176"/>
      <c r="HC559" s="176"/>
      <c r="HD559" s="176"/>
      <c r="HE559" s="176"/>
      <c r="HF559" s="176"/>
      <c r="HG559" s="176"/>
      <c r="HH559" s="176"/>
      <c r="HI559" s="176"/>
      <c r="HJ559" s="176"/>
      <c r="HK559" s="176"/>
      <c r="HL559" s="176"/>
      <c r="HM559" s="176"/>
      <c r="HN559" s="176"/>
      <c r="HO559" s="176"/>
      <c r="HP559" s="176"/>
      <c r="HQ559" s="176"/>
      <c r="HR559" s="176"/>
      <c r="HS559" s="176"/>
      <c r="HT559" s="176"/>
      <c r="HU559" s="176"/>
      <c r="HV559" s="176"/>
      <c r="HW559" s="176"/>
      <c r="HX559" s="176"/>
      <c r="HY559" s="176"/>
      <c r="HZ559" s="176"/>
      <c r="IA559" s="176"/>
      <c r="IB559" s="176"/>
      <c r="IC559" s="176"/>
      <c r="ID559" s="176"/>
      <c r="IE559" s="176"/>
      <c r="IF559" s="176"/>
      <c r="IG559" s="176"/>
      <c r="IH559" s="176"/>
      <c r="II559" s="176"/>
      <c r="IJ559" s="176"/>
      <c r="IK559" s="176"/>
      <c r="IL559" s="176"/>
      <c r="IM559" s="176"/>
      <c r="IN559" s="176"/>
      <c r="IO559" s="176"/>
      <c r="IP559" s="176"/>
      <c r="IQ559" s="176"/>
      <c r="IR559" s="176"/>
      <c r="IS559" s="176"/>
      <c r="IT559" s="176"/>
      <c r="IU559" s="176"/>
      <c r="IV559" s="176"/>
    </row>
    <row r="560" spans="1:256" s="177" customFormat="1" x14ac:dyDescent="0.2">
      <c r="A560" s="591"/>
      <c r="B560" s="102"/>
      <c r="C560" s="672"/>
      <c r="D560" s="672"/>
      <c r="E560" s="672"/>
      <c r="F560" s="104"/>
      <c r="G560" s="105"/>
      <c r="H560" s="106"/>
      <c r="I560" s="107"/>
      <c r="J560" s="182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76"/>
      <c r="DX560" s="176"/>
      <c r="DY560" s="176"/>
      <c r="DZ560" s="176"/>
      <c r="EA560" s="176"/>
      <c r="EB560" s="176"/>
      <c r="EC560" s="176"/>
      <c r="ED560" s="176"/>
      <c r="EE560" s="176"/>
      <c r="EF560" s="176"/>
      <c r="EG560" s="176"/>
      <c r="EH560" s="176"/>
      <c r="EI560" s="176"/>
      <c r="EJ560" s="176"/>
      <c r="EK560" s="176"/>
      <c r="EL560" s="176"/>
      <c r="EM560" s="176"/>
      <c r="EN560" s="176"/>
      <c r="EO560" s="176"/>
      <c r="EP560" s="176"/>
      <c r="EQ560" s="176"/>
      <c r="ER560" s="176"/>
      <c r="ES560" s="176"/>
      <c r="ET560" s="176"/>
      <c r="EU560" s="176"/>
      <c r="EV560" s="176"/>
      <c r="EW560" s="176"/>
      <c r="EX560" s="176"/>
      <c r="EY560" s="176"/>
      <c r="EZ560" s="176"/>
      <c r="FA560" s="176"/>
      <c r="FB560" s="176"/>
      <c r="FC560" s="176"/>
      <c r="FD560" s="176"/>
      <c r="FE560" s="176"/>
      <c r="FF560" s="176"/>
      <c r="FG560" s="176"/>
      <c r="FH560" s="176"/>
      <c r="FI560" s="176"/>
      <c r="FJ560" s="176"/>
      <c r="FK560" s="176"/>
      <c r="FL560" s="176"/>
      <c r="FM560" s="176"/>
      <c r="FN560" s="176"/>
      <c r="FO560" s="176"/>
      <c r="FP560" s="176"/>
      <c r="FQ560" s="176"/>
      <c r="FR560" s="176"/>
      <c r="FS560" s="176"/>
      <c r="FT560" s="176"/>
      <c r="FU560" s="176"/>
      <c r="FV560" s="176"/>
      <c r="FW560" s="176"/>
      <c r="FX560" s="176"/>
      <c r="FY560" s="176"/>
      <c r="FZ560" s="176"/>
      <c r="GA560" s="176"/>
      <c r="GB560" s="176"/>
      <c r="GC560" s="176"/>
      <c r="GD560" s="176"/>
      <c r="GE560" s="176"/>
      <c r="GF560" s="176"/>
      <c r="GG560" s="176"/>
      <c r="GH560" s="176"/>
      <c r="GI560" s="176"/>
      <c r="GJ560" s="176"/>
      <c r="GK560" s="176"/>
      <c r="GL560" s="176"/>
      <c r="GM560" s="176"/>
      <c r="GN560" s="176"/>
      <c r="GO560" s="176"/>
      <c r="GP560" s="176"/>
      <c r="GQ560" s="176"/>
      <c r="GR560" s="176"/>
      <c r="GS560" s="176"/>
      <c r="GT560" s="176"/>
      <c r="GU560" s="176"/>
      <c r="GV560" s="176"/>
      <c r="GW560" s="176"/>
      <c r="GX560" s="176"/>
      <c r="GY560" s="176"/>
      <c r="GZ560" s="176"/>
      <c r="HA560" s="176"/>
      <c r="HB560" s="176"/>
      <c r="HC560" s="176"/>
      <c r="HD560" s="176"/>
      <c r="HE560" s="176"/>
      <c r="HF560" s="176"/>
      <c r="HG560" s="176"/>
      <c r="HH560" s="176"/>
      <c r="HI560" s="176"/>
      <c r="HJ560" s="176"/>
      <c r="HK560" s="176"/>
      <c r="HL560" s="176"/>
      <c r="HM560" s="176"/>
      <c r="HN560" s="176"/>
      <c r="HO560" s="176"/>
      <c r="HP560" s="176"/>
      <c r="HQ560" s="176"/>
      <c r="HR560" s="176"/>
      <c r="HS560" s="176"/>
      <c r="HT560" s="176"/>
      <c r="HU560" s="176"/>
      <c r="HV560" s="176"/>
      <c r="HW560" s="176"/>
      <c r="HX560" s="176"/>
      <c r="HY560" s="176"/>
      <c r="HZ560" s="176"/>
      <c r="IA560" s="176"/>
      <c r="IB560" s="176"/>
      <c r="IC560" s="176"/>
      <c r="ID560" s="176"/>
      <c r="IE560" s="176"/>
      <c r="IF560" s="176"/>
      <c r="IG560" s="176"/>
      <c r="IH560" s="176"/>
      <c r="II560" s="176"/>
      <c r="IJ560" s="176"/>
      <c r="IK560" s="176"/>
      <c r="IL560" s="176"/>
      <c r="IM560" s="176"/>
      <c r="IN560" s="176"/>
      <c r="IO560" s="176"/>
      <c r="IP560" s="176"/>
      <c r="IQ560" s="176"/>
      <c r="IR560" s="176"/>
      <c r="IS560" s="176"/>
      <c r="IT560" s="176"/>
      <c r="IU560" s="176"/>
      <c r="IV560" s="176"/>
    </row>
    <row r="561" spans="1:256" s="177" customFormat="1" ht="17.25" customHeight="1" x14ac:dyDescent="0.2">
      <c r="A561" s="591"/>
      <c r="B561" s="139" t="s">
        <v>237</v>
      </c>
      <c r="C561" s="562"/>
      <c r="D561" s="562"/>
      <c r="E561" s="141"/>
      <c r="F561" s="142"/>
      <c r="G561" s="108"/>
      <c r="H561" s="109"/>
      <c r="I561" s="298" t="s">
        <v>210</v>
      </c>
      <c r="J561" s="182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  <c r="BY561" s="176"/>
      <c r="BZ561" s="176"/>
      <c r="CA561" s="176"/>
      <c r="CB561" s="176"/>
      <c r="CC561" s="176"/>
      <c r="CD561" s="176"/>
      <c r="CE561" s="176"/>
      <c r="CF561" s="176"/>
      <c r="CG561" s="176"/>
      <c r="CH561" s="176"/>
      <c r="CI561" s="176"/>
      <c r="CJ561" s="176"/>
      <c r="CK561" s="176"/>
      <c r="CL561" s="176"/>
      <c r="CM561" s="176"/>
      <c r="CN561" s="176"/>
      <c r="CO561" s="176"/>
      <c r="CP561" s="176"/>
      <c r="CQ561" s="176"/>
      <c r="CR561" s="176"/>
      <c r="CS561" s="176"/>
      <c r="CT561" s="176"/>
      <c r="CU561" s="176"/>
      <c r="CV561" s="176"/>
      <c r="CW561" s="176"/>
      <c r="CX561" s="176"/>
      <c r="CY561" s="176"/>
      <c r="CZ561" s="176"/>
      <c r="DA561" s="176"/>
      <c r="DB561" s="176"/>
      <c r="DC561" s="176"/>
      <c r="DD561" s="176"/>
      <c r="DE561" s="176"/>
      <c r="DF561" s="176"/>
      <c r="DG561" s="176"/>
      <c r="DH561" s="176"/>
      <c r="DI561" s="176"/>
      <c r="DJ561" s="176"/>
      <c r="DK561" s="176"/>
      <c r="DL561" s="176"/>
      <c r="DM561" s="176"/>
      <c r="DN561" s="176"/>
      <c r="DO561" s="176"/>
      <c r="DP561" s="176"/>
      <c r="DQ561" s="176"/>
      <c r="DR561" s="176"/>
      <c r="DS561" s="176"/>
      <c r="DT561" s="176"/>
      <c r="DU561" s="176"/>
      <c r="DV561" s="176"/>
      <c r="DW561" s="176"/>
      <c r="DX561" s="176"/>
      <c r="DY561" s="176"/>
      <c r="DZ561" s="176"/>
      <c r="EA561" s="176"/>
      <c r="EB561" s="176"/>
      <c r="EC561" s="176"/>
      <c r="ED561" s="176"/>
      <c r="EE561" s="176"/>
      <c r="EF561" s="176"/>
      <c r="EG561" s="176"/>
      <c r="EH561" s="176"/>
      <c r="EI561" s="176"/>
      <c r="EJ561" s="176"/>
      <c r="EK561" s="176"/>
      <c r="EL561" s="176"/>
      <c r="EM561" s="176"/>
      <c r="EN561" s="176"/>
      <c r="EO561" s="176"/>
      <c r="EP561" s="176"/>
      <c r="EQ561" s="176"/>
      <c r="ER561" s="176"/>
      <c r="ES561" s="176"/>
      <c r="ET561" s="176"/>
      <c r="EU561" s="176"/>
      <c r="EV561" s="176"/>
      <c r="EW561" s="176"/>
      <c r="EX561" s="176"/>
      <c r="EY561" s="176"/>
      <c r="EZ561" s="176"/>
      <c r="FA561" s="176"/>
      <c r="FB561" s="176"/>
      <c r="FC561" s="176"/>
      <c r="FD561" s="176"/>
      <c r="FE561" s="176"/>
      <c r="FF561" s="176"/>
      <c r="FG561" s="176"/>
      <c r="FH561" s="176"/>
      <c r="FI561" s="176"/>
      <c r="FJ561" s="176"/>
      <c r="FK561" s="176"/>
      <c r="FL561" s="176"/>
      <c r="FM561" s="176"/>
      <c r="FN561" s="176"/>
      <c r="FO561" s="176"/>
      <c r="FP561" s="176"/>
      <c r="FQ561" s="176"/>
      <c r="FR561" s="176"/>
      <c r="FS561" s="176"/>
      <c r="FT561" s="176"/>
      <c r="FU561" s="176"/>
      <c r="FV561" s="176"/>
      <c r="FW561" s="176"/>
      <c r="FX561" s="176"/>
      <c r="FY561" s="176"/>
      <c r="FZ561" s="176"/>
      <c r="GA561" s="176"/>
      <c r="GB561" s="176"/>
      <c r="GC561" s="176"/>
      <c r="GD561" s="176"/>
      <c r="GE561" s="176"/>
      <c r="GF561" s="176"/>
      <c r="GG561" s="176"/>
      <c r="GH561" s="176"/>
      <c r="GI561" s="176"/>
      <c r="GJ561" s="176"/>
      <c r="GK561" s="176"/>
      <c r="GL561" s="176"/>
      <c r="GM561" s="176"/>
      <c r="GN561" s="176"/>
      <c r="GO561" s="176"/>
      <c r="GP561" s="176"/>
      <c r="GQ561" s="176"/>
      <c r="GR561" s="176"/>
      <c r="GS561" s="176"/>
      <c r="GT561" s="176"/>
      <c r="GU561" s="176"/>
      <c r="GV561" s="176"/>
      <c r="GW561" s="176"/>
      <c r="GX561" s="176"/>
      <c r="GY561" s="176"/>
      <c r="GZ561" s="176"/>
      <c r="HA561" s="176"/>
      <c r="HB561" s="176"/>
      <c r="HC561" s="176"/>
      <c r="HD561" s="176"/>
      <c r="HE561" s="176"/>
      <c r="HF561" s="176"/>
      <c r="HG561" s="176"/>
      <c r="HH561" s="176"/>
      <c r="HI561" s="176"/>
      <c r="HJ561" s="176"/>
      <c r="HK561" s="176"/>
      <c r="HL561" s="176"/>
      <c r="HM561" s="176"/>
      <c r="HN561" s="176"/>
      <c r="HO561" s="176"/>
      <c r="HP561" s="176"/>
      <c r="HQ561" s="176"/>
      <c r="HR561" s="176"/>
      <c r="HS561" s="176"/>
      <c r="HT561" s="176"/>
      <c r="HU561" s="176"/>
      <c r="HV561" s="176"/>
      <c r="HW561" s="176"/>
      <c r="HX561" s="176"/>
      <c r="HY561" s="176"/>
      <c r="HZ561" s="176"/>
      <c r="IA561" s="176"/>
      <c r="IB561" s="176"/>
      <c r="IC561" s="176"/>
      <c r="ID561" s="176"/>
      <c r="IE561" s="176"/>
      <c r="IF561" s="176"/>
      <c r="IG561" s="176"/>
      <c r="IH561" s="176"/>
      <c r="II561" s="176"/>
      <c r="IJ561" s="176"/>
      <c r="IK561" s="176"/>
      <c r="IL561" s="176"/>
      <c r="IM561" s="176"/>
      <c r="IN561" s="176"/>
      <c r="IO561" s="176"/>
      <c r="IP561" s="176"/>
      <c r="IQ561" s="176"/>
      <c r="IR561" s="176"/>
      <c r="IS561" s="176"/>
      <c r="IT561" s="176"/>
      <c r="IU561" s="176"/>
      <c r="IV561" s="176"/>
    </row>
    <row r="562" spans="1:256" s="177" customFormat="1" ht="20.25" customHeight="1" x14ac:dyDescent="0.2">
      <c r="A562" s="591"/>
      <c r="B562" s="143" t="s">
        <v>238</v>
      </c>
      <c r="C562" s="144"/>
      <c r="D562" s="144"/>
      <c r="E562" s="145"/>
      <c r="F562" s="146"/>
      <c r="G562" s="595">
        <f>I547</f>
        <v>27.759999999999998</v>
      </c>
      <c r="H562" s="148"/>
      <c r="I562" s="149"/>
      <c r="J562" s="182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  <c r="BY562" s="176"/>
      <c r="BZ562" s="176"/>
      <c r="CA562" s="176"/>
      <c r="CB562" s="176"/>
      <c r="CC562" s="176"/>
      <c r="CD562" s="176"/>
      <c r="CE562" s="176"/>
      <c r="CF562" s="176"/>
      <c r="CG562" s="176"/>
      <c r="CH562" s="176"/>
      <c r="CI562" s="176"/>
      <c r="CJ562" s="176"/>
      <c r="CK562" s="176"/>
      <c r="CL562" s="176"/>
      <c r="CM562" s="176"/>
      <c r="CN562" s="176"/>
      <c r="CO562" s="176"/>
      <c r="CP562" s="176"/>
      <c r="CQ562" s="176"/>
      <c r="CR562" s="176"/>
      <c r="CS562" s="176"/>
      <c r="CT562" s="176"/>
      <c r="CU562" s="176"/>
      <c r="CV562" s="176"/>
      <c r="CW562" s="176"/>
      <c r="CX562" s="176"/>
      <c r="CY562" s="176"/>
      <c r="CZ562" s="176"/>
      <c r="DA562" s="176"/>
      <c r="DB562" s="176"/>
      <c r="DC562" s="176"/>
      <c r="DD562" s="176"/>
      <c r="DE562" s="176"/>
      <c r="DF562" s="176"/>
      <c r="DG562" s="176"/>
      <c r="DH562" s="176"/>
      <c r="DI562" s="176"/>
      <c r="DJ562" s="176"/>
      <c r="DK562" s="176"/>
      <c r="DL562" s="176"/>
      <c r="DM562" s="176"/>
      <c r="DN562" s="176"/>
      <c r="DO562" s="176"/>
      <c r="DP562" s="176"/>
      <c r="DQ562" s="176"/>
      <c r="DR562" s="176"/>
      <c r="DS562" s="176"/>
      <c r="DT562" s="176"/>
      <c r="DU562" s="176"/>
      <c r="DV562" s="176"/>
      <c r="DW562" s="176"/>
      <c r="DX562" s="176"/>
      <c r="DY562" s="176"/>
      <c r="DZ562" s="176"/>
      <c r="EA562" s="176"/>
      <c r="EB562" s="176"/>
      <c r="EC562" s="176"/>
      <c r="ED562" s="176"/>
      <c r="EE562" s="176"/>
      <c r="EF562" s="176"/>
      <c r="EG562" s="176"/>
      <c r="EH562" s="176"/>
      <c r="EI562" s="176"/>
      <c r="EJ562" s="176"/>
      <c r="EK562" s="176"/>
      <c r="EL562" s="176"/>
      <c r="EM562" s="176"/>
      <c r="EN562" s="176"/>
      <c r="EO562" s="176"/>
      <c r="EP562" s="176"/>
      <c r="EQ562" s="176"/>
      <c r="ER562" s="176"/>
      <c r="ES562" s="176"/>
      <c r="ET562" s="176"/>
      <c r="EU562" s="176"/>
      <c r="EV562" s="176"/>
      <c r="EW562" s="176"/>
      <c r="EX562" s="176"/>
      <c r="EY562" s="176"/>
      <c r="EZ562" s="176"/>
      <c r="FA562" s="176"/>
      <c r="FB562" s="176"/>
      <c r="FC562" s="176"/>
      <c r="FD562" s="176"/>
      <c r="FE562" s="176"/>
      <c r="FF562" s="176"/>
      <c r="FG562" s="176"/>
      <c r="FH562" s="176"/>
      <c r="FI562" s="176"/>
      <c r="FJ562" s="176"/>
      <c r="FK562" s="176"/>
      <c r="FL562" s="176"/>
      <c r="FM562" s="176"/>
      <c r="FN562" s="176"/>
      <c r="FO562" s="176"/>
      <c r="FP562" s="176"/>
      <c r="FQ562" s="176"/>
      <c r="FR562" s="176"/>
      <c r="FS562" s="176"/>
      <c r="FT562" s="176"/>
      <c r="FU562" s="176"/>
      <c r="FV562" s="176"/>
      <c r="FW562" s="176"/>
      <c r="FX562" s="176"/>
      <c r="FY562" s="176"/>
      <c r="FZ562" s="176"/>
      <c r="GA562" s="176"/>
      <c r="GB562" s="176"/>
      <c r="GC562" s="176"/>
      <c r="GD562" s="176"/>
      <c r="GE562" s="176"/>
      <c r="GF562" s="176"/>
      <c r="GG562" s="176"/>
      <c r="GH562" s="176"/>
      <c r="GI562" s="176"/>
      <c r="GJ562" s="176"/>
      <c r="GK562" s="176"/>
      <c r="GL562" s="176"/>
      <c r="GM562" s="176"/>
      <c r="GN562" s="176"/>
      <c r="GO562" s="176"/>
      <c r="GP562" s="176"/>
      <c r="GQ562" s="176"/>
      <c r="GR562" s="176"/>
      <c r="GS562" s="176"/>
      <c r="GT562" s="176"/>
      <c r="GU562" s="176"/>
      <c r="GV562" s="176"/>
      <c r="GW562" s="176"/>
      <c r="GX562" s="176"/>
      <c r="GY562" s="176"/>
      <c r="GZ562" s="176"/>
      <c r="HA562" s="176"/>
      <c r="HB562" s="176"/>
      <c r="HC562" s="176"/>
      <c r="HD562" s="176"/>
      <c r="HE562" s="176"/>
      <c r="HF562" s="176"/>
      <c r="HG562" s="176"/>
      <c r="HH562" s="176"/>
      <c r="HI562" s="176"/>
      <c r="HJ562" s="176"/>
      <c r="HK562" s="176"/>
      <c r="HL562" s="176"/>
      <c r="HM562" s="176"/>
      <c r="HN562" s="176"/>
      <c r="HO562" s="176"/>
      <c r="HP562" s="176"/>
      <c r="HQ562" s="176"/>
      <c r="HR562" s="176"/>
      <c r="HS562" s="176"/>
      <c r="HT562" s="176"/>
      <c r="HU562" s="176"/>
      <c r="HV562" s="176"/>
      <c r="HW562" s="176"/>
      <c r="HX562" s="176"/>
      <c r="HY562" s="176"/>
      <c r="HZ562" s="176"/>
      <c r="IA562" s="176"/>
      <c r="IB562" s="176"/>
      <c r="IC562" s="176"/>
      <c r="ID562" s="176"/>
      <c r="IE562" s="176"/>
      <c r="IF562" s="176"/>
      <c r="IG562" s="176"/>
      <c r="IH562" s="176"/>
      <c r="II562" s="176"/>
      <c r="IJ562" s="176"/>
      <c r="IK562" s="176"/>
      <c r="IL562" s="176"/>
      <c r="IM562" s="176"/>
      <c r="IN562" s="176"/>
      <c r="IO562" s="176"/>
      <c r="IP562" s="176"/>
      <c r="IQ562" s="176"/>
      <c r="IR562" s="176"/>
      <c r="IS562" s="176"/>
      <c r="IT562" s="176"/>
      <c r="IU562" s="176"/>
      <c r="IV562" s="176"/>
    </row>
    <row r="563" spans="1:256" s="177" customFormat="1" ht="20.25" customHeight="1" x14ac:dyDescent="0.2">
      <c r="A563" s="591"/>
      <c r="B563" s="296" t="s">
        <v>239</v>
      </c>
      <c r="C563" s="673"/>
      <c r="D563" s="673"/>
      <c r="E563" s="150"/>
      <c r="F563" s="151"/>
      <c r="G563" s="596">
        <v>0</v>
      </c>
      <c r="H563" s="161"/>
      <c r="I563" s="153"/>
      <c r="J563" s="182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/>
      <c r="DR563" s="176"/>
      <c r="DS563" s="176"/>
      <c r="DT563" s="176"/>
      <c r="DU563" s="176"/>
      <c r="DV563" s="176"/>
      <c r="DW563" s="176"/>
      <c r="DX563" s="176"/>
      <c r="DY563" s="176"/>
      <c r="DZ563" s="176"/>
      <c r="EA563" s="176"/>
      <c r="EB563" s="176"/>
      <c r="EC563" s="176"/>
      <c r="ED563" s="176"/>
      <c r="EE563" s="176"/>
      <c r="EF563" s="176"/>
      <c r="EG563" s="176"/>
      <c r="EH563" s="176"/>
      <c r="EI563" s="176"/>
      <c r="EJ563" s="176"/>
      <c r="EK563" s="176"/>
      <c r="EL563" s="176"/>
      <c r="EM563" s="176"/>
      <c r="EN563" s="176"/>
      <c r="EO563" s="176"/>
      <c r="EP563" s="176"/>
      <c r="EQ563" s="176"/>
      <c r="ER563" s="176"/>
      <c r="ES563" s="176"/>
      <c r="ET563" s="176"/>
      <c r="EU563" s="176"/>
      <c r="EV563" s="176"/>
      <c r="EW563" s="176"/>
      <c r="EX563" s="176"/>
      <c r="EY563" s="176"/>
      <c r="EZ563" s="176"/>
      <c r="FA563" s="176"/>
      <c r="FB563" s="176"/>
      <c r="FC563" s="176"/>
      <c r="FD563" s="176"/>
      <c r="FE563" s="176"/>
      <c r="FF563" s="176"/>
      <c r="FG563" s="176"/>
      <c r="FH563" s="176"/>
      <c r="FI563" s="176"/>
      <c r="FJ563" s="176"/>
      <c r="FK563" s="176"/>
      <c r="FL563" s="176"/>
      <c r="FM563" s="176"/>
      <c r="FN563" s="176"/>
      <c r="FO563" s="176"/>
      <c r="FP563" s="176"/>
      <c r="FQ563" s="176"/>
      <c r="FR563" s="176"/>
      <c r="FS563" s="176"/>
      <c r="FT563" s="176"/>
      <c r="FU563" s="176"/>
      <c r="FV563" s="176"/>
      <c r="FW563" s="176"/>
      <c r="FX563" s="176"/>
      <c r="FY563" s="176"/>
      <c r="FZ563" s="176"/>
      <c r="GA563" s="176"/>
      <c r="GB563" s="176"/>
      <c r="GC563" s="176"/>
      <c r="GD563" s="176"/>
      <c r="GE563" s="176"/>
      <c r="GF563" s="176"/>
      <c r="GG563" s="176"/>
      <c r="GH563" s="176"/>
      <c r="GI563" s="176"/>
      <c r="GJ563" s="176"/>
      <c r="GK563" s="176"/>
      <c r="GL563" s="176"/>
      <c r="GM563" s="176"/>
      <c r="GN563" s="176"/>
      <c r="GO563" s="176"/>
      <c r="GP563" s="176"/>
      <c r="GQ563" s="176"/>
      <c r="GR563" s="176"/>
      <c r="GS563" s="176"/>
      <c r="GT563" s="176"/>
      <c r="GU563" s="176"/>
      <c r="GV563" s="176"/>
      <c r="GW563" s="176"/>
      <c r="GX563" s="176"/>
      <c r="GY563" s="176"/>
      <c r="GZ563" s="176"/>
      <c r="HA563" s="176"/>
      <c r="HB563" s="176"/>
      <c r="HC563" s="176"/>
      <c r="HD563" s="176"/>
      <c r="HE563" s="176"/>
      <c r="HF563" s="176"/>
      <c r="HG563" s="176"/>
      <c r="HH563" s="176"/>
      <c r="HI563" s="176"/>
      <c r="HJ563" s="176"/>
      <c r="HK563" s="176"/>
      <c r="HL563" s="176"/>
      <c r="HM563" s="176"/>
      <c r="HN563" s="176"/>
      <c r="HO563" s="176"/>
      <c r="HP563" s="176"/>
      <c r="HQ563" s="176"/>
      <c r="HR563" s="176"/>
      <c r="HS563" s="176"/>
      <c r="HT563" s="176"/>
      <c r="HU563" s="176"/>
      <c r="HV563" s="176"/>
      <c r="HW563" s="176"/>
      <c r="HX563" s="176"/>
      <c r="HY563" s="176"/>
      <c r="HZ563" s="176"/>
      <c r="IA563" s="176"/>
      <c r="IB563" s="176"/>
      <c r="IC563" s="176"/>
      <c r="ID563" s="176"/>
      <c r="IE563" s="176"/>
      <c r="IF563" s="176"/>
      <c r="IG563" s="176"/>
      <c r="IH563" s="176"/>
      <c r="II563" s="176"/>
      <c r="IJ563" s="176"/>
      <c r="IK563" s="176"/>
      <c r="IL563" s="176"/>
      <c r="IM563" s="176"/>
      <c r="IN563" s="176"/>
      <c r="IO563" s="176"/>
      <c r="IP563" s="176"/>
      <c r="IQ563" s="176"/>
      <c r="IR563" s="176"/>
      <c r="IS563" s="176"/>
      <c r="IT563" s="176"/>
      <c r="IU563" s="176"/>
      <c r="IV563" s="176"/>
    </row>
    <row r="564" spans="1:256" s="177" customFormat="1" ht="20.25" customHeight="1" x14ac:dyDescent="0.2">
      <c r="A564" s="591"/>
      <c r="B564" s="154" t="s">
        <v>240</v>
      </c>
      <c r="C564" s="155"/>
      <c r="D564" s="155"/>
      <c r="E564" s="156"/>
      <c r="F564" s="597"/>
      <c r="G564" s="598"/>
      <c r="H564" s="297"/>
      <c r="I564" s="159">
        <f>G562+G563</f>
        <v>27.759999999999998</v>
      </c>
      <c r="J564" s="182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  <c r="AZ564" s="176"/>
      <c r="BA564" s="176"/>
      <c r="BB564" s="176"/>
      <c r="BC564" s="176"/>
      <c r="BD564" s="176"/>
      <c r="BE564" s="176"/>
      <c r="BF564" s="176"/>
      <c r="BG564" s="176"/>
      <c r="BH564" s="176"/>
      <c r="BI564" s="176"/>
      <c r="BJ564" s="176"/>
      <c r="BK564" s="176"/>
      <c r="BL564" s="176"/>
      <c r="BM564" s="176"/>
      <c r="BN564" s="176"/>
      <c r="BO564" s="176"/>
      <c r="BP564" s="176"/>
      <c r="BQ564" s="176"/>
      <c r="BR564" s="176"/>
      <c r="BS564" s="176"/>
      <c r="BT564" s="176"/>
      <c r="BU564" s="176"/>
      <c r="BV564" s="176"/>
      <c r="BW564" s="176"/>
      <c r="BX564" s="176"/>
      <c r="BY564" s="176"/>
      <c r="BZ564" s="176"/>
      <c r="CA564" s="176"/>
      <c r="CB564" s="176"/>
      <c r="CC564" s="176"/>
      <c r="CD564" s="176"/>
      <c r="CE564" s="176"/>
      <c r="CF564" s="176"/>
      <c r="CG564" s="176"/>
      <c r="CH564" s="176"/>
      <c r="CI564" s="176"/>
      <c r="CJ564" s="176"/>
      <c r="CK564" s="176"/>
      <c r="CL564" s="176"/>
      <c r="CM564" s="176"/>
      <c r="CN564" s="176"/>
      <c r="CO564" s="176"/>
      <c r="CP564" s="176"/>
      <c r="CQ564" s="176"/>
      <c r="CR564" s="176"/>
      <c r="CS564" s="176"/>
      <c r="CT564" s="176"/>
      <c r="CU564" s="176"/>
      <c r="CV564" s="176"/>
      <c r="CW564" s="176"/>
      <c r="CX564" s="176"/>
      <c r="CY564" s="176"/>
      <c r="CZ564" s="176"/>
      <c r="DA564" s="176"/>
      <c r="DB564" s="176"/>
      <c r="DC564" s="176"/>
      <c r="DD564" s="176"/>
      <c r="DE564" s="176"/>
      <c r="DF564" s="176"/>
      <c r="DG564" s="176"/>
      <c r="DH564" s="176"/>
      <c r="DI564" s="176"/>
      <c r="DJ564" s="176"/>
      <c r="DK564" s="176"/>
      <c r="DL564" s="176"/>
      <c r="DM564" s="176"/>
      <c r="DN564" s="176"/>
      <c r="DO564" s="176"/>
      <c r="DP564" s="176"/>
      <c r="DQ564" s="176"/>
      <c r="DR564" s="176"/>
      <c r="DS564" s="176"/>
      <c r="DT564" s="176"/>
      <c r="DU564" s="176"/>
      <c r="DV564" s="176"/>
      <c r="DW564" s="176"/>
      <c r="DX564" s="176"/>
      <c r="DY564" s="176"/>
      <c r="DZ564" s="176"/>
      <c r="EA564" s="176"/>
      <c r="EB564" s="176"/>
      <c r="EC564" s="176"/>
      <c r="ED564" s="176"/>
      <c r="EE564" s="176"/>
      <c r="EF564" s="176"/>
      <c r="EG564" s="176"/>
      <c r="EH564" s="176"/>
      <c r="EI564" s="176"/>
      <c r="EJ564" s="176"/>
      <c r="EK564" s="176"/>
      <c r="EL564" s="176"/>
      <c r="EM564" s="176"/>
      <c r="EN564" s="176"/>
      <c r="EO564" s="176"/>
      <c r="EP564" s="176"/>
      <c r="EQ564" s="176"/>
      <c r="ER564" s="176"/>
      <c r="ES564" s="176"/>
      <c r="ET564" s="176"/>
      <c r="EU564" s="176"/>
      <c r="EV564" s="176"/>
      <c r="EW564" s="176"/>
      <c r="EX564" s="176"/>
      <c r="EY564" s="176"/>
      <c r="EZ564" s="176"/>
      <c r="FA564" s="176"/>
      <c r="FB564" s="176"/>
      <c r="FC564" s="176"/>
      <c r="FD564" s="176"/>
      <c r="FE564" s="176"/>
      <c r="FF564" s="176"/>
      <c r="FG564" s="176"/>
      <c r="FH564" s="176"/>
      <c r="FI564" s="176"/>
      <c r="FJ564" s="176"/>
      <c r="FK564" s="176"/>
      <c r="FL564" s="176"/>
      <c r="FM564" s="176"/>
      <c r="FN564" s="176"/>
      <c r="FO564" s="176"/>
      <c r="FP564" s="176"/>
      <c r="FQ564" s="176"/>
      <c r="FR564" s="176"/>
      <c r="FS564" s="176"/>
      <c r="FT564" s="176"/>
      <c r="FU564" s="176"/>
      <c r="FV564" s="176"/>
      <c r="FW564" s="176"/>
      <c r="FX564" s="176"/>
      <c r="FY564" s="176"/>
      <c r="FZ564" s="176"/>
      <c r="GA564" s="176"/>
      <c r="GB564" s="176"/>
      <c r="GC564" s="176"/>
      <c r="GD564" s="176"/>
      <c r="GE564" s="176"/>
      <c r="GF564" s="176"/>
      <c r="GG564" s="176"/>
      <c r="GH564" s="176"/>
      <c r="GI564" s="176"/>
      <c r="GJ564" s="176"/>
      <c r="GK564" s="176"/>
      <c r="GL564" s="176"/>
      <c r="GM564" s="176"/>
      <c r="GN564" s="176"/>
      <c r="GO564" s="176"/>
      <c r="GP564" s="176"/>
      <c r="GQ564" s="176"/>
      <c r="GR564" s="176"/>
      <c r="GS564" s="176"/>
      <c r="GT564" s="176"/>
      <c r="GU564" s="176"/>
      <c r="GV564" s="176"/>
      <c r="GW564" s="176"/>
      <c r="GX564" s="176"/>
      <c r="GY564" s="176"/>
      <c r="GZ564" s="176"/>
      <c r="HA564" s="176"/>
      <c r="HB564" s="176"/>
      <c r="HC564" s="176"/>
      <c r="HD564" s="176"/>
      <c r="HE564" s="176"/>
      <c r="HF564" s="176"/>
      <c r="HG564" s="176"/>
      <c r="HH564" s="176"/>
      <c r="HI564" s="176"/>
      <c r="HJ564" s="176"/>
      <c r="HK564" s="176"/>
      <c r="HL564" s="176"/>
      <c r="HM564" s="176"/>
      <c r="HN564" s="176"/>
      <c r="HO564" s="176"/>
      <c r="HP564" s="176"/>
      <c r="HQ564" s="176"/>
      <c r="HR564" s="176"/>
      <c r="HS564" s="176"/>
      <c r="HT564" s="176"/>
      <c r="HU564" s="176"/>
      <c r="HV564" s="176"/>
      <c r="HW564" s="176"/>
      <c r="HX564" s="176"/>
      <c r="HY564" s="176"/>
      <c r="HZ564" s="176"/>
      <c r="IA564" s="176"/>
      <c r="IB564" s="176"/>
      <c r="IC564" s="176"/>
      <c r="ID564" s="176"/>
      <c r="IE564" s="176"/>
      <c r="IF564" s="176"/>
      <c r="IG564" s="176"/>
      <c r="IH564" s="176"/>
      <c r="II564" s="176"/>
      <c r="IJ564" s="176"/>
      <c r="IK564" s="176"/>
      <c r="IL564" s="176"/>
      <c r="IM564" s="176"/>
      <c r="IN564" s="176"/>
      <c r="IO564" s="176"/>
      <c r="IP564" s="176"/>
      <c r="IQ564" s="176"/>
      <c r="IR564" s="176"/>
      <c r="IS564" s="176"/>
      <c r="IT564" s="176"/>
      <c r="IU564" s="176"/>
      <c r="IV564" s="176"/>
    </row>
    <row r="565" spans="1:256" s="177" customFormat="1" ht="20.25" customHeight="1" x14ac:dyDescent="0.2">
      <c r="A565" s="591"/>
      <c r="B565" s="143" t="s">
        <v>241</v>
      </c>
      <c r="C565" s="144"/>
      <c r="D565" s="144"/>
      <c r="E565" s="145"/>
      <c r="F565" s="151"/>
      <c r="G565" s="595">
        <f>I553</f>
        <v>30.99</v>
      </c>
      <c r="H565" s="161"/>
      <c r="I565" s="162"/>
      <c r="J565" s="182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  <c r="AZ565" s="176"/>
      <c r="BA565" s="176"/>
      <c r="BB565" s="176"/>
      <c r="BC565" s="176"/>
      <c r="BD565" s="176"/>
      <c r="BE565" s="176"/>
      <c r="BF565" s="176"/>
      <c r="BG565" s="176"/>
      <c r="BH565" s="176"/>
      <c r="BI565" s="176"/>
      <c r="BJ565" s="176"/>
      <c r="BK565" s="176"/>
      <c r="BL565" s="176"/>
      <c r="BM565" s="176"/>
      <c r="BN565" s="176"/>
      <c r="BO565" s="176"/>
      <c r="BP565" s="176"/>
      <c r="BQ565" s="176"/>
      <c r="BR565" s="176"/>
      <c r="BS565" s="176"/>
      <c r="BT565" s="176"/>
      <c r="BU565" s="176"/>
      <c r="BV565" s="176"/>
      <c r="BW565" s="176"/>
      <c r="BX565" s="176"/>
      <c r="BY565" s="176"/>
      <c r="BZ565" s="176"/>
      <c r="CA565" s="176"/>
      <c r="CB565" s="176"/>
      <c r="CC565" s="176"/>
      <c r="CD565" s="176"/>
      <c r="CE565" s="176"/>
      <c r="CF565" s="176"/>
      <c r="CG565" s="176"/>
      <c r="CH565" s="176"/>
      <c r="CI565" s="176"/>
      <c r="CJ565" s="176"/>
      <c r="CK565" s="176"/>
      <c r="CL565" s="176"/>
      <c r="CM565" s="176"/>
      <c r="CN565" s="176"/>
      <c r="CO565" s="176"/>
      <c r="CP565" s="176"/>
      <c r="CQ565" s="176"/>
      <c r="CR565" s="176"/>
      <c r="CS565" s="176"/>
      <c r="CT565" s="176"/>
      <c r="CU565" s="176"/>
      <c r="CV565" s="176"/>
      <c r="CW565" s="176"/>
      <c r="CX565" s="176"/>
      <c r="CY565" s="176"/>
      <c r="CZ565" s="176"/>
      <c r="DA565" s="176"/>
      <c r="DB565" s="176"/>
      <c r="DC565" s="176"/>
      <c r="DD565" s="176"/>
      <c r="DE565" s="176"/>
      <c r="DF565" s="176"/>
      <c r="DG565" s="176"/>
      <c r="DH565" s="176"/>
      <c r="DI565" s="176"/>
      <c r="DJ565" s="176"/>
      <c r="DK565" s="176"/>
      <c r="DL565" s="176"/>
      <c r="DM565" s="176"/>
      <c r="DN565" s="176"/>
      <c r="DO565" s="176"/>
      <c r="DP565" s="176"/>
      <c r="DQ565" s="176"/>
      <c r="DR565" s="176"/>
      <c r="DS565" s="176"/>
      <c r="DT565" s="176"/>
      <c r="DU565" s="176"/>
      <c r="DV565" s="176"/>
      <c r="DW565" s="176"/>
      <c r="DX565" s="176"/>
      <c r="DY565" s="176"/>
      <c r="DZ565" s="176"/>
      <c r="EA565" s="176"/>
      <c r="EB565" s="176"/>
      <c r="EC565" s="176"/>
      <c r="ED565" s="176"/>
      <c r="EE565" s="176"/>
      <c r="EF565" s="176"/>
      <c r="EG565" s="176"/>
      <c r="EH565" s="176"/>
      <c r="EI565" s="176"/>
      <c r="EJ565" s="176"/>
      <c r="EK565" s="176"/>
      <c r="EL565" s="176"/>
      <c r="EM565" s="176"/>
      <c r="EN565" s="176"/>
      <c r="EO565" s="176"/>
      <c r="EP565" s="176"/>
      <c r="EQ565" s="176"/>
      <c r="ER565" s="176"/>
      <c r="ES565" s="176"/>
      <c r="ET565" s="176"/>
      <c r="EU565" s="176"/>
      <c r="EV565" s="176"/>
      <c r="EW565" s="176"/>
      <c r="EX565" s="176"/>
      <c r="EY565" s="176"/>
      <c r="EZ565" s="176"/>
      <c r="FA565" s="176"/>
      <c r="FB565" s="176"/>
      <c r="FC565" s="176"/>
      <c r="FD565" s="176"/>
      <c r="FE565" s="176"/>
      <c r="FF565" s="176"/>
      <c r="FG565" s="176"/>
      <c r="FH565" s="176"/>
      <c r="FI565" s="176"/>
      <c r="FJ565" s="176"/>
      <c r="FK565" s="176"/>
      <c r="FL565" s="176"/>
      <c r="FM565" s="176"/>
      <c r="FN565" s="176"/>
      <c r="FO565" s="176"/>
      <c r="FP565" s="176"/>
      <c r="FQ565" s="176"/>
      <c r="FR565" s="176"/>
      <c r="FS565" s="176"/>
      <c r="FT565" s="176"/>
      <c r="FU565" s="176"/>
      <c r="FV565" s="176"/>
      <c r="FW565" s="176"/>
      <c r="FX565" s="176"/>
      <c r="FY565" s="176"/>
      <c r="FZ565" s="176"/>
      <c r="GA565" s="176"/>
      <c r="GB565" s="176"/>
      <c r="GC565" s="176"/>
      <c r="GD565" s="176"/>
      <c r="GE565" s="176"/>
      <c r="GF565" s="176"/>
      <c r="GG565" s="176"/>
      <c r="GH565" s="176"/>
      <c r="GI565" s="176"/>
      <c r="GJ565" s="176"/>
      <c r="GK565" s="176"/>
      <c r="GL565" s="176"/>
      <c r="GM565" s="176"/>
      <c r="GN565" s="176"/>
      <c r="GO565" s="176"/>
      <c r="GP565" s="176"/>
      <c r="GQ565" s="176"/>
      <c r="GR565" s="176"/>
      <c r="GS565" s="176"/>
      <c r="GT565" s="176"/>
      <c r="GU565" s="176"/>
      <c r="GV565" s="176"/>
      <c r="GW565" s="176"/>
      <c r="GX565" s="176"/>
      <c r="GY565" s="176"/>
      <c r="GZ565" s="176"/>
      <c r="HA565" s="176"/>
      <c r="HB565" s="176"/>
      <c r="HC565" s="176"/>
      <c r="HD565" s="176"/>
      <c r="HE565" s="176"/>
      <c r="HF565" s="176"/>
      <c r="HG565" s="176"/>
      <c r="HH565" s="176"/>
      <c r="HI565" s="176"/>
      <c r="HJ565" s="176"/>
      <c r="HK565" s="176"/>
      <c r="HL565" s="176"/>
      <c r="HM565" s="176"/>
      <c r="HN565" s="176"/>
      <c r="HO565" s="176"/>
      <c r="HP565" s="176"/>
      <c r="HQ565" s="176"/>
      <c r="HR565" s="176"/>
      <c r="HS565" s="176"/>
      <c r="HT565" s="176"/>
      <c r="HU565" s="176"/>
      <c r="HV565" s="176"/>
      <c r="HW565" s="176"/>
      <c r="HX565" s="176"/>
      <c r="HY565" s="176"/>
      <c r="HZ565" s="176"/>
      <c r="IA565" s="176"/>
      <c r="IB565" s="176"/>
      <c r="IC565" s="176"/>
      <c r="ID565" s="176"/>
      <c r="IE565" s="176"/>
      <c r="IF565" s="176"/>
      <c r="IG565" s="176"/>
      <c r="IH565" s="176"/>
      <c r="II565" s="176"/>
      <c r="IJ565" s="176"/>
      <c r="IK565" s="176"/>
      <c r="IL565" s="176"/>
      <c r="IM565" s="176"/>
      <c r="IN565" s="176"/>
      <c r="IO565" s="176"/>
      <c r="IP565" s="176"/>
      <c r="IQ565" s="176"/>
      <c r="IR565" s="176"/>
      <c r="IS565" s="176"/>
      <c r="IT565" s="176"/>
      <c r="IU565" s="176"/>
      <c r="IV565" s="176"/>
    </row>
    <row r="566" spans="1:256" s="177" customFormat="1" ht="20.25" customHeight="1" x14ac:dyDescent="0.2">
      <c r="A566" s="591"/>
      <c r="B566" s="118" t="s">
        <v>242</v>
      </c>
      <c r="C566" s="673"/>
      <c r="D566" s="673"/>
      <c r="E566" s="150"/>
      <c r="F566" s="151"/>
      <c r="G566" s="596">
        <f>I558</f>
        <v>0</v>
      </c>
      <c r="H566" s="161"/>
      <c r="I566" s="153"/>
      <c r="J566" s="182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  <c r="AZ566" s="176"/>
      <c r="BA566" s="176"/>
      <c r="BB566" s="176"/>
      <c r="BC566" s="176"/>
      <c r="BD566" s="176"/>
      <c r="BE566" s="176"/>
      <c r="BF566" s="176"/>
      <c r="BG566" s="176"/>
      <c r="BH566" s="176"/>
      <c r="BI566" s="176"/>
      <c r="BJ566" s="176"/>
      <c r="BK566" s="176"/>
      <c r="BL566" s="176"/>
      <c r="BM566" s="176"/>
      <c r="BN566" s="176"/>
      <c r="BO566" s="176"/>
      <c r="BP566" s="176"/>
      <c r="BQ566" s="176"/>
      <c r="BR566" s="176"/>
      <c r="BS566" s="176"/>
      <c r="BT566" s="176"/>
      <c r="BU566" s="176"/>
      <c r="BV566" s="176"/>
      <c r="BW566" s="176"/>
      <c r="BX566" s="176"/>
      <c r="BY566" s="176"/>
      <c r="BZ566" s="176"/>
      <c r="CA566" s="176"/>
      <c r="CB566" s="176"/>
      <c r="CC566" s="176"/>
      <c r="CD566" s="176"/>
      <c r="CE566" s="176"/>
      <c r="CF566" s="176"/>
      <c r="CG566" s="176"/>
      <c r="CH566" s="176"/>
      <c r="CI566" s="176"/>
      <c r="CJ566" s="176"/>
      <c r="CK566" s="176"/>
      <c r="CL566" s="176"/>
      <c r="CM566" s="176"/>
      <c r="CN566" s="176"/>
      <c r="CO566" s="176"/>
      <c r="CP566" s="176"/>
      <c r="CQ566" s="176"/>
      <c r="CR566" s="176"/>
      <c r="CS566" s="176"/>
      <c r="CT566" s="176"/>
      <c r="CU566" s="176"/>
      <c r="CV566" s="176"/>
      <c r="CW566" s="176"/>
      <c r="CX566" s="176"/>
      <c r="CY566" s="176"/>
      <c r="CZ566" s="176"/>
      <c r="DA566" s="176"/>
      <c r="DB566" s="176"/>
      <c r="DC566" s="176"/>
      <c r="DD566" s="176"/>
      <c r="DE566" s="176"/>
      <c r="DF566" s="176"/>
      <c r="DG566" s="176"/>
      <c r="DH566" s="176"/>
      <c r="DI566" s="176"/>
      <c r="DJ566" s="176"/>
      <c r="DK566" s="176"/>
      <c r="DL566" s="176"/>
      <c r="DM566" s="176"/>
      <c r="DN566" s="176"/>
      <c r="DO566" s="176"/>
      <c r="DP566" s="176"/>
      <c r="DQ566" s="176"/>
      <c r="DR566" s="176"/>
      <c r="DS566" s="176"/>
      <c r="DT566" s="176"/>
      <c r="DU566" s="176"/>
      <c r="DV566" s="176"/>
      <c r="DW566" s="176"/>
      <c r="DX566" s="176"/>
      <c r="DY566" s="176"/>
      <c r="DZ566" s="176"/>
      <c r="EA566" s="176"/>
      <c r="EB566" s="176"/>
      <c r="EC566" s="176"/>
      <c r="ED566" s="176"/>
      <c r="EE566" s="176"/>
      <c r="EF566" s="176"/>
      <c r="EG566" s="176"/>
      <c r="EH566" s="176"/>
      <c r="EI566" s="176"/>
      <c r="EJ566" s="176"/>
      <c r="EK566" s="176"/>
      <c r="EL566" s="176"/>
      <c r="EM566" s="176"/>
      <c r="EN566" s="176"/>
      <c r="EO566" s="176"/>
      <c r="EP566" s="176"/>
      <c r="EQ566" s="176"/>
      <c r="ER566" s="176"/>
      <c r="ES566" s="176"/>
      <c r="ET566" s="176"/>
      <c r="EU566" s="176"/>
      <c r="EV566" s="176"/>
      <c r="EW566" s="176"/>
      <c r="EX566" s="176"/>
      <c r="EY566" s="176"/>
      <c r="EZ566" s="176"/>
      <c r="FA566" s="176"/>
      <c r="FB566" s="176"/>
      <c r="FC566" s="176"/>
      <c r="FD566" s="176"/>
      <c r="FE566" s="176"/>
      <c r="FF566" s="176"/>
      <c r="FG566" s="176"/>
      <c r="FH566" s="176"/>
      <c r="FI566" s="176"/>
      <c r="FJ566" s="176"/>
      <c r="FK566" s="176"/>
      <c r="FL566" s="176"/>
      <c r="FM566" s="176"/>
      <c r="FN566" s="176"/>
      <c r="FO566" s="176"/>
      <c r="FP566" s="176"/>
      <c r="FQ566" s="176"/>
      <c r="FR566" s="176"/>
      <c r="FS566" s="176"/>
      <c r="FT566" s="176"/>
      <c r="FU566" s="176"/>
      <c r="FV566" s="176"/>
      <c r="FW566" s="176"/>
      <c r="FX566" s="176"/>
      <c r="FY566" s="176"/>
      <c r="FZ566" s="176"/>
      <c r="GA566" s="176"/>
      <c r="GB566" s="176"/>
      <c r="GC566" s="176"/>
      <c r="GD566" s="176"/>
      <c r="GE566" s="176"/>
      <c r="GF566" s="176"/>
      <c r="GG566" s="176"/>
      <c r="GH566" s="176"/>
      <c r="GI566" s="176"/>
      <c r="GJ566" s="176"/>
      <c r="GK566" s="176"/>
      <c r="GL566" s="176"/>
      <c r="GM566" s="176"/>
      <c r="GN566" s="176"/>
      <c r="GO566" s="176"/>
      <c r="GP566" s="176"/>
      <c r="GQ566" s="176"/>
      <c r="GR566" s="176"/>
      <c r="GS566" s="176"/>
      <c r="GT566" s="176"/>
      <c r="GU566" s="176"/>
      <c r="GV566" s="176"/>
      <c r="GW566" s="176"/>
      <c r="GX566" s="176"/>
      <c r="GY566" s="176"/>
      <c r="GZ566" s="176"/>
      <c r="HA566" s="176"/>
      <c r="HB566" s="176"/>
      <c r="HC566" s="176"/>
      <c r="HD566" s="176"/>
      <c r="HE566" s="176"/>
      <c r="HF566" s="176"/>
      <c r="HG566" s="176"/>
      <c r="HH566" s="176"/>
      <c r="HI566" s="176"/>
      <c r="HJ566" s="176"/>
      <c r="HK566" s="176"/>
      <c r="HL566" s="176"/>
      <c r="HM566" s="176"/>
      <c r="HN566" s="176"/>
      <c r="HO566" s="176"/>
      <c r="HP566" s="176"/>
      <c r="HQ566" s="176"/>
      <c r="HR566" s="176"/>
      <c r="HS566" s="176"/>
      <c r="HT566" s="176"/>
      <c r="HU566" s="176"/>
      <c r="HV566" s="176"/>
      <c r="HW566" s="176"/>
      <c r="HX566" s="176"/>
      <c r="HY566" s="176"/>
      <c r="HZ566" s="176"/>
      <c r="IA566" s="176"/>
      <c r="IB566" s="176"/>
      <c r="IC566" s="176"/>
      <c r="ID566" s="176"/>
      <c r="IE566" s="176"/>
      <c r="IF566" s="176"/>
      <c r="IG566" s="176"/>
      <c r="IH566" s="176"/>
      <c r="II566" s="176"/>
      <c r="IJ566" s="176"/>
      <c r="IK566" s="176"/>
      <c r="IL566" s="176"/>
      <c r="IM566" s="176"/>
      <c r="IN566" s="176"/>
      <c r="IO566" s="176"/>
      <c r="IP566" s="176"/>
      <c r="IQ566" s="176"/>
      <c r="IR566" s="176"/>
      <c r="IS566" s="176"/>
      <c r="IT566" s="176"/>
      <c r="IU566" s="176"/>
      <c r="IV566" s="176"/>
    </row>
    <row r="567" spans="1:256" s="177" customFormat="1" ht="20.25" customHeight="1" x14ac:dyDescent="0.2">
      <c r="A567" s="591"/>
      <c r="B567" s="154" t="s">
        <v>243</v>
      </c>
      <c r="C567" s="155"/>
      <c r="D567" s="155"/>
      <c r="E567" s="156"/>
      <c r="F567" s="151"/>
      <c r="G567" s="598"/>
      <c r="H567" s="297"/>
      <c r="I567" s="159">
        <f>G565+G566</f>
        <v>30.99</v>
      </c>
      <c r="J567" s="179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  <c r="AZ567" s="176"/>
      <c r="BA567" s="176"/>
      <c r="BB567" s="176"/>
      <c r="BC567" s="176"/>
      <c r="BD567" s="176"/>
      <c r="BE567" s="176"/>
      <c r="BF567" s="176"/>
      <c r="BG567" s="176"/>
      <c r="BH567" s="176"/>
      <c r="BI567" s="176"/>
      <c r="BJ567" s="176"/>
      <c r="BK567" s="176"/>
      <c r="BL567" s="176"/>
      <c r="BM567" s="176"/>
      <c r="BN567" s="176"/>
      <c r="BO567" s="176"/>
      <c r="BP567" s="176"/>
      <c r="BQ567" s="176"/>
      <c r="BR567" s="176"/>
      <c r="BS567" s="176"/>
      <c r="BT567" s="176"/>
      <c r="BU567" s="176"/>
      <c r="BV567" s="176"/>
      <c r="BW567" s="176"/>
      <c r="BX567" s="176"/>
      <c r="BY567" s="176"/>
      <c r="BZ567" s="176"/>
      <c r="CA567" s="176"/>
      <c r="CB567" s="176"/>
      <c r="CC567" s="176"/>
      <c r="CD567" s="176"/>
      <c r="CE567" s="176"/>
      <c r="CF567" s="176"/>
      <c r="CG567" s="176"/>
      <c r="CH567" s="176"/>
      <c r="CI567" s="176"/>
      <c r="CJ567" s="176"/>
      <c r="CK567" s="176"/>
      <c r="CL567" s="176"/>
      <c r="CM567" s="176"/>
      <c r="CN567" s="176"/>
      <c r="CO567" s="176"/>
      <c r="CP567" s="176"/>
      <c r="CQ567" s="176"/>
      <c r="CR567" s="176"/>
      <c r="CS567" s="176"/>
      <c r="CT567" s="176"/>
      <c r="CU567" s="176"/>
      <c r="CV567" s="176"/>
      <c r="CW567" s="176"/>
      <c r="CX567" s="176"/>
      <c r="CY567" s="176"/>
      <c r="CZ567" s="176"/>
      <c r="DA567" s="176"/>
      <c r="DB567" s="176"/>
      <c r="DC567" s="176"/>
      <c r="DD567" s="176"/>
      <c r="DE567" s="176"/>
      <c r="DF567" s="176"/>
      <c r="DG567" s="176"/>
      <c r="DH567" s="176"/>
      <c r="DI567" s="176"/>
      <c r="DJ567" s="176"/>
      <c r="DK567" s="176"/>
      <c r="DL567" s="176"/>
      <c r="DM567" s="176"/>
      <c r="DN567" s="176"/>
      <c r="DO567" s="176"/>
      <c r="DP567" s="176"/>
      <c r="DQ567" s="176"/>
      <c r="DR567" s="176"/>
      <c r="DS567" s="176"/>
      <c r="DT567" s="176"/>
      <c r="DU567" s="176"/>
      <c r="DV567" s="176"/>
      <c r="DW567" s="176"/>
      <c r="DX567" s="176"/>
      <c r="DY567" s="176"/>
      <c r="DZ567" s="176"/>
      <c r="EA567" s="176"/>
      <c r="EB567" s="176"/>
      <c r="EC567" s="176"/>
      <c r="ED567" s="176"/>
      <c r="EE567" s="176"/>
      <c r="EF567" s="176"/>
      <c r="EG567" s="176"/>
      <c r="EH567" s="176"/>
      <c r="EI567" s="176"/>
      <c r="EJ567" s="176"/>
      <c r="EK567" s="176"/>
      <c r="EL567" s="176"/>
      <c r="EM567" s="176"/>
      <c r="EN567" s="176"/>
      <c r="EO567" s="176"/>
      <c r="EP567" s="176"/>
      <c r="EQ567" s="176"/>
      <c r="ER567" s="176"/>
      <c r="ES567" s="176"/>
      <c r="ET567" s="176"/>
      <c r="EU567" s="176"/>
      <c r="EV567" s="176"/>
      <c r="EW567" s="176"/>
      <c r="EX567" s="176"/>
      <c r="EY567" s="176"/>
      <c r="EZ567" s="176"/>
      <c r="FA567" s="176"/>
      <c r="FB567" s="176"/>
      <c r="FC567" s="176"/>
      <c r="FD567" s="176"/>
      <c r="FE567" s="176"/>
      <c r="FF567" s="176"/>
      <c r="FG567" s="176"/>
      <c r="FH567" s="176"/>
      <c r="FI567" s="176"/>
      <c r="FJ567" s="176"/>
      <c r="FK567" s="176"/>
      <c r="FL567" s="176"/>
      <c r="FM567" s="176"/>
      <c r="FN567" s="176"/>
      <c r="FO567" s="176"/>
      <c r="FP567" s="176"/>
      <c r="FQ567" s="176"/>
      <c r="FR567" s="176"/>
      <c r="FS567" s="176"/>
      <c r="FT567" s="176"/>
      <c r="FU567" s="176"/>
      <c r="FV567" s="176"/>
      <c r="FW567" s="176"/>
      <c r="FX567" s="176"/>
      <c r="FY567" s="176"/>
      <c r="FZ567" s="176"/>
      <c r="GA567" s="176"/>
      <c r="GB567" s="176"/>
      <c r="GC567" s="176"/>
      <c r="GD567" s="176"/>
      <c r="GE567" s="176"/>
      <c r="GF567" s="176"/>
      <c r="GG567" s="176"/>
      <c r="GH567" s="176"/>
      <c r="GI567" s="176"/>
      <c r="GJ567" s="176"/>
      <c r="GK567" s="176"/>
      <c r="GL567" s="176"/>
      <c r="GM567" s="176"/>
      <c r="GN567" s="176"/>
      <c r="GO567" s="176"/>
      <c r="GP567" s="176"/>
      <c r="GQ567" s="176"/>
      <c r="GR567" s="176"/>
      <c r="GS567" s="176"/>
      <c r="GT567" s="176"/>
      <c r="GU567" s="176"/>
      <c r="GV567" s="176"/>
      <c r="GW567" s="176"/>
      <c r="GX567" s="176"/>
      <c r="GY567" s="176"/>
      <c r="GZ567" s="176"/>
      <c r="HA567" s="176"/>
      <c r="HB567" s="176"/>
      <c r="HC567" s="176"/>
      <c r="HD567" s="176"/>
      <c r="HE567" s="176"/>
      <c r="HF567" s="176"/>
      <c r="HG567" s="176"/>
      <c r="HH567" s="176"/>
      <c r="HI567" s="176"/>
      <c r="HJ567" s="176"/>
      <c r="HK567" s="176"/>
      <c r="HL567" s="176"/>
      <c r="HM567" s="176"/>
      <c r="HN567" s="176"/>
      <c r="HO567" s="176"/>
      <c r="HP567" s="176"/>
      <c r="HQ567" s="176"/>
      <c r="HR567" s="176"/>
      <c r="HS567" s="176"/>
      <c r="HT567" s="176"/>
      <c r="HU567" s="176"/>
      <c r="HV567" s="176"/>
      <c r="HW567" s="176"/>
      <c r="HX567" s="176"/>
      <c r="HY567" s="176"/>
      <c r="HZ567" s="176"/>
      <c r="IA567" s="176"/>
      <c r="IB567" s="176"/>
      <c r="IC567" s="176"/>
      <c r="ID567" s="176"/>
      <c r="IE567" s="176"/>
      <c r="IF567" s="176"/>
      <c r="IG567" s="176"/>
      <c r="IH567" s="176"/>
      <c r="II567" s="176"/>
      <c r="IJ567" s="176"/>
      <c r="IK567" s="176"/>
      <c r="IL567" s="176"/>
      <c r="IM567" s="176"/>
      <c r="IN567" s="176"/>
      <c r="IO567" s="176"/>
      <c r="IP567" s="176"/>
      <c r="IQ567" s="176"/>
      <c r="IR567" s="176"/>
      <c r="IS567" s="176"/>
      <c r="IT567" s="176"/>
      <c r="IU567" s="176"/>
      <c r="IV567" s="176"/>
    </row>
    <row r="568" spans="1:256" s="177" customFormat="1" ht="20.25" customHeight="1" thickBot="1" x14ac:dyDescent="0.25">
      <c r="A568" s="591"/>
      <c r="B568" s="318" t="s">
        <v>244</v>
      </c>
      <c r="C568" s="319"/>
      <c r="D568" s="319"/>
      <c r="E568" s="319"/>
      <c r="F568" s="699"/>
      <c r="G568" s="321"/>
      <c r="H568" s="700"/>
      <c r="I568" s="323">
        <f>I564+I567</f>
        <v>58.75</v>
      </c>
      <c r="J568" s="179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  <c r="AZ568" s="176"/>
      <c r="BA568" s="176"/>
      <c r="BB568" s="176"/>
      <c r="BC568" s="176"/>
      <c r="BD568" s="176"/>
      <c r="BE568" s="176"/>
      <c r="BF568" s="176"/>
      <c r="BG568" s="176"/>
      <c r="BH568" s="176"/>
      <c r="BI568" s="176"/>
      <c r="BJ568" s="176"/>
      <c r="BK568" s="176"/>
      <c r="BL568" s="176"/>
      <c r="BM568" s="176"/>
      <c r="BN568" s="176"/>
      <c r="BO568" s="176"/>
      <c r="BP568" s="176"/>
      <c r="BQ568" s="176"/>
      <c r="BR568" s="176"/>
      <c r="BS568" s="176"/>
      <c r="BT568" s="176"/>
      <c r="BU568" s="176"/>
      <c r="BV568" s="176"/>
      <c r="BW568" s="176"/>
      <c r="BX568" s="176"/>
      <c r="BY568" s="176"/>
      <c r="BZ568" s="176"/>
      <c r="CA568" s="176"/>
      <c r="CB568" s="176"/>
      <c r="CC568" s="176"/>
      <c r="CD568" s="176"/>
      <c r="CE568" s="176"/>
      <c r="CF568" s="176"/>
      <c r="CG568" s="176"/>
      <c r="CH568" s="176"/>
      <c r="CI568" s="176"/>
      <c r="CJ568" s="176"/>
      <c r="CK568" s="176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176"/>
      <c r="DE568" s="176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6"/>
      <c r="DU568" s="176"/>
      <c r="DV568" s="176"/>
      <c r="DW568" s="176"/>
      <c r="DX568" s="176"/>
      <c r="DY568" s="176"/>
      <c r="DZ568" s="176"/>
      <c r="EA568" s="176"/>
      <c r="EB568" s="176"/>
      <c r="EC568" s="176"/>
      <c r="ED568" s="176"/>
      <c r="EE568" s="176"/>
      <c r="EF568" s="176"/>
      <c r="EG568" s="176"/>
      <c r="EH568" s="176"/>
      <c r="EI568" s="176"/>
      <c r="EJ568" s="176"/>
      <c r="EK568" s="176"/>
      <c r="EL568" s="176"/>
      <c r="EM568" s="176"/>
      <c r="EN568" s="176"/>
      <c r="EO568" s="176"/>
      <c r="EP568" s="176"/>
      <c r="EQ568" s="176"/>
      <c r="ER568" s="176"/>
      <c r="ES568" s="176"/>
      <c r="ET568" s="176"/>
      <c r="EU568" s="176"/>
      <c r="EV568" s="176"/>
      <c r="EW568" s="176"/>
      <c r="EX568" s="176"/>
      <c r="EY568" s="176"/>
      <c r="EZ568" s="176"/>
      <c r="FA568" s="176"/>
      <c r="FB568" s="176"/>
      <c r="FC568" s="176"/>
      <c r="FD568" s="176"/>
      <c r="FE568" s="176"/>
      <c r="FF568" s="176"/>
      <c r="FG568" s="176"/>
      <c r="FH568" s="176"/>
      <c r="FI568" s="176"/>
      <c r="FJ568" s="176"/>
      <c r="FK568" s="176"/>
      <c r="FL568" s="176"/>
      <c r="FM568" s="176"/>
      <c r="FN568" s="176"/>
      <c r="FO568" s="176"/>
      <c r="FP568" s="176"/>
      <c r="FQ568" s="176"/>
      <c r="FR568" s="176"/>
      <c r="FS568" s="176"/>
      <c r="FT568" s="176"/>
      <c r="FU568" s="176"/>
      <c r="FV568" s="176"/>
      <c r="FW568" s="176"/>
      <c r="FX568" s="176"/>
      <c r="FY568" s="176"/>
      <c r="FZ568" s="176"/>
      <c r="GA568" s="176"/>
      <c r="GB568" s="176"/>
      <c r="GC568" s="176"/>
      <c r="GD568" s="176"/>
      <c r="GE568" s="176"/>
      <c r="GF568" s="176"/>
      <c r="GG568" s="176"/>
      <c r="GH568" s="176"/>
      <c r="GI568" s="176"/>
      <c r="GJ568" s="176"/>
      <c r="GK568" s="176"/>
      <c r="GL568" s="176"/>
      <c r="GM568" s="176"/>
      <c r="GN568" s="176"/>
      <c r="GO568" s="176"/>
      <c r="GP568" s="176"/>
      <c r="GQ568" s="176"/>
      <c r="GR568" s="176"/>
      <c r="GS568" s="176"/>
      <c r="GT568" s="176"/>
      <c r="GU568" s="176"/>
      <c r="GV568" s="176"/>
      <c r="GW568" s="176"/>
      <c r="GX568" s="176"/>
      <c r="GY568" s="176"/>
      <c r="GZ568" s="176"/>
      <c r="HA568" s="176"/>
      <c r="HB568" s="176"/>
      <c r="HC568" s="176"/>
      <c r="HD568" s="176"/>
      <c r="HE568" s="176"/>
      <c r="HF568" s="176"/>
      <c r="HG568" s="176"/>
      <c r="HH568" s="176"/>
      <c r="HI568" s="176"/>
      <c r="HJ568" s="176"/>
      <c r="HK568" s="176"/>
      <c r="HL568" s="176"/>
      <c r="HM568" s="176"/>
      <c r="HN568" s="176"/>
      <c r="HO568" s="176"/>
      <c r="HP568" s="176"/>
      <c r="HQ568" s="176"/>
      <c r="HR568" s="176"/>
      <c r="HS568" s="176"/>
      <c r="HT568" s="176"/>
      <c r="HU568" s="176"/>
      <c r="HV568" s="176"/>
      <c r="HW568" s="176"/>
      <c r="HX568" s="176"/>
      <c r="HY568" s="176"/>
      <c r="HZ568" s="176"/>
      <c r="IA568" s="176"/>
      <c r="IB568" s="176"/>
      <c r="IC568" s="176"/>
      <c r="ID568" s="176"/>
      <c r="IE568" s="176"/>
      <c r="IF568" s="176"/>
      <c r="IG568" s="176"/>
      <c r="IH568" s="176"/>
      <c r="II568" s="176"/>
      <c r="IJ568" s="176"/>
      <c r="IK568" s="176"/>
      <c r="IL568" s="176"/>
      <c r="IM568" s="176"/>
      <c r="IN568" s="176"/>
      <c r="IO568" s="176"/>
      <c r="IP568" s="176"/>
      <c r="IQ568" s="176"/>
      <c r="IR568" s="176"/>
      <c r="IS568" s="176"/>
      <c r="IT568" s="176"/>
      <c r="IU568" s="176"/>
      <c r="IV568" s="176"/>
    </row>
    <row r="569" spans="1:256" x14ac:dyDescent="0.2">
      <c r="A569" s="582"/>
      <c r="B569" s="93"/>
      <c r="C569" s="94"/>
      <c r="D569" s="94"/>
      <c r="E569" s="94"/>
      <c r="F569" s="95"/>
      <c r="G569" s="96"/>
      <c r="H569" s="97"/>
      <c r="I569" s="164"/>
      <c r="J569" s="583"/>
      <c r="K569" s="584"/>
      <c r="L569" s="584"/>
      <c r="M569" s="585"/>
      <c r="N569" s="585"/>
      <c r="O569" s="585"/>
      <c r="P569" s="585"/>
      <c r="Q569" s="585"/>
      <c r="R569" s="585"/>
      <c r="S569" s="585"/>
      <c r="T569" s="585"/>
      <c r="U569" s="585"/>
      <c r="V569" s="585"/>
      <c r="W569" s="585"/>
      <c r="X569" s="585"/>
      <c r="Y569" s="585"/>
      <c r="Z569" s="585"/>
      <c r="AA569" s="585"/>
      <c r="AB569" s="585"/>
      <c r="AC569" s="585"/>
      <c r="AD569" s="585"/>
      <c r="AE569" s="585"/>
      <c r="AF569" s="585"/>
      <c r="AG569" s="585"/>
      <c r="AH569" s="585"/>
      <c r="AI569" s="585"/>
      <c r="AJ569" s="585"/>
      <c r="AK569" s="585"/>
      <c r="AL569" s="585"/>
      <c r="AM569" s="585"/>
      <c r="AN569" s="585"/>
      <c r="AO569" s="585"/>
      <c r="AP569" s="585"/>
      <c r="AQ569" s="585"/>
      <c r="AR569" s="585"/>
      <c r="AS569" s="585"/>
      <c r="AT569" s="585"/>
      <c r="AU569" s="585"/>
      <c r="AV569" s="585"/>
      <c r="AW569" s="585"/>
      <c r="AX569" s="585"/>
      <c r="AY569" s="585"/>
      <c r="AZ569" s="585"/>
      <c r="BA569" s="585"/>
      <c r="BB569" s="585"/>
      <c r="BC569" s="585"/>
      <c r="BD569" s="585"/>
      <c r="BE569" s="585"/>
      <c r="BF569" s="585"/>
      <c r="BG569" s="585"/>
      <c r="BH569" s="585"/>
      <c r="BI569" s="585"/>
      <c r="BJ569" s="585"/>
      <c r="BK569" s="585"/>
      <c r="BL569" s="585"/>
      <c r="BM569" s="585"/>
      <c r="BN569" s="585"/>
      <c r="BO569" s="585"/>
      <c r="BP569" s="585"/>
      <c r="BQ569" s="585"/>
      <c r="BR569" s="585"/>
      <c r="BS569" s="585"/>
      <c r="BT569" s="585"/>
      <c r="BU569" s="585"/>
      <c r="BV569" s="585"/>
      <c r="BW569" s="585"/>
      <c r="BX569" s="585"/>
      <c r="BY569" s="585"/>
      <c r="BZ569" s="585"/>
      <c r="CA569" s="585"/>
      <c r="CB569" s="585"/>
      <c r="CC569" s="585"/>
      <c r="CD569" s="585"/>
      <c r="CE569" s="585"/>
      <c r="CF569" s="585"/>
      <c r="CG569" s="585"/>
      <c r="CH569" s="585"/>
      <c r="CI569" s="585"/>
      <c r="CJ569" s="585"/>
      <c r="CK569" s="585"/>
      <c r="CL569" s="585"/>
      <c r="CM569" s="585"/>
      <c r="CN569" s="585"/>
      <c r="CO569" s="585"/>
      <c r="CP569" s="585"/>
      <c r="CQ569" s="585"/>
      <c r="CR569" s="585"/>
      <c r="CS569" s="585"/>
      <c r="CT569" s="585"/>
      <c r="CU569" s="585"/>
      <c r="CV569" s="585"/>
      <c r="CW569" s="585"/>
      <c r="CX569" s="585"/>
      <c r="CY569" s="585"/>
      <c r="CZ569" s="585"/>
      <c r="DA569" s="585"/>
      <c r="DB569" s="585"/>
      <c r="DC569" s="585"/>
      <c r="DD569" s="585"/>
      <c r="DE569" s="585"/>
      <c r="DF569" s="585"/>
      <c r="DG569" s="585"/>
      <c r="DH569" s="585"/>
      <c r="DI569" s="585"/>
      <c r="DJ569" s="585"/>
      <c r="DK569" s="585"/>
      <c r="DL569" s="585"/>
      <c r="DM569" s="585"/>
      <c r="DN569" s="585"/>
      <c r="DO569" s="585"/>
      <c r="DP569" s="585"/>
      <c r="DQ569" s="585"/>
      <c r="DR569" s="585"/>
      <c r="DS569" s="585"/>
      <c r="DT569" s="585"/>
      <c r="DU569" s="585"/>
      <c r="DV569" s="585"/>
      <c r="DW569" s="585"/>
      <c r="DX569" s="585"/>
      <c r="DY569" s="585"/>
      <c r="DZ569" s="585"/>
      <c r="EA569" s="585"/>
      <c r="EB569" s="585"/>
      <c r="EC569" s="585"/>
      <c r="ED569" s="585"/>
      <c r="EE569" s="585"/>
      <c r="EF569" s="585"/>
      <c r="EG569" s="585"/>
      <c r="EH569" s="585"/>
      <c r="EI569" s="585"/>
      <c r="EJ569" s="585"/>
      <c r="EK569" s="585"/>
      <c r="EL569" s="585"/>
      <c r="EM569" s="585"/>
      <c r="EN569" s="585"/>
      <c r="EO569" s="585"/>
      <c r="EP569" s="585"/>
      <c r="EQ569" s="585"/>
      <c r="ER569" s="585"/>
      <c r="ES569" s="585"/>
      <c r="ET569" s="585"/>
      <c r="EU569" s="585"/>
      <c r="EV569" s="585"/>
      <c r="EW569" s="585"/>
      <c r="EX569" s="585"/>
      <c r="EY569" s="585"/>
      <c r="EZ569" s="585"/>
      <c r="FA569" s="585"/>
      <c r="FB569" s="585"/>
      <c r="FC569" s="585"/>
      <c r="FD569" s="585"/>
      <c r="FE569" s="585"/>
      <c r="FF569" s="585"/>
      <c r="FG569" s="585"/>
      <c r="FH569" s="585"/>
      <c r="FI569" s="585"/>
      <c r="FJ569" s="585"/>
      <c r="FK569" s="585"/>
      <c r="FL569" s="585"/>
      <c r="FM569" s="585"/>
      <c r="FN569" s="585"/>
      <c r="FO569" s="585"/>
      <c r="FP569" s="585"/>
      <c r="FQ569" s="585"/>
      <c r="FR569" s="585"/>
      <c r="FS569" s="585"/>
      <c r="FT569" s="585"/>
      <c r="FU569" s="585"/>
      <c r="FV569" s="585"/>
      <c r="FW569" s="585"/>
      <c r="FX569" s="585"/>
      <c r="FY569" s="585"/>
      <c r="FZ569" s="585"/>
      <c r="GA569" s="585"/>
      <c r="GB569" s="585"/>
      <c r="GC569" s="585"/>
      <c r="GD569" s="585"/>
      <c r="GE569" s="585"/>
      <c r="GF569" s="585"/>
      <c r="GG569" s="585"/>
      <c r="GH569" s="585"/>
      <c r="GI569" s="585"/>
      <c r="GJ569" s="585"/>
      <c r="GK569" s="585"/>
      <c r="GL569" s="585"/>
      <c r="GM569" s="585"/>
      <c r="GN569" s="585"/>
      <c r="GO569" s="585"/>
      <c r="GP569" s="585"/>
      <c r="GQ569" s="585"/>
      <c r="GR569" s="585"/>
      <c r="GS569" s="585"/>
      <c r="GT569" s="585"/>
      <c r="GU569" s="585"/>
      <c r="GV569" s="585"/>
      <c r="GW569" s="585"/>
      <c r="GX569" s="585"/>
      <c r="GY569" s="585"/>
      <c r="GZ569" s="585"/>
      <c r="HA569" s="585"/>
      <c r="HB569" s="585"/>
      <c r="HC569" s="585"/>
      <c r="HD569" s="585"/>
      <c r="HE569" s="585"/>
      <c r="HF569" s="585"/>
      <c r="HG569" s="585"/>
      <c r="HH569" s="585"/>
      <c r="HI569" s="585"/>
      <c r="HJ569" s="585"/>
      <c r="HK569" s="585"/>
      <c r="HL569" s="585"/>
      <c r="HM569" s="585"/>
      <c r="HN569" s="585"/>
      <c r="HO569" s="585"/>
      <c r="HP569" s="585"/>
      <c r="HQ569" s="585"/>
      <c r="HR569" s="585"/>
      <c r="HS569" s="585"/>
      <c r="HT569" s="585"/>
      <c r="HU569" s="585"/>
      <c r="HV569" s="585"/>
      <c r="HW569" s="585"/>
      <c r="HX569" s="585"/>
      <c r="HY569" s="585"/>
      <c r="HZ569" s="585"/>
      <c r="IA569" s="585"/>
      <c r="IB569" s="585"/>
      <c r="IC569" s="585"/>
      <c r="ID569" s="585"/>
      <c r="IE569" s="585"/>
      <c r="IF569" s="585"/>
      <c r="IG569" s="585"/>
      <c r="IH569" s="585"/>
      <c r="II569" s="585"/>
      <c r="IJ569" s="585"/>
      <c r="IK569" s="585"/>
      <c r="IL569" s="585"/>
      <c r="IM569" s="585"/>
      <c r="IN569" s="585"/>
      <c r="IO569" s="585"/>
      <c r="IP569" s="585"/>
      <c r="IQ569" s="585"/>
      <c r="IR569" s="585"/>
      <c r="IS569" s="585"/>
      <c r="IT569" s="585"/>
      <c r="IU569" s="585"/>
      <c r="IV569" s="585"/>
    </row>
    <row r="570" spans="1:256" x14ac:dyDescent="0.2">
      <c r="A570" s="582"/>
      <c r="B570" s="822" t="s">
        <v>211</v>
      </c>
      <c r="C570" s="823"/>
      <c r="D570" s="823"/>
      <c r="E570" s="823"/>
      <c r="F570" s="823"/>
      <c r="G570" s="823"/>
      <c r="H570" s="823"/>
      <c r="I570" s="824"/>
      <c r="J570" s="583"/>
      <c r="K570" s="584"/>
      <c r="L570" s="584"/>
      <c r="M570" s="585"/>
      <c r="N570" s="585"/>
      <c r="O570" s="585"/>
      <c r="P570" s="585"/>
      <c r="Q570" s="585"/>
      <c r="R570" s="585"/>
      <c r="S570" s="585"/>
      <c r="T570" s="585"/>
      <c r="U570" s="585"/>
      <c r="V570" s="585"/>
      <c r="W570" s="585"/>
      <c r="X570" s="585"/>
      <c r="Y570" s="585"/>
      <c r="Z570" s="585"/>
      <c r="AA570" s="585"/>
      <c r="AB570" s="585"/>
      <c r="AC570" s="585"/>
      <c r="AD570" s="585"/>
      <c r="AE570" s="585"/>
      <c r="AF570" s="585"/>
      <c r="AG570" s="585"/>
      <c r="AH570" s="585"/>
      <c r="AI570" s="585"/>
      <c r="AJ570" s="585"/>
      <c r="AK570" s="585"/>
      <c r="AL570" s="585"/>
      <c r="AM570" s="585"/>
      <c r="AN570" s="585"/>
      <c r="AO570" s="585"/>
      <c r="AP570" s="585"/>
      <c r="AQ570" s="585"/>
      <c r="AR570" s="585"/>
      <c r="AS570" s="585"/>
      <c r="AT570" s="585"/>
      <c r="AU570" s="585"/>
      <c r="AV570" s="585"/>
      <c r="AW570" s="585"/>
      <c r="AX570" s="585"/>
      <c r="AY570" s="585"/>
      <c r="AZ570" s="585"/>
      <c r="BA570" s="585"/>
      <c r="BB570" s="585"/>
      <c r="BC570" s="585"/>
      <c r="BD570" s="585"/>
      <c r="BE570" s="585"/>
      <c r="BF570" s="585"/>
      <c r="BG570" s="585"/>
      <c r="BH570" s="585"/>
      <c r="BI570" s="585"/>
      <c r="BJ570" s="585"/>
      <c r="BK570" s="585"/>
      <c r="BL570" s="585"/>
      <c r="BM570" s="585"/>
      <c r="BN570" s="585"/>
      <c r="BO570" s="585"/>
      <c r="BP570" s="585"/>
      <c r="BQ570" s="585"/>
      <c r="BR570" s="585"/>
      <c r="BS570" s="585"/>
      <c r="BT570" s="585"/>
      <c r="BU570" s="585"/>
      <c r="BV570" s="585"/>
      <c r="BW570" s="585"/>
      <c r="BX570" s="585"/>
      <c r="BY570" s="585"/>
      <c r="BZ570" s="585"/>
      <c r="CA570" s="585"/>
      <c r="CB570" s="585"/>
      <c r="CC570" s="585"/>
      <c r="CD570" s="585"/>
      <c r="CE570" s="585"/>
      <c r="CF570" s="585"/>
      <c r="CG570" s="585"/>
      <c r="CH570" s="585"/>
      <c r="CI570" s="585"/>
      <c r="CJ570" s="585"/>
      <c r="CK570" s="585"/>
      <c r="CL570" s="585"/>
      <c r="CM570" s="585"/>
      <c r="CN570" s="585"/>
      <c r="CO570" s="585"/>
      <c r="CP570" s="585"/>
      <c r="CQ570" s="585"/>
      <c r="CR570" s="585"/>
      <c r="CS570" s="585"/>
      <c r="CT570" s="585"/>
      <c r="CU570" s="585"/>
      <c r="CV570" s="585"/>
      <c r="CW570" s="585"/>
      <c r="CX570" s="585"/>
      <c r="CY570" s="585"/>
      <c r="CZ570" s="585"/>
      <c r="DA570" s="585"/>
      <c r="DB570" s="585"/>
      <c r="DC570" s="585"/>
      <c r="DD570" s="585"/>
      <c r="DE570" s="585"/>
      <c r="DF570" s="585"/>
      <c r="DG570" s="585"/>
      <c r="DH570" s="585"/>
      <c r="DI570" s="585"/>
      <c r="DJ570" s="585"/>
      <c r="DK570" s="585"/>
      <c r="DL570" s="585"/>
      <c r="DM570" s="585"/>
      <c r="DN570" s="585"/>
      <c r="DO570" s="585"/>
      <c r="DP570" s="585"/>
      <c r="DQ570" s="585"/>
      <c r="DR570" s="585"/>
      <c r="DS570" s="585"/>
      <c r="DT570" s="585"/>
      <c r="DU570" s="585"/>
      <c r="DV570" s="585"/>
      <c r="DW570" s="585"/>
      <c r="DX570" s="585"/>
      <c r="DY570" s="585"/>
      <c r="DZ570" s="585"/>
      <c r="EA570" s="585"/>
      <c r="EB570" s="585"/>
      <c r="EC570" s="585"/>
      <c r="ED570" s="585"/>
      <c r="EE570" s="585"/>
      <c r="EF570" s="585"/>
      <c r="EG570" s="585"/>
      <c r="EH570" s="585"/>
      <c r="EI570" s="585"/>
      <c r="EJ570" s="585"/>
      <c r="EK570" s="585"/>
      <c r="EL570" s="585"/>
      <c r="EM570" s="585"/>
      <c r="EN570" s="585"/>
      <c r="EO570" s="585"/>
      <c r="EP570" s="585"/>
      <c r="EQ570" s="585"/>
      <c r="ER570" s="585"/>
      <c r="ES570" s="585"/>
      <c r="ET570" s="585"/>
      <c r="EU570" s="585"/>
      <c r="EV570" s="585"/>
      <c r="EW570" s="585"/>
      <c r="EX570" s="585"/>
      <c r="EY570" s="585"/>
      <c r="EZ570" s="585"/>
      <c r="FA570" s="585"/>
      <c r="FB570" s="585"/>
      <c r="FC570" s="585"/>
      <c r="FD570" s="585"/>
      <c r="FE570" s="585"/>
      <c r="FF570" s="585"/>
      <c r="FG570" s="585"/>
      <c r="FH570" s="585"/>
      <c r="FI570" s="585"/>
      <c r="FJ570" s="585"/>
      <c r="FK570" s="585"/>
      <c r="FL570" s="585"/>
      <c r="FM570" s="585"/>
      <c r="FN570" s="585"/>
      <c r="FO570" s="585"/>
      <c r="FP570" s="585"/>
      <c r="FQ570" s="585"/>
      <c r="FR570" s="585"/>
      <c r="FS570" s="585"/>
      <c r="FT570" s="585"/>
      <c r="FU570" s="585"/>
      <c r="FV570" s="585"/>
      <c r="FW570" s="585"/>
      <c r="FX570" s="585"/>
      <c r="FY570" s="585"/>
      <c r="FZ570" s="585"/>
      <c r="GA570" s="585"/>
      <c r="GB570" s="585"/>
      <c r="GC570" s="585"/>
      <c r="GD570" s="585"/>
      <c r="GE570" s="585"/>
      <c r="GF570" s="585"/>
      <c r="GG570" s="585"/>
      <c r="GH570" s="585"/>
      <c r="GI570" s="585"/>
      <c r="GJ570" s="585"/>
      <c r="GK570" s="585"/>
      <c r="GL570" s="585"/>
      <c r="GM570" s="585"/>
      <c r="GN570" s="585"/>
      <c r="GO570" s="585"/>
      <c r="GP570" s="585"/>
      <c r="GQ570" s="585"/>
      <c r="GR570" s="585"/>
      <c r="GS570" s="585"/>
      <c r="GT570" s="585"/>
      <c r="GU570" s="585"/>
      <c r="GV570" s="585"/>
      <c r="GW570" s="585"/>
      <c r="GX570" s="585"/>
      <c r="GY570" s="585"/>
      <c r="GZ570" s="585"/>
      <c r="HA570" s="585"/>
      <c r="HB570" s="585"/>
      <c r="HC570" s="585"/>
      <c r="HD570" s="585"/>
      <c r="HE570" s="585"/>
      <c r="HF570" s="585"/>
      <c r="HG570" s="585"/>
      <c r="HH570" s="585"/>
      <c r="HI570" s="585"/>
      <c r="HJ570" s="585"/>
      <c r="HK570" s="585"/>
      <c r="HL570" s="585"/>
      <c r="HM570" s="585"/>
      <c r="HN570" s="585"/>
      <c r="HO570" s="585"/>
      <c r="HP570" s="585"/>
      <c r="HQ570" s="585"/>
      <c r="HR570" s="585"/>
      <c r="HS570" s="585"/>
      <c r="HT570" s="585"/>
      <c r="HU570" s="585"/>
      <c r="HV570" s="585"/>
      <c r="HW570" s="585"/>
      <c r="HX570" s="585"/>
      <c r="HY570" s="585"/>
      <c r="HZ570" s="585"/>
      <c r="IA570" s="585"/>
      <c r="IB570" s="585"/>
      <c r="IC570" s="585"/>
      <c r="ID570" s="585"/>
      <c r="IE570" s="585"/>
      <c r="IF570" s="585"/>
      <c r="IG570" s="585"/>
      <c r="IH570" s="585"/>
      <c r="II570" s="585"/>
      <c r="IJ570" s="585"/>
      <c r="IK570" s="585"/>
      <c r="IL570" s="585"/>
      <c r="IM570" s="585"/>
      <c r="IN570" s="585"/>
      <c r="IO570" s="585"/>
      <c r="IP570" s="585"/>
      <c r="IQ570" s="585"/>
      <c r="IR570" s="585"/>
      <c r="IS570" s="585"/>
      <c r="IT570" s="585"/>
      <c r="IU570" s="585"/>
      <c r="IV570" s="585"/>
    </row>
    <row r="571" spans="1:256" x14ac:dyDescent="0.2">
      <c r="A571" s="582"/>
      <c r="B571" s="822" t="s">
        <v>212</v>
      </c>
      <c r="C571" s="823"/>
      <c r="D571" s="823"/>
      <c r="E571" s="823"/>
      <c r="F571" s="823"/>
      <c r="G571" s="823"/>
      <c r="H571" s="823"/>
      <c r="I571" s="824"/>
      <c r="J571" s="583"/>
      <c r="K571" s="584"/>
      <c r="L571" s="584"/>
      <c r="M571" s="585"/>
      <c r="N571" s="585"/>
      <c r="O571" s="585"/>
      <c r="P571" s="585"/>
      <c r="Q571" s="585"/>
      <c r="R571" s="585"/>
      <c r="S571" s="585"/>
      <c r="T571" s="585"/>
      <c r="U571" s="585"/>
      <c r="V571" s="585"/>
      <c r="W571" s="585"/>
      <c r="X571" s="585"/>
      <c r="Y571" s="585"/>
      <c r="Z571" s="585"/>
      <c r="AA571" s="585"/>
      <c r="AB571" s="585"/>
      <c r="AC571" s="585"/>
      <c r="AD571" s="585"/>
      <c r="AE571" s="585"/>
      <c r="AF571" s="585"/>
      <c r="AG571" s="585"/>
      <c r="AH571" s="585"/>
      <c r="AI571" s="585"/>
      <c r="AJ571" s="585"/>
      <c r="AK571" s="585"/>
      <c r="AL571" s="585"/>
      <c r="AM571" s="585"/>
      <c r="AN571" s="585"/>
      <c r="AO571" s="585"/>
      <c r="AP571" s="585"/>
      <c r="AQ571" s="585"/>
      <c r="AR571" s="585"/>
      <c r="AS571" s="585"/>
      <c r="AT571" s="585"/>
      <c r="AU571" s="585"/>
      <c r="AV571" s="585"/>
      <c r="AW571" s="585"/>
      <c r="AX571" s="585"/>
      <c r="AY571" s="585"/>
      <c r="AZ571" s="585"/>
      <c r="BA571" s="585"/>
      <c r="BB571" s="585"/>
      <c r="BC571" s="585"/>
      <c r="BD571" s="585"/>
      <c r="BE571" s="585"/>
      <c r="BF571" s="585"/>
      <c r="BG571" s="585"/>
      <c r="BH571" s="585"/>
      <c r="BI571" s="585"/>
      <c r="BJ571" s="585"/>
      <c r="BK571" s="585"/>
      <c r="BL571" s="585"/>
      <c r="BM571" s="585"/>
      <c r="BN571" s="585"/>
      <c r="BO571" s="585"/>
      <c r="BP571" s="585"/>
      <c r="BQ571" s="585"/>
      <c r="BR571" s="585"/>
      <c r="BS571" s="585"/>
      <c r="BT571" s="585"/>
      <c r="BU571" s="585"/>
      <c r="BV571" s="585"/>
      <c r="BW571" s="585"/>
      <c r="BX571" s="585"/>
      <c r="BY571" s="585"/>
      <c r="BZ571" s="585"/>
      <c r="CA571" s="585"/>
      <c r="CB571" s="585"/>
      <c r="CC571" s="585"/>
      <c r="CD571" s="585"/>
      <c r="CE571" s="585"/>
      <c r="CF571" s="585"/>
      <c r="CG571" s="585"/>
      <c r="CH571" s="585"/>
      <c r="CI571" s="585"/>
      <c r="CJ571" s="585"/>
      <c r="CK571" s="585"/>
      <c r="CL571" s="585"/>
      <c r="CM571" s="585"/>
      <c r="CN571" s="585"/>
      <c r="CO571" s="585"/>
      <c r="CP571" s="585"/>
      <c r="CQ571" s="585"/>
      <c r="CR571" s="585"/>
      <c r="CS571" s="585"/>
      <c r="CT571" s="585"/>
      <c r="CU571" s="585"/>
      <c r="CV571" s="585"/>
      <c r="CW571" s="585"/>
      <c r="CX571" s="585"/>
      <c r="CY571" s="585"/>
      <c r="CZ571" s="585"/>
      <c r="DA571" s="585"/>
      <c r="DB571" s="585"/>
      <c r="DC571" s="585"/>
      <c r="DD571" s="585"/>
      <c r="DE571" s="585"/>
      <c r="DF571" s="585"/>
      <c r="DG571" s="585"/>
      <c r="DH571" s="585"/>
      <c r="DI571" s="585"/>
      <c r="DJ571" s="585"/>
      <c r="DK571" s="585"/>
      <c r="DL571" s="585"/>
      <c r="DM571" s="585"/>
      <c r="DN571" s="585"/>
      <c r="DO571" s="585"/>
      <c r="DP571" s="585"/>
      <c r="DQ571" s="585"/>
      <c r="DR571" s="585"/>
      <c r="DS571" s="585"/>
      <c r="DT571" s="585"/>
      <c r="DU571" s="585"/>
      <c r="DV571" s="585"/>
      <c r="DW571" s="585"/>
      <c r="DX571" s="585"/>
      <c r="DY571" s="585"/>
      <c r="DZ571" s="585"/>
      <c r="EA571" s="585"/>
      <c r="EB571" s="585"/>
      <c r="EC571" s="585"/>
      <c r="ED571" s="585"/>
      <c r="EE571" s="585"/>
      <c r="EF571" s="585"/>
      <c r="EG571" s="585"/>
      <c r="EH571" s="585"/>
      <c r="EI571" s="585"/>
      <c r="EJ571" s="585"/>
      <c r="EK571" s="585"/>
      <c r="EL571" s="585"/>
      <c r="EM571" s="585"/>
      <c r="EN571" s="585"/>
      <c r="EO571" s="585"/>
      <c r="EP571" s="585"/>
      <c r="EQ571" s="585"/>
      <c r="ER571" s="585"/>
      <c r="ES571" s="585"/>
      <c r="ET571" s="585"/>
      <c r="EU571" s="585"/>
      <c r="EV571" s="585"/>
      <c r="EW571" s="585"/>
      <c r="EX571" s="585"/>
      <c r="EY571" s="585"/>
      <c r="EZ571" s="585"/>
      <c r="FA571" s="585"/>
      <c r="FB571" s="585"/>
      <c r="FC571" s="585"/>
      <c r="FD571" s="585"/>
      <c r="FE571" s="585"/>
      <c r="FF571" s="585"/>
      <c r="FG571" s="585"/>
      <c r="FH571" s="585"/>
      <c r="FI571" s="585"/>
      <c r="FJ571" s="585"/>
      <c r="FK571" s="585"/>
      <c r="FL571" s="585"/>
      <c r="FM571" s="585"/>
      <c r="FN571" s="585"/>
      <c r="FO571" s="585"/>
      <c r="FP571" s="585"/>
      <c r="FQ571" s="585"/>
      <c r="FR571" s="585"/>
      <c r="FS571" s="585"/>
      <c r="FT571" s="585"/>
      <c r="FU571" s="585"/>
      <c r="FV571" s="585"/>
      <c r="FW571" s="585"/>
      <c r="FX571" s="585"/>
      <c r="FY571" s="585"/>
      <c r="FZ571" s="585"/>
      <c r="GA571" s="585"/>
      <c r="GB571" s="585"/>
      <c r="GC571" s="585"/>
      <c r="GD571" s="585"/>
      <c r="GE571" s="585"/>
      <c r="GF571" s="585"/>
      <c r="GG571" s="585"/>
      <c r="GH571" s="585"/>
      <c r="GI571" s="585"/>
      <c r="GJ571" s="585"/>
      <c r="GK571" s="585"/>
      <c r="GL571" s="585"/>
      <c r="GM571" s="585"/>
      <c r="GN571" s="585"/>
      <c r="GO571" s="585"/>
      <c r="GP571" s="585"/>
      <c r="GQ571" s="585"/>
      <c r="GR571" s="585"/>
      <c r="GS571" s="585"/>
      <c r="GT571" s="585"/>
      <c r="GU571" s="585"/>
      <c r="GV571" s="585"/>
      <c r="GW571" s="585"/>
      <c r="GX571" s="585"/>
      <c r="GY571" s="585"/>
      <c r="GZ571" s="585"/>
      <c r="HA571" s="585"/>
      <c r="HB571" s="585"/>
      <c r="HC571" s="585"/>
      <c r="HD571" s="585"/>
      <c r="HE571" s="585"/>
      <c r="HF571" s="585"/>
      <c r="HG571" s="585"/>
      <c r="HH571" s="585"/>
      <c r="HI571" s="585"/>
      <c r="HJ571" s="585"/>
      <c r="HK571" s="585"/>
      <c r="HL571" s="585"/>
      <c r="HM571" s="585"/>
      <c r="HN571" s="585"/>
      <c r="HO571" s="585"/>
      <c r="HP571" s="585"/>
      <c r="HQ571" s="585"/>
      <c r="HR571" s="585"/>
      <c r="HS571" s="585"/>
      <c r="HT571" s="585"/>
      <c r="HU571" s="585"/>
      <c r="HV571" s="585"/>
      <c r="HW571" s="585"/>
      <c r="HX571" s="585"/>
      <c r="HY571" s="585"/>
      <c r="HZ571" s="585"/>
      <c r="IA571" s="585"/>
      <c r="IB571" s="585"/>
      <c r="IC571" s="585"/>
      <c r="ID571" s="585"/>
      <c r="IE571" s="585"/>
      <c r="IF571" s="585"/>
      <c r="IG571" s="585"/>
      <c r="IH571" s="585"/>
      <c r="II571" s="585"/>
      <c r="IJ571" s="585"/>
      <c r="IK571" s="585"/>
      <c r="IL571" s="585"/>
      <c r="IM571" s="585"/>
      <c r="IN571" s="585"/>
      <c r="IO571" s="585"/>
      <c r="IP571" s="585"/>
      <c r="IQ571" s="585"/>
      <c r="IR571" s="585"/>
      <c r="IS571" s="585"/>
      <c r="IT571" s="585"/>
      <c r="IU571" s="585"/>
      <c r="IV571" s="585"/>
    </row>
    <row r="572" spans="1:256" ht="12.75" customHeight="1" x14ac:dyDescent="0.2">
      <c r="A572" s="582"/>
      <c r="B572" s="894" t="str">
        <f>B4</f>
        <v>Substituição dos sistemas de climatização dos cartórios do Edifício Sede por VRF</v>
      </c>
      <c r="C572" s="895"/>
      <c r="D572" s="895"/>
      <c r="E572" s="895"/>
      <c r="F572" s="895"/>
      <c r="G572" s="895"/>
      <c r="H572" s="895"/>
      <c r="I572" s="896"/>
      <c r="J572" s="583"/>
      <c r="K572" s="584"/>
      <c r="L572" s="584"/>
      <c r="M572" s="585"/>
      <c r="N572" s="585"/>
      <c r="O572" s="585"/>
      <c r="P572" s="585"/>
      <c r="Q572" s="585"/>
      <c r="R572" s="585"/>
      <c r="S572" s="585"/>
      <c r="T572" s="585"/>
      <c r="U572" s="585"/>
      <c r="V572" s="585"/>
      <c r="W572" s="585"/>
      <c r="X572" s="585"/>
      <c r="Y572" s="585"/>
      <c r="Z572" s="585"/>
      <c r="AA572" s="585"/>
      <c r="AB572" s="585"/>
      <c r="AC572" s="585"/>
      <c r="AD572" s="585"/>
      <c r="AE572" s="585"/>
      <c r="AF572" s="585"/>
      <c r="AG572" s="585"/>
      <c r="AH572" s="585"/>
      <c r="AI572" s="585"/>
      <c r="AJ572" s="585"/>
      <c r="AK572" s="585"/>
      <c r="AL572" s="585"/>
      <c r="AM572" s="585"/>
      <c r="AN572" s="585"/>
      <c r="AO572" s="585"/>
      <c r="AP572" s="585"/>
      <c r="AQ572" s="585"/>
      <c r="AR572" s="585"/>
      <c r="AS572" s="585"/>
      <c r="AT572" s="585"/>
      <c r="AU572" s="585"/>
      <c r="AV572" s="585"/>
      <c r="AW572" s="585"/>
      <c r="AX572" s="585"/>
      <c r="AY572" s="585"/>
      <c r="AZ572" s="585"/>
      <c r="BA572" s="585"/>
      <c r="BB572" s="585"/>
      <c r="BC572" s="585"/>
      <c r="BD572" s="585"/>
      <c r="BE572" s="585"/>
      <c r="BF572" s="585"/>
      <c r="BG572" s="585"/>
      <c r="BH572" s="585"/>
      <c r="BI572" s="585"/>
      <c r="BJ572" s="585"/>
      <c r="BK572" s="585"/>
      <c r="BL572" s="585"/>
      <c r="BM572" s="585"/>
      <c r="BN572" s="585"/>
      <c r="BO572" s="585"/>
      <c r="BP572" s="585"/>
      <c r="BQ572" s="585"/>
      <c r="BR572" s="585"/>
      <c r="BS572" s="585"/>
      <c r="BT572" s="585"/>
      <c r="BU572" s="585"/>
      <c r="BV572" s="585"/>
      <c r="BW572" s="585"/>
      <c r="BX572" s="585"/>
      <c r="BY572" s="585"/>
      <c r="BZ572" s="585"/>
      <c r="CA572" s="585"/>
      <c r="CB572" s="585"/>
      <c r="CC572" s="585"/>
      <c r="CD572" s="585"/>
      <c r="CE572" s="585"/>
      <c r="CF572" s="585"/>
      <c r="CG572" s="585"/>
      <c r="CH572" s="585"/>
      <c r="CI572" s="585"/>
      <c r="CJ572" s="585"/>
      <c r="CK572" s="585"/>
      <c r="CL572" s="585"/>
      <c r="CM572" s="585"/>
      <c r="CN572" s="585"/>
      <c r="CO572" s="585"/>
      <c r="CP572" s="585"/>
      <c r="CQ572" s="585"/>
      <c r="CR572" s="585"/>
      <c r="CS572" s="585"/>
      <c r="CT572" s="585"/>
      <c r="CU572" s="585"/>
      <c r="CV572" s="585"/>
      <c r="CW572" s="585"/>
      <c r="CX572" s="585"/>
      <c r="CY572" s="585"/>
      <c r="CZ572" s="585"/>
      <c r="DA572" s="585"/>
      <c r="DB572" s="585"/>
      <c r="DC572" s="585"/>
      <c r="DD572" s="585"/>
      <c r="DE572" s="585"/>
      <c r="DF572" s="585"/>
      <c r="DG572" s="585"/>
      <c r="DH572" s="585"/>
      <c r="DI572" s="585"/>
      <c r="DJ572" s="585"/>
      <c r="DK572" s="585"/>
      <c r="DL572" s="585"/>
      <c r="DM572" s="585"/>
      <c r="DN572" s="585"/>
      <c r="DO572" s="585"/>
      <c r="DP572" s="585"/>
      <c r="DQ572" s="585"/>
      <c r="DR572" s="585"/>
      <c r="DS572" s="585"/>
      <c r="DT572" s="585"/>
      <c r="DU572" s="585"/>
      <c r="DV572" s="585"/>
      <c r="DW572" s="585"/>
      <c r="DX572" s="585"/>
      <c r="DY572" s="585"/>
      <c r="DZ572" s="585"/>
      <c r="EA572" s="585"/>
      <c r="EB572" s="585"/>
      <c r="EC572" s="585"/>
      <c r="ED572" s="585"/>
      <c r="EE572" s="585"/>
      <c r="EF572" s="585"/>
      <c r="EG572" s="585"/>
      <c r="EH572" s="585"/>
      <c r="EI572" s="585"/>
      <c r="EJ572" s="585"/>
      <c r="EK572" s="585"/>
      <c r="EL572" s="585"/>
      <c r="EM572" s="585"/>
      <c r="EN572" s="585"/>
      <c r="EO572" s="585"/>
      <c r="EP572" s="585"/>
      <c r="EQ572" s="585"/>
      <c r="ER572" s="585"/>
      <c r="ES572" s="585"/>
      <c r="ET572" s="585"/>
      <c r="EU572" s="585"/>
      <c r="EV572" s="585"/>
      <c r="EW572" s="585"/>
      <c r="EX572" s="585"/>
      <c r="EY572" s="585"/>
      <c r="EZ572" s="585"/>
      <c r="FA572" s="585"/>
      <c r="FB572" s="585"/>
      <c r="FC572" s="585"/>
      <c r="FD572" s="585"/>
      <c r="FE572" s="585"/>
      <c r="FF572" s="585"/>
      <c r="FG572" s="585"/>
      <c r="FH572" s="585"/>
      <c r="FI572" s="585"/>
      <c r="FJ572" s="585"/>
      <c r="FK572" s="585"/>
      <c r="FL572" s="585"/>
      <c r="FM572" s="585"/>
      <c r="FN572" s="585"/>
      <c r="FO572" s="585"/>
      <c r="FP572" s="585"/>
      <c r="FQ572" s="585"/>
      <c r="FR572" s="585"/>
      <c r="FS572" s="585"/>
      <c r="FT572" s="585"/>
      <c r="FU572" s="585"/>
      <c r="FV572" s="585"/>
      <c r="FW572" s="585"/>
      <c r="FX572" s="585"/>
      <c r="FY572" s="585"/>
      <c r="FZ572" s="585"/>
      <c r="GA572" s="585"/>
      <c r="GB572" s="585"/>
      <c r="GC572" s="585"/>
      <c r="GD572" s="585"/>
      <c r="GE572" s="585"/>
      <c r="GF572" s="585"/>
      <c r="GG572" s="585"/>
      <c r="GH572" s="585"/>
      <c r="GI572" s="585"/>
      <c r="GJ572" s="585"/>
      <c r="GK572" s="585"/>
      <c r="GL572" s="585"/>
      <c r="GM572" s="585"/>
      <c r="GN572" s="585"/>
      <c r="GO572" s="585"/>
      <c r="GP572" s="585"/>
      <c r="GQ572" s="585"/>
      <c r="GR572" s="585"/>
      <c r="GS572" s="585"/>
      <c r="GT572" s="585"/>
      <c r="GU572" s="585"/>
      <c r="GV572" s="585"/>
      <c r="GW572" s="585"/>
      <c r="GX572" s="585"/>
      <c r="GY572" s="585"/>
      <c r="GZ572" s="585"/>
      <c r="HA572" s="585"/>
      <c r="HB572" s="585"/>
      <c r="HC572" s="585"/>
      <c r="HD572" s="585"/>
      <c r="HE572" s="585"/>
      <c r="HF572" s="585"/>
      <c r="HG572" s="585"/>
      <c r="HH572" s="585"/>
      <c r="HI572" s="585"/>
      <c r="HJ572" s="585"/>
      <c r="HK572" s="585"/>
      <c r="HL572" s="585"/>
      <c r="HM572" s="585"/>
      <c r="HN572" s="585"/>
      <c r="HO572" s="585"/>
      <c r="HP572" s="585"/>
      <c r="HQ572" s="585"/>
      <c r="HR572" s="585"/>
      <c r="HS572" s="585"/>
      <c r="HT572" s="585"/>
      <c r="HU572" s="585"/>
      <c r="HV572" s="585"/>
      <c r="HW572" s="585"/>
      <c r="HX572" s="585"/>
      <c r="HY572" s="585"/>
      <c r="HZ572" s="585"/>
      <c r="IA572" s="585"/>
      <c r="IB572" s="585"/>
      <c r="IC572" s="585"/>
      <c r="ID572" s="585"/>
      <c r="IE572" s="585"/>
      <c r="IF572" s="585"/>
      <c r="IG572" s="585"/>
      <c r="IH572" s="585"/>
      <c r="II572" s="585"/>
      <c r="IJ572" s="585"/>
      <c r="IK572" s="585"/>
      <c r="IL572" s="585"/>
      <c r="IM572" s="585"/>
      <c r="IN572" s="585"/>
      <c r="IO572" s="585"/>
      <c r="IP572" s="585"/>
      <c r="IQ572" s="585"/>
      <c r="IR572" s="585"/>
      <c r="IS572" s="585"/>
      <c r="IT572" s="585"/>
      <c r="IU572" s="585"/>
      <c r="IV572" s="585"/>
    </row>
    <row r="573" spans="1:256" ht="12.75" customHeight="1" x14ac:dyDescent="0.2">
      <c r="A573" s="582"/>
      <c r="B573" s="847"/>
      <c r="C573" s="848"/>
      <c r="D573" s="848"/>
      <c r="E573" s="848"/>
      <c r="F573" s="848"/>
      <c r="G573" s="848"/>
      <c r="H573" s="848"/>
      <c r="I573" s="849"/>
      <c r="J573" s="583"/>
      <c r="K573" s="584"/>
      <c r="L573" s="584"/>
      <c r="M573" s="585"/>
      <c r="N573" s="585"/>
      <c r="O573" s="585"/>
      <c r="P573" s="585"/>
      <c r="Q573" s="585"/>
      <c r="R573" s="585"/>
      <c r="S573" s="585"/>
      <c r="T573" s="585"/>
      <c r="U573" s="585"/>
      <c r="V573" s="585"/>
      <c r="W573" s="585"/>
      <c r="X573" s="585"/>
      <c r="Y573" s="585"/>
      <c r="Z573" s="585"/>
      <c r="AA573" s="585"/>
      <c r="AB573" s="585"/>
      <c r="AC573" s="585"/>
      <c r="AD573" s="585"/>
      <c r="AE573" s="585"/>
      <c r="AF573" s="585"/>
      <c r="AG573" s="585"/>
      <c r="AH573" s="585"/>
      <c r="AI573" s="585"/>
      <c r="AJ573" s="585"/>
      <c r="AK573" s="585"/>
      <c r="AL573" s="585"/>
      <c r="AM573" s="585"/>
      <c r="AN573" s="585"/>
      <c r="AO573" s="585"/>
      <c r="AP573" s="585"/>
      <c r="AQ573" s="585"/>
      <c r="AR573" s="585"/>
      <c r="AS573" s="585"/>
      <c r="AT573" s="585"/>
      <c r="AU573" s="585"/>
      <c r="AV573" s="585"/>
      <c r="AW573" s="585"/>
      <c r="AX573" s="585"/>
      <c r="AY573" s="585"/>
      <c r="AZ573" s="585"/>
      <c r="BA573" s="585"/>
      <c r="BB573" s="585"/>
      <c r="BC573" s="585"/>
      <c r="BD573" s="585"/>
      <c r="BE573" s="585"/>
      <c r="BF573" s="585"/>
      <c r="BG573" s="585"/>
      <c r="BH573" s="585"/>
      <c r="BI573" s="585"/>
      <c r="BJ573" s="585"/>
      <c r="BK573" s="585"/>
      <c r="BL573" s="585"/>
      <c r="BM573" s="585"/>
      <c r="BN573" s="585"/>
      <c r="BO573" s="585"/>
      <c r="BP573" s="585"/>
      <c r="BQ573" s="585"/>
      <c r="BR573" s="585"/>
      <c r="BS573" s="585"/>
      <c r="BT573" s="585"/>
      <c r="BU573" s="585"/>
      <c r="BV573" s="585"/>
      <c r="BW573" s="585"/>
      <c r="BX573" s="585"/>
      <c r="BY573" s="585"/>
      <c r="BZ573" s="585"/>
      <c r="CA573" s="585"/>
      <c r="CB573" s="585"/>
      <c r="CC573" s="585"/>
      <c r="CD573" s="585"/>
      <c r="CE573" s="585"/>
      <c r="CF573" s="585"/>
      <c r="CG573" s="585"/>
      <c r="CH573" s="585"/>
      <c r="CI573" s="585"/>
      <c r="CJ573" s="585"/>
      <c r="CK573" s="585"/>
      <c r="CL573" s="585"/>
      <c r="CM573" s="585"/>
      <c r="CN573" s="585"/>
      <c r="CO573" s="585"/>
      <c r="CP573" s="585"/>
      <c r="CQ573" s="585"/>
      <c r="CR573" s="585"/>
      <c r="CS573" s="585"/>
      <c r="CT573" s="585"/>
      <c r="CU573" s="585"/>
      <c r="CV573" s="585"/>
      <c r="CW573" s="585"/>
      <c r="CX573" s="585"/>
      <c r="CY573" s="585"/>
      <c r="CZ573" s="585"/>
      <c r="DA573" s="585"/>
      <c r="DB573" s="585"/>
      <c r="DC573" s="585"/>
      <c r="DD573" s="585"/>
      <c r="DE573" s="585"/>
      <c r="DF573" s="585"/>
      <c r="DG573" s="585"/>
      <c r="DH573" s="585"/>
      <c r="DI573" s="585"/>
      <c r="DJ573" s="585"/>
      <c r="DK573" s="585"/>
      <c r="DL573" s="585"/>
      <c r="DM573" s="585"/>
      <c r="DN573" s="585"/>
      <c r="DO573" s="585"/>
      <c r="DP573" s="585"/>
      <c r="DQ573" s="585"/>
      <c r="DR573" s="585"/>
      <c r="DS573" s="585"/>
      <c r="DT573" s="585"/>
      <c r="DU573" s="585"/>
      <c r="DV573" s="585"/>
      <c r="DW573" s="585"/>
      <c r="DX573" s="585"/>
      <c r="DY573" s="585"/>
      <c r="DZ573" s="585"/>
      <c r="EA573" s="585"/>
      <c r="EB573" s="585"/>
      <c r="EC573" s="585"/>
      <c r="ED573" s="585"/>
      <c r="EE573" s="585"/>
      <c r="EF573" s="585"/>
      <c r="EG573" s="585"/>
      <c r="EH573" s="585"/>
      <c r="EI573" s="585"/>
      <c r="EJ573" s="585"/>
      <c r="EK573" s="585"/>
      <c r="EL573" s="585"/>
      <c r="EM573" s="585"/>
      <c r="EN573" s="585"/>
      <c r="EO573" s="585"/>
      <c r="EP573" s="585"/>
      <c r="EQ573" s="585"/>
      <c r="ER573" s="585"/>
      <c r="ES573" s="585"/>
      <c r="ET573" s="585"/>
      <c r="EU573" s="585"/>
      <c r="EV573" s="585"/>
      <c r="EW573" s="585"/>
      <c r="EX573" s="585"/>
      <c r="EY573" s="585"/>
      <c r="EZ573" s="585"/>
      <c r="FA573" s="585"/>
      <c r="FB573" s="585"/>
      <c r="FC573" s="585"/>
      <c r="FD573" s="585"/>
      <c r="FE573" s="585"/>
      <c r="FF573" s="585"/>
      <c r="FG573" s="585"/>
      <c r="FH573" s="585"/>
      <c r="FI573" s="585"/>
      <c r="FJ573" s="585"/>
      <c r="FK573" s="585"/>
      <c r="FL573" s="585"/>
      <c r="FM573" s="585"/>
      <c r="FN573" s="585"/>
      <c r="FO573" s="585"/>
      <c r="FP573" s="585"/>
      <c r="FQ573" s="585"/>
      <c r="FR573" s="585"/>
      <c r="FS573" s="585"/>
      <c r="FT573" s="585"/>
      <c r="FU573" s="585"/>
      <c r="FV573" s="585"/>
      <c r="FW573" s="585"/>
      <c r="FX573" s="585"/>
      <c r="FY573" s="585"/>
      <c r="FZ573" s="585"/>
      <c r="GA573" s="585"/>
      <c r="GB573" s="585"/>
      <c r="GC573" s="585"/>
      <c r="GD573" s="585"/>
      <c r="GE573" s="585"/>
      <c r="GF573" s="585"/>
      <c r="GG573" s="585"/>
      <c r="GH573" s="585"/>
      <c r="GI573" s="585"/>
      <c r="GJ573" s="585"/>
      <c r="GK573" s="585"/>
      <c r="GL573" s="585"/>
      <c r="GM573" s="585"/>
      <c r="GN573" s="585"/>
      <c r="GO573" s="585"/>
      <c r="GP573" s="585"/>
      <c r="GQ573" s="585"/>
      <c r="GR573" s="585"/>
      <c r="GS573" s="585"/>
      <c r="GT573" s="585"/>
      <c r="GU573" s="585"/>
      <c r="GV573" s="585"/>
      <c r="GW573" s="585"/>
      <c r="GX573" s="585"/>
      <c r="GY573" s="585"/>
      <c r="GZ573" s="585"/>
      <c r="HA573" s="585"/>
      <c r="HB573" s="585"/>
      <c r="HC573" s="585"/>
      <c r="HD573" s="585"/>
      <c r="HE573" s="585"/>
      <c r="HF573" s="585"/>
      <c r="HG573" s="585"/>
      <c r="HH573" s="585"/>
      <c r="HI573" s="585"/>
      <c r="HJ573" s="585"/>
      <c r="HK573" s="585"/>
      <c r="HL573" s="585"/>
      <c r="HM573" s="585"/>
      <c r="HN573" s="585"/>
      <c r="HO573" s="585"/>
      <c r="HP573" s="585"/>
      <c r="HQ573" s="585"/>
      <c r="HR573" s="585"/>
      <c r="HS573" s="585"/>
      <c r="HT573" s="585"/>
      <c r="HU573" s="585"/>
      <c r="HV573" s="585"/>
      <c r="HW573" s="585"/>
      <c r="HX573" s="585"/>
      <c r="HY573" s="585"/>
      <c r="HZ573" s="585"/>
      <c r="IA573" s="585"/>
      <c r="IB573" s="585"/>
      <c r="IC573" s="585"/>
      <c r="ID573" s="585"/>
      <c r="IE573" s="585"/>
      <c r="IF573" s="585"/>
      <c r="IG573" s="585"/>
      <c r="IH573" s="585"/>
      <c r="II573" s="585"/>
      <c r="IJ573" s="585"/>
      <c r="IK573" s="585"/>
      <c r="IL573" s="585"/>
      <c r="IM573" s="585"/>
      <c r="IN573" s="585"/>
      <c r="IO573" s="585"/>
      <c r="IP573" s="585"/>
      <c r="IQ573" s="585"/>
      <c r="IR573" s="585"/>
      <c r="IS573" s="585"/>
      <c r="IT573" s="585"/>
      <c r="IU573" s="585"/>
      <c r="IV573" s="585"/>
    </row>
    <row r="574" spans="1:256" s="589" customFormat="1" ht="19.5" customHeight="1" x14ac:dyDescent="0.2">
      <c r="A574" s="586"/>
      <c r="B574" s="882" t="str">
        <f>'[8]Anexo 2 elétrica'!H31</f>
        <v>ELE-017</v>
      </c>
      <c r="C574" s="897"/>
      <c r="D574" s="897"/>
      <c r="E574" s="897"/>
      <c r="F574" s="897"/>
      <c r="G574" s="897"/>
      <c r="H574" s="897"/>
      <c r="I574" s="898"/>
      <c r="J574" s="587"/>
      <c r="K574" s="587"/>
      <c r="L574" s="587"/>
      <c r="M574" s="588"/>
      <c r="N574" s="588"/>
      <c r="O574" s="588"/>
      <c r="P574" s="588"/>
      <c r="Q574" s="588"/>
      <c r="R574" s="588"/>
      <c r="S574" s="588"/>
      <c r="T574" s="588"/>
      <c r="U574" s="588"/>
      <c r="V574" s="588"/>
      <c r="W574" s="588"/>
      <c r="X574" s="588"/>
      <c r="Y574" s="588"/>
      <c r="Z574" s="588"/>
      <c r="AA574" s="588"/>
      <c r="AB574" s="588"/>
      <c r="AC574" s="588"/>
      <c r="AD574" s="588"/>
      <c r="AE574" s="588"/>
      <c r="AF574" s="588"/>
      <c r="AG574" s="588"/>
      <c r="AH574" s="588"/>
      <c r="AI574" s="588"/>
      <c r="AJ574" s="588"/>
      <c r="AK574" s="588"/>
      <c r="AL574" s="588"/>
      <c r="AM574" s="588"/>
      <c r="AN574" s="588"/>
      <c r="AO574" s="588"/>
      <c r="AP574" s="588"/>
      <c r="AQ574" s="588"/>
      <c r="AR574" s="588"/>
      <c r="AS574" s="588"/>
      <c r="AT574" s="588"/>
      <c r="AU574" s="588"/>
      <c r="AV574" s="588"/>
      <c r="AW574" s="588"/>
      <c r="AX574" s="588"/>
      <c r="AY574" s="588"/>
      <c r="AZ574" s="588"/>
      <c r="BA574" s="588"/>
      <c r="BB574" s="588"/>
      <c r="BC574" s="588"/>
      <c r="BD574" s="588"/>
      <c r="BE574" s="588"/>
      <c r="BF574" s="588"/>
      <c r="BG574" s="588"/>
      <c r="BH574" s="588"/>
      <c r="BI574" s="588"/>
      <c r="BJ574" s="588"/>
      <c r="BK574" s="588"/>
      <c r="BL574" s="588"/>
      <c r="BM574" s="588"/>
      <c r="BN574" s="588"/>
      <c r="BO574" s="588"/>
      <c r="BP574" s="588"/>
      <c r="BQ574" s="588"/>
      <c r="BR574" s="588"/>
      <c r="BS574" s="588"/>
      <c r="BT574" s="588"/>
      <c r="BU574" s="588"/>
      <c r="BV574" s="588"/>
      <c r="BW574" s="588"/>
      <c r="BX574" s="588"/>
      <c r="BY574" s="588"/>
      <c r="BZ574" s="588"/>
      <c r="CA574" s="588"/>
      <c r="CB574" s="588"/>
      <c r="CC574" s="588"/>
      <c r="CD574" s="588"/>
      <c r="CE574" s="588"/>
      <c r="CF574" s="588"/>
      <c r="CG574" s="588"/>
      <c r="CH574" s="588"/>
      <c r="CI574" s="588"/>
      <c r="CJ574" s="588"/>
      <c r="CK574" s="588"/>
      <c r="CL574" s="588"/>
      <c r="CM574" s="588"/>
      <c r="CN574" s="588"/>
      <c r="CO574" s="588"/>
      <c r="CP574" s="588"/>
      <c r="CQ574" s="588"/>
      <c r="CR574" s="588"/>
      <c r="CS574" s="588"/>
      <c r="CT574" s="588"/>
      <c r="CU574" s="588"/>
      <c r="CV574" s="588"/>
      <c r="CW574" s="588"/>
      <c r="CX574" s="588"/>
      <c r="CY574" s="588"/>
      <c r="CZ574" s="588"/>
      <c r="DA574" s="588"/>
      <c r="DB574" s="588"/>
      <c r="DC574" s="588"/>
      <c r="DD574" s="588"/>
      <c r="DE574" s="588"/>
      <c r="DF574" s="588"/>
      <c r="DG574" s="588"/>
      <c r="DH574" s="588"/>
      <c r="DI574" s="588"/>
      <c r="DJ574" s="588"/>
      <c r="DK574" s="588"/>
      <c r="DL574" s="588"/>
      <c r="DM574" s="588"/>
      <c r="DN574" s="588"/>
      <c r="DO574" s="588"/>
      <c r="DP574" s="588"/>
      <c r="DQ574" s="588"/>
      <c r="DR574" s="588"/>
      <c r="DS574" s="588"/>
      <c r="DT574" s="588"/>
      <c r="DU574" s="588"/>
      <c r="DV574" s="588"/>
      <c r="DW574" s="588"/>
      <c r="DX574" s="588"/>
      <c r="DY574" s="588"/>
      <c r="DZ574" s="588"/>
      <c r="EA574" s="588"/>
      <c r="EB574" s="588"/>
      <c r="EC574" s="588"/>
      <c r="ED574" s="588"/>
      <c r="EE574" s="588"/>
      <c r="EF574" s="588"/>
      <c r="EG574" s="588"/>
      <c r="EH574" s="588"/>
      <c r="EI574" s="588"/>
      <c r="EJ574" s="588"/>
      <c r="EK574" s="588"/>
      <c r="EL574" s="588"/>
      <c r="EM574" s="588"/>
      <c r="EN574" s="588"/>
      <c r="EO574" s="588"/>
      <c r="EP574" s="588"/>
      <c r="EQ574" s="588"/>
      <c r="ER574" s="588"/>
      <c r="ES574" s="588"/>
      <c r="ET574" s="588"/>
      <c r="EU574" s="588"/>
      <c r="EV574" s="588"/>
      <c r="EW574" s="588"/>
      <c r="EX574" s="588"/>
      <c r="EY574" s="588"/>
      <c r="EZ574" s="588"/>
      <c r="FA574" s="588"/>
      <c r="FB574" s="588"/>
      <c r="FC574" s="588"/>
      <c r="FD574" s="588"/>
      <c r="FE574" s="588"/>
      <c r="FF574" s="588"/>
      <c r="FG574" s="588"/>
      <c r="FH574" s="588"/>
      <c r="FI574" s="588"/>
      <c r="FJ574" s="588"/>
      <c r="FK574" s="588"/>
      <c r="FL574" s="588"/>
      <c r="FM574" s="588"/>
      <c r="FN574" s="588"/>
      <c r="FO574" s="588"/>
      <c r="FP574" s="588"/>
      <c r="FQ574" s="588"/>
      <c r="FR574" s="588"/>
      <c r="FS574" s="588"/>
      <c r="FT574" s="588"/>
      <c r="FU574" s="588"/>
      <c r="FV574" s="588"/>
      <c r="FW574" s="588"/>
      <c r="FX574" s="588"/>
      <c r="FY574" s="588"/>
      <c r="FZ574" s="588"/>
      <c r="GA574" s="588"/>
      <c r="GB574" s="588"/>
      <c r="GC574" s="588"/>
      <c r="GD574" s="588"/>
      <c r="GE574" s="588"/>
      <c r="GF574" s="588"/>
      <c r="GG574" s="588"/>
      <c r="GH574" s="588"/>
      <c r="GI574" s="588"/>
      <c r="GJ574" s="588"/>
      <c r="GK574" s="588"/>
      <c r="GL574" s="588"/>
      <c r="GM574" s="588"/>
      <c r="GN574" s="588"/>
      <c r="GO574" s="588"/>
      <c r="GP574" s="588"/>
      <c r="GQ574" s="588"/>
      <c r="GR574" s="588"/>
      <c r="GS574" s="588"/>
      <c r="GT574" s="588"/>
      <c r="GU574" s="588"/>
      <c r="GV574" s="588"/>
      <c r="GW574" s="588"/>
      <c r="GX574" s="588"/>
      <c r="GY574" s="588"/>
      <c r="GZ574" s="588"/>
      <c r="HA574" s="588"/>
      <c r="HB574" s="588"/>
      <c r="HC574" s="588"/>
      <c r="HD574" s="588"/>
      <c r="HE574" s="588"/>
      <c r="HF574" s="588"/>
      <c r="HG574" s="588"/>
      <c r="HH574" s="588"/>
      <c r="HI574" s="588"/>
      <c r="HJ574" s="588"/>
      <c r="HK574" s="588"/>
      <c r="HL574" s="588"/>
      <c r="HM574" s="588"/>
      <c r="HN574" s="588"/>
      <c r="HO574" s="588"/>
      <c r="HP574" s="588"/>
      <c r="HQ574" s="588"/>
      <c r="HR574" s="588"/>
      <c r="HS574" s="588"/>
      <c r="HT574" s="588"/>
      <c r="HU574" s="588"/>
      <c r="HV574" s="588"/>
      <c r="HW574" s="588"/>
      <c r="HX574" s="588"/>
      <c r="HY574" s="588"/>
      <c r="HZ574" s="588"/>
      <c r="IA574" s="588"/>
      <c r="IB574" s="588"/>
      <c r="IC574" s="588"/>
      <c r="ID574" s="588"/>
      <c r="IE574" s="588"/>
      <c r="IF574" s="588"/>
      <c r="IG574" s="588"/>
      <c r="IH574" s="588"/>
      <c r="II574" s="588"/>
      <c r="IJ574" s="588"/>
      <c r="IK574" s="588"/>
      <c r="IL574" s="588"/>
      <c r="IM574" s="588"/>
      <c r="IN574" s="588"/>
      <c r="IO574" s="588"/>
      <c r="IP574" s="588"/>
      <c r="IQ574" s="588"/>
      <c r="IR574" s="588"/>
      <c r="IS574" s="588"/>
      <c r="IT574" s="588"/>
      <c r="IU574" s="588"/>
      <c r="IV574" s="588"/>
    </row>
    <row r="575" spans="1:256" s="589" customFormat="1" ht="19.5" customHeight="1" x14ac:dyDescent="0.2">
      <c r="A575" s="586"/>
      <c r="B575" s="885" t="s">
        <v>215</v>
      </c>
      <c r="C575" s="897"/>
      <c r="D575" s="590" t="s">
        <v>22</v>
      </c>
      <c r="E575" s="590" t="s">
        <v>216</v>
      </c>
      <c r="F575" s="899" t="s">
        <v>217</v>
      </c>
      <c r="G575" s="899"/>
      <c r="H575" s="899" t="s">
        <v>218</v>
      </c>
      <c r="I575" s="900"/>
      <c r="J575" s="587"/>
      <c r="K575" s="587"/>
      <c r="L575" s="587"/>
      <c r="M575" s="588"/>
      <c r="N575" s="588"/>
      <c r="O575" s="588"/>
      <c r="P575" s="588"/>
      <c r="Q575" s="588"/>
      <c r="R575" s="588"/>
      <c r="S575" s="588"/>
      <c r="T575" s="588"/>
      <c r="U575" s="588"/>
      <c r="V575" s="588"/>
      <c r="W575" s="588"/>
      <c r="X575" s="588"/>
      <c r="Y575" s="588"/>
      <c r="Z575" s="588"/>
      <c r="AA575" s="588"/>
      <c r="AB575" s="588"/>
      <c r="AC575" s="588"/>
      <c r="AD575" s="588"/>
      <c r="AE575" s="588"/>
      <c r="AF575" s="588"/>
      <c r="AG575" s="588"/>
      <c r="AH575" s="588"/>
      <c r="AI575" s="588"/>
      <c r="AJ575" s="588"/>
      <c r="AK575" s="588"/>
      <c r="AL575" s="588"/>
      <c r="AM575" s="588"/>
      <c r="AN575" s="588"/>
      <c r="AO575" s="588"/>
      <c r="AP575" s="588"/>
      <c r="AQ575" s="588"/>
      <c r="AR575" s="588"/>
      <c r="AS575" s="588"/>
      <c r="AT575" s="588"/>
      <c r="AU575" s="588"/>
      <c r="AV575" s="588"/>
      <c r="AW575" s="588"/>
      <c r="AX575" s="588"/>
      <c r="AY575" s="588"/>
      <c r="AZ575" s="588"/>
      <c r="BA575" s="588"/>
      <c r="BB575" s="588"/>
      <c r="BC575" s="588"/>
      <c r="BD575" s="588"/>
      <c r="BE575" s="588"/>
      <c r="BF575" s="588"/>
      <c r="BG575" s="588"/>
      <c r="BH575" s="588"/>
      <c r="BI575" s="588"/>
      <c r="BJ575" s="588"/>
      <c r="BK575" s="588"/>
      <c r="BL575" s="588"/>
      <c r="BM575" s="588"/>
      <c r="BN575" s="588"/>
      <c r="BO575" s="588"/>
      <c r="BP575" s="588"/>
      <c r="BQ575" s="588"/>
      <c r="BR575" s="588"/>
      <c r="BS575" s="588"/>
      <c r="BT575" s="588"/>
      <c r="BU575" s="588"/>
      <c r="BV575" s="588"/>
      <c r="BW575" s="588"/>
      <c r="BX575" s="588"/>
      <c r="BY575" s="588"/>
      <c r="BZ575" s="588"/>
      <c r="CA575" s="588"/>
      <c r="CB575" s="588"/>
      <c r="CC575" s="588"/>
      <c r="CD575" s="588"/>
      <c r="CE575" s="588"/>
      <c r="CF575" s="588"/>
      <c r="CG575" s="588"/>
      <c r="CH575" s="588"/>
      <c r="CI575" s="588"/>
      <c r="CJ575" s="588"/>
      <c r="CK575" s="588"/>
      <c r="CL575" s="588"/>
      <c r="CM575" s="588"/>
      <c r="CN575" s="588"/>
      <c r="CO575" s="588"/>
      <c r="CP575" s="588"/>
      <c r="CQ575" s="588"/>
      <c r="CR575" s="588"/>
      <c r="CS575" s="588"/>
      <c r="CT575" s="588"/>
      <c r="CU575" s="588"/>
      <c r="CV575" s="588"/>
      <c r="CW575" s="588"/>
      <c r="CX575" s="588"/>
      <c r="CY575" s="588"/>
      <c r="CZ575" s="588"/>
      <c r="DA575" s="588"/>
      <c r="DB575" s="588"/>
      <c r="DC575" s="588"/>
      <c r="DD575" s="588"/>
      <c r="DE575" s="588"/>
      <c r="DF575" s="588"/>
      <c r="DG575" s="588"/>
      <c r="DH575" s="588"/>
      <c r="DI575" s="588"/>
      <c r="DJ575" s="588"/>
      <c r="DK575" s="588"/>
      <c r="DL575" s="588"/>
      <c r="DM575" s="588"/>
      <c r="DN575" s="588"/>
      <c r="DO575" s="588"/>
      <c r="DP575" s="588"/>
      <c r="DQ575" s="588"/>
      <c r="DR575" s="588"/>
      <c r="DS575" s="588"/>
      <c r="DT575" s="588"/>
      <c r="DU575" s="588"/>
      <c r="DV575" s="588"/>
      <c r="DW575" s="588"/>
      <c r="DX575" s="588"/>
      <c r="DY575" s="588"/>
      <c r="DZ575" s="588"/>
      <c r="EA575" s="588"/>
      <c r="EB575" s="588"/>
      <c r="EC575" s="588"/>
      <c r="ED575" s="588"/>
      <c r="EE575" s="588"/>
      <c r="EF575" s="588"/>
      <c r="EG575" s="588"/>
      <c r="EH575" s="588"/>
      <c r="EI575" s="588"/>
      <c r="EJ575" s="588"/>
      <c r="EK575" s="588"/>
      <c r="EL575" s="588"/>
      <c r="EM575" s="588"/>
      <c r="EN575" s="588"/>
      <c r="EO575" s="588"/>
      <c r="EP575" s="588"/>
      <c r="EQ575" s="588"/>
      <c r="ER575" s="588"/>
      <c r="ES575" s="588"/>
      <c r="ET575" s="588"/>
      <c r="EU575" s="588"/>
      <c r="EV575" s="588"/>
      <c r="EW575" s="588"/>
      <c r="EX575" s="588"/>
      <c r="EY575" s="588"/>
      <c r="EZ575" s="588"/>
      <c r="FA575" s="588"/>
      <c r="FB575" s="588"/>
      <c r="FC575" s="588"/>
      <c r="FD575" s="588"/>
      <c r="FE575" s="588"/>
      <c r="FF575" s="588"/>
      <c r="FG575" s="588"/>
      <c r="FH575" s="588"/>
      <c r="FI575" s="588"/>
      <c r="FJ575" s="588"/>
      <c r="FK575" s="588"/>
      <c r="FL575" s="588"/>
      <c r="FM575" s="588"/>
      <c r="FN575" s="588"/>
      <c r="FO575" s="588"/>
      <c r="FP575" s="588"/>
      <c r="FQ575" s="588"/>
      <c r="FR575" s="588"/>
      <c r="FS575" s="588"/>
      <c r="FT575" s="588"/>
      <c r="FU575" s="588"/>
      <c r="FV575" s="588"/>
      <c r="FW575" s="588"/>
      <c r="FX575" s="588"/>
      <c r="FY575" s="588"/>
      <c r="FZ575" s="588"/>
      <c r="GA575" s="588"/>
      <c r="GB575" s="588"/>
      <c r="GC575" s="588"/>
      <c r="GD575" s="588"/>
      <c r="GE575" s="588"/>
      <c r="GF575" s="588"/>
      <c r="GG575" s="588"/>
      <c r="GH575" s="588"/>
      <c r="GI575" s="588"/>
      <c r="GJ575" s="588"/>
      <c r="GK575" s="588"/>
      <c r="GL575" s="588"/>
      <c r="GM575" s="588"/>
      <c r="GN575" s="588"/>
      <c r="GO575" s="588"/>
      <c r="GP575" s="588"/>
      <c r="GQ575" s="588"/>
      <c r="GR575" s="588"/>
      <c r="GS575" s="588"/>
      <c r="GT575" s="588"/>
      <c r="GU575" s="588"/>
      <c r="GV575" s="588"/>
      <c r="GW575" s="588"/>
      <c r="GX575" s="588"/>
      <c r="GY575" s="588"/>
      <c r="GZ575" s="588"/>
      <c r="HA575" s="588"/>
      <c r="HB575" s="588"/>
      <c r="HC575" s="588"/>
      <c r="HD575" s="588"/>
      <c r="HE575" s="588"/>
      <c r="HF575" s="588"/>
      <c r="HG575" s="588"/>
      <c r="HH575" s="588"/>
      <c r="HI575" s="588"/>
      <c r="HJ575" s="588"/>
      <c r="HK575" s="588"/>
      <c r="HL575" s="588"/>
      <c r="HM575" s="588"/>
      <c r="HN575" s="588"/>
      <c r="HO575" s="588"/>
      <c r="HP575" s="588"/>
      <c r="HQ575" s="588"/>
      <c r="HR575" s="588"/>
      <c r="HS575" s="588"/>
      <c r="HT575" s="588"/>
      <c r="HU575" s="588"/>
      <c r="HV575" s="588"/>
      <c r="HW575" s="588"/>
      <c r="HX575" s="588"/>
      <c r="HY575" s="588"/>
      <c r="HZ575" s="588"/>
      <c r="IA575" s="588"/>
      <c r="IB575" s="588"/>
      <c r="IC575" s="588"/>
      <c r="ID575" s="588"/>
      <c r="IE575" s="588"/>
      <c r="IF575" s="588"/>
      <c r="IG575" s="588"/>
      <c r="IH575" s="588"/>
      <c r="II575" s="588"/>
      <c r="IJ575" s="588"/>
      <c r="IK575" s="588"/>
      <c r="IL575" s="588"/>
      <c r="IM575" s="588"/>
      <c r="IN575" s="588"/>
      <c r="IO575" s="588"/>
      <c r="IP575" s="588"/>
      <c r="IQ575" s="588"/>
      <c r="IR575" s="588"/>
      <c r="IS575" s="588"/>
      <c r="IT575" s="588"/>
      <c r="IU575" s="588"/>
      <c r="IV575" s="588"/>
    </row>
    <row r="576" spans="1:256" s="177" customFormat="1" ht="62.25" customHeight="1" x14ac:dyDescent="0.2">
      <c r="A576" s="591" t="str">
        <f>B574</f>
        <v>ELE-017</v>
      </c>
      <c r="B576" s="825" t="str">
        <f>'[8]Anexo 2 elétrica'!B31</f>
        <v>Remoção de todos os eletrodutos DN 1 1/4" por onde passam os circuitos 6 e 9 do QD-AC que serão desativados, conforme projeto elétrico.</v>
      </c>
      <c r="C576" s="826"/>
      <c r="D576" s="560" t="s">
        <v>11</v>
      </c>
      <c r="E576" s="101">
        <v>22022</v>
      </c>
      <c r="F576" s="836" t="s">
        <v>209</v>
      </c>
      <c r="G576" s="837"/>
      <c r="H576" s="907" t="s">
        <v>221</v>
      </c>
      <c r="I576" s="908"/>
      <c r="J576" s="178" t="e">
        <f>#REF!</f>
        <v>#REF!</v>
      </c>
      <c r="K576" s="175"/>
      <c r="L576" s="175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  <c r="BY576" s="176"/>
      <c r="BZ576" s="176"/>
      <c r="CA576" s="176"/>
      <c r="CB576" s="176"/>
      <c r="CC576" s="176"/>
      <c r="CD576" s="176"/>
      <c r="CE576" s="176"/>
      <c r="CF576" s="176"/>
      <c r="CG576" s="176"/>
      <c r="CH576" s="176"/>
      <c r="CI576" s="176"/>
      <c r="CJ576" s="176"/>
      <c r="CK576" s="176"/>
      <c r="CL576" s="176"/>
      <c r="CM576" s="176"/>
      <c r="CN576" s="176"/>
      <c r="CO576" s="176"/>
      <c r="CP576" s="176"/>
      <c r="CQ576" s="176"/>
      <c r="CR576" s="176"/>
      <c r="CS576" s="176"/>
      <c r="CT576" s="176"/>
      <c r="CU576" s="176"/>
      <c r="CV576" s="176"/>
      <c r="CW576" s="176"/>
      <c r="CX576" s="176"/>
      <c r="CY576" s="176"/>
      <c r="CZ576" s="176"/>
      <c r="DA576" s="176"/>
      <c r="DB576" s="176"/>
      <c r="DC576" s="176"/>
      <c r="DD576" s="176"/>
      <c r="DE576" s="176"/>
      <c r="DF576" s="176"/>
      <c r="DG576" s="176"/>
      <c r="DH576" s="176"/>
      <c r="DI576" s="176"/>
      <c r="DJ576" s="176"/>
      <c r="DK576" s="176"/>
      <c r="DL576" s="176"/>
      <c r="DM576" s="176"/>
      <c r="DN576" s="176"/>
      <c r="DO576" s="176"/>
      <c r="DP576" s="176"/>
      <c r="DQ576" s="176"/>
      <c r="DR576" s="176"/>
      <c r="DS576" s="176"/>
      <c r="DT576" s="176"/>
      <c r="DU576" s="176"/>
      <c r="DV576" s="176"/>
      <c r="DW576" s="176"/>
      <c r="DX576" s="176"/>
      <c r="DY576" s="176"/>
      <c r="DZ576" s="176"/>
      <c r="EA576" s="176"/>
      <c r="EB576" s="176"/>
      <c r="EC576" s="176"/>
      <c r="ED576" s="176"/>
      <c r="EE576" s="176"/>
      <c r="EF576" s="176"/>
      <c r="EG576" s="176"/>
      <c r="EH576" s="176"/>
      <c r="EI576" s="176"/>
      <c r="EJ576" s="176"/>
      <c r="EK576" s="176"/>
      <c r="EL576" s="176"/>
      <c r="EM576" s="176"/>
      <c r="EN576" s="176"/>
      <c r="EO576" s="176"/>
      <c r="EP576" s="176"/>
      <c r="EQ576" s="176"/>
      <c r="ER576" s="176"/>
      <c r="ES576" s="176"/>
      <c r="ET576" s="176"/>
      <c r="EU576" s="176"/>
      <c r="EV576" s="176"/>
      <c r="EW576" s="176"/>
      <c r="EX576" s="176"/>
      <c r="EY576" s="176"/>
      <c r="EZ576" s="176"/>
      <c r="FA576" s="176"/>
      <c r="FB576" s="176"/>
      <c r="FC576" s="176"/>
      <c r="FD576" s="176"/>
      <c r="FE576" s="176"/>
      <c r="FF576" s="176"/>
      <c r="FG576" s="176"/>
      <c r="FH576" s="176"/>
      <c r="FI576" s="176"/>
      <c r="FJ576" s="176"/>
      <c r="FK576" s="176"/>
      <c r="FL576" s="176"/>
      <c r="FM576" s="176"/>
      <c r="FN576" s="176"/>
      <c r="FO576" s="176"/>
      <c r="FP576" s="176"/>
      <c r="FQ576" s="176"/>
      <c r="FR576" s="176"/>
      <c r="FS576" s="176"/>
      <c r="FT576" s="176"/>
      <c r="FU576" s="176"/>
      <c r="FV576" s="176"/>
      <c r="FW576" s="176"/>
      <c r="FX576" s="176"/>
      <c r="FY576" s="176"/>
      <c r="FZ576" s="176"/>
      <c r="GA576" s="176"/>
      <c r="GB576" s="176"/>
      <c r="GC576" s="176"/>
      <c r="GD576" s="176"/>
      <c r="GE576" s="176"/>
      <c r="GF576" s="176"/>
      <c r="GG576" s="176"/>
      <c r="GH576" s="176"/>
      <c r="GI576" s="176"/>
      <c r="GJ576" s="176"/>
      <c r="GK576" s="176"/>
      <c r="GL576" s="176"/>
      <c r="GM576" s="176"/>
      <c r="GN576" s="176"/>
      <c r="GO576" s="176"/>
      <c r="GP576" s="176"/>
      <c r="GQ576" s="176"/>
      <c r="GR576" s="176"/>
      <c r="GS576" s="176"/>
      <c r="GT576" s="176"/>
      <c r="GU576" s="176"/>
      <c r="GV576" s="176"/>
      <c r="GW576" s="176"/>
      <c r="GX576" s="176"/>
      <c r="GY576" s="176"/>
      <c r="GZ576" s="176"/>
      <c r="HA576" s="176"/>
      <c r="HB576" s="176"/>
      <c r="HC576" s="176"/>
      <c r="HD576" s="176"/>
      <c r="HE576" s="176"/>
      <c r="HF576" s="176"/>
      <c r="HG576" s="176"/>
      <c r="HH576" s="176"/>
      <c r="HI576" s="176"/>
      <c r="HJ576" s="176"/>
      <c r="HK576" s="176"/>
      <c r="HL576" s="176"/>
      <c r="HM576" s="176"/>
      <c r="HN576" s="176"/>
      <c r="HO576" s="176"/>
      <c r="HP576" s="176"/>
      <c r="HQ576" s="176"/>
      <c r="HR576" s="176"/>
      <c r="HS576" s="176"/>
      <c r="HT576" s="176"/>
      <c r="HU576" s="176"/>
      <c r="HV576" s="176"/>
      <c r="HW576" s="176"/>
      <c r="HX576" s="176"/>
      <c r="HY576" s="176"/>
      <c r="HZ576" s="176"/>
      <c r="IA576" s="176"/>
      <c r="IB576" s="176"/>
      <c r="IC576" s="176"/>
      <c r="ID576" s="176"/>
      <c r="IE576" s="176"/>
      <c r="IF576" s="176"/>
      <c r="IG576" s="176"/>
      <c r="IH576" s="176"/>
      <c r="II576" s="176"/>
      <c r="IJ576" s="176"/>
      <c r="IK576" s="176"/>
      <c r="IL576" s="176"/>
      <c r="IM576" s="176"/>
      <c r="IN576" s="176"/>
      <c r="IO576" s="176"/>
      <c r="IP576" s="176"/>
      <c r="IQ576" s="176"/>
      <c r="IR576" s="176"/>
      <c r="IS576" s="176"/>
      <c r="IT576" s="176"/>
      <c r="IU576" s="176"/>
      <c r="IV576" s="176"/>
    </row>
    <row r="577" spans="1:256" s="177" customFormat="1" x14ac:dyDescent="0.2">
      <c r="A577" s="591"/>
      <c r="B577" s="102"/>
      <c r="C577" s="672"/>
      <c r="D577" s="672"/>
      <c r="E577" s="672"/>
      <c r="F577" s="104"/>
      <c r="G577" s="105"/>
      <c r="H577" s="106"/>
      <c r="I577" s="107"/>
      <c r="J577" s="179"/>
      <c r="K577" s="175"/>
      <c r="L577" s="175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  <c r="BY577" s="176"/>
      <c r="BZ577" s="176"/>
      <c r="CA577" s="176"/>
      <c r="CB577" s="176"/>
      <c r="CC577" s="176"/>
      <c r="CD577" s="176"/>
      <c r="CE577" s="176"/>
      <c r="CF577" s="176"/>
      <c r="CG577" s="176"/>
      <c r="CH577" s="176"/>
      <c r="CI577" s="176"/>
      <c r="CJ577" s="176"/>
      <c r="CK577" s="176"/>
      <c r="CL577" s="176"/>
      <c r="CM577" s="176"/>
      <c r="CN577" s="176"/>
      <c r="CO577" s="176"/>
      <c r="CP577" s="176"/>
      <c r="CQ577" s="176"/>
      <c r="CR577" s="176"/>
      <c r="CS577" s="176"/>
      <c r="CT577" s="176"/>
      <c r="CU577" s="176"/>
      <c r="CV577" s="176"/>
      <c r="CW577" s="176"/>
      <c r="CX577" s="176"/>
      <c r="CY577" s="176"/>
      <c r="CZ577" s="176"/>
      <c r="DA577" s="176"/>
      <c r="DB577" s="176"/>
      <c r="DC577" s="176"/>
      <c r="DD577" s="176"/>
      <c r="DE577" s="176"/>
      <c r="DF577" s="176"/>
      <c r="DG577" s="176"/>
      <c r="DH577" s="176"/>
      <c r="DI577" s="176"/>
      <c r="DJ577" s="176"/>
      <c r="DK577" s="176"/>
      <c r="DL577" s="176"/>
      <c r="DM577" s="176"/>
      <c r="DN577" s="176"/>
      <c r="DO577" s="176"/>
      <c r="DP577" s="176"/>
      <c r="DQ577" s="176"/>
      <c r="DR577" s="176"/>
      <c r="DS577" s="176"/>
      <c r="DT577" s="176"/>
      <c r="DU577" s="176"/>
      <c r="DV577" s="176"/>
      <c r="DW577" s="176"/>
      <c r="DX577" s="176"/>
      <c r="DY577" s="176"/>
      <c r="DZ577" s="176"/>
      <c r="EA577" s="176"/>
      <c r="EB577" s="176"/>
      <c r="EC577" s="176"/>
      <c r="ED577" s="176"/>
      <c r="EE577" s="176"/>
      <c r="EF577" s="176"/>
      <c r="EG577" s="176"/>
      <c r="EH577" s="176"/>
      <c r="EI577" s="176"/>
      <c r="EJ577" s="176"/>
      <c r="EK577" s="176"/>
      <c r="EL577" s="176"/>
      <c r="EM577" s="176"/>
      <c r="EN577" s="176"/>
      <c r="EO577" s="176"/>
      <c r="EP577" s="176"/>
      <c r="EQ577" s="176"/>
      <c r="ER577" s="176"/>
      <c r="ES577" s="176"/>
      <c r="ET577" s="176"/>
      <c r="EU577" s="176"/>
      <c r="EV577" s="176"/>
      <c r="EW577" s="176"/>
      <c r="EX577" s="176"/>
      <c r="EY577" s="176"/>
      <c r="EZ577" s="176"/>
      <c r="FA577" s="176"/>
      <c r="FB577" s="176"/>
      <c r="FC577" s="176"/>
      <c r="FD577" s="176"/>
      <c r="FE577" s="176"/>
      <c r="FF577" s="176"/>
      <c r="FG577" s="176"/>
      <c r="FH577" s="176"/>
      <c r="FI577" s="176"/>
      <c r="FJ577" s="176"/>
      <c r="FK577" s="176"/>
      <c r="FL577" s="176"/>
      <c r="FM577" s="176"/>
      <c r="FN577" s="176"/>
      <c r="FO577" s="176"/>
      <c r="FP577" s="176"/>
      <c r="FQ577" s="176"/>
      <c r="FR577" s="176"/>
      <c r="FS577" s="176"/>
      <c r="FT577" s="176"/>
      <c r="FU577" s="176"/>
      <c r="FV577" s="176"/>
      <c r="FW577" s="176"/>
      <c r="FX577" s="176"/>
      <c r="FY577" s="176"/>
      <c r="FZ577" s="176"/>
      <c r="GA577" s="176"/>
      <c r="GB577" s="176"/>
      <c r="GC577" s="176"/>
      <c r="GD577" s="176"/>
      <c r="GE577" s="176"/>
      <c r="GF577" s="176"/>
      <c r="GG577" s="176"/>
      <c r="GH577" s="176"/>
      <c r="GI577" s="176"/>
      <c r="GJ577" s="176"/>
      <c r="GK577" s="176"/>
      <c r="GL577" s="176"/>
      <c r="GM577" s="176"/>
      <c r="GN577" s="176"/>
      <c r="GO577" s="176"/>
      <c r="GP577" s="176"/>
      <c r="GQ577" s="176"/>
      <c r="GR577" s="176"/>
      <c r="GS577" s="176"/>
      <c r="GT577" s="176"/>
      <c r="GU577" s="176"/>
      <c r="GV577" s="176"/>
      <c r="GW577" s="176"/>
      <c r="GX577" s="176"/>
      <c r="GY577" s="176"/>
      <c r="GZ577" s="176"/>
      <c r="HA577" s="176"/>
      <c r="HB577" s="176"/>
      <c r="HC577" s="176"/>
      <c r="HD577" s="176"/>
      <c r="HE577" s="176"/>
      <c r="HF577" s="176"/>
      <c r="HG577" s="176"/>
      <c r="HH577" s="176"/>
      <c r="HI577" s="176"/>
      <c r="HJ577" s="176"/>
      <c r="HK577" s="176"/>
      <c r="HL577" s="176"/>
      <c r="HM577" s="176"/>
      <c r="HN577" s="176"/>
      <c r="HO577" s="176"/>
      <c r="HP577" s="176"/>
      <c r="HQ577" s="176"/>
      <c r="HR577" s="176"/>
      <c r="HS577" s="176"/>
      <c r="HT577" s="176"/>
      <c r="HU577" s="176"/>
      <c r="HV577" s="176"/>
      <c r="HW577" s="176"/>
      <c r="HX577" s="176"/>
      <c r="HY577" s="176"/>
      <c r="HZ577" s="176"/>
      <c r="IA577" s="176"/>
      <c r="IB577" s="176"/>
      <c r="IC577" s="176"/>
      <c r="ID577" s="176"/>
      <c r="IE577" s="176"/>
      <c r="IF577" s="176"/>
      <c r="IG577" s="176"/>
      <c r="IH577" s="176"/>
      <c r="II577" s="176"/>
      <c r="IJ577" s="176"/>
      <c r="IK577" s="176"/>
      <c r="IL577" s="176"/>
      <c r="IM577" s="176"/>
      <c r="IN577" s="176"/>
      <c r="IO577" s="176"/>
      <c r="IP577" s="176"/>
      <c r="IQ577" s="176"/>
      <c r="IR577" s="176"/>
      <c r="IS577" s="176"/>
      <c r="IT577" s="176"/>
      <c r="IU577" s="176"/>
      <c r="IV577" s="176"/>
    </row>
    <row r="578" spans="1:256" s="177" customFormat="1" x14ac:dyDescent="0.2">
      <c r="A578" s="591"/>
      <c r="B578" s="866" t="s">
        <v>222</v>
      </c>
      <c r="C578" s="813" t="s">
        <v>22</v>
      </c>
      <c r="D578" s="813" t="s">
        <v>223</v>
      </c>
      <c r="E578" s="813" t="s">
        <v>17</v>
      </c>
      <c r="F578" s="816" t="s">
        <v>224</v>
      </c>
      <c r="G578" s="818" t="s">
        <v>225</v>
      </c>
      <c r="H578" s="819"/>
      <c r="I578" s="820" t="s">
        <v>226</v>
      </c>
      <c r="J578" s="179"/>
      <c r="K578" s="175"/>
      <c r="L578" s="175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76"/>
      <c r="DX578" s="176"/>
      <c r="DY578" s="176"/>
      <c r="DZ578" s="176"/>
      <c r="EA578" s="176"/>
      <c r="EB578" s="176"/>
      <c r="EC578" s="176"/>
      <c r="ED578" s="176"/>
      <c r="EE578" s="176"/>
      <c r="EF578" s="176"/>
      <c r="EG578" s="176"/>
      <c r="EH578" s="176"/>
      <c r="EI578" s="176"/>
      <c r="EJ578" s="176"/>
      <c r="EK578" s="176"/>
      <c r="EL578" s="176"/>
      <c r="EM578" s="176"/>
      <c r="EN578" s="176"/>
      <c r="EO578" s="176"/>
      <c r="EP578" s="176"/>
      <c r="EQ578" s="176"/>
      <c r="ER578" s="176"/>
      <c r="ES578" s="176"/>
      <c r="ET578" s="176"/>
      <c r="EU578" s="176"/>
      <c r="EV578" s="176"/>
      <c r="EW578" s="176"/>
      <c r="EX578" s="176"/>
      <c r="EY578" s="176"/>
      <c r="EZ578" s="176"/>
      <c r="FA578" s="176"/>
      <c r="FB578" s="176"/>
      <c r="FC578" s="176"/>
      <c r="FD578" s="176"/>
      <c r="FE578" s="176"/>
      <c r="FF578" s="176"/>
      <c r="FG578" s="176"/>
      <c r="FH578" s="176"/>
      <c r="FI578" s="176"/>
      <c r="FJ578" s="176"/>
      <c r="FK578" s="176"/>
      <c r="FL578" s="176"/>
      <c r="FM578" s="176"/>
      <c r="FN578" s="176"/>
      <c r="FO578" s="176"/>
      <c r="FP578" s="176"/>
      <c r="FQ578" s="176"/>
      <c r="FR578" s="176"/>
      <c r="FS578" s="176"/>
      <c r="FT578" s="176"/>
      <c r="FU578" s="176"/>
      <c r="FV578" s="176"/>
      <c r="FW578" s="176"/>
      <c r="FX578" s="176"/>
      <c r="FY578" s="176"/>
      <c r="FZ578" s="176"/>
      <c r="GA578" s="176"/>
      <c r="GB578" s="176"/>
      <c r="GC578" s="176"/>
      <c r="GD578" s="176"/>
      <c r="GE578" s="176"/>
      <c r="GF578" s="176"/>
      <c r="GG578" s="176"/>
      <c r="GH578" s="176"/>
      <c r="GI578" s="176"/>
      <c r="GJ578" s="176"/>
      <c r="GK578" s="176"/>
      <c r="GL578" s="176"/>
      <c r="GM578" s="176"/>
      <c r="GN578" s="176"/>
      <c r="GO578" s="176"/>
      <c r="GP578" s="176"/>
      <c r="GQ578" s="176"/>
      <c r="GR578" s="176"/>
      <c r="GS578" s="176"/>
      <c r="GT578" s="176"/>
      <c r="GU578" s="176"/>
      <c r="GV578" s="176"/>
      <c r="GW578" s="176"/>
      <c r="GX578" s="176"/>
      <c r="GY578" s="176"/>
      <c r="GZ578" s="176"/>
      <c r="HA578" s="176"/>
      <c r="HB578" s="176"/>
      <c r="HC578" s="176"/>
      <c r="HD578" s="176"/>
      <c r="HE578" s="176"/>
      <c r="HF578" s="176"/>
      <c r="HG578" s="176"/>
      <c r="HH578" s="176"/>
      <c r="HI578" s="176"/>
      <c r="HJ578" s="176"/>
      <c r="HK578" s="176"/>
      <c r="HL578" s="176"/>
      <c r="HM578" s="176"/>
      <c r="HN578" s="176"/>
      <c r="HO578" s="176"/>
      <c r="HP578" s="176"/>
      <c r="HQ578" s="176"/>
      <c r="HR578" s="176"/>
      <c r="HS578" s="176"/>
      <c r="HT578" s="176"/>
      <c r="HU578" s="176"/>
      <c r="HV578" s="176"/>
      <c r="HW578" s="176"/>
      <c r="HX578" s="176"/>
      <c r="HY578" s="176"/>
      <c r="HZ578" s="176"/>
      <c r="IA578" s="176"/>
      <c r="IB578" s="176"/>
      <c r="IC578" s="176"/>
      <c r="ID578" s="176"/>
      <c r="IE578" s="176"/>
      <c r="IF578" s="176"/>
      <c r="IG578" s="176"/>
      <c r="IH578" s="176"/>
      <c r="II578" s="176"/>
      <c r="IJ578" s="176"/>
      <c r="IK578" s="176"/>
      <c r="IL578" s="176"/>
      <c r="IM578" s="176"/>
      <c r="IN578" s="176"/>
      <c r="IO578" s="176"/>
      <c r="IP578" s="176"/>
      <c r="IQ578" s="176"/>
      <c r="IR578" s="176"/>
      <c r="IS578" s="176"/>
      <c r="IT578" s="176"/>
      <c r="IU578" s="176"/>
      <c r="IV578" s="176"/>
    </row>
    <row r="579" spans="1:256" s="177" customFormat="1" x14ac:dyDescent="0.2">
      <c r="A579" s="591"/>
      <c r="B579" s="867"/>
      <c r="C579" s="814"/>
      <c r="D579" s="814"/>
      <c r="E579" s="815"/>
      <c r="F579" s="817"/>
      <c r="G579" s="165" t="s">
        <v>227</v>
      </c>
      <c r="H579" s="166" t="s">
        <v>228</v>
      </c>
      <c r="I579" s="821"/>
      <c r="J579" s="179"/>
      <c r="K579" s="175"/>
      <c r="L579" s="175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76"/>
      <c r="DX579" s="176"/>
      <c r="DY579" s="176"/>
      <c r="DZ579" s="176"/>
      <c r="EA579" s="176"/>
      <c r="EB579" s="176"/>
      <c r="EC579" s="176"/>
      <c r="ED579" s="176"/>
      <c r="EE579" s="176"/>
      <c r="EF579" s="176"/>
      <c r="EG579" s="176"/>
      <c r="EH579" s="176"/>
      <c r="EI579" s="176"/>
      <c r="EJ579" s="176"/>
      <c r="EK579" s="176"/>
      <c r="EL579" s="176"/>
      <c r="EM579" s="176"/>
      <c r="EN579" s="176"/>
      <c r="EO579" s="176"/>
      <c r="EP579" s="176"/>
      <c r="EQ579" s="176"/>
      <c r="ER579" s="176"/>
      <c r="ES579" s="176"/>
      <c r="ET579" s="176"/>
      <c r="EU579" s="176"/>
      <c r="EV579" s="176"/>
      <c r="EW579" s="176"/>
      <c r="EX579" s="176"/>
      <c r="EY579" s="176"/>
      <c r="EZ579" s="176"/>
      <c r="FA579" s="176"/>
      <c r="FB579" s="176"/>
      <c r="FC579" s="176"/>
      <c r="FD579" s="176"/>
      <c r="FE579" s="176"/>
      <c r="FF579" s="176"/>
      <c r="FG579" s="176"/>
      <c r="FH579" s="176"/>
      <c r="FI579" s="176"/>
      <c r="FJ579" s="176"/>
      <c r="FK579" s="176"/>
      <c r="FL579" s="176"/>
      <c r="FM579" s="176"/>
      <c r="FN579" s="176"/>
      <c r="FO579" s="176"/>
      <c r="FP579" s="176"/>
      <c r="FQ579" s="176"/>
      <c r="FR579" s="176"/>
      <c r="FS579" s="176"/>
      <c r="FT579" s="176"/>
      <c r="FU579" s="176"/>
      <c r="FV579" s="176"/>
      <c r="FW579" s="176"/>
      <c r="FX579" s="176"/>
      <c r="FY579" s="176"/>
      <c r="FZ579" s="176"/>
      <c r="GA579" s="176"/>
      <c r="GB579" s="176"/>
      <c r="GC579" s="176"/>
      <c r="GD579" s="176"/>
      <c r="GE579" s="176"/>
      <c r="GF579" s="176"/>
      <c r="GG579" s="176"/>
      <c r="GH579" s="176"/>
      <c r="GI579" s="176"/>
      <c r="GJ579" s="176"/>
      <c r="GK579" s="176"/>
      <c r="GL579" s="176"/>
      <c r="GM579" s="176"/>
      <c r="GN579" s="176"/>
      <c r="GO579" s="176"/>
      <c r="GP579" s="176"/>
      <c r="GQ579" s="176"/>
      <c r="GR579" s="176"/>
      <c r="GS579" s="176"/>
      <c r="GT579" s="176"/>
      <c r="GU579" s="176"/>
      <c r="GV579" s="176"/>
      <c r="GW579" s="176"/>
      <c r="GX579" s="176"/>
      <c r="GY579" s="176"/>
      <c r="GZ579" s="176"/>
      <c r="HA579" s="176"/>
      <c r="HB579" s="176"/>
      <c r="HC579" s="176"/>
      <c r="HD579" s="176"/>
      <c r="HE579" s="176"/>
      <c r="HF579" s="176"/>
      <c r="HG579" s="176"/>
      <c r="HH579" s="176"/>
      <c r="HI579" s="176"/>
      <c r="HJ579" s="176"/>
      <c r="HK579" s="176"/>
      <c r="HL579" s="176"/>
      <c r="HM579" s="176"/>
      <c r="HN579" s="176"/>
      <c r="HO579" s="176"/>
      <c r="HP579" s="176"/>
      <c r="HQ579" s="176"/>
      <c r="HR579" s="176"/>
      <c r="HS579" s="176"/>
      <c r="HT579" s="176"/>
      <c r="HU579" s="176"/>
      <c r="HV579" s="176"/>
      <c r="HW579" s="176"/>
      <c r="HX579" s="176"/>
      <c r="HY579" s="176"/>
      <c r="HZ579" s="176"/>
      <c r="IA579" s="176"/>
      <c r="IB579" s="176"/>
      <c r="IC579" s="176"/>
      <c r="ID579" s="176"/>
      <c r="IE579" s="176"/>
      <c r="IF579" s="176"/>
      <c r="IG579" s="176"/>
      <c r="IH579" s="176"/>
      <c r="II579" s="176"/>
      <c r="IJ579" s="176"/>
      <c r="IK579" s="176"/>
      <c r="IL579" s="176"/>
      <c r="IM579" s="176"/>
      <c r="IN579" s="176"/>
      <c r="IO579" s="176"/>
      <c r="IP579" s="176"/>
      <c r="IQ579" s="176"/>
      <c r="IR579" s="176"/>
      <c r="IS579" s="176"/>
      <c r="IT579" s="176"/>
      <c r="IU579" s="176"/>
      <c r="IV579" s="176"/>
    </row>
    <row r="580" spans="1:256" s="177" customFormat="1" ht="27" customHeight="1" x14ac:dyDescent="0.2">
      <c r="A580" s="591"/>
      <c r="B580" s="81" t="s">
        <v>323</v>
      </c>
      <c r="C580" s="77" t="s">
        <v>8</v>
      </c>
      <c r="D580" s="78">
        <v>88264</v>
      </c>
      <c r="E580" s="79" t="s">
        <v>249</v>
      </c>
      <c r="F580" s="80">
        <v>0.16500000000000001</v>
      </c>
      <c r="G580" s="592">
        <f>$G$13</f>
        <v>29.55</v>
      </c>
      <c r="H580" s="114">
        <f>TRUNC(F580*G580,2)</f>
        <v>4.87</v>
      </c>
      <c r="I580" s="169"/>
      <c r="J580" s="179"/>
      <c r="K580" s="175"/>
      <c r="L580" s="175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/>
      <c r="EK580" s="176"/>
      <c r="EL580" s="176"/>
      <c r="EM580" s="176"/>
      <c r="EN580" s="176"/>
      <c r="EO580" s="176"/>
      <c r="EP580" s="176"/>
      <c r="EQ580" s="176"/>
      <c r="ER580" s="176"/>
      <c r="ES580" s="176"/>
      <c r="ET580" s="176"/>
      <c r="EU580" s="176"/>
      <c r="EV580" s="176"/>
      <c r="EW580" s="176"/>
      <c r="EX580" s="176"/>
      <c r="EY580" s="176"/>
      <c r="EZ580" s="176"/>
      <c r="FA580" s="176"/>
      <c r="FB580" s="176"/>
      <c r="FC580" s="176"/>
      <c r="FD580" s="176"/>
      <c r="FE580" s="176"/>
      <c r="FF580" s="176"/>
      <c r="FG580" s="176"/>
      <c r="FH580" s="176"/>
      <c r="FI580" s="176"/>
      <c r="FJ580" s="176"/>
      <c r="FK580" s="176"/>
      <c r="FL580" s="176"/>
      <c r="FM580" s="176"/>
      <c r="FN580" s="176"/>
      <c r="FO580" s="176"/>
      <c r="FP580" s="176"/>
      <c r="FQ580" s="176"/>
      <c r="FR580" s="176"/>
      <c r="FS580" s="176"/>
      <c r="FT580" s="176"/>
      <c r="FU580" s="176"/>
      <c r="FV580" s="176"/>
      <c r="FW580" s="176"/>
      <c r="FX580" s="176"/>
      <c r="FY580" s="176"/>
      <c r="FZ580" s="176"/>
      <c r="GA580" s="176"/>
      <c r="GB580" s="176"/>
      <c r="GC580" s="176"/>
      <c r="GD580" s="176"/>
      <c r="GE580" s="176"/>
      <c r="GF580" s="176"/>
      <c r="GG580" s="176"/>
      <c r="GH580" s="176"/>
      <c r="GI580" s="176"/>
      <c r="GJ580" s="176"/>
      <c r="GK580" s="176"/>
      <c r="GL580" s="176"/>
      <c r="GM580" s="176"/>
      <c r="GN580" s="176"/>
      <c r="GO580" s="176"/>
      <c r="GP580" s="176"/>
      <c r="GQ580" s="176"/>
      <c r="GR580" s="176"/>
      <c r="GS580" s="176"/>
      <c r="GT580" s="176"/>
      <c r="GU580" s="176"/>
      <c r="GV580" s="176"/>
      <c r="GW580" s="176"/>
      <c r="GX580" s="176"/>
      <c r="GY580" s="176"/>
      <c r="GZ580" s="176"/>
      <c r="HA580" s="176"/>
      <c r="HB580" s="176"/>
      <c r="HC580" s="176"/>
      <c r="HD580" s="176"/>
      <c r="HE580" s="176"/>
      <c r="HF580" s="176"/>
      <c r="HG580" s="176"/>
      <c r="HH580" s="176"/>
      <c r="HI580" s="176"/>
      <c r="HJ580" s="176"/>
      <c r="HK580" s="176"/>
      <c r="HL580" s="176"/>
      <c r="HM580" s="176"/>
      <c r="HN580" s="176"/>
      <c r="HO580" s="176"/>
      <c r="HP580" s="176"/>
      <c r="HQ580" s="176"/>
      <c r="HR580" s="176"/>
      <c r="HS580" s="176"/>
      <c r="HT580" s="176"/>
      <c r="HU580" s="176"/>
      <c r="HV580" s="176"/>
      <c r="HW580" s="176"/>
      <c r="HX580" s="176"/>
      <c r="HY580" s="176"/>
      <c r="HZ580" s="176"/>
      <c r="IA580" s="176"/>
      <c r="IB580" s="176"/>
      <c r="IC580" s="176"/>
      <c r="ID580" s="176"/>
      <c r="IE580" s="176"/>
      <c r="IF580" s="176"/>
      <c r="IG580" s="176"/>
      <c r="IH580" s="176"/>
      <c r="II580" s="176"/>
      <c r="IJ580" s="176"/>
      <c r="IK580" s="176"/>
      <c r="IL580" s="176"/>
      <c r="IM580" s="176"/>
      <c r="IN580" s="176"/>
      <c r="IO580" s="176"/>
      <c r="IP580" s="176"/>
      <c r="IQ580" s="176"/>
      <c r="IR580" s="176"/>
      <c r="IS580" s="176"/>
      <c r="IT580" s="176"/>
      <c r="IU580" s="176"/>
      <c r="IV580" s="176"/>
    </row>
    <row r="581" spans="1:256" s="177" customFormat="1" ht="24.75" customHeight="1" x14ac:dyDescent="0.2">
      <c r="A581" s="591"/>
      <c r="B581" s="81" t="s">
        <v>334</v>
      </c>
      <c r="C581" s="77" t="s">
        <v>8</v>
      </c>
      <c r="D581" s="78">
        <v>88316</v>
      </c>
      <c r="E581" s="79" t="s">
        <v>249</v>
      </c>
      <c r="F581" s="80">
        <v>0.25800000000000001</v>
      </c>
      <c r="G581" s="592">
        <v>20.39</v>
      </c>
      <c r="H581" s="114">
        <f>TRUNC(F581*G581,2)</f>
        <v>5.26</v>
      </c>
      <c r="I581" s="169"/>
      <c r="J581" s="179"/>
      <c r="K581" s="175"/>
      <c r="L581" s="175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/>
      <c r="CR581" s="176"/>
      <c r="CS581" s="176"/>
      <c r="CT581" s="176"/>
      <c r="CU581" s="176"/>
      <c r="CV581" s="176"/>
      <c r="CW581" s="176"/>
      <c r="CX581" s="176"/>
      <c r="CY581" s="176"/>
      <c r="CZ581" s="176"/>
      <c r="DA581" s="176"/>
      <c r="DB581" s="176"/>
      <c r="DC581" s="176"/>
      <c r="DD581" s="176"/>
      <c r="DE581" s="176"/>
      <c r="DF581" s="176"/>
      <c r="DG581" s="176"/>
      <c r="DH581" s="176"/>
      <c r="DI581" s="176"/>
      <c r="DJ581" s="176"/>
      <c r="DK581" s="176"/>
      <c r="DL581" s="176"/>
      <c r="DM581" s="176"/>
      <c r="DN581" s="176"/>
      <c r="DO581" s="176"/>
      <c r="DP581" s="176"/>
      <c r="DQ581" s="176"/>
      <c r="DR581" s="176"/>
      <c r="DS581" s="176"/>
      <c r="DT581" s="176"/>
      <c r="DU581" s="176"/>
      <c r="DV581" s="176"/>
      <c r="DW581" s="176"/>
      <c r="DX581" s="176"/>
      <c r="DY581" s="176"/>
      <c r="DZ581" s="176"/>
      <c r="EA581" s="176"/>
      <c r="EB581" s="176"/>
      <c r="EC581" s="176"/>
      <c r="ED581" s="176"/>
      <c r="EE581" s="176"/>
      <c r="EF581" s="176"/>
      <c r="EG581" s="176"/>
      <c r="EH581" s="176"/>
      <c r="EI581" s="176"/>
      <c r="EJ581" s="176"/>
      <c r="EK581" s="176"/>
      <c r="EL581" s="176"/>
      <c r="EM581" s="176"/>
      <c r="EN581" s="176"/>
      <c r="EO581" s="176"/>
      <c r="EP581" s="176"/>
      <c r="EQ581" s="176"/>
      <c r="ER581" s="176"/>
      <c r="ES581" s="176"/>
      <c r="ET581" s="176"/>
      <c r="EU581" s="176"/>
      <c r="EV581" s="176"/>
      <c r="EW581" s="176"/>
      <c r="EX581" s="176"/>
      <c r="EY581" s="176"/>
      <c r="EZ581" s="176"/>
      <c r="FA581" s="176"/>
      <c r="FB581" s="176"/>
      <c r="FC581" s="176"/>
      <c r="FD581" s="176"/>
      <c r="FE581" s="176"/>
      <c r="FF581" s="176"/>
      <c r="FG581" s="176"/>
      <c r="FH581" s="176"/>
      <c r="FI581" s="176"/>
      <c r="FJ581" s="176"/>
      <c r="FK581" s="176"/>
      <c r="FL581" s="176"/>
      <c r="FM581" s="176"/>
      <c r="FN581" s="176"/>
      <c r="FO581" s="176"/>
      <c r="FP581" s="176"/>
      <c r="FQ581" s="176"/>
      <c r="FR581" s="176"/>
      <c r="FS581" s="176"/>
      <c r="FT581" s="176"/>
      <c r="FU581" s="176"/>
      <c r="FV581" s="176"/>
      <c r="FW581" s="176"/>
      <c r="FX581" s="176"/>
      <c r="FY581" s="176"/>
      <c r="FZ581" s="176"/>
      <c r="GA581" s="176"/>
      <c r="GB581" s="176"/>
      <c r="GC581" s="176"/>
      <c r="GD581" s="176"/>
      <c r="GE581" s="176"/>
      <c r="GF581" s="176"/>
      <c r="GG581" s="176"/>
      <c r="GH581" s="176"/>
      <c r="GI581" s="176"/>
      <c r="GJ581" s="176"/>
      <c r="GK581" s="176"/>
      <c r="GL581" s="176"/>
      <c r="GM581" s="176"/>
      <c r="GN581" s="176"/>
      <c r="GO581" s="176"/>
      <c r="GP581" s="176"/>
      <c r="GQ581" s="176"/>
      <c r="GR581" s="176"/>
      <c r="GS581" s="176"/>
      <c r="GT581" s="176"/>
      <c r="GU581" s="176"/>
      <c r="GV581" s="176"/>
      <c r="GW581" s="176"/>
      <c r="GX581" s="176"/>
      <c r="GY581" s="176"/>
      <c r="GZ581" s="176"/>
      <c r="HA581" s="176"/>
      <c r="HB581" s="176"/>
      <c r="HC581" s="176"/>
      <c r="HD581" s="176"/>
      <c r="HE581" s="176"/>
      <c r="HF581" s="176"/>
      <c r="HG581" s="176"/>
      <c r="HH581" s="176"/>
      <c r="HI581" s="176"/>
      <c r="HJ581" s="176"/>
      <c r="HK581" s="176"/>
      <c r="HL581" s="176"/>
      <c r="HM581" s="176"/>
      <c r="HN581" s="176"/>
      <c r="HO581" s="176"/>
      <c r="HP581" s="176"/>
      <c r="HQ581" s="176"/>
      <c r="HR581" s="176"/>
      <c r="HS581" s="176"/>
      <c r="HT581" s="176"/>
      <c r="HU581" s="176"/>
      <c r="HV581" s="176"/>
      <c r="HW581" s="176"/>
      <c r="HX581" s="176"/>
      <c r="HY581" s="176"/>
      <c r="HZ581" s="176"/>
      <c r="IA581" s="176"/>
      <c r="IB581" s="176"/>
      <c r="IC581" s="176"/>
      <c r="ID581" s="176"/>
      <c r="IE581" s="176"/>
      <c r="IF581" s="176"/>
      <c r="IG581" s="176"/>
      <c r="IH581" s="176"/>
      <c r="II581" s="176"/>
      <c r="IJ581" s="176"/>
      <c r="IK581" s="176"/>
      <c r="IL581" s="176"/>
      <c r="IM581" s="176"/>
      <c r="IN581" s="176"/>
      <c r="IO581" s="176"/>
      <c r="IP581" s="176"/>
      <c r="IQ581" s="176"/>
      <c r="IR581" s="176"/>
      <c r="IS581" s="176"/>
      <c r="IT581" s="176"/>
      <c r="IU581" s="176"/>
      <c r="IV581" s="176"/>
    </row>
    <row r="582" spans="1:256" s="177" customFormat="1" x14ac:dyDescent="0.2">
      <c r="A582" s="591"/>
      <c r="B582" s="170" t="s">
        <v>226</v>
      </c>
      <c r="C582" s="808"/>
      <c r="D582" s="809"/>
      <c r="E582" s="809"/>
      <c r="F582" s="809"/>
      <c r="G582" s="809"/>
      <c r="H582" s="810"/>
      <c r="I582" s="171">
        <f>SUM(H580:H581)</f>
        <v>10.129999999999999</v>
      </c>
      <c r="J582" s="179"/>
      <c r="K582" s="175"/>
      <c r="L582" s="175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/>
      <c r="CR582" s="176"/>
      <c r="CS582" s="176"/>
      <c r="CT582" s="176"/>
      <c r="CU582" s="176"/>
      <c r="CV582" s="176"/>
      <c r="CW582" s="176"/>
      <c r="CX582" s="176"/>
      <c r="CY582" s="176"/>
      <c r="CZ582" s="176"/>
      <c r="DA582" s="176"/>
      <c r="DB582" s="176"/>
      <c r="DC582" s="176"/>
      <c r="DD582" s="176"/>
      <c r="DE582" s="176"/>
      <c r="DF582" s="176"/>
      <c r="DG582" s="176"/>
      <c r="DH582" s="176"/>
      <c r="DI582" s="176"/>
      <c r="DJ582" s="176"/>
      <c r="DK582" s="176"/>
      <c r="DL582" s="176"/>
      <c r="DM582" s="176"/>
      <c r="DN582" s="176"/>
      <c r="DO582" s="176"/>
      <c r="DP582" s="176"/>
      <c r="DQ582" s="176"/>
      <c r="DR582" s="176"/>
      <c r="DS582" s="176"/>
      <c r="DT582" s="176"/>
      <c r="DU582" s="176"/>
      <c r="DV582" s="176"/>
      <c r="DW582" s="176"/>
      <c r="DX582" s="176"/>
      <c r="DY582" s="176"/>
      <c r="DZ582" s="176"/>
      <c r="EA582" s="176"/>
      <c r="EB582" s="176"/>
      <c r="EC582" s="176"/>
      <c r="ED582" s="176"/>
      <c r="EE582" s="176"/>
      <c r="EF582" s="176"/>
      <c r="EG582" s="176"/>
      <c r="EH582" s="176"/>
      <c r="EI582" s="176"/>
      <c r="EJ582" s="176"/>
      <c r="EK582" s="176"/>
      <c r="EL582" s="176"/>
      <c r="EM582" s="176"/>
      <c r="EN582" s="176"/>
      <c r="EO582" s="176"/>
      <c r="EP582" s="176"/>
      <c r="EQ582" s="176"/>
      <c r="ER582" s="176"/>
      <c r="ES582" s="176"/>
      <c r="ET582" s="176"/>
      <c r="EU582" s="176"/>
      <c r="EV582" s="176"/>
      <c r="EW582" s="176"/>
      <c r="EX582" s="176"/>
      <c r="EY582" s="176"/>
      <c r="EZ582" s="176"/>
      <c r="FA582" s="176"/>
      <c r="FB582" s="176"/>
      <c r="FC582" s="176"/>
      <c r="FD582" s="176"/>
      <c r="FE582" s="176"/>
      <c r="FF582" s="176"/>
      <c r="FG582" s="176"/>
      <c r="FH582" s="176"/>
      <c r="FI582" s="176"/>
      <c r="FJ582" s="176"/>
      <c r="FK582" s="176"/>
      <c r="FL582" s="176"/>
      <c r="FM582" s="176"/>
      <c r="FN582" s="176"/>
      <c r="FO582" s="176"/>
      <c r="FP582" s="176"/>
      <c r="FQ582" s="176"/>
      <c r="FR582" s="176"/>
      <c r="FS582" s="176"/>
      <c r="FT582" s="176"/>
      <c r="FU582" s="176"/>
      <c r="FV582" s="176"/>
      <c r="FW582" s="176"/>
      <c r="FX582" s="176"/>
      <c r="FY582" s="176"/>
      <c r="FZ582" s="176"/>
      <c r="GA582" s="176"/>
      <c r="GB582" s="176"/>
      <c r="GC582" s="176"/>
      <c r="GD582" s="176"/>
      <c r="GE582" s="176"/>
      <c r="GF582" s="176"/>
      <c r="GG582" s="176"/>
      <c r="GH582" s="176"/>
      <c r="GI582" s="176"/>
      <c r="GJ582" s="176"/>
      <c r="GK582" s="176"/>
      <c r="GL582" s="176"/>
      <c r="GM582" s="176"/>
      <c r="GN582" s="176"/>
      <c r="GO582" s="176"/>
      <c r="GP582" s="176"/>
      <c r="GQ582" s="176"/>
      <c r="GR582" s="176"/>
      <c r="GS582" s="176"/>
      <c r="GT582" s="176"/>
      <c r="GU582" s="176"/>
      <c r="GV582" s="176"/>
      <c r="GW582" s="176"/>
      <c r="GX582" s="176"/>
      <c r="GY582" s="176"/>
      <c r="GZ582" s="176"/>
      <c r="HA582" s="176"/>
      <c r="HB582" s="176"/>
      <c r="HC582" s="176"/>
      <c r="HD582" s="176"/>
      <c r="HE582" s="176"/>
      <c r="HF582" s="176"/>
      <c r="HG582" s="176"/>
      <c r="HH582" s="176"/>
      <c r="HI582" s="176"/>
      <c r="HJ582" s="176"/>
      <c r="HK582" s="176"/>
      <c r="HL582" s="176"/>
      <c r="HM582" s="176"/>
      <c r="HN582" s="176"/>
      <c r="HO582" s="176"/>
      <c r="HP582" s="176"/>
      <c r="HQ582" s="176"/>
      <c r="HR582" s="176"/>
      <c r="HS582" s="176"/>
      <c r="HT582" s="176"/>
      <c r="HU582" s="176"/>
      <c r="HV582" s="176"/>
      <c r="HW582" s="176"/>
      <c r="HX582" s="176"/>
      <c r="HY582" s="176"/>
      <c r="HZ582" s="176"/>
      <c r="IA582" s="176"/>
      <c r="IB582" s="176"/>
      <c r="IC582" s="176"/>
      <c r="ID582" s="176"/>
      <c r="IE582" s="176"/>
      <c r="IF582" s="176"/>
      <c r="IG582" s="176"/>
      <c r="IH582" s="176"/>
      <c r="II582" s="176"/>
      <c r="IJ582" s="176"/>
      <c r="IK582" s="176"/>
      <c r="IL582" s="176"/>
      <c r="IM582" s="176"/>
      <c r="IN582" s="176"/>
      <c r="IO582" s="176"/>
      <c r="IP582" s="176"/>
      <c r="IQ582" s="176"/>
      <c r="IR582" s="176"/>
      <c r="IS582" s="176"/>
      <c r="IT582" s="176"/>
      <c r="IU582" s="176"/>
      <c r="IV582" s="176"/>
    </row>
    <row r="583" spans="1:256" s="177" customFormat="1" x14ac:dyDescent="0.2">
      <c r="A583" s="591"/>
      <c r="B583" s="102"/>
      <c r="C583" s="672"/>
      <c r="D583" s="672"/>
      <c r="E583" s="672"/>
      <c r="F583" s="104"/>
      <c r="G583" s="105"/>
      <c r="H583" s="106"/>
      <c r="I583" s="107"/>
      <c r="J583" s="179"/>
      <c r="K583" s="175"/>
      <c r="L583" s="175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/>
      <c r="CR583" s="176"/>
      <c r="CS583" s="176"/>
      <c r="CT583" s="176"/>
      <c r="CU583" s="176"/>
      <c r="CV583" s="176"/>
      <c r="CW583" s="176"/>
      <c r="CX583" s="176"/>
      <c r="CY583" s="176"/>
      <c r="CZ583" s="176"/>
      <c r="DA583" s="176"/>
      <c r="DB583" s="176"/>
      <c r="DC583" s="176"/>
      <c r="DD583" s="176"/>
      <c r="DE583" s="176"/>
      <c r="DF583" s="176"/>
      <c r="DG583" s="176"/>
      <c r="DH583" s="176"/>
      <c r="DI583" s="176"/>
      <c r="DJ583" s="176"/>
      <c r="DK583" s="176"/>
      <c r="DL583" s="176"/>
      <c r="DM583" s="176"/>
      <c r="DN583" s="176"/>
      <c r="DO583" s="176"/>
      <c r="DP583" s="176"/>
      <c r="DQ583" s="176"/>
      <c r="DR583" s="176"/>
      <c r="DS583" s="176"/>
      <c r="DT583" s="176"/>
      <c r="DU583" s="176"/>
      <c r="DV583" s="176"/>
      <c r="DW583" s="176"/>
      <c r="DX583" s="176"/>
      <c r="DY583" s="176"/>
      <c r="DZ583" s="176"/>
      <c r="EA583" s="176"/>
      <c r="EB583" s="176"/>
      <c r="EC583" s="176"/>
      <c r="ED583" s="176"/>
      <c r="EE583" s="176"/>
      <c r="EF583" s="176"/>
      <c r="EG583" s="176"/>
      <c r="EH583" s="176"/>
      <c r="EI583" s="176"/>
      <c r="EJ583" s="176"/>
      <c r="EK583" s="176"/>
      <c r="EL583" s="176"/>
      <c r="EM583" s="176"/>
      <c r="EN583" s="176"/>
      <c r="EO583" s="176"/>
      <c r="EP583" s="176"/>
      <c r="EQ583" s="176"/>
      <c r="ER583" s="176"/>
      <c r="ES583" s="176"/>
      <c r="ET583" s="176"/>
      <c r="EU583" s="176"/>
      <c r="EV583" s="176"/>
      <c r="EW583" s="176"/>
      <c r="EX583" s="176"/>
      <c r="EY583" s="176"/>
      <c r="EZ583" s="176"/>
      <c r="FA583" s="176"/>
      <c r="FB583" s="176"/>
      <c r="FC583" s="176"/>
      <c r="FD583" s="176"/>
      <c r="FE583" s="176"/>
      <c r="FF583" s="176"/>
      <c r="FG583" s="176"/>
      <c r="FH583" s="176"/>
      <c r="FI583" s="176"/>
      <c r="FJ583" s="176"/>
      <c r="FK583" s="176"/>
      <c r="FL583" s="176"/>
      <c r="FM583" s="176"/>
      <c r="FN583" s="176"/>
      <c r="FO583" s="176"/>
      <c r="FP583" s="176"/>
      <c r="FQ583" s="176"/>
      <c r="FR583" s="176"/>
      <c r="FS583" s="176"/>
      <c r="FT583" s="176"/>
      <c r="FU583" s="176"/>
      <c r="FV583" s="176"/>
      <c r="FW583" s="176"/>
      <c r="FX583" s="176"/>
      <c r="FY583" s="176"/>
      <c r="FZ583" s="176"/>
      <c r="GA583" s="176"/>
      <c r="GB583" s="176"/>
      <c r="GC583" s="176"/>
      <c r="GD583" s="176"/>
      <c r="GE583" s="176"/>
      <c r="GF583" s="176"/>
      <c r="GG583" s="176"/>
      <c r="GH583" s="176"/>
      <c r="GI583" s="176"/>
      <c r="GJ583" s="176"/>
      <c r="GK583" s="176"/>
      <c r="GL583" s="176"/>
      <c r="GM583" s="176"/>
      <c r="GN583" s="176"/>
      <c r="GO583" s="176"/>
      <c r="GP583" s="176"/>
      <c r="GQ583" s="176"/>
      <c r="GR583" s="176"/>
      <c r="GS583" s="176"/>
      <c r="GT583" s="176"/>
      <c r="GU583" s="176"/>
      <c r="GV583" s="176"/>
      <c r="GW583" s="176"/>
      <c r="GX583" s="176"/>
      <c r="GY583" s="176"/>
      <c r="GZ583" s="176"/>
      <c r="HA583" s="176"/>
      <c r="HB583" s="176"/>
      <c r="HC583" s="176"/>
      <c r="HD583" s="176"/>
      <c r="HE583" s="176"/>
      <c r="HF583" s="176"/>
      <c r="HG583" s="176"/>
      <c r="HH583" s="176"/>
      <c r="HI583" s="176"/>
      <c r="HJ583" s="176"/>
      <c r="HK583" s="176"/>
      <c r="HL583" s="176"/>
      <c r="HM583" s="176"/>
      <c r="HN583" s="176"/>
      <c r="HO583" s="176"/>
      <c r="HP583" s="176"/>
      <c r="HQ583" s="176"/>
      <c r="HR583" s="176"/>
      <c r="HS583" s="176"/>
      <c r="HT583" s="176"/>
      <c r="HU583" s="176"/>
      <c r="HV583" s="176"/>
      <c r="HW583" s="176"/>
      <c r="HX583" s="176"/>
      <c r="HY583" s="176"/>
      <c r="HZ583" s="176"/>
      <c r="IA583" s="176"/>
      <c r="IB583" s="176"/>
      <c r="IC583" s="176"/>
      <c r="ID583" s="176"/>
      <c r="IE583" s="176"/>
      <c r="IF583" s="176"/>
      <c r="IG583" s="176"/>
      <c r="IH583" s="176"/>
      <c r="II583" s="176"/>
      <c r="IJ583" s="176"/>
      <c r="IK583" s="176"/>
      <c r="IL583" s="176"/>
      <c r="IM583" s="176"/>
      <c r="IN583" s="176"/>
      <c r="IO583" s="176"/>
      <c r="IP583" s="176"/>
      <c r="IQ583" s="176"/>
      <c r="IR583" s="176"/>
      <c r="IS583" s="176"/>
      <c r="IT583" s="176"/>
      <c r="IU583" s="176"/>
      <c r="IV583" s="176"/>
    </row>
    <row r="584" spans="1:256" s="177" customFormat="1" x14ac:dyDescent="0.2">
      <c r="A584" s="591"/>
      <c r="B584" s="866" t="s">
        <v>229</v>
      </c>
      <c r="C584" s="813" t="s">
        <v>22</v>
      </c>
      <c r="D584" s="813" t="s">
        <v>223</v>
      </c>
      <c r="E584" s="813" t="s">
        <v>17</v>
      </c>
      <c r="F584" s="816" t="s">
        <v>224</v>
      </c>
      <c r="G584" s="818" t="s">
        <v>225</v>
      </c>
      <c r="H584" s="819"/>
      <c r="I584" s="820" t="s">
        <v>230</v>
      </c>
      <c r="J584" s="179"/>
      <c r="K584" s="175"/>
      <c r="L584" s="181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76"/>
      <c r="DX584" s="176"/>
      <c r="DY584" s="176"/>
      <c r="DZ584" s="176"/>
      <c r="EA584" s="176"/>
      <c r="EB584" s="176"/>
      <c r="EC584" s="176"/>
      <c r="ED584" s="176"/>
      <c r="EE584" s="176"/>
      <c r="EF584" s="176"/>
      <c r="EG584" s="176"/>
      <c r="EH584" s="176"/>
      <c r="EI584" s="176"/>
      <c r="EJ584" s="176"/>
      <c r="EK584" s="176"/>
      <c r="EL584" s="176"/>
      <c r="EM584" s="176"/>
      <c r="EN584" s="176"/>
      <c r="EO584" s="176"/>
      <c r="EP584" s="176"/>
      <c r="EQ584" s="176"/>
      <c r="ER584" s="176"/>
      <c r="ES584" s="176"/>
      <c r="ET584" s="176"/>
      <c r="EU584" s="176"/>
      <c r="EV584" s="176"/>
      <c r="EW584" s="176"/>
      <c r="EX584" s="176"/>
      <c r="EY584" s="176"/>
      <c r="EZ584" s="176"/>
      <c r="FA584" s="176"/>
      <c r="FB584" s="176"/>
      <c r="FC584" s="176"/>
      <c r="FD584" s="176"/>
      <c r="FE584" s="176"/>
      <c r="FF584" s="176"/>
      <c r="FG584" s="176"/>
      <c r="FH584" s="176"/>
      <c r="FI584" s="176"/>
      <c r="FJ584" s="176"/>
      <c r="FK584" s="176"/>
      <c r="FL584" s="176"/>
      <c r="FM584" s="176"/>
      <c r="FN584" s="176"/>
      <c r="FO584" s="176"/>
      <c r="FP584" s="176"/>
      <c r="FQ584" s="176"/>
      <c r="FR584" s="176"/>
      <c r="FS584" s="176"/>
      <c r="FT584" s="176"/>
      <c r="FU584" s="176"/>
      <c r="FV584" s="176"/>
      <c r="FW584" s="176"/>
      <c r="FX584" s="176"/>
      <c r="FY584" s="176"/>
      <c r="FZ584" s="176"/>
      <c r="GA584" s="176"/>
      <c r="GB584" s="176"/>
      <c r="GC584" s="176"/>
      <c r="GD584" s="176"/>
      <c r="GE584" s="176"/>
      <c r="GF584" s="176"/>
      <c r="GG584" s="176"/>
      <c r="GH584" s="176"/>
      <c r="GI584" s="176"/>
      <c r="GJ584" s="176"/>
      <c r="GK584" s="176"/>
      <c r="GL584" s="176"/>
      <c r="GM584" s="176"/>
      <c r="GN584" s="176"/>
      <c r="GO584" s="176"/>
      <c r="GP584" s="176"/>
      <c r="GQ584" s="176"/>
      <c r="GR584" s="176"/>
      <c r="GS584" s="176"/>
      <c r="GT584" s="176"/>
      <c r="GU584" s="176"/>
      <c r="GV584" s="176"/>
      <c r="GW584" s="176"/>
      <c r="GX584" s="176"/>
      <c r="GY584" s="176"/>
      <c r="GZ584" s="176"/>
      <c r="HA584" s="176"/>
      <c r="HB584" s="176"/>
      <c r="HC584" s="176"/>
      <c r="HD584" s="176"/>
      <c r="HE584" s="176"/>
      <c r="HF584" s="176"/>
      <c r="HG584" s="176"/>
      <c r="HH584" s="176"/>
      <c r="HI584" s="176"/>
      <c r="HJ584" s="176"/>
      <c r="HK584" s="176"/>
      <c r="HL584" s="176"/>
      <c r="HM584" s="176"/>
      <c r="HN584" s="176"/>
      <c r="HO584" s="176"/>
      <c r="HP584" s="176"/>
      <c r="HQ584" s="176"/>
      <c r="HR584" s="176"/>
      <c r="HS584" s="176"/>
      <c r="HT584" s="176"/>
      <c r="HU584" s="176"/>
      <c r="HV584" s="176"/>
      <c r="HW584" s="176"/>
      <c r="HX584" s="176"/>
      <c r="HY584" s="176"/>
      <c r="HZ584" s="176"/>
      <c r="IA584" s="176"/>
      <c r="IB584" s="176"/>
      <c r="IC584" s="176"/>
      <c r="ID584" s="176"/>
      <c r="IE584" s="176"/>
      <c r="IF584" s="176"/>
      <c r="IG584" s="176"/>
      <c r="IH584" s="176"/>
      <c r="II584" s="176"/>
      <c r="IJ584" s="176"/>
      <c r="IK584" s="176"/>
      <c r="IL584" s="176"/>
      <c r="IM584" s="176"/>
      <c r="IN584" s="176"/>
      <c r="IO584" s="176"/>
      <c r="IP584" s="176"/>
      <c r="IQ584" s="176"/>
      <c r="IR584" s="176"/>
      <c r="IS584" s="176"/>
      <c r="IT584" s="176"/>
      <c r="IU584" s="176"/>
      <c r="IV584" s="176"/>
    </row>
    <row r="585" spans="1:256" s="177" customFormat="1" x14ac:dyDescent="0.2">
      <c r="A585" s="591"/>
      <c r="B585" s="868"/>
      <c r="C585" s="814"/>
      <c r="D585" s="814"/>
      <c r="E585" s="814"/>
      <c r="F585" s="869"/>
      <c r="G585" s="165" t="s">
        <v>227</v>
      </c>
      <c r="H585" s="166" t="s">
        <v>228</v>
      </c>
      <c r="I585" s="821"/>
      <c r="J585" s="182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  <c r="AZ585" s="176"/>
      <c r="BA585" s="176"/>
      <c r="BB585" s="176"/>
      <c r="BC585" s="176"/>
      <c r="BD585" s="176"/>
      <c r="BE585" s="176"/>
      <c r="BF585" s="176"/>
      <c r="BG585" s="176"/>
      <c r="BH585" s="176"/>
      <c r="BI585" s="176"/>
      <c r="BJ585" s="176"/>
      <c r="BK585" s="176"/>
      <c r="BL585" s="176"/>
      <c r="BM585" s="176"/>
      <c r="BN585" s="176"/>
      <c r="BO585" s="176"/>
      <c r="BP585" s="176"/>
      <c r="BQ585" s="176"/>
      <c r="BR585" s="176"/>
      <c r="BS585" s="176"/>
      <c r="BT585" s="176"/>
      <c r="BU585" s="176"/>
      <c r="BV585" s="176"/>
      <c r="BW585" s="176"/>
      <c r="BX585" s="176"/>
      <c r="BY585" s="176"/>
      <c r="BZ585" s="176"/>
      <c r="CA585" s="176"/>
      <c r="CB585" s="176"/>
      <c r="CC585" s="176"/>
      <c r="CD585" s="176"/>
      <c r="CE585" s="176"/>
      <c r="CF585" s="176"/>
      <c r="CG585" s="176"/>
      <c r="CH585" s="176"/>
      <c r="CI585" s="176"/>
      <c r="CJ585" s="176"/>
      <c r="CK585" s="176"/>
      <c r="CL585" s="176"/>
      <c r="CM585" s="176"/>
      <c r="CN585" s="176"/>
      <c r="CO585" s="176"/>
      <c r="CP585" s="176"/>
      <c r="CQ585" s="176"/>
      <c r="CR585" s="176"/>
      <c r="CS585" s="176"/>
      <c r="CT585" s="176"/>
      <c r="CU585" s="176"/>
      <c r="CV585" s="176"/>
      <c r="CW585" s="176"/>
      <c r="CX585" s="176"/>
      <c r="CY585" s="176"/>
      <c r="CZ585" s="176"/>
      <c r="DA585" s="176"/>
      <c r="DB585" s="176"/>
      <c r="DC585" s="176"/>
      <c r="DD585" s="176"/>
      <c r="DE585" s="176"/>
      <c r="DF585" s="176"/>
      <c r="DG585" s="176"/>
      <c r="DH585" s="176"/>
      <c r="DI585" s="176"/>
      <c r="DJ585" s="176"/>
      <c r="DK585" s="176"/>
      <c r="DL585" s="176"/>
      <c r="DM585" s="176"/>
      <c r="DN585" s="176"/>
      <c r="DO585" s="176"/>
      <c r="DP585" s="176"/>
      <c r="DQ585" s="176"/>
      <c r="DR585" s="176"/>
      <c r="DS585" s="176"/>
      <c r="DT585" s="176"/>
      <c r="DU585" s="176"/>
      <c r="DV585" s="176"/>
      <c r="DW585" s="176"/>
      <c r="DX585" s="176"/>
      <c r="DY585" s="176"/>
      <c r="DZ585" s="176"/>
      <c r="EA585" s="176"/>
      <c r="EB585" s="176"/>
      <c r="EC585" s="176"/>
      <c r="ED585" s="176"/>
      <c r="EE585" s="176"/>
      <c r="EF585" s="176"/>
      <c r="EG585" s="176"/>
      <c r="EH585" s="176"/>
      <c r="EI585" s="176"/>
      <c r="EJ585" s="176"/>
      <c r="EK585" s="176"/>
      <c r="EL585" s="176"/>
      <c r="EM585" s="176"/>
      <c r="EN585" s="176"/>
      <c r="EO585" s="176"/>
      <c r="EP585" s="176"/>
      <c r="EQ585" s="176"/>
      <c r="ER585" s="176"/>
      <c r="ES585" s="176"/>
      <c r="ET585" s="176"/>
      <c r="EU585" s="176"/>
      <c r="EV585" s="176"/>
      <c r="EW585" s="176"/>
      <c r="EX585" s="176"/>
      <c r="EY585" s="176"/>
      <c r="EZ585" s="176"/>
      <c r="FA585" s="176"/>
      <c r="FB585" s="176"/>
      <c r="FC585" s="176"/>
      <c r="FD585" s="176"/>
      <c r="FE585" s="176"/>
      <c r="FF585" s="176"/>
      <c r="FG585" s="176"/>
      <c r="FH585" s="176"/>
      <c r="FI585" s="176"/>
      <c r="FJ585" s="176"/>
      <c r="FK585" s="176"/>
      <c r="FL585" s="176"/>
      <c r="FM585" s="176"/>
      <c r="FN585" s="176"/>
      <c r="FO585" s="176"/>
      <c r="FP585" s="176"/>
      <c r="FQ585" s="176"/>
      <c r="FR585" s="176"/>
      <c r="FS585" s="176"/>
      <c r="FT585" s="176"/>
      <c r="FU585" s="176"/>
      <c r="FV585" s="176"/>
      <c r="FW585" s="176"/>
      <c r="FX585" s="176"/>
      <c r="FY585" s="176"/>
      <c r="FZ585" s="176"/>
      <c r="GA585" s="176"/>
      <c r="GB585" s="176"/>
      <c r="GC585" s="176"/>
      <c r="GD585" s="176"/>
      <c r="GE585" s="176"/>
      <c r="GF585" s="176"/>
      <c r="GG585" s="176"/>
      <c r="GH585" s="176"/>
      <c r="GI585" s="176"/>
      <c r="GJ585" s="176"/>
      <c r="GK585" s="176"/>
      <c r="GL585" s="176"/>
      <c r="GM585" s="176"/>
      <c r="GN585" s="176"/>
      <c r="GO585" s="176"/>
      <c r="GP585" s="176"/>
      <c r="GQ585" s="176"/>
      <c r="GR585" s="176"/>
      <c r="GS585" s="176"/>
      <c r="GT585" s="176"/>
      <c r="GU585" s="176"/>
      <c r="GV585" s="176"/>
      <c r="GW585" s="176"/>
      <c r="GX585" s="176"/>
      <c r="GY585" s="176"/>
      <c r="GZ585" s="176"/>
      <c r="HA585" s="176"/>
      <c r="HB585" s="176"/>
      <c r="HC585" s="176"/>
      <c r="HD585" s="176"/>
      <c r="HE585" s="176"/>
      <c r="HF585" s="176"/>
      <c r="HG585" s="176"/>
      <c r="HH585" s="176"/>
      <c r="HI585" s="176"/>
      <c r="HJ585" s="176"/>
      <c r="HK585" s="176"/>
      <c r="HL585" s="176"/>
      <c r="HM585" s="176"/>
      <c r="HN585" s="176"/>
      <c r="HO585" s="176"/>
      <c r="HP585" s="176"/>
      <c r="HQ585" s="176"/>
      <c r="HR585" s="176"/>
      <c r="HS585" s="176"/>
      <c r="HT585" s="176"/>
      <c r="HU585" s="176"/>
      <c r="HV585" s="176"/>
      <c r="HW585" s="176"/>
      <c r="HX585" s="176"/>
      <c r="HY585" s="176"/>
      <c r="HZ585" s="176"/>
      <c r="IA585" s="176"/>
      <c r="IB585" s="176"/>
      <c r="IC585" s="176"/>
      <c r="ID585" s="176"/>
      <c r="IE585" s="176"/>
      <c r="IF585" s="176"/>
      <c r="IG585" s="176"/>
      <c r="IH585" s="176"/>
      <c r="II585" s="176"/>
      <c r="IJ585" s="176"/>
      <c r="IK585" s="176"/>
      <c r="IL585" s="176"/>
      <c r="IM585" s="176"/>
      <c r="IN585" s="176"/>
      <c r="IO585" s="176"/>
      <c r="IP585" s="176"/>
      <c r="IQ585" s="176"/>
      <c r="IR585" s="176"/>
      <c r="IS585" s="176"/>
      <c r="IT585" s="176"/>
      <c r="IU585" s="176"/>
      <c r="IV585" s="176"/>
    </row>
    <row r="586" spans="1:256" s="177" customFormat="1" x14ac:dyDescent="0.2">
      <c r="A586" s="591"/>
      <c r="B586" s="632"/>
      <c r="C586" s="555"/>
      <c r="D586" s="555"/>
      <c r="E586" s="555"/>
      <c r="F586" s="565"/>
      <c r="G586" s="165"/>
      <c r="H586" s="114">
        <f>TRUNC(F586*G586,2)</f>
        <v>0</v>
      </c>
      <c r="I586" s="558"/>
      <c r="J586" s="182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  <c r="AZ586" s="176"/>
      <c r="BA586" s="176"/>
      <c r="BB586" s="176"/>
      <c r="BC586" s="176"/>
      <c r="BD586" s="176"/>
      <c r="BE586" s="176"/>
      <c r="BF586" s="176"/>
      <c r="BG586" s="176"/>
      <c r="BH586" s="176"/>
      <c r="BI586" s="176"/>
      <c r="BJ586" s="176"/>
      <c r="BK586" s="176"/>
      <c r="BL586" s="176"/>
      <c r="BM586" s="176"/>
      <c r="BN586" s="176"/>
      <c r="BO586" s="176"/>
      <c r="BP586" s="176"/>
      <c r="BQ586" s="176"/>
      <c r="BR586" s="176"/>
      <c r="BS586" s="176"/>
      <c r="BT586" s="176"/>
      <c r="BU586" s="176"/>
      <c r="BV586" s="176"/>
      <c r="BW586" s="176"/>
      <c r="BX586" s="176"/>
      <c r="BY586" s="176"/>
      <c r="BZ586" s="176"/>
      <c r="CA586" s="176"/>
      <c r="CB586" s="176"/>
      <c r="CC586" s="176"/>
      <c r="CD586" s="176"/>
      <c r="CE586" s="176"/>
      <c r="CF586" s="176"/>
      <c r="CG586" s="176"/>
      <c r="CH586" s="176"/>
      <c r="CI586" s="176"/>
      <c r="CJ586" s="176"/>
      <c r="CK586" s="176"/>
      <c r="CL586" s="176"/>
      <c r="CM586" s="176"/>
      <c r="CN586" s="176"/>
      <c r="CO586" s="176"/>
      <c r="CP586" s="176"/>
      <c r="CQ586" s="176"/>
      <c r="CR586" s="176"/>
      <c r="CS586" s="176"/>
      <c r="CT586" s="176"/>
      <c r="CU586" s="176"/>
      <c r="CV586" s="176"/>
      <c r="CW586" s="176"/>
      <c r="CX586" s="176"/>
      <c r="CY586" s="176"/>
      <c r="CZ586" s="176"/>
      <c r="DA586" s="176"/>
      <c r="DB586" s="176"/>
      <c r="DC586" s="176"/>
      <c r="DD586" s="176"/>
      <c r="DE586" s="176"/>
      <c r="DF586" s="176"/>
      <c r="DG586" s="176"/>
      <c r="DH586" s="176"/>
      <c r="DI586" s="176"/>
      <c r="DJ586" s="176"/>
      <c r="DK586" s="176"/>
      <c r="DL586" s="176"/>
      <c r="DM586" s="176"/>
      <c r="DN586" s="176"/>
      <c r="DO586" s="176"/>
      <c r="DP586" s="176"/>
      <c r="DQ586" s="176"/>
      <c r="DR586" s="176"/>
      <c r="DS586" s="176"/>
      <c r="DT586" s="176"/>
      <c r="DU586" s="176"/>
      <c r="DV586" s="176"/>
      <c r="DW586" s="176"/>
      <c r="DX586" s="176"/>
      <c r="DY586" s="176"/>
      <c r="DZ586" s="176"/>
      <c r="EA586" s="176"/>
      <c r="EB586" s="176"/>
      <c r="EC586" s="176"/>
      <c r="ED586" s="176"/>
      <c r="EE586" s="176"/>
      <c r="EF586" s="176"/>
      <c r="EG586" s="176"/>
      <c r="EH586" s="176"/>
      <c r="EI586" s="176"/>
      <c r="EJ586" s="176"/>
      <c r="EK586" s="176"/>
      <c r="EL586" s="176"/>
      <c r="EM586" s="176"/>
      <c r="EN586" s="176"/>
      <c r="EO586" s="176"/>
      <c r="EP586" s="176"/>
      <c r="EQ586" s="176"/>
      <c r="ER586" s="176"/>
      <c r="ES586" s="176"/>
      <c r="ET586" s="176"/>
      <c r="EU586" s="176"/>
      <c r="EV586" s="176"/>
      <c r="EW586" s="176"/>
      <c r="EX586" s="176"/>
      <c r="EY586" s="176"/>
      <c r="EZ586" s="176"/>
      <c r="FA586" s="176"/>
      <c r="FB586" s="176"/>
      <c r="FC586" s="176"/>
      <c r="FD586" s="176"/>
      <c r="FE586" s="176"/>
      <c r="FF586" s="176"/>
      <c r="FG586" s="176"/>
      <c r="FH586" s="176"/>
      <c r="FI586" s="176"/>
      <c r="FJ586" s="176"/>
      <c r="FK586" s="176"/>
      <c r="FL586" s="176"/>
      <c r="FM586" s="176"/>
      <c r="FN586" s="176"/>
      <c r="FO586" s="176"/>
      <c r="FP586" s="176"/>
      <c r="FQ586" s="176"/>
      <c r="FR586" s="176"/>
      <c r="FS586" s="176"/>
      <c r="FT586" s="176"/>
      <c r="FU586" s="176"/>
      <c r="FV586" s="176"/>
      <c r="FW586" s="176"/>
      <c r="FX586" s="176"/>
      <c r="FY586" s="176"/>
      <c r="FZ586" s="176"/>
      <c r="GA586" s="176"/>
      <c r="GB586" s="176"/>
      <c r="GC586" s="176"/>
      <c r="GD586" s="176"/>
      <c r="GE586" s="176"/>
      <c r="GF586" s="176"/>
      <c r="GG586" s="176"/>
      <c r="GH586" s="176"/>
      <c r="GI586" s="176"/>
      <c r="GJ586" s="176"/>
      <c r="GK586" s="176"/>
      <c r="GL586" s="176"/>
      <c r="GM586" s="176"/>
      <c r="GN586" s="176"/>
      <c r="GO586" s="176"/>
      <c r="GP586" s="176"/>
      <c r="GQ586" s="176"/>
      <c r="GR586" s="176"/>
      <c r="GS586" s="176"/>
      <c r="GT586" s="176"/>
      <c r="GU586" s="176"/>
      <c r="GV586" s="176"/>
      <c r="GW586" s="176"/>
      <c r="GX586" s="176"/>
      <c r="GY586" s="176"/>
      <c r="GZ586" s="176"/>
      <c r="HA586" s="176"/>
      <c r="HB586" s="176"/>
      <c r="HC586" s="176"/>
      <c r="HD586" s="176"/>
      <c r="HE586" s="176"/>
      <c r="HF586" s="176"/>
      <c r="HG586" s="176"/>
      <c r="HH586" s="176"/>
      <c r="HI586" s="176"/>
      <c r="HJ586" s="176"/>
      <c r="HK586" s="176"/>
      <c r="HL586" s="176"/>
      <c r="HM586" s="176"/>
      <c r="HN586" s="176"/>
      <c r="HO586" s="176"/>
      <c r="HP586" s="176"/>
      <c r="HQ586" s="176"/>
      <c r="HR586" s="176"/>
      <c r="HS586" s="176"/>
      <c r="HT586" s="176"/>
      <c r="HU586" s="176"/>
      <c r="HV586" s="176"/>
      <c r="HW586" s="176"/>
      <c r="HX586" s="176"/>
      <c r="HY586" s="176"/>
      <c r="HZ586" s="176"/>
      <c r="IA586" s="176"/>
      <c r="IB586" s="176"/>
      <c r="IC586" s="176"/>
      <c r="ID586" s="176"/>
      <c r="IE586" s="176"/>
      <c r="IF586" s="176"/>
      <c r="IG586" s="176"/>
      <c r="IH586" s="176"/>
      <c r="II586" s="176"/>
      <c r="IJ586" s="176"/>
      <c r="IK586" s="176"/>
      <c r="IL586" s="176"/>
      <c r="IM586" s="176"/>
      <c r="IN586" s="176"/>
      <c r="IO586" s="176"/>
      <c r="IP586" s="176"/>
      <c r="IQ586" s="176"/>
      <c r="IR586" s="176"/>
      <c r="IS586" s="176"/>
      <c r="IT586" s="176"/>
      <c r="IU586" s="176"/>
      <c r="IV586" s="176"/>
    </row>
    <row r="587" spans="1:256" s="177" customFormat="1" ht="36.75" customHeight="1" x14ac:dyDescent="0.2">
      <c r="A587" s="591"/>
      <c r="B587" s="132"/>
      <c r="C587" s="77"/>
      <c r="D587" s="593"/>
      <c r="E587" s="111"/>
      <c r="F587" s="172"/>
      <c r="G587" s="124"/>
      <c r="H587" s="114">
        <f>TRUNC(F587*G587,2)</f>
        <v>0</v>
      </c>
      <c r="I587" s="569"/>
      <c r="J587" s="182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  <c r="AZ587" s="176"/>
      <c r="BA587" s="176"/>
      <c r="BB587" s="176"/>
      <c r="BC587" s="176"/>
      <c r="BD587" s="176"/>
      <c r="BE587" s="176"/>
      <c r="BF587" s="176"/>
      <c r="BG587" s="176"/>
      <c r="BH587" s="176"/>
      <c r="BI587" s="176"/>
      <c r="BJ587" s="176"/>
      <c r="BK587" s="176"/>
      <c r="BL587" s="176"/>
      <c r="BM587" s="176"/>
      <c r="BN587" s="176"/>
      <c r="BO587" s="176"/>
      <c r="BP587" s="176"/>
      <c r="BQ587" s="176"/>
      <c r="BR587" s="176"/>
      <c r="BS587" s="176"/>
      <c r="BT587" s="176"/>
      <c r="BU587" s="176"/>
      <c r="BV587" s="176"/>
      <c r="BW587" s="176"/>
      <c r="BX587" s="176"/>
      <c r="BY587" s="176"/>
      <c r="BZ587" s="176"/>
      <c r="CA587" s="176"/>
      <c r="CB587" s="176"/>
      <c r="CC587" s="176"/>
      <c r="CD587" s="176"/>
      <c r="CE587" s="176"/>
      <c r="CF587" s="176"/>
      <c r="CG587" s="176"/>
      <c r="CH587" s="176"/>
      <c r="CI587" s="176"/>
      <c r="CJ587" s="176"/>
      <c r="CK587" s="176"/>
      <c r="CL587" s="176"/>
      <c r="CM587" s="176"/>
      <c r="CN587" s="176"/>
      <c r="CO587" s="176"/>
      <c r="CP587" s="176"/>
      <c r="CQ587" s="176"/>
      <c r="CR587" s="176"/>
      <c r="CS587" s="176"/>
      <c r="CT587" s="176"/>
      <c r="CU587" s="176"/>
      <c r="CV587" s="176"/>
      <c r="CW587" s="176"/>
      <c r="CX587" s="176"/>
      <c r="CY587" s="176"/>
      <c r="CZ587" s="176"/>
      <c r="DA587" s="176"/>
      <c r="DB587" s="176"/>
      <c r="DC587" s="176"/>
      <c r="DD587" s="176"/>
      <c r="DE587" s="176"/>
      <c r="DF587" s="176"/>
      <c r="DG587" s="176"/>
      <c r="DH587" s="176"/>
      <c r="DI587" s="176"/>
      <c r="DJ587" s="176"/>
      <c r="DK587" s="176"/>
      <c r="DL587" s="176"/>
      <c r="DM587" s="176"/>
      <c r="DN587" s="176"/>
      <c r="DO587" s="176"/>
      <c r="DP587" s="176"/>
      <c r="DQ587" s="176"/>
      <c r="DR587" s="176"/>
      <c r="DS587" s="176"/>
      <c r="DT587" s="176"/>
      <c r="DU587" s="176"/>
      <c r="DV587" s="176"/>
      <c r="DW587" s="176"/>
      <c r="DX587" s="176"/>
      <c r="DY587" s="176"/>
      <c r="DZ587" s="176"/>
      <c r="EA587" s="176"/>
      <c r="EB587" s="176"/>
      <c r="EC587" s="176"/>
      <c r="ED587" s="176"/>
      <c r="EE587" s="176"/>
      <c r="EF587" s="176"/>
      <c r="EG587" s="176"/>
      <c r="EH587" s="176"/>
      <c r="EI587" s="176"/>
      <c r="EJ587" s="176"/>
      <c r="EK587" s="176"/>
      <c r="EL587" s="176"/>
      <c r="EM587" s="176"/>
      <c r="EN587" s="176"/>
      <c r="EO587" s="176"/>
      <c r="EP587" s="176"/>
      <c r="EQ587" s="176"/>
      <c r="ER587" s="176"/>
      <c r="ES587" s="176"/>
      <c r="ET587" s="176"/>
      <c r="EU587" s="176"/>
      <c r="EV587" s="176"/>
      <c r="EW587" s="176"/>
      <c r="EX587" s="176"/>
      <c r="EY587" s="176"/>
      <c r="EZ587" s="176"/>
      <c r="FA587" s="176"/>
      <c r="FB587" s="176"/>
      <c r="FC587" s="176"/>
      <c r="FD587" s="176"/>
      <c r="FE587" s="176"/>
      <c r="FF587" s="176"/>
      <c r="FG587" s="176"/>
      <c r="FH587" s="176"/>
      <c r="FI587" s="176"/>
      <c r="FJ587" s="176"/>
      <c r="FK587" s="176"/>
      <c r="FL587" s="176"/>
      <c r="FM587" s="176"/>
      <c r="FN587" s="176"/>
      <c r="FO587" s="176"/>
      <c r="FP587" s="176"/>
      <c r="FQ587" s="176"/>
      <c r="FR587" s="176"/>
      <c r="FS587" s="176"/>
      <c r="FT587" s="176"/>
      <c r="FU587" s="176"/>
      <c r="FV587" s="176"/>
      <c r="FW587" s="176"/>
      <c r="FX587" s="176"/>
      <c r="FY587" s="176"/>
      <c r="FZ587" s="176"/>
      <c r="GA587" s="176"/>
      <c r="GB587" s="176"/>
      <c r="GC587" s="176"/>
      <c r="GD587" s="176"/>
      <c r="GE587" s="176"/>
      <c r="GF587" s="176"/>
      <c r="GG587" s="176"/>
      <c r="GH587" s="176"/>
      <c r="GI587" s="176"/>
      <c r="GJ587" s="176"/>
      <c r="GK587" s="176"/>
      <c r="GL587" s="176"/>
      <c r="GM587" s="176"/>
      <c r="GN587" s="176"/>
      <c r="GO587" s="176"/>
      <c r="GP587" s="176"/>
      <c r="GQ587" s="176"/>
      <c r="GR587" s="176"/>
      <c r="GS587" s="176"/>
      <c r="GT587" s="176"/>
      <c r="GU587" s="176"/>
      <c r="GV587" s="176"/>
      <c r="GW587" s="176"/>
      <c r="GX587" s="176"/>
      <c r="GY587" s="176"/>
      <c r="GZ587" s="176"/>
      <c r="HA587" s="176"/>
      <c r="HB587" s="176"/>
      <c r="HC587" s="176"/>
      <c r="HD587" s="176"/>
      <c r="HE587" s="176"/>
      <c r="HF587" s="176"/>
      <c r="HG587" s="176"/>
      <c r="HH587" s="176"/>
      <c r="HI587" s="176"/>
      <c r="HJ587" s="176"/>
      <c r="HK587" s="176"/>
      <c r="HL587" s="176"/>
      <c r="HM587" s="176"/>
      <c r="HN587" s="176"/>
      <c r="HO587" s="176"/>
      <c r="HP587" s="176"/>
      <c r="HQ587" s="176"/>
      <c r="HR587" s="176"/>
      <c r="HS587" s="176"/>
      <c r="HT587" s="176"/>
      <c r="HU587" s="176"/>
      <c r="HV587" s="176"/>
      <c r="HW587" s="176"/>
      <c r="HX587" s="176"/>
      <c r="HY587" s="176"/>
      <c r="HZ587" s="176"/>
      <c r="IA587" s="176"/>
      <c r="IB587" s="176"/>
      <c r="IC587" s="176"/>
      <c r="ID587" s="176"/>
      <c r="IE587" s="176"/>
      <c r="IF587" s="176"/>
      <c r="IG587" s="176"/>
      <c r="IH587" s="176"/>
      <c r="II587" s="176"/>
      <c r="IJ587" s="176"/>
      <c r="IK587" s="176"/>
      <c r="IL587" s="176"/>
      <c r="IM587" s="176"/>
      <c r="IN587" s="176"/>
      <c r="IO587" s="176"/>
      <c r="IP587" s="176"/>
      <c r="IQ587" s="176"/>
      <c r="IR587" s="176"/>
      <c r="IS587" s="176"/>
      <c r="IT587" s="176"/>
      <c r="IU587" s="176"/>
      <c r="IV587" s="176"/>
    </row>
    <row r="588" spans="1:256" s="177" customFormat="1" x14ac:dyDescent="0.2">
      <c r="A588" s="591"/>
      <c r="B588" s="170" t="s">
        <v>230</v>
      </c>
      <c r="C588" s="808"/>
      <c r="D588" s="809"/>
      <c r="E588" s="809"/>
      <c r="F588" s="809"/>
      <c r="G588" s="809"/>
      <c r="H588" s="810"/>
      <c r="I588" s="171">
        <f>SUM(H586:H587)</f>
        <v>0</v>
      </c>
      <c r="J588" s="182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  <c r="AZ588" s="176"/>
      <c r="BA588" s="176"/>
      <c r="BB588" s="176"/>
      <c r="BC588" s="176"/>
      <c r="BD588" s="176"/>
      <c r="BE588" s="176"/>
      <c r="BF588" s="176"/>
      <c r="BG588" s="176"/>
      <c r="BH588" s="176"/>
      <c r="BI588" s="176"/>
      <c r="BJ588" s="176"/>
      <c r="BK588" s="176"/>
      <c r="BL588" s="176"/>
      <c r="BM588" s="176"/>
      <c r="BN588" s="176"/>
      <c r="BO588" s="176"/>
      <c r="BP588" s="176"/>
      <c r="BQ588" s="176"/>
      <c r="BR588" s="176"/>
      <c r="BS588" s="176"/>
      <c r="BT588" s="176"/>
      <c r="BU588" s="176"/>
      <c r="BV588" s="176"/>
      <c r="BW588" s="176"/>
      <c r="BX588" s="176"/>
      <c r="BY588" s="176"/>
      <c r="BZ588" s="176"/>
      <c r="CA588" s="176"/>
      <c r="CB588" s="176"/>
      <c r="CC588" s="176"/>
      <c r="CD588" s="176"/>
      <c r="CE588" s="176"/>
      <c r="CF588" s="176"/>
      <c r="CG588" s="176"/>
      <c r="CH588" s="176"/>
      <c r="CI588" s="176"/>
      <c r="CJ588" s="176"/>
      <c r="CK588" s="176"/>
      <c r="CL588" s="176"/>
      <c r="CM588" s="176"/>
      <c r="CN588" s="176"/>
      <c r="CO588" s="176"/>
      <c r="CP588" s="176"/>
      <c r="CQ588" s="176"/>
      <c r="CR588" s="176"/>
      <c r="CS588" s="176"/>
      <c r="CT588" s="176"/>
      <c r="CU588" s="176"/>
      <c r="CV588" s="176"/>
      <c r="CW588" s="176"/>
      <c r="CX588" s="176"/>
      <c r="CY588" s="176"/>
      <c r="CZ588" s="176"/>
      <c r="DA588" s="176"/>
      <c r="DB588" s="176"/>
      <c r="DC588" s="176"/>
      <c r="DD588" s="176"/>
      <c r="DE588" s="176"/>
      <c r="DF588" s="176"/>
      <c r="DG588" s="176"/>
      <c r="DH588" s="176"/>
      <c r="DI588" s="176"/>
      <c r="DJ588" s="176"/>
      <c r="DK588" s="176"/>
      <c r="DL588" s="176"/>
      <c r="DM588" s="176"/>
      <c r="DN588" s="176"/>
      <c r="DO588" s="176"/>
      <c r="DP588" s="176"/>
      <c r="DQ588" s="176"/>
      <c r="DR588" s="176"/>
      <c r="DS588" s="176"/>
      <c r="DT588" s="176"/>
      <c r="DU588" s="176"/>
      <c r="DV588" s="176"/>
      <c r="DW588" s="176"/>
      <c r="DX588" s="176"/>
      <c r="DY588" s="176"/>
      <c r="DZ588" s="176"/>
      <c r="EA588" s="176"/>
      <c r="EB588" s="176"/>
      <c r="EC588" s="176"/>
      <c r="ED588" s="176"/>
      <c r="EE588" s="176"/>
      <c r="EF588" s="176"/>
      <c r="EG588" s="176"/>
      <c r="EH588" s="176"/>
      <c r="EI588" s="176"/>
      <c r="EJ588" s="176"/>
      <c r="EK588" s="176"/>
      <c r="EL588" s="176"/>
      <c r="EM588" s="176"/>
      <c r="EN588" s="176"/>
      <c r="EO588" s="176"/>
      <c r="EP588" s="176"/>
      <c r="EQ588" s="176"/>
      <c r="ER588" s="176"/>
      <c r="ES588" s="176"/>
      <c r="ET588" s="176"/>
      <c r="EU588" s="176"/>
      <c r="EV588" s="176"/>
      <c r="EW588" s="176"/>
      <c r="EX588" s="176"/>
      <c r="EY588" s="176"/>
      <c r="EZ588" s="176"/>
      <c r="FA588" s="176"/>
      <c r="FB588" s="176"/>
      <c r="FC588" s="176"/>
      <c r="FD588" s="176"/>
      <c r="FE588" s="176"/>
      <c r="FF588" s="176"/>
      <c r="FG588" s="176"/>
      <c r="FH588" s="176"/>
      <c r="FI588" s="176"/>
      <c r="FJ588" s="176"/>
      <c r="FK588" s="176"/>
      <c r="FL588" s="176"/>
      <c r="FM588" s="176"/>
      <c r="FN588" s="176"/>
      <c r="FO588" s="176"/>
      <c r="FP588" s="176"/>
      <c r="FQ588" s="176"/>
      <c r="FR588" s="176"/>
      <c r="FS588" s="176"/>
      <c r="FT588" s="176"/>
      <c r="FU588" s="176"/>
      <c r="FV588" s="176"/>
      <c r="FW588" s="176"/>
      <c r="FX588" s="176"/>
      <c r="FY588" s="176"/>
      <c r="FZ588" s="176"/>
      <c r="GA588" s="176"/>
      <c r="GB588" s="176"/>
      <c r="GC588" s="176"/>
      <c r="GD588" s="176"/>
      <c r="GE588" s="176"/>
      <c r="GF588" s="176"/>
      <c r="GG588" s="176"/>
      <c r="GH588" s="176"/>
      <c r="GI588" s="176"/>
      <c r="GJ588" s="176"/>
      <c r="GK588" s="176"/>
      <c r="GL588" s="176"/>
      <c r="GM588" s="176"/>
      <c r="GN588" s="176"/>
      <c r="GO588" s="176"/>
      <c r="GP588" s="176"/>
      <c r="GQ588" s="176"/>
      <c r="GR588" s="176"/>
      <c r="GS588" s="176"/>
      <c r="GT588" s="176"/>
      <c r="GU588" s="176"/>
      <c r="GV588" s="176"/>
      <c r="GW588" s="176"/>
      <c r="GX588" s="176"/>
      <c r="GY588" s="176"/>
      <c r="GZ588" s="176"/>
      <c r="HA588" s="176"/>
      <c r="HB588" s="176"/>
      <c r="HC588" s="176"/>
      <c r="HD588" s="176"/>
      <c r="HE588" s="176"/>
      <c r="HF588" s="176"/>
      <c r="HG588" s="176"/>
      <c r="HH588" s="176"/>
      <c r="HI588" s="176"/>
      <c r="HJ588" s="176"/>
      <c r="HK588" s="176"/>
      <c r="HL588" s="176"/>
      <c r="HM588" s="176"/>
      <c r="HN588" s="176"/>
      <c r="HO588" s="176"/>
      <c r="HP588" s="176"/>
      <c r="HQ588" s="176"/>
      <c r="HR588" s="176"/>
      <c r="HS588" s="176"/>
      <c r="HT588" s="176"/>
      <c r="HU588" s="176"/>
      <c r="HV588" s="176"/>
      <c r="HW588" s="176"/>
      <c r="HX588" s="176"/>
      <c r="HY588" s="176"/>
      <c r="HZ588" s="176"/>
      <c r="IA588" s="176"/>
      <c r="IB588" s="176"/>
      <c r="IC588" s="176"/>
      <c r="ID588" s="176"/>
      <c r="IE588" s="176"/>
      <c r="IF588" s="176"/>
      <c r="IG588" s="176"/>
      <c r="IH588" s="176"/>
      <c r="II588" s="176"/>
      <c r="IJ588" s="176"/>
      <c r="IK588" s="176"/>
      <c r="IL588" s="176"/>
      <c r="IM588" s="176"/>
      <c r="IN588" s="176"/>
      <c r="IO588" s="176"/>
      <c r="IP588" s="176"/>
      <c r="IQ588" s="176"/>
      <c r="IR588" s="176"/>
      <c r="IS588" s="176"/>
      <c r="IT588" s="176"/>
      <c r="IU588" s="176"/>
      <c r="IV588" s="176"/>
    </row>
    <row r="589" spans="1:256" s="177" customFormat="1" x14ac:dyDescent="0.2">
      <c r="A589" s="591"/>
      <c r="B589" s="126"/>
      <c r="C589" s="127"/>
      <c r="D589" s="127"/>
      <c r="E589" s="128"/>
      <c r="F589" s="88"/>
      <c r="G589" s="129"/>
      <c r="H589" s="130"/>
      <c r="I589" s="131"/>
      <c r="J589" s="182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  <c r="AZ589" s="176"/>
      <c r="BA589" s="176"/>
      <c r="BB589" s="176"/>
      <c r="BC589" s="176"/>
      <c r="BD589" s="176"/>
      <c r="BE589" s="176"/>
      <c r="BF589" s="176"/>
      <c r="BG589" s="176"/>
      <c r="BH589" s="176"/>
      <c r="BI589" s="176"/>
      <c r="BJ589" s="176"/>
      <c r="BK589" s="176"/>
      <c r="BL589" s="176"/>
      <c r="BM589" s="176"/>
      <c r="BN589" s="176"/>
      <c r="BO589" s="176"/>
      <c r="BP589" s="176"/>
      <c r="BQ589" s="176"/>
      <c r="BR589" s="176"/>
      <c r="BS589" s="176"/>
      <c r="BT589" s="176"/>
      <c r="BU589" s="176"/>
      <c r="BV589" s="176"/>
      <c r="BW589" s="176"/>
      <c r="BX589" s="176"/>
      <c r="BY589" s="176"/>
      <c r="BZ589" s="176"/>
      <c r="CA589" s="176"/>
      <c r="CB589" s="176"/>
      <c r="CC589" s="176"/>
      <c r="CD589" s="176"/>
      <c r="CE589" s="176"/>
      <c r="CF589" s="176"/>
      <c r="CG589" s="176"/>
      <c r="CH589" s="176"/>
      <c r="CI589" s="176"/>
      <c r="CJ589" s="176"/>
      <c r="CK589" s="176"/>
      <c r="CL589" s="176"/>
      <c r="CM589" s="176"/>
      <c r="CN589" s="176"/>
      <c r="CO589" s="176"/>
      <c r="CP589" s="176"/>
      <c r="CQ589" s="176"/>
      <c r="CR589" s="176"/>
      <c r="CS589" s="176"/>
      <c r="CT589" s="176"/>
      <c r="CU589" s="176"/>
      <c r="CV589" s="176"/>
      <c r="CW589" s="176"/>
      <c r="CX589" s="176"/>
      <c r="CY589" s="176"/>
      <c r="CZ589" s="176"/>
      <c r="DA589" s="176"/>
      <c r="DB589" s="176"/>
      <c r="DC589" s="176"/>
      <c r="DD589" s="176"/>
      <c r="DE589" s="176"/>
      <c r="DF589" s="176"/>
      <c r="DG589" s="176"/>
      <c r="DH589" s="176"/>
      <c r="DI589" s="176"/>
      <c r="DJ589" s="176"/>
      <c r="DK589" s="176"/>
      <c r="DL589" s="176"/>
      <c r="DM589" s="176"/>
      <c r="DN589" s="176"/>
      <c r="DO589" s="176"/>
      <c r="DP589" s="176"/>
      <c r="DQ589" s="176"/>
      <c r="DR589" s="176"/>
      <c r="DS589" s="176"/>
      <c r="DT589" s="176"/>
      <c r="DU589" s="176"/>
      <c r="DV589" s="176"/>
      <c r="DW589" s="176"/>
      <c r="DX589" s="176"/>
      <c r="DY589" s="176"/>
      <c r="DZ589" s="176"/>
      <c r="EA589" s="176"/>
      <c r="EB589" s="176"/>
      <c r="EC589" s="176"/>
      <c r="ED589" s="176"/>
      <c r="EE589" s="176"/>
      <c r="EF589" s="176"/>
      <c r="EG589" s="176"/>
      <c r="EH589" s="176"/>
      <c r="EI589" s="176"/>
      <c r="EJ589" s="176"/>
      <c r="EK589" s="176"/>
      <c r="EL589" s="176"/>
      <c r="EM589" s="176"/>
      <c r="EN589" s="176"/>
      <c r="EO589" s="176"/>
      <c r="EP589" s="176"/>
      <c r="EQ589" s="176"/>
      <c r="ER589" s="176"/>
      <c r="ES589" s="176"/>
      <c r="ET589" s="176"/>
      <c r="EU589" s="176"/>
      <c r="EV589" s="176"/>
      <c r="EW589" s="176"/>
      <c r="EX589" s="176"/>
      <c r="EY589" s="176"/>
      <c r="EZ589" s="176"/>
      <c r="FA589" s="176"/>
      <c r="FB589" s="176"/>
      <c r="FC589" s="176"/>
      <c r="FD589" s="176"/>
      <c r="FE589" s="176"/>
      <c r="FF589" s="176"/>
      <c r="FG589" s="176"/>
      <c r="FH589" s="176"/>
      <c r="FI589" s="176"/>
      <c r="FJ589" s="176"/>
      <c r="FK589" s="176"/>
      <c r="FL589" s="176"/>
      <c r="FM589" s="176"/>
      <c r="FN589" s="176"/>
      <c r="FO589" s="176"/>
      <c r="FP589" s="176"/>
      <c r="FQ589" s="176"/>
      <c r="FR589" s="176"/>
      <c r="FS589" s="176"/>
      <c r="FT589" s="176"/>
      <c r="FU589" s="176"/>
      <c r="FV589" s="176"/>
      <c r="FW589" s="176"/>
      <c r="FX589" s="176"/>
      <c r="FY589" s="176"/>
      <c r="FZ589" s="176"/>
      <c r="GA589" s="176"/>
      <c r="GB589" s="176"/>
      <c r="GC589" s="176"/>
      <c r="GD589" s="176"/>
      <c r="GE589" s="176"/>
      <c r="GF589" s="176"/>
      <c r="GG589" s="176"/>
      <c r="GH589" s="176"/>
      <c r="GI589" s="176"/>
      <c r="GJ589" s="176"/>
      <c r="GK589" s="176"/>
      <c r="GL589" s="176"/>
      <c r="GM589" s="176"/>
      <c r="GN589" s="176"/>
      <c r="GO589" s="176"/>
      <c r="GP589" s="176"/>
      <c r="GQ589" s="176"/>
      <c r="GR589" s="176"/>
      <c r="GS589" s="176"/>
      <c r="GT589" s="176"/>
      <c r="GU589" s="176"/>
      <c r="GV589" s="176"/>
      <c r="GW589" s="176"/>
      <c r="GX589" s="176"/>
      <c r="GY589" s="176"/>
      <c r="GZ589" s="176"/>
      <c r="HA589" s="176"/>
      <c r="HB589" s="176"/>
      <c r="HC589" s="176"/>
      <c r="HD589" s="176"/>
      <c r="HE589" s="176"/>
      <c r="HF589" s="176"/>
      <c r="HG589" s="176"/>
      <c r="HH589" s="176"/>
      <c r="HI589" s="176"/>
      <c r="HJ589" s="176"/>
      <c r="HK589" s="176"/>
      <c r="HL589" s="176"/>
      <c r="HM589" s="176"/>
      <c r="HN589" s="176"/>
      <c r="HO589" s="176"/>
      <c r="HP589" s="176"/>
      <c r="HQ589" s="176"/>
      <c r="HR589" s="176"/>
      <c r="HS589" s="176"/>
      <c r="HT589" s="176"/>
      <c r="HU589" s="176"/>
      <c r="HV589" s="176"/>
      <c r="HW589" s="176"/>
      <c r="HX589" s="176"/>
      <c r="HY589" s="176"/>
      <c r="HZ589" s="176"/>
      <c r="IA589" s="176"/>
      <c r="IB589" s="176"/>
      <c r="IC589" s="176"/>
      <c r="ID589" s="176"/>
      <c r="IE589" s="176"/>
      <c r="IF589" s="176"/>
      <c r="IG589" s="176"/>
      <c r="IH589" s="176"/>
      <c r="II589" s="176"/>
      <c r="IJ589" s="176"/>
      <c r="IK589" s="176"/>
      <c r="IL589" s="176"/>
      <c r="IM589" s="176"/>
      <c r="IN589" s="176"/>
      <c r="IO589" s="176"/>
      <c r="IP589" s="176"/>
      <c r="IQ589" s="176"/>
      <c r="IR589" s="176"/>
      <c r="IS589" s="176"/>
      <c r="IT589" s="176"/>
      <c r="IU589" s="176"/>
      <c r="IV589" s="176"/>
    </row>
    <row r="590" spans="1:256" s="177" customFormat="1" x14ac:dyDescent="0.2">
      <c r="A590" s="591"/>
      <c r="B590" s="811" t="s">
        <v>231</v>
      </c>
      <c r="C590" s="813" t="s">
        <v>22</v>
      </c>
      <c r="D590" s="813" t="s">
        <v>223</v>
      </c>
      <c r="E590" s="813" t="s">
        <v>17</v>
      </c>
      <c r="F590" s="816" t="s">
        <v>224</v>
      </c>
      <c r="G590" s="818" t="s">
        <v>225</v>
      </c>
      <c r="H590" s="819"/>
      <c r="I590" s="820" t="s">
        <v>232</v>
      </c>
      <c r="J590" s="182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  <c r="AZ590" s="176"/>
      <c r="BA590" s="176"/>
      <c r="BB590" s="176"/>
      <c r="BC590" s="176"/>
      <c r="BD590" s="176"/>
      <c r="BE590" s="176"/>
      <c r="BF590" s="176"/>
      <c r="BG590" s="176"/>
      <c r="BH590" s="176"/>
      <c r="BI590" s="176"/>
      <c r="BJ590" s="176"/>
      <c r="BK590" s="176"/>
      <c r="BL590" s="176"/>
      <c r="BM590" s="176"/>
      <c r="BN590" s="176"/>
      <c r="BO590" s="176"/>
      <c r="BP590" s="176"/>
      <c r="BQ590" s="176"/>
      <c r="BR590" s="176"/>
      <c r="BS590" s="176"/>
      <c r="BT590" s="176"/>
      <c r="BU590" s="176"/>
      <c r="BV590" s="176"/>
      <c r="BW590" s="176"/>
      <c r="BX590" s="176"/>
      <c r="BY590" s="176"/>
      <c r="BZ590" s="176"/>
      <c r="CA590" s="176"/>
      <c r="CB590" s="176"/>
      <c r="CC590" s="176"/>
      <c r="CD590" s="176"/>
      <c r="CE590" s="176"/>
      <c r="CF590" s="176"/>
      <c r="CG590" s="176"/>
      <c r="CH590" s="176"/>
      <c r="CI590" s="176"/>
      <c r="CJ590" s="176"/>
      <c r="CK590" s="176"/>
      <c r="CL590" s="176"/>
      <c r="CM590" s="176"/>
      <c r="CN590" s="176"/>
      <c r="CO590" s="176"/>
      <c r="CP590" s="176"/>
      <c r="CQ590" s="176"/>
      <c r="CR590" s="176"/>
      <c r="CS590" s="176"/>
      <c r="CT590" s="176"/>
      <c r="CU590" s="176"/>
      <c r="CV590" s="176"/>
      <c r="CW590" s="176"/>
      <c r="CX590" s="176"/>
      <c r="CY590" s="176"/>
      <c r="CZ590" s="176"/>
      <c r="DA590" s="176"/>
      <c r="DB590" s="176"/>
      <c r="DC590" s="176"/>
      <c r="DD590" s="176"/>
      <c r="DE590" s="176"/>
      <c r="DF590" s="176"/>
      <c r="DG590" s="176"/>
      <c r="DH590" s="176"/>
      <c r="DI590" s="176"/>
      <c r="DJ590" s="176"/>
      <c r="DK590" s="176"/>
      <c r="DL590" s="176"/>
      <c r="DM590" s="176"/>
      <c r="DN590" s="176"/>
      <c r="DO590" s="176"/>
      <c r="DP590" s="176"/>
      <c r="DQ590" s="176"/>
      <c r="DR590" s="176"/>
      <c r="DS590" s="176"/>
      <c r="DT590" s="176"/>
      <c r="DU590" s="176"/>
      <c r="DV590" s="176"/>
      <c r="DW590" s="176"/>
      <c r="DX590" s="176"/>
      <c r="DY590" s="176"/>
      <c r="DZ590" s="176"/>
      <c r="EA590" s="176"/>
      <c r="EB590" s="176"/>
      <c r="EC590" s="176"/>
      <c r="ED590" s="176"/>
      <c r="EE590" s="176"/>
      <c r="EF590" s="176"/>
      <c r="EG590" s="176"/>
      <c r="EH590" s="176"/>
      <c r="EI590" s="176"/>
      <c r="EJ590" s="176"/>
      <c r="EK590" s="176"/>
      <c r="EL590" s="176"/>
      <c r="EM590" s="176"/>
      <c r="EN590" s="176"/>
      <c r="EO590" s="176"/>
      <c r="EP590" s="176"/>
      <c r="EQ590" s="176"/>
      <c r="ER590" s="176"/>
      <c r="ES590" s="176"/>
      <c r="ET590" s="176"/>
      <c r="EU590" s="176"/>
      <c r="EV590" s="176"/>
      <c r="EW590" s="176"/>
      <c r="EX590" s="176"/>
      <c r="EY590" s="176"/>
      <c r="EZ590" s="176"/>
      <c r="FA590" s="176"/>
      <c r="FB590" s="176"/>
      <c r="FC590" s="176"/>
      <c r="FD590" s="176"/>
      <c r="FE590" s="176"/>
      <c r="FF590" s="176"/>
      <c r="FG590" s="176"/>
      <c r="FH590" s="176"/>
      <c r="FI590" s="176"/>
      <c r="FJ590" s="176"/>
      <c r="FK590" s="176"/>
      <c r="FL590" s="176"/>
      <c r="FM590" s="176"/>
      <c r="FN590" s="176"/>
      <c r="FO590" s="176"/>
      <c r="FP590" s="176"/>
      <c r="FQ590" s="176"/>
      <c r="FR590" s="176"/>
      <c r="FS590" s="176"/>
      <c r="FT590" s="176"/>
      <c r="FU590" s="176"/>
      <c r="FV590" s="176"/>
      <c r="FW590" s="176"/>
      <c r="FX590" s="176"/>
      <c r="FY590" s="176"/>
      <c r="FZ590" s="176"/>
      <c r="GA590" s="176"/>
      <c r="GB590" s="176"/>
      <c r="GC590" s="176"/>
      <c r="GD590" s="176"/>
      <c r="GE590" s="176"/>
      <c r="GF590" s="176"/>
      <c r="GG590" s="176"/>
      <c r="GH590" s="176"/>
      <c r="GI590" s="176"/>
      <c r="GJ590" s="176"/>
      <c r="GK590" s="176"/>
      <c r="GL590" s="176"/>
      <c r="GM590" s="176"/>
      <c r="GN590" s="176"/>
      <c r="GO590" s="176"/>
      <c r="GP590" s="176"/>
      <c r="GQ590" s="176"/>
      <c r="GR590" s="176"/>
      <c r="GS590" s="176"/>
      <c r="GT590" s="176"/>
      <c r="GU590" s="176"/>
      <c r="GV590" s="176"/>
      <c r="GW590" s="176"/>
      <c r="GX590" s="176"/>
      <c r="GY590" s="176"/>
      <c r="GZ590" s="176"/>
      <c r="HA590" s="176"/>
      <c r="HB590" s="176"/>
      <c r="HC590" s="176"/>
      <c r="HD590" s="176"/>
      <c r="HE590" s="176"/>
      <c r="HF590" s="176"/>
      <c r="HG590" s="176"/>
      <c r="HH590" s="176"/>
      <c r="HI590" s="176"/>
      <c r="HJ590" s="176"/>
      <c r="HK590" s="176"/>
      <c r="HL590" s="176"/>
      <c r="HM590" s="176"/>
      <c r="HN590" s="176"/>
      <c r="HO590" s="176"/>
      <c r="HP590" s="176"/>
      <c r="HQ590" s="176"/>
      <c r="HR590" s="176"/>
      <c r="HS590" s="176"/>
      <c r="HT590" s="176"/>
      <c r="HU590" s="176"/>
      <c r="HV590" s="176"/>
      <c r="HW590" s="176"/>
      <c r="HX590" s="176"/>
      <c r="HY590" s="176"/>
      <c r="HZ590" s="176"/>
      <c r="IA590" s="176"/>
      <c r="IB590" s="176"/>
      <c r="IC590" s="176"/>
      <c r="ID590" s="176"/>
      <c r="IE590" s="176"/>
      <c r="IF590" s="176"/>
      <c r="IG590" s="176"/>
      <c r="IH590" s="176"/>
      <c r="II590" s="176"/>
      <c r="IJ590" s="176"/>
      <c r="IK590" s="176"/>
      <c r="IL590" s="176"/>
      <c r="IM590" s="176"/>
      <c r="IN590" s="176"/>
      <c r="IO590" s="176"/>
      <c r="IP590" s="176"/>
      <c r="IQ590" s="176"/>
      <c r="IR590" s="176"/>
      <c r="IS590" s="176"/>
      <c r="IT590" s="176"/>
      <c r="IU590" s="176"/>
      <c r="IV590" s="176"/>
    </row>
    <row r="591" spans="1:256" s="177" customFormat="1" x14ac:dyDescent="0.2">
      <c r="A591" s="591"/>
      <c r="B591" s="812"/>
      <c r="C591" s="814"/>
      <c r="D591" s="814"/>
      <c r="E591" s="815"/>
      <c r="F591" s="817"/>
      <c r="G591" s="165" t="s">
        <v>227</v>
      </c>
      <c r="H591" s="166" t="s">
        <v>228</v>
      </c>
      <c r="I591" s="821"/>
      <c r="J591" s="182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  <c r="AZ591" s="176"/>
      <c r="BA591" s="176"/>
      <c r="BB591" s="176"/>
      <c r="BC591" s="176"/>
      <c r="BD591" s="176"/>
      <c r="BE591" s="176"/>
      <c r="BF591" s="176"/>
      <c r="BG591" s="176"/>
      <c r="BH591" s="176"/>
      <c r="BI591" s="176"/>
      <c r="BJ591" s="176"/>
      <c r="BK591" s="176"/>
      <c r="BL591" s="176"/>
      <c r="BM591" s="176"/>
      <c r="BN591" s="176"/>
      <c r="BO591" s="176"/>
      <c r="BP591" s="176"/>
      <c r="BQ591" s="176"/>
      <c r="BR591" s="176"/>
      <c r="BS591" s="176"/>
      <c r="BT591" s="176"/>
      <c r="BU591" s="176"/>
      <c r="BV591" s="176"/>
      <c r="BW591" s="176"/>
      <c r="BX591" s="176"/>
      <c r="BY591" s="176"/>
      <c r="BZ591" s="176"/>
      <c r="CA591" s="176"/>
      <c r="CB591" s="176"/>
      <c r="CC591" s="176"/>
      <c r="CD591" s="176"/>
      <c r="CE591" s="176"/>
      <c r="CF591" s="176"/>
      <c r="CG591" s="176"/>
      <c r="CH591" s="176"/>
      <c r="CI591" s="176"/>
      <c r="CJ591" s="176"/>
      <c r="CK591" s="176"/>
      <c r="CL591" s="176"/>
      <c r="CM591" s="176"/>
      <c r="CN591" s="176"/>
      <c r="CO591" s="176"/>
      <c r="CP591" s="176"/>
      <c r="CQ591" s="176"/>
      <c r="CR591" s="176"/>
      <c r="CS591" s="176"/>
      <c r="CT591" s="176"/>
      <c r="CU591" s="176"/>
      <c r="CV591" s="176"/>
      <c r="CW591" s="176"/>
      <c r="CX591" s="176"/>
      <c r="CY591" s="176"/>
      <c r="CZ591" s="176"/>
      <c r="DA591" s="176"/>
      <c r="DB591" s="176"/>
      <c r="DC591" s="176"/>
      <c r="DD591" s="176"/>
      <c r="DE591" s="176"/>
      <c r="DF591" s="176"/>
      <c r="DG591" s="176"/>
      <c r="DH591" s="176"/>
      <c r="DI591" s="176"/>
      <c r="DJ591" s="176"/>
      <c r="DK591" s="176"/>
      <c r="DL591" s="176"/>
      <c r="DM591" s="176"/>
      <c r="DN591" s="176"/>
      <c r="DO591" s="176"/>
      <c r="DP591" s="176"/>
      <c r="DQ591" s="176"/>
      <c r="DR591" s="176"/>
      <c r="DS591" s="176"/>
      <c r="DT591" s="176"/>
      <c r="DU591" s="176"/>
      <c r="DV591" s="176"/>
      <c r="DW591" s="176"/>
      <c r="DX591" s="176"/>
      <c r="DY591" s="176"/>
      <c r="DZ591" s="176"/>
      <c r="EA591" s="176"/>
      <c r="EB591" s="176"/>
      <c r="EC591" s="176"/>
      <c r="ED591" s="176"/>
      <c r="EE591" s="176"/>
      <c r="EF591" s="176"/>
      <c r="EG591" s="176"/>
      <c r="EH591" s="176"/>
      <c r="EI591" s="176"/>
      <c r="EJ591" s="176"/>
      <c r="EK591" s="176"/>
      <c r="EL591" s="176"/>
      <c r="EM591" s="176"/>
      <c r="EN591" s="176"/>
      <c r="EO591" s="176"/>
      <c r="EP591" s="176"/>
      <c r="EQ591" s="176"/>
      <c r="ER591" s="176"/>
      <c r="ES591" s="176"/>
      <c r="ET591" s="176"/>
      <c r="EU591" s="176"/>
      <c r="EV591" s="176"/>
      <c r="EW591" s="176"/>
      <c r="EX591" s="176"/>
      <c r="EY591" s="176"/>
      <c r="EZ591" s="176"/>
      <c r="FA591" s="176"/>
      <c r="FB591" s="176"/>
      <c r="FC591" s="176"/>
      <c r="FD591" s="176"/>
      <c r="FE591" s="176"/>
      <c r="FF591" s="176"/>
      <c r="FG591" s="176"/>
      <c r="FH591" s="176"/>
      <c r="FI591" s="176"/>
      <c r="FJ591" s="176"/>
      <c r="FK591" s="176"/>
      <c r="FL591" s="176"/>
      <c r="FM591" s="176"/>
      <c r="FN591" s="176"/>
      <c r="FO591" s="176"/>
      <c r="FP591" s="176"/>
      <c r="FQ591" s="176"/>
      <c r="FR591" s="176"/>
      <c r="FS591" s="176"/>
      <c r="FT591" s="176"/>
      <c r="FU591" s="176"/>
      <c r="FV591" s="176"/>
      <c r="FW591" s="176"/>
      <c r="FX591" s="176"/>
      <c r="FY591" s="176"/>
      <c r="FZ591" s="176"/>
      <c r="GA591" s="176"/>
      <c r="GB591" s="176"/>
      <c r="GC591" s="176"/>
      <c r="GD591" s="176"/>
      <c r="GE591" s="176"/>
      <c r="GF591" s="176"/>
      <c r="GG591" s="176"/>
      <c r="GH591" s="176"/>
      <c r="GI591" s="176"/>
      <c r="GJ591" s="176"/>
      <c r="GK591" s="176"/>
      <c r="GL591" s="176"/>
      <c r="GM591" s="176"/>
      <c r="GN591" s="176"/>
      <c r="GO591" s="176"/>
      <c r="GP591" s="176"/>
      <c r="GQ591" s="176"/>
      <c r="GR591" s="176"/>
      <c r="GS591" s="176"/>
      <c r="GT591" s="176"/>
      <c r="GU591" s="176"/>
      <c r="GV591" s="176"/>
      <c r="GW591" s="176"/>
      <c r="GX591" s="176"/>
      <c r="GY591" s="176"/>
      <c r="GZ591" s="176"/>
      <c r="HA591" s="176"/>
      <c r="HB591" s="176"/>
      <c r="HC591" s="176"/>
      <c r="HD591" s="176"/>
      <c r="HE591" s="176"/>
      <c r="HF591" s="176"/>
      <c r="HG591" s="176"/>
      <c r="HH591" s="176"/>
      <c r="HI591" s="176"/>
      <c r="HJ591" s="176"/>
      <c r="HK591" s="176"/>
      <c r="HL591" s="176"/>
      <c r="HM591" s="176"/>
      <c r="HN591" s="176"/>
      <c r="HO591" s="176"/>
      <c r="HP591" s="176"/>
      <c r="HQ591" s="176"/>
      <c r="HR591" s="176"/>
      <c r="HS591" s="176"/>
      <c r="HT591" s="176"/>
      <c r="HU591" s="176"/>
      <c r="HV591" s="176"/>
      <c r="HW591" s="176"/>
      <c r="HX591" s="176"/>
      <c r="HY591" s="176"/>
      <c r="HZ591" s="176"/>
      <c r="IA591" s="176"/>
      <c r="IB591" s="176"/>
      <c r="IC591" s="176"/>
      <c r="ID591" s="176"/>
      <c r="IE591" s="176"/>
      <c r="IF591" s="176"/>
      <c r="IG591" s="176"/>
      <c r="IH591" s="176"/>
      <c r="II591" s="176"/>
      <c r="IJ591" s="176"/>
      <c r="IK591" s="176"/>
      <c r="IL591" s="176"/>
      <c r="IM591" s="176"/>
      <c r="IN591" s="176"/>
      <c r="IO591" s="176"/>
      <c r="IP591" s="176"/>
      <c r="IQ591" s="176"/>
      <c r="IR591" s="176"/>
      <c r="IS591" s="176"/>
      <c r="IT591" s="176"/>
      <c r="IU591" s="176"/>
      <c r="IV591" s="176"/>
    </row>
    <row r="592" spans="1:256" s="177" customFormat="1" x14ac:dyDescent="0.2">
      <c r="A592" s="591"/>
      <c r="B592" s="132"/>
      <c r="C592" s="110"/>
      <c r="D592" s="78"/>
      <c r="E592" s="111"/>
      <c r="F592" s="112"/>
      <c r="G592" s="113"/>
      <c r="H592" s="114"/>
      <c r="I592" s="159"/>
      <c r="J592" s="182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  <c r="AZ592" s="176"/>
      <c r="BA592" s="176"/>
      <c r="BB592" s="176"/>
      <c r="BC592" s="176"/>
      <c r="BD592" s="176"/>
      <c r="BE592" s="176"/>
      <c r="BF592" s="176"/>
      <c r="BG592" s="176"/>
      <c r="BH592" s="176"/>
      <c r="BI592" s="176"/>
      <c r="BJ592" s="176"/>
      <c r="BK592" s="176"/>
      <c r="BL592" s="176"/>
      <c r="BM592" s="176"/>
      <c r="BN592" s="176"/>
      <c r="BO592" s="176"/>
      <c r="BP592" s="176"/>
      <c r="BQ592" s="176"/>
      <c r="BR592" s="176"/>
      <c r="BS592" s="176"/>
      <c r="BT592" s="176"/>
      <c r="BU592" s="176"/>
      <c r="BV592" s="176"/>
      <c r="BW592" s="176"/>
      <c r="BX592" s="176"/>
      <c r="BY592" s="176"/>
      <c r="BZ592" s="176"/>
      <c r="CA592" s="176"/>
      <c r="CB592" s="176"/>
      <c r="CC592" s="176"/>
      <c r="CD592" s="176"/>
      <c r="CE592" s="176"/>
      <c r="CF592" s="176"/>
      <c r="CG592" s="176"/>
      <c r="CH592" s="176"/>
      <c r="CI592" s="176"/>
      <c r="CJ592" s="176"/>
      <c r="CK592" s="176"/>
      <c r="CL592" s="176"/>
      <c r="CM592" s="176"/>
      <c r="CN592" s="176"/>
      <c r="CO592" s="176"/>
      <c r="CP592" s="176"/>
      <c r="CQ592" s="176"/>
      <c r="CR592" s="176"/>
      <c r="CS592" s="176"/>
      <c r="CT592" s="176"/>
      <c r="CU592" s="176"/>
      <c r="CV592" s="176"/>
      <c r="CW592" s="176"/>
      <c r="CX592" s="176"/>
      <c r="CY592" s="176"/>
      <c r="CZ592" s="176"/>
      <c r="DA592" s="176"/>
      <c r="DB592" s="176"/>
      <c r="DC592" s="176"/>
      <c r="DD592" s="176"/>
      <c r="DE592" s="176"/>
      <c r="DF592" s="176"/>
      <c r="DG592" s="176"/>
      <c r="DH592" s="176"/>
      <c r="DI592" s="176"/>
      <c r="DJ592" s="176"/>
      <c r="DK592" s="176"/>
      <c r="DL592" s="176"/>
      <c r="DM592" s="176"/>
      <c r="DN592" s="176"/>
      <c r="DO592" s="176"/>
      <c r="DP592" s="176"/>
      <c r="DQ592" s="176"/>
      <c r="DR592" s="176"/>
      <c r="DS592" s="176"/>
      <c r="DT592" s="176"/>
      <c r="DU592" s="176"/>
      <c r="DV592" s="176"/>
      <c r="DW592" s="176"/>
      <c r="DX592" s="176"/>
      <c r="DY592" s="176"/>
      <c r="DZ592" s="176"/>
      <c r="EA592" s="176"/>
      <c r="EB592" s="176"/>
      <c r="EC592" s="176"/>
      <c r="ED592" s="176"/>
      <c r="EE592" s="176"/>
      <c r="EF592" s="176"/>
      <c r="EG592" s="176"/>
      <c r="EH592" s="176"/>
      <c r="EI592" s="176"/>
      <c r="EJ592" s="176"/>
      <c r="EK592" s="176"/>
      <c r="EL592" s="176"/>
      <c r="EM592" s="176"/>
      <c r="EN592" s="176"/>
      <c r="EO592" s="176"/>
      <c r="EP592" s="176"/>
      <c r="EQ592" s="176"/>
      <c r="ER592" s="176"/>
      <c r="ES592" s="176"/>
      <c r="ET592" s="176"/>
      <c r="EU592" s="176"/>
      <c r="EV592" s="176"/>
      <c r="EW592" s="176"/>
      <c r="EX592" s="176"/>
      <c r="EY592" s="176"/>
      <c r="EZ592" s="176"/>
      <c r="FA592" s="176"/>
      <c r="FB592" s="176"/>
      <c r="FC592" s="176"/>
      <c r="FD592" s="176"/>
      <c r="FE592" s="176"/>
      <c r="FF592" s="176"/>
      <c r="FG592" s="176"/>
      <c r="FH592" s="176"/>
      <c r="FI592" s="176"/>
      <c r="FJ592" s="176"/>
      <c r="FK592" s="176"/>
      <c r="FL592" s="176"/>
      <c r="FM592" s="176"/>
      <c r="FN592" s="176"/>
      <c r="FO592" s="176"/>
      <c r="FP592" s="176"/>
      <c r="FQ592" s="176"/>
      <c r="FR592" s="176"/>
      <c r="FS592" s="176"/>
      <c r="FT592" s="176"/>
      <c r="FU592" s="176"/>
      <c r="FV592" s="176"/>
      <c r="FW592" s="176"/>
      <c r="FX592" s="176"/>
      <c r="FY592" s="176"/>
      <c r="FZ592" s="176"/>
      <c r="GA592" s="176"/>
      <c r="GB592" s="176"/>
      <c r="GC592" s="176"/>
      <c r="GD592" s="176"/>
      <c r="GE592" s="176"/>
      <c r="GF592" s="176"/>
      <c r="GG592" s="176"/>
      <c r="GH592" s="176"/>
      <c r="GI592" s="176"/>
      <c r="GJ592" s="176"/>
      <c r="GK592" s="176"/>
      <c r="GL592" s="176"/>
      <c r="GM592" s="176"/>
      <c r="GN592" s="176"/>
      <c r="GO592" s="176"/>
      <c r="GP592" s="176"/>
      <c r="GQ592" s="176"/>
      <c r="GR592" s="176"/>
      <c r="GS592" s="176"/>
      <c r="GT592" s="176"/>
      <c r="GU592" s="176"/>
      <c r="GV592" s="176"/>
      <c r="GW592" s="176"/>
      <c r="GX592" s="176"/>
      <c r="GY592" s="176"/>
      <c r="GZ592" s="176"/>
      <c r="HA592" s="176"/>
      <c r="HB592" s="176"/>
      <c r="HC592" s="176"/>
      <c r="HD592" s="176"/>
      <c r="HE592" s="176"/>
      <c r="HF592" s="176"/>
      <c r="HG592" s="176"/>
      <c r="HH592" s="176"/>
      <c r="HI592" s="176"/>
      <c r="HJ592" s="176"/>
      <c r="HK592" s="176"/>
      <c r="HL592" s="176"/>
      <c r="HM592" s="176"/>
      <c r="HN592" s="176"/>
      <c r="HO592" s="176"/>
      <c r="HP592" s="176"/>
      <c r="HQ592" s="176"/>
      <c r="HR592" s="176"/>
      <c r="HS592" s="176"/>
      <c r="HT592" s="176"/>
      <c r="HU592" s="176"/>
      <c r="HV592" s="176"/>
      <c r="HW592" s="176"/>
      <c r="HX592" s="176"/>
      <c r="HY592" s="176"/>
      <c r="HZ592" s="176"/>
      <c r="IA592" s="176"/>
      <c r="IB592" s="176"/>
      <c r="IC592" s="176"/>
      <c r="ID592" s="176"/>
      <c r="IE592" s="176"/>
      <c r="IF592" s="176"/>
      <c r="IG592" s="176"/>
      <c r="IH592" s="176"/>
      <c r="II592" s="176"/>
      <c r="IJ592" s="176"/>
      <c r="IK592" s="176"/>
      <c r="IL592" s="176"/>
      <c r="IM592" s="176"/>
      <c r="IN592" s="176"/>
      <c r="IO592" s="176"/>
      <c r="IP592" s="176"/>
      <c r="IQ592" s="176"/>
      <c r="IR592" s="176"/>
      <c r="IS592" s="176"/>
      <c r="IT592" s="176"/>
      <c r="IU592" s="176"/>
      <c r="IV592" s="176"/>
    </row>
    <row r="593" spans="1:256" s="177" customFormat="1" x14ac:dyDescent="0.2">
      <c r="A593" s="591"/>
      <c r="B593" s="170" t="s">
        <v>232</v>
      </c>
      <c r="C593" s="808"/>
      <c r="D593" s="809"/>
      <c r="E593" s="809"/>
      <c r="F593" s="809"/>
      <c r="G593" s="809"/>
      <c r="H593" s="810"/>
      <c r="I593" s="171">
        <f>SUM(H592)</f>
        <v>0</v>
      </c>
      <c r="J593" s="182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  <c r="AZ593" s="176"/>
      <c r="BA593" s="176"/>
      <c r="BB593" s="176"/>
      <c r="BC593" s="176"/>
      <c r="BD593" s="176"/>
      <c r="BE593" s="176"/>
      <c r="BF593" s="176"/>
      <c r="BG593" s="176"/>
      <c r="BH593" s="176"/>
      <c r="BI593" s="176"/>
      <c r="BJ593" s="176"/>
      <c r="BK593" s="176"/>
      <c r="BL593" s="176"/>
      <c r="BM593" s="176"/>
      <c r="BN593" s="176"/>
      <c r="BO593" s="176"/>
      <c r="BP593" s="176"/>
      <c r="BQ593" s="176"/>
      <c r="BR593" s="176"/>
      <c r="BS593" s="176"/>
      <c r="BT593" s="176"/>
      <c r="BU593" s="176"/>
      <c r="BV593" s="176"/>
      <c r="BW593" s="176"/>
      <c r="BX593" s="176"/>
      <c r="BY593" s="176"/>
      <c r="BZ593" s="176"/>
      <c r="CA593" s="176"/>
      <c r="CB593" s="176"/>
      <c r="CC593" s="176"/>
      <c r="CD593" s="176"/>
      <c r="CE593" s="176"/>
      <c r="CF593" s="176"/>
      <c r="CG593" s="176"/>
      <c r="CH593" s="176"/>
      <c r="CI593" s="176"/>
      <c r="CJ593" s="176"/>
      <c r="CK593" s="176"/>
      <c r="CL593" s="176"/>
      <c r="CM593" s="176"/>
      <c r="CN593" s="176"/>
      <c r="CO593" s="176"/>
      <c r="CP593" s="176"/>
      <c r="CQ593" s="176"/>
      <c r="CR593" s="176"/>
      <c r="CS593" s="176"/>
      <c r="CT593" s="176"/>
      <c r="CU593" s="176"/>
      <c r="CV593" s="176"/>
      <c r="CW593" s="176"/>
      <c r="CX593" s="176"/>
      <c r="CY593" s="176"/>
      <c r="CZ593" s="176"/>
      <c r="DA593" s="176"/>
      <c r="DB593" s="176"/>
      <c r="DC593" s="176"/>
      <c r="DD593" s="176"/>
      <c r="DE593" s="176"/>
      <c r="DF593" s="176"/>
      <c r="DG593" s="176"/>
      <c r="DH593" s="176"/>
      <c r="DI593" s="176"/>
      <c r="DJ593" s="176"/>
      <c r="DK593" s="176"/>
      <c r="DL593" s="176"/>
      <c r="DM593" s="176"/>
      <c r="DN593" s="176"/>
      <c r="DO593" s="176"/>
      <c r="DP593" s="176"/>
      <c r="DQ593" s="176"/>
      <c r="DR593" s="176"/>
      <c r="DS593" s="176"/>
      <c r="DT593" s="176"/>
      <c r="DU593" s="176"/>
      <c r="DV593" s="176"/>
      <c r="DW593" s="176"/>
      <c r="DX593" s="176"/>
      <c r="DY593" s="176"/>
      <c r="DZ593" s="176"/>
      <c r="EA593" s="176"/>
      <c r="EB593" s="176"/>
      <c r="EC593" s="176"/>
      <c r="ED593" s="176"/>
      <c r="EE593" s="176"/>
      <c r="EF593" s="176"/>
      <c r="EG593" s="176"/>
      <c r="EH593" s="176"/>
      <c r="EI593" s="176"/>
      <c r="EJ593" s="176"/>
      <c r="EK593" s="176"/>
      <c r="EL593" s="176"/>
      <c r="EM593" s="176"/>
      <c r="EN593" s="176"/>
      <c r="EO593" s="176"/>
      <c r="EP593" s="176"/>
      <c r="EQ593" s="176"/>
      <c r="ER593" s="176"/>
      <c r="ES593" s="176"/>
      <c r="ET593" s="176"/>
      <c r="EU593" s="176"/>
      <c r="EV593" s="176"/>
      <c r="EW593" s="176"/>
      <c r="EX593" s="176"/>
      <c r="EY593" s="176"/>
      <c r="EZ593" s="176"/>
      <c r="FA593" s="176"/>
      <c r="FB593" s="176"/>
      <c r="FC593" s="176"/>
      <c r="FD593" s="176"/>
      <c r="FE593" s="176"/>
      <c r="FF593" s="176"/>
      <c r="FG593" s="176"/>
      <c r="FH593" s="176"/>
      <c r="FI593" s="176"/>
      <c r="FJ593" s="176"/>
      <c r="FK593" s="176"/>
      <c r="FL593" s="176"/>
      <c r="FM593" s="176"/>
      <c r="FN593" s="176"/>
      <c r="FO593" s="176"/>
      <c r="FP593" s="176"/>
      <c r="FQ593" s="176"/>
      <c r="FR593" s="176"/>
      <c r="FS593" s="176"/>
      <c r="FT593" s="176"/>
      <c r="FU593" s="176"/>
      <c r="FV593" s="176"/>
      <c r="FW593" s="176"/>
      <c r="FX593" s="176"/>
      <c r="FY593" s="176"/>
      <c r="FZ593" s="176"/>
      <c r="GA593" s="176"/>
      <c r="GB593" s="176"/>
      <c r="GC593" s="176"/>
      <c r="GD593" s="176"/>
      <c r="GE593" s="176"/>
      <c r="GF593" s="176"/>
      <c r="GG593" s="176"/>
      <c r="GH593" s="176"/>
      <c r="GI593" s="176"/>
      <c r="GJ593" s="176"/>
      <c r="GK593" s="176"/>
      <c r="GL593" s="176"/>
      <c r="GM593" s="176"/>
      <c r="GN593" s="176"/>
      <c r="GO593" s="176"/>
      <c r="GP593" s="176"/>
      <c r="GQ593" s="176"/>
      <c r="GR593" s="176"/>
      <c r="GS593" s="176"/>
      <c r="GT593" s="176"/>
      <c r="GU593" s="176"/>
      <c r="GV593" s="176"/>
      <c r="GW593" s="176"/>
      <c r="GX593" s="176"/>
      <c r="GY593" s="176"/>
      <c r="GZ593" s="176"/>
      <c r="HA593" s="176"/>
      <c r="HB593" s="176"/>
      <c r="HC593" s="176"/>
      <c r="HD593" s="176"/>
      <c r="HE593" s="176"/>
      <c r="HF593" s="176"/>
      <c r="HG593" s="176"/>
      <c r="HH593" s="176"/>
      <c r="HI593" s="176"/>
      <c r="HJ593" s="176"/>
      <c r="HK593" s="176"/>
      <c r="HL593" s="176"/>
      <c r="HM593" s="176"/>
      <c r="HN593" s="176"/>
      <c r="HO593" s="176"/>
      <c r="HP593" s="176"/>
      <c r="HQ593" s="176"/>
      <c r="HR593" s="176"/>
      <c r="HS593" s="176"/>
      <c r="HT593" s="176"/>
      <c r="HU593" s="176"/>
      <c r="HV593" s="176"/>
      <c r="HW593" s="176"/>
      <c r="HX593" s="176"/>
      <c r="HY593" s="176"/>
      <c r="HZ593" s="176"/>
      <c r="IA593" s="176"/>
      <c r="IB593" s="176"/>
      <c r="IC593" s="176"/>
      <c r="ID593" s="176"/>
      <c r="IE593" s="176"/>
      <c r="IF593" s="176"/>
      <c r="IG593" s="176"/>
      <c r="IH593" s="176"/>
      <c r="II593" s="176"/>
      <c r="IJ593" s="176"/>
      <c r="IK593" s="176"/>
      <c r="IL593" s="176"/>
      <c r="IM593" s="176"/>
      <c r="IN593" s="176"/>
      <c r="IO593" s="176"/>
      <c r="IP593" s="176"/>
      <c r="IQ593" s="176"/>
      <c r="IR593" s="176"/>
      <c r="IS593" s="176"/>
      <c r="IT593" s="176"/>
      <c r="IU593" s="176"/>
      <c r="IV593" s="176"/>
    </row>
    <row r="594" spans="1:256" s="177" customFormat="1" x14ac:dyDescent="0.2">
      <c r="A594" s="591"/>
      <c r="B594" s="76"/>
      <c r="C594" s="77"/>
      <c r="D594" s="174"/>
      <c r="E594" s="79"/>
      <c r="F594" s="80"/>
      <c r="G594" s="167"/>
      <c r="H594" s="168"/>
      <c r="I594" s="131"/>
      <c r="J594" s="182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  <c r="AZ594" s="176"/>
      <c r="BA594" s="176"/>
      <c r="BB594" s="176"/>
      <c r="BC594" s="176"/>
      <c r="BD594" s="176"/>
      <c r="BE594" s="176"/>
      <c r="BF594" s="176"/>
      <c r="BG594" s="176"/>
      <c r="BH594" s="176"/>
      <c r="BI594" s="176"/>
      <c r="BJ594" s="176"/>
      <c r="BK594" s="176"/>
      <c r="BL594" s="176"/>
      <c r="BM594" s="176"/>
      <c r="BN594" s="176"/>
      <c r="BO594" s="176"/>
      <c r="BP594" s="176"/>
      <c r="BQ594" s="176"/>
      <c r="BR594" s="176"/>
      <c r="BS594" s="176"/>
      <c r="BT594" s="176"/>
      <c r="BU594" s="176"/>
      <c r="BV594" s="176"/>
      <c r="BW594" s="176"/>
      <c r="BX594" s="176"/>
      <c r="BY594" s="176"/>
      <c r="BZ594" s="176"/>
      <c r="CA594" s="176"/>
      <c r="CB594" s="176"/>
      <c r="CC594" s="176"/>
      <c r="CD594" s="176"/>
      <c r="CE594" s="176"/>
      <c r="CF594" s="176"/>
      <c r="CG594" s="176"/>
      <c r="CH594" s="176"/>
      <c r="CI594" s="176"/>
      <c r="CJ594" s="176"/>
      <c r="CK594" s="176"/>
      <c r="CL594" s="176"/>
      <c r="CM594" s="176"/>
      <c r="CN594" s="176"/>
      <c r="CO594" s="176"/>
      <c r="CP594" s="176"/>
      <c r="CQ594" s="176"/>
      <c r="CR594" s="176"/>
      <c r="CS594" s="176"/>
      <c r="CT594" s="176"/>
      <c r="CU594" s="176"/>
      <c r="CV594" s="176"/>
      <c r="CW594" s="176"/>
      <c r="CX594" s="176"/>
      <c r="CY594" s="176"/>
      <c r="CZ594" s="176"/>
      <c r="DA594" s="176"/>
      <c r="DB594" s="176"/>
      <c r="DC594" s="176"/>
      <c r="DD594" s="176"/>
      <c r="DE594" s="176"/>
      <c r="DF594" s="176"/>
      <c r="DG594" s="176"/>
      <c r="DH594" s="176"/>
      <c r="DI594" s="176"/>
      <c r="DJ594" s="176"/>
      <c r="DK594" s="176"/>
      <c r="DL594" s="176"/>
      <c r="DM594" s="176"/>
      <c r="DN594" s="176"/>
      <c r="DO594" s="176"/>
      <c r="DP594" s="176"/>
      <c r="DQ594" s="176"/>
      <c r="DR594" s="176"/>
      <c r="DS594" s="176"/>
      <c r="DT594" s="176"/>
      <c r="DU594" s="176"/>
      <c r="DV594" s="176"/>
      <c r="DW594" s="176"/>
      <c r="DX594" s="176"/>
      <c r="DY594" s="176"/>
      <c r="DZ594" s="176"/>
      <c r="EA594" s="176"/>
      <c r="EB594" s="176"/>
      <c r="EC594" s="176"/>
      <c r="ED594" s="176"/>
      <c r="EE594" s="176"/>
      <c r="EF594" s="176"/>
      <c r="EG594" s="176"/>
      <c r="EH594" s="176"/>
      <c r="EI594" s="176"/>
      <c r="EJ594" s="176"/>
      <c r="EK594" s="176"/>
      <c r="EL594" s="176"/>
      <c r="EM594" s="176"/>
      <c r="EN594" s="176"/>
      <c r="EO594" s="176"/>
      <c r="EP594" s="176"/>
      <c r="EQ594" s="176"/>
      <c r="ER594" s="176"/>
      <c r="ES594" s="176"/>
      <c r="ET594" s="176"/>
      <c r="EU594" s="176"/>
      <c r="EV594" s="176"/>
      <c r="EW594" s="176"/>
      <c r="EX594" s="176"/>
      <c r="EY594" s="176"/>
      <c r="EZ594" s="176"/>
      <c r="FA594" s="176"/>
      <c r="FB594" s="176"/>
      <c r="FC594" s="176"/>
      <c r="FD594" s="176"/>
      <c r="FE594" s="176"/>
      <c r="FF594" s="176"/>
      <c r="FG594" s="176"/>
      <c r="FH594" s="176"/>
      <c r="FI594" s="176"/>
      <c r="FJ594" s="176"/>
      <c r="FK594" s="176"/>
      <c r="FL594" s="176"/>
      <c r="FM594" s="176"/>
      <c r="FN594" s="176"/>
      <c r="FO594" s="176"/>
      <c r="FP594" s="176"/>
      <c r="FQ594" s="176"/>
      <c r="FR594" s="176"/>
      <c r="FS594" s="176"/>
      <c r="FT594" s="176"/>
      <c r="FU594" s="176"/>
      <c r="FV594" s="176"/>
      <c r="FW594" s="176"/>
      <c r="FX594" s="176"/>
      <c r="FY594" s="176"/>
      <c r="FZ594" s="176"/>
      <c r="GA594" s="176"/>
      <c r="GB594" s="176"/>
      <c r="GC594" s="176"/>
      <c r="GD594" s="176"/>
      <c r="GE594" s="176"/>
      <c r="GF594" s="176"/>
      <c r="GG594" s="176"/>
      <c r="GH594" s="176"/>
      <c r="GI594" s="176"/>
      <c r="GJ594" s="176"/>
      <c r="GK594" s="176"/>
      <c r="GL594" s="176"/>
      <c r="GM594" s="176"/>
      <c r="GN594" s="176"/>
      <c r="GO594" s="176"/>
      <c r="GP594" s="176"/>
      <c r="GQ594" s="176"/>
      <c r="GR594" s="176"/>
      <c r="GS594" s="176"/>
      <c r="GT594" s="176"/>
      <c r="GU594" s="176"/>
      <c r="GV594" s="176"/>
      <c r="GW594" s="176"/>
      <c r="GX594" s="176"/>
      <c r="GY594" s="176"/>
      <c r="GZ594" s="176"/>
      <c r="HA594" s="176"/>
      <c r="HB594" s="176"/>
      <c r="HC594" s="176"/>
      <c r="HD594" s="176"/>
      <c r="HE594" s="176"/>
      <c r="HF594" s="176"/>
      <c r="HG594" s="176"/>
      <c r="HH594" s="176"/>
      <c r="HI594" s="176"/>
      <c r="HJ594" s="176"/>
      <c r="HK594" s="176"/>
      <c r="HL594" s="176"/>
      <c r="HM594" s="176"/>
      <c r="HN594" s="176"/>
      <c r="HO594" s="176"/>
      <c r="HP594" s="176"/>
      <c r="HQ594" s="176"/>
      <c r="HR594" s="176"/>
      <c r="HS594" s="176"/>
      <c r="HT594" s="176"/>
      <c r="HU594" s="176"/>
      <c r="HV594" s="176"/>
      <c r="HW594" s="176"/>
      <c r="HX594" s="176"/>
      <c r="HY594" s="176"/>
      <c r="HZ594" s="176"/>
      <c r="IA594" s="176"/>
      <c r="IB594" s="176"/>
      <c r="IC594" s="176"/>
      <c r="ID594" s="176"/>
      <c r="IE594" s="176"/>
      <c r="IF594" s="176"/>
      <c r="IG594" s="176"/>
      <c r="IH594" s="176"/>
      <c r="II594" s="176"/>
      <c r="IJ594" s="176"/>
      <c r="IK594" s="176"/>
      <c r="IL594" s="176"/>
      <c r="IM594" s="176"/>
      <c r="IN594" s="176"/>
      <c r="IO594" s="176"/>
      <c r="IP594" s="176"/>
      <c r="IQ594" s="176"/>
      <c r="IR594" s="176"/>
      <c r="IS594" s="176"/>
      <c r="IT594" s="176"/>
      <c r="IU594" s="176"/>
      <c r="IV594" s="176"/>
    </row>
    <row r="595" spans="1:256" s="177" customFormat="1" x14ac:dyDescent="0.2">
      <c r="A595" s="591"/>
      <c r="B595" s="102"/>
      <c r="C595" s="672"/>
      <c r="D595" s="672"/>
      <c r="E595" s="672"/>
      <c r="F595" s="104"/>
      <c r="G595" s="105"/>
      <c r="H595" s="106"/>
      <c r="I595" s="107"/>
      <c r="J595" s="182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  <c r="AZ595" s="176"/>
      <c r="BA595" s="176"/>
      <c r="BB595" s="176"/>
      <c r="BC595" s="176"/>
      <c r="BD595" s="176"/>
      <c r="BE595" s="176"/>
      <c r="BF595" s="176"/>
      <c r="BG595" s="176"/>
      <c r="BH595" s="176"/>
      <c r="BI595" s="176"/>
      <c r="BJ595" s="176"/>
      <c r="BK595" s="176"/>
      <c r="BL595" s="176"/>
      <c r="BM595" s="176"/>
      <c r="BN595" s="176"/>
      <c r="BO595" s="176"/>
      <c r="BP595" s="176"/>
      <c r="BQ595" s="176"/>
      <c r="BR595" s="176"/>
      <c r="BS595" s="176"/>
      <c r="BT595" s="176"/>
      <c r="BU595" s="176"/>
      <c r="BV595" s="176"/>
      <c r="BW595" s="176"/>
      <c r="BX595" s="176"/>
      <c r="BY595" s="176"/>
      <c r="BZ595" s="176"/>
      <c r="CA595" s="176"/>
      <c r="CB595" s="176"/>
      <c r="CC595" s="176"/>
      <c r="CD595" s="176"/>
      <c r="CE595" s="176"/>
      <c r="CF595" s="176"/>
      <c r="CG595" s="176"/>
      <c r="CH595" s="176"/>
      <c r="CI595" s="176"/>
      <c r="CJ595" s="176"/>
      <c r="CK595" s="176"/>
      <c r="CL595" s="176"/>
      <c r="CM595" s="176"/>
      <c r="CN595" s="176"/>
      <c r="CO595" s="176"/>
      <c r="CP595" s="176"/>
      <c r="CQ595" s="176"/>
      <c r="CR595" s="176"/>
      <c r="CS595" s="176"/>
      <c r="CT595" s="176"/>
      <c r="CU595" s="176"/>
      <c r="CV595" s="176"/>
      <c r="CW595" s="176"/>
      <c r="CX595" s="176"/>
      <c r="CY595" s="176"/>
      <c r="CZ595" s="176"/>
      <c r="DA595" s="176"/>
      <c r="DB595" s="176"/>
      <c r="DC595" s="176"/>
      <c r="DD595" s="176"/>
      <c r="DE595" s="176"/>
      <c r="DF595" s="176"/>
      <c r="DG595" s="176"/>
      <c r="DH595" s="176"/>
      <c r="DI595" s="176"/>
      <c r="DJ595" s="176"/>
      <c r="DK595" s="176"/>
      <c r="DL595" s="176"/>
      <c r="DM595" s="176"/>
      <c r="DN595" s="176"/>
      <c r="DO595" s="176"/>
      <c r="DP595" s="176"/>
      <c r="DQ595" s="176"/>
      <c r="DR595" s="176"/>
      <c r="DS595" s="176"/>
      <c r="DT595" s="176"/>
      <c r="DU595" s="176"/>
      <c r="DV595" s="176"/>
      <c r="DW595" s="176"/>
      <c r="DX595" s="176"/>
      <c r="DY595" s="176"/>
      <c r="DZ595" s="176"/>
      <c r="EA595" s="176"/>
      <c r="EB595" s="176"/>
      <c r="EC595" s="176"/>
      <c r="ED595" s="176"/>
      <c r="EE595" s="176"/>
      <c r="EF595" s="176"/>
      <c r="EG595" s="176"/>
      <c r="EH595" s="176"/>
      <c r="EI595" s="176"/>
      <c r="EJ595" s="176"/>
      <c r="EK595" s="176"/>
      <c r="EL595" s="176"/>
      <c r="EM595" s="176"/>
      <c r="EN595" s="176"/>
      <c r="EO595" s="176"/>
      <c r="EP595" s="176"/>
      <c r="EQ595" s="176"/>
      <c r="ER595" s="176"/>
      <c r="ES595" s="176"/>
      <c r="ET595" s="176"/>
      <c r="EU595" s="176"/>
      <c r="EV595" s="176"/>
      <c r="EW595" s="176"/>
      <c r="EX595" s="176"/>
      <c r="EY595" s="176"/>
      <c r="EZ595" s="176"/>
      <c r="FA595" s="176"/>
      <c r="FB595" s="176"/>
      <c r="FC595" s="176"/>
      <c r="FD595" s="176"/>
      <c r="FE595" s="176"/>
      <c r="FF595" s="176"/>
      <c r="FG595" s="176"/>
      <c r="FH595" s="176"/>
      <c r="FI595" s="176"/>
      <c r="FJ595" s="176"/>
      <c r="FK595" s="176"/>
      <c r="FL595" s="176"/>
      <c r="FM595" s="176"/>
      <c r="FN595" s="176"/>
      <c r="FO595" s="176"/>
      <c r="FP595" s="176"/>
      <c r="FQ595" s="176"/>
      <c r="FR595" s="176"/>
      <c r="FS595" s="176"/>
      <c r="FT595" s="176"/>
      <c r="FU595" s="176"/>
      <c r="FV595" s="176"/>
      <c r="FW595" s="176"/>
      <c r="FX595" s="176"/>
      <c r="FY595" s="176"/>
      <c r="FZ595" s="176"/>
      <c r="GA595" s="176"/>
      <c r="GB595" s="176"/>
      <c r="GC595" s="176"/>
      <c r="GD595" s="176"/>
      <c r="GE595" s="176"/>
      <c r="GF595" s="176"/>
      <c r="GG595" s="176"/>
      <c r="GH595" s="176"/>
      <c r="GI595" s="176"/>
      <c r="GJ595" s="176"/>
      <c r="GK595" s="176"/>
      <c r="GL595" s="176"/>
      <c r="GM595" s="176"/>
      <c r="GN595" s="176"/>
      <c r="GO595" s="176"/>
      <c r="GP595" s="176"/>
      <c r="GQ595" s="176"/>
      <c r="GR595" s="176"/>
      <c r="GS595" s="176"/>
      <c r="GT595" s="176"/>
      <c r="GU595" s="176"/>
      <c r="GV595" s="176"/>
      <c r="GW595" s="176"/>
      <c r="GX595" s="176"/>
      <c r="GY595" s="176"/>
      <c r="GZ595" s="176"/>
      <c r="HA595" s="176"/>
      <c r="HB595" s="176"/>
      <c r="HC595" s="176"/>
      <c r="HD595" s="176"/>
      <c r="HE595" s="176"/>
      <c r="HF595" s="176"/>
      <c r="HG595" s="176"/>
      <c r="HH595" s="176"/>
      <c r="HI595" s="176"/>
      <c r="HJ595" s="176"/>
      <c r="HK595" s="176"/>
      <c r="HL595" s="176"/>
      <c r="HM595" s="176"/>
      <c r="HN595" s="176"/>
      <c r="HO595" s="176"/>
      <c r="HP595" s="176"/>
      <c r="HQ595" s="176"/>
      <c r="HR595" s="176"/>
      <c r="HS595" s="176"/>
      <c r="HT595" s="176"/>
      <c r="HU595" s="176"/>
      <c r="HV595" s="176"/>
      <c r="HW595" s="176"/>
      <c r="HX595" s="176"/>
      <c r="HY595" s="176"/>
      <c r="HZ595" s="176"/>
      <c r="IA595" s="176"/>
      <c r="IB595" s="176"/>
      <c r="IC595" s="176"/>
      <c r="ID595" s="176"/>
      <c r="IE595" s="176"/>
      <c r="IF595" s="176"/>
      <c r="IG595" s="176"/>
      <c r="IH595" s="176"/>
      <c r="II595" s="176"/>
      <c r="IJ595" s="176"/>
      <c r="IK595" s="176"/>
      <c r="IL595" s="176"/>
      <c r="IM595" s="176"/>
      <c r="IN595" s="176"/>
      <c r="IO595" s="176"/>
      <c r="IP595" s="176"/>
      <c r="IQ595" s="176"/>
      <c r="IR595" s="176"/>
      <c r="IS595" s="176"/>
      <c r="IT595" s="176"/>
      <c r="IU595" s="176"/>
      <c r="IV595" s="176"/>
    </row>
    <row r="596" spans="1:256" s="177" customFormat="1" ht="17.25" customHeight="1" x14ac:dyDescent="0.2">
      <c r="A596" s="591"/>
      <c r="B596" s="139" t="s">
        <v>237</v>
      </c>
      <c r="C596" s="562"/>
      <c r="D596" s="562"/>
      <c r="E596" s="141"/>
      <c r="F596" s="142"/>
      <c r="G596" s="108"/>
      <c r="H596" s="109"/>
      <c r="I596" s="298" t="s">
        <v>210</v>
      </c>
      <c r="J596" s="182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  <c r="BY596" s="176"/>
      <c r="BZ596" s="176"/>
      <c r="CA596" s="176"/>
      <c r="CB596" s="176"/>
      <c r="CC596" s="176"/>
      <c r="CD596" s="176"/>
      <c r="CE596" s="176"/>
      <c r="CF596" s="176"/>
      <c r="CG596" s="176"/>
      <c r="CH596" s="176"/>
      <c r="CI596" s="176"/>
      <c r="CJ596" s="176"/>
      <c r="CK596" s="176"/>
      <c r="CL596" s="176"/>
      <c r="CM596" s="176"/>
      <c r="CN596" s="176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76"/>
      <c r="DX596" s="176"/>
      <c r="DY596" s="176"/>
      <c r="DZ596" s="176"/>
      <c r="EA596" s="176"/>
      <c r="EB596" s="176"/>
      <c r="EC596" s="176"/>
      <c r="ED596" s="176"/>
      <c r="EE596" s="176"/>
      <c r="EF596" s="176"/>
      <c r="EG596" s="176"/>
      <c r="EH596" s="176"/>
      <c r="EI596" s="176"/>
      <c r="EJ596" s="176"/>
      <c r="EK596" s="176"/>
      <c r="EL596" s="176"/>
      <c r="EM596" s="176"/>
      <c r="EN596" s="176"/>
      <c r="EO596" s="176"/>
      <c r="EP596" s="176"/>
      <c r="EQ596" s="176"/>
      <c r="ER596" s="176"/>
      <c r="ES596" s="176"/>
      <c r="ET596" s="176"/>
      <c r="EU596" s="176"/>
      <c r="EV596" s="176"/>
      <c r="EW596" s="176"/>
      <c r="EX596" s="176"/>
      <c r="EY596" s="176"/>
      <c r="EZ596" s="176"/>
      <c r="FA596" s="176"/>
      <c r="FB596" s="176"/>
      <c r="FC596" s="176"/>
      <c r="FD596" s="176"/>
      <c r="FE596" s="176"/>
      <c r="FF596" s="176"/>
      <c r="FG596" s="176"/>
      <c r="FH596" s="176"/>
      <c r="FI596" s="176"/>
      <c r="FJ596" s="176"/>
      <c r="FK596" s="176"/>
      <c r="FL596" s="176"/>
      <c r="FM596" s="176"/>
      <c r="FN596" s="176"/>
      <c r="FO596" s="176"/>
      <c r="FP596" s="176"/>
      <c r="FQ596" s="176"/>
      <c r="FR596" s="176"/>
      <c r="FS596" s="176"/>
      <c r="FT596" s="176"/>
      <c r="FU596" s="176"/>
      <c r="FV596" s="176"/>
      <c r="FW596" s="176"/>
      <c r="FX596" s="176"/>
      <c r="FY596" s="176"/>
      <c r="FZ596" s="176"/>
      <c r="GA596" s="176"/>
      <c r="GB596" s="176"/>
      <c r="GC596" s="176"/>
      <c r="GD596" s="176"/>
      <c r="GE596" s="176"/>
      <c r="GF596" s="176"/>
      <c r="GG596" s="176"/>
      <c r="GH596" s="176"/>
      <c r="GI596" s="176"/>
      <c r="GJ596" s="176"/>
      <c r="GK596" s="176"/>
      <c r="GL596" s="176"/>
      <c r="GM596" s="176"/>
      <c r="GN596" s="176"/>
      <c r="GO596" s="176"/>
      <c r="GP596" s="176"/>
      <c r="GQ596" s="176"/>
      <c r="GR596" s="176"/>
      <c r="GS596" s="176"/>
      <c r="GT596" s="176"/>
      <c r="GU596" s="176"/>
      <c r="GV596" s="176"/>
      <c r="GW596" s="176"/>
      <c r="GX596" s="176"/>
      <c r="GY596" s="176"/>
      <c r="GZ596" s="176"/>
      <c r="HA596" s="176"/>
      <c r="HB596" s="176"/>
      <c r="HC596" s="176"/>
      <c r="HD596" s="176"/>
      <c r="HE596" s="176"/>
      <c r="HF596" s="176"/>
      <c r="HG596" s="176"/>
      <c r="HH596" s="176"/>
      <c r="HI596" s="176"/>
      <c r="HJ596" s="176"/>
      <c r="HK596" s="176"/>
      <c r="HL596" s="176"/>
      <c r="HM596" s="176"/>
      <c r="HN596" s="176"/>
      <c r="HO596" s="176"/>
      <c r="HP596" s="176"/>
      <c r="HQ596" s="176"/>
      <c r="HR596" s="176"/>
      <c r="HS596" s="176"/>
      <c r="HT596" s="176"/>
      <c r="HU596" s="176"/>
      <c r="HV596" s="176"/>
      <c r="HW596" s="176"/>
      <c r="HX596" s="176"/>
      <c r="HY596" s="176"/>
      <c r="HZ596" s="176"/>
      <c r="IA596" s="176"/>
      <c r="IB596" s="176"/>
      <c r="IC596" s="176"/>
      <c r="ID596" s="176"/>
      <c r="IE596" s="176"/>
      <c r="IF596" s="176"/>
      <c r="IG596" s="176"/>
      <c r="IH596" s="176"/>
      <c r="II596" s="176"/>
      <c r="IJ596" s="176"/>
      <c r="IK596" s="176"/>
      <c r="IL596" s="176"/>
      <c r="IM596" s="176"/>
      <c r="IN596" s="176"/>
      <c r="IO596" s="176"/>
      <c r="IP596" s="176"/>
      <c r="IQ596" s="176"/>
      <c r="IR596" s="176"/>
      <c r="IS596" s="176"/>
      <c r="IT596" s="176"/>
      <c r="IU596" s="176"/>
      <c r="IV596" s="176"/>
    </row>
    <row r="597" spans="1:256" s="177" customFormat="1" ht="23.25" customHeight="1" x14ac:dyDescent="0.2">
      <c r="A597" s="591"/>
      <c r="B597" s="143" t="s">
        <v>238</v>
      </c>
      <c r="C597" s="144"/>
      <c r="D597" s="144"/>
      <c r="E597" s="145"/>
      <c r="F597" s="146"/>
      <c r="G597" s="595">
        <f>I582</f>
        <v>10.129999999999999</v>
      </c>
      <c r="H597" s="148"/>
      <c r="I597" s="149"/>
      <c r="J597" s="182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  <c r="BY597" s="176"/>
      <c r="BZ597" s="176"/>
      <c r="CA597" s="176"/>
      <c r="CB597" s="176"/>
      <c r="CC597" s="176"/>
      <c r="CD597" s="176"/>
      <c r="CE597" s="176"/>
      <c r="CF597" s="176"/>
      <c r="CG597" s="176"/>
      <c r="CH597" s="176"/>
      <c r="CI597" s="176"/>
      <c r="CJ597" s="176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76"/>
      <c r="DX597" s="176"/>
      <c r="DY597" s="176"/>
      <c r="DZ597" s="176"/>
      <c r="EA597" s="176"/>
      <c r="EB597" s="176"/>
      <c r="EC597" s="176"/>
      <c r="ED597" s="176"/>
      <c r="EE597" s="176"/>
      <c r="EF597" s="176"/>
      <c r="EG597" s="176"/>
      <c r="EH597" s="176"/>
      <c r="EI597" s="176"/>
      <c r="EJ597" s="176"/>
      <c r="EK597" s="176"/>
      <c r="EL597" s="176"/>
      <c r="EM597" s="176"/>
      <c r="EN597" s="176"/>
      <c r="EO597" s="176"/>
      <c r="EP597" s="176"/>
      <c r="EQ597" s="176"/>
      <c r="ER597" s="176"/>
      <c r="ES597" s="176"/>
      <c r="ET597" s="176"/>
      <c r="EU597" s="176"/>
      <c r="EV597" s="176"/>
      <c r="EW597" s="176"/>
      <c r="EX597" s="176"/>
      <c r="EY597" s="176"/>
      <c r="EZ597" s="176"/>
      <c r="FA597" s="176"/>
      <c r="FB597" s="176"/>
      <c r="FC597" s="176"/>
      <c r="FD597" s="176"/>
      <c r="FE597" s="176"/>
      <c r="FF597" s="176"/>
      <c r="FG597" s="176"/>
      <c r="FH597" s="176"/>
      <c r="FI597" s="176"/>
      <c r="FJ597" s="176"/>
      <c r="FK597" s="176"/>
      <c r="FL597" s="176"/>
      <c r="FM597" s="176"/>
      <c r="FN597" s="176"/>
      <c r="FO597" s="176"/>
      <c r="FP597" s="176"/>
      <c r="FQ597" s="176"/>
      <c r="FR597" s="176"/>
      <c r="FS597" s="176"/>
      <c r="FT597" s="176"/>
      <c r="FU597" s="176"/>
      <c r="FV597" s="176"/>
      <c r="FW597" s="176"/>
      <c r="FX597" s="176"/>
      <c r="FY597" s="176"/>
      <c r="FZ597" s="176"/>
      <c r="GA597" s="176"/>
      <c r="GB597" s="176"/>
      <c r="GC597" s="176"/>
      <c r="GD597" s="176"/>
      <c r="GE597" s="176"/>
      <c r="GF597" s="176"/>
      <c r="GG597" s="176"/>
      <c r="GH597" s="176"/>
      <c r="GI597" s="176"/>
      <c r="GJ597" s="176"/>
      <c r="GK597" s="176"/>
      <c r="GL597" s="176"/>
      <c r="GM597" s="176"/>
      <c r="GN597" s="176"/>
      <c r="GO597" s="176"/>
      <c r="GP597" s="176"/>
      <c r="GQ597" s="176"/>
      <c r="GR597" s="176"/>
      <c r="GS597" s="176"/>
      <c r="GT597" s="176"/>
      <c r="GU597" s="176"/>
      <c r="GV597" s="176"/>
      <c r="GW597" s="176"/>
      <c r="GX597" s="176"/>
      <c r="GY597" s="176"/>
      <c r="GZ597" s="176"/>
      <c r="HA597" s="176"/>
      <c r="HB597" s="176"/>
      <c r="HC597" s="176"/>
      <c r="HD597" s="176"/>
      <c r="HE597" s="176"/>
      <c r="HF597" s="176"/>
      <c r="HG597" s="176"/>
      <c r="HH597" s="176"/>
      <c r="HI597" s="176"/>
      <c r="HJ597" s="176"/>
      <c r="HK597" s="176"/>
      <c r="HL597" s="176"/>
      <c r="HM597" s="176"/>
      <c r="HN597" s="176"/>
      <c r="HO597" s="176"/>
      <c r="HP597" s="176"/>
      <c r="HQ597" s="176"/>
      <c r="HR597" s="176"/>
      <c r="HS597" s="176"/>
      <c r="HT597" s="176"/>
      <c r="HU597" s="176"/>
      <c r="HV597" s="176"/>
      <c r="HW597" s="176"/>
      <c r="HX597" s="176"/>
      <c r="HY597" s="176"/>
      <c r="HZ597" s="176"/>
      <c r="IA597" s="176"/>
      <c r="IB597" s="176"/>
      <c r="IC597" s="176"/>
      <c r="ID597" s="176"/>
      <c r="IE597" s="176"/>
      <c r="IF597" s="176"/>
      <c r="IG597" s="176"/>
      <c r="IH597" s="176"/>
      <c r="II597" s="176"/>
      <c r="IJ597" s="176"/>
      <c r="IK597" s="176"/>
      <c r="IL597" s="176"/>
      <c r="IM597" s="176"/>
      <c r="IN597" s="176"/>
      <c r="IO597" s="176"/>
      <c r="IP597" s="176"/>
      <c r="IQ597" s="176"/>
      <c r="IR597" s="176"/>
      <c r="IS597" s="176"/>
      <c r="IT597" s="176"/>
      <c r="IU597" s="176"/>
      <c r="IV597" s="176"/>
    </row>
    <row r="598" spans="1:256" s="177" customFormat="1" ht="23.25" customHeight="1" x14ac:dyDescent="0.2">
      <c r="A598" s="591"/>
      <c r="B598" s="296" t="s">
        <v>239</v>
      </c>
      <c r="C598" s="673"/>
      <c r="D598" s="673"/>
      <c r="E598" s="150"/>
      <c r="F598" s="151"/>
      <c r="G598" s="596">
        <v>0</v>
      </c>
      <c r="H598" s="161"/>
      <c r="I598" s="153"/>
      <c r="J598" s="182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  <c r="BY598" s="176"/>
      <c r="BZ598" s="176"/>
      <c r="CA598" s="176"/>
      <c r="CB598" s="176"/>
      <c r="CC598" s="176"/>
      <c r="CD598" s="176"/>
      <c r="CE598" s="176"/>
      <c r="CF598" s="176"/>
      <c r="CG598" s="176"/>
      <c r="CH598" s="176"/>
      <c r="CI598" s="176"/>
      <c r="CJ598" s="176"/>
      <c r="CK598" s="176"/>
      <c r="CL598" s="176"/>
      <c r="CM598" s="176"/>
      <c r="CN598" s="176"/>
      <c r="CO598" s="176"/>
      <c r="CP598" s="176"/>
      <c r="CQ598" s="176"/>
      <c r="CR598" s="176"/>
      <c r="CS598" s="176"/>
      <c r="CT598" s="176"/>
      <c r="CU598" s="176"/>
      <c r="CV598" s="176"/>
      <c r="CW598" s="176"/>
      <c r="CX598" s="176"/>
      <c r="CY598" s="176"/>
      <c r="CZ598" s="176"/>
      <c r="DA598" s="176"/>
      <c r="DB598" s="176"/>
      <c r="DC598" s="176"/>
      <c r="DD598" s="176"/>
      <c r="DE598" s="176"/>
      <c r="DF598" s="176"/>
      <c r="DG598" s="176"/>
      <c r="DH598" s="176"/>
      <c r="DI598" s="176"/>
      <c r="DJ598" s="176"/>
      <c r="DK598" s="176"/>
      <c r="DL598" s="176"/>
      <c r="DM598" s="176"/>
      <c r="DN598" s="176"/>
      <c r="DO598" s="176"/>
      <c r="DP598" s="176"/>
      <c r="DQ598" s="176"/>
      <c r="DR598" s="176"/>
      <c r="DS598" s="176"/>
      <c r="DT598" s="176"/>
      <c r="DU598" s="176"/>
      <c r="DV598" s="176"/>
      <c r="DW598" s="176"/>
      <c r="DX598" s="176"/>
      <c r="DY598" s="176"/>
      <c r="DZ598" s="176"/>
      <c r="EA598" s="176"/>
      <c r="EB598" s="176"/>
      <c r="EC598" s="176"/>
      <c r="ED598" s="176"/>
      <c r="EE598" s="176"/>
      <c r="EF598" s="176"/>
      <c r="EG598" s="176"/>
      <c r="EH598" s="176"/>
      <c r="EI598" s="176"/>
      <c r="EJ598" s="176"/>
      <c r="EK598" s="176"/>
      <c r="EL598" s="176"/>
      <c r="EM598" s="176"/>
      <c r="EN598" s="176"/>
      <c r="EO598" s="176"/>
      <c r="EP598" s="176"/>
      <c r="EQ598" s="176"/>
      <c r="ER598" s="176"/>
      <c r="ES598" s="176"/>
      <c r="ET598" s="176"/>
      <c r="EU598" s="176"/>
      <c r="EV598" s="176"/>
      <c r="EW598" s="176"/>
      <c r="EX598" s="176"/>
      <c r="EY598" s="176"/>
      <c r="EZ598" s="176"/>
      <c r="FA598" s="176"/>
      <c r="FB598" s="176"/>
      <c r="FC598" s="176"/>
      <c r="FD598" s="176"/>
      <c r="FE598" s="176"/>
      <c r="FF598" s="176"/>
      <c r="FG598" s="176"/>
      <c r="FH598" s="176"/>
      <c r="FI598" s="176"/>
      <c r="FJ598" s="176"/>
      <c r="FK598" s="176"/>
      <c r="FL598" s="176"/>
      <c r="FM598" s="176"/>
      <c r="FN598" s="176"/>
      <c r="FO598" s="176"/>
      <c r="FP598" s="176"/>
      <c r="FQ598" s="176"/>
      <c r="FR598" s="176"/>
      <c r="FS598" s="176"/>
      <c r="FT598" s="176"/>
      <c r="FU598" s="176"/>
      <c r="FV598" s="176"/>
      <c r="FW598" s="176"/>
      <c r="FX598" s="176"/>
      <c r="FY598" s="176"/>
      <c r="FZ598" s="176"/>
      <c r="GA598" s="176"/>
      <c r="GB598" s="176"/>
      <c r="GC598" s="176"/>
      <c r="GD598" s="176"/>
      <c r="GE598" s="176"/>
      <c r="GF598" s="176"/>
      <c r="GG598" s="176"/>
      <c r="GH598" s="176"/>
      <c r="GI598" s="176"/>
      <c r="GJ598" s="176"/>
      <c r="GK598" s="176"/>
      <c r="GL598" s="176"/>
      <c r="GM598" s="176"/>
      <c r="GN598" s="176"/>
      <c r="GO598" s="176"/>
      <c r="GP598" s="176"/>
      <c r="GQ598" s="176"/>
      <c r="GR598" s="176"/>
      <c r="GS598" s="176"/>
      <c r="GT598" s="176"/>
      <c r="GU598" s="176"/>
      <c r="GV598" s="176"/>
      <c r="GW598" s="176"/>
      <c r="GX598" s="176"/>
      <c r="GY598" s="176"/>
      <c r="GZ598" s="176"/>
      <c r="HA598" s="176"/>
      <c r="HB598" s="176"/>
      <c r="HC598" s="176"/>
      <c r="HD598" s="176"/>
      <c r="HE598" s="176"/>
      <c r="HF598" s="176"/>
      <c r="HG598" s="176"/>
      <c r="HH598" s="176"/>
      <c r="HI598" s="176"/>
      <c r="HJ598" s="176"/>
      <c r="HK598" s="176"/>
      <c r="HL598" s="176"/>
      <c r="HM598" s="176"/>
      <c r="HN598" s="176"/>
      <c r="HO598" s="176"/>
      <c r="HP598" s="176"/>
      <c r="HQ598" s="176"/>
      <c r="HR598" s="176"/>
      <c r="HS598" s="176"/>
      <c r="HT598" s="176"/>
      <c r="HU598" s="176"/>
      <c r="HV598" s="176"/>
      <c r="HW598" s="176"/>
      <c r="HX598" s="176"/>
      <c r="HY598" s="176"/>
      <c r="HZ598" s="176"/>
      <c r="IA598" s="176"/>
      <c r="IB598" s="176"/>
      <c r="IC598" s="176"/>
      <c r="ID598" s="176"/>
      <c r="IE598" s="176"/>
      <c r="IF598" s="176"/>
      <c r="IG598" s="176"/>
      <c r="IH598" s="176"/>
      <c r="II598" s="176"/>
      <c r="IJ598" s="176"/>
      <c r="IK598" s="176"/>
      <c r="IL598" s="176"/>
      <c r="IM598" s="176"/>
      <c r="IN598" s="176"/>
      <c r="IO598" s="176"/>
      <c r="IP598" s="176"/>
      <c r="IQ598" s="176"/>
      <c r="IR598" s="176"/>
      <c r="IS598" s="176"/>
      <c r="IT598" s="176"/>
      <c r="IU598" s="176"/>
      <c r="IV598" s="176"/>
    </row>
    <row r="599" spans="1:256" s="177" customFormat="1" ht="23.25" customHeight="1" x14ac:dyDescent="0.2">
      <c r="A599" s="591"/>
      <c r="B599" s="154" t="s">
        <v>240</v>
      </c>
      <c r="C599" s="155"/>
      <c r="D599" s="155"/>
      <c r="E599" s="156"/>
      <c r="F599" s="597"/>
      <c r="G599" s="598"/>
      <c r="H599" s="297"/>
      <c r="I599" s="159">
        <f>G597+G598</f>
        <v>10.129999999999999</v>
      </c>
      <c r="J599" s="182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/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76"/>
      <c r="DX599" s="176"/>
      <c r="DY599" s="176"/>
      <c r="DZ599" s="176"/>
      <c r="EA599" s="176"/>
      <c r="EB599" s="176"/>
      <c r="EC599" s="176"/>
      <c r="ED599" s="176"/>
      <c r="EE599" s="176"/>
      <c r="EF599" s="176"/>
      <c r="EG599" s="176"/>
      <c r="EH599" s="176"/>
      <c r="EI599" s="176"/>
      <c r="EJ599" s="176"/>
      <c r="EK599" s="176"/>
      <c r="EL599" s="176"/>
      <c r="EM599" s="176"/>
      <c r="EN599" s="176"/>
      <c r="EO599" s="176"/>
      <c r="EP599" s="176"/>
      <c r="EQ599" s="176"/>
      <c r="ER599" s="176"/>
      <c r="ES599" s="176"/>
      <c r="ET599" s="176"/>
      <c r="EU599" s="176"/>
      <c r="EV599" s="176"/>
      <c r="EW599" s="176"/>
      <c r="EX599" s="176"/>
      <c r="EY599" s="176"/>
      <c r="EZ599" s="176"/>
      <c r="FA599" s="176"/>
      <c r="FB599" s="176"/>
      <c r="FC599" s="176"/>
      <c r="FD599" s="176"/>
      <c r="FE599" s="176"/>
      <c r="FF599" s="176"/>
      <c r="FG599" s="176"/>
      <c r="FH599" s="176"/>
      <c r="FI599" s="176"/>
      <c r="FJ599" s="176"/>
      <c r="FK599" s="176"/>
      <c r="FL599" s="176"/>
      <c r="FM599" s="176"/>
      <c r="FN599" s="176"/>
      <c r="FO599" s="176"/>
      <c r="FP599" s="176"/>
      <c r="FQ599" s="176"/>
      <c r="FR599" s="176"/>
      <c r="FS599" s="176"/>
      <c r="FT599" s="176"/>
      <c r="FU599" s="176"/>
      <c r="FV599" s="176"/>
      <c r="FW599" s="176"/>
      <c r="FX599" s="176"/>
      <c r="FY599" s="176"/>
      <c r="FZ599" s="176"/>
      <c r="GA599" s="176"/>
      <c r="GB599" s="176"/>
      <c r="GC599" s="176"/>
      <c r="GD599" s="176"/>
      <c r="GE599" s="176"/>
      <c r="GF599" s="176"/>
      <c r="GG599" s="176"/>
      <c r="GH599" s="176"/>
      <c r="GI599" s="176"/>
      <c r="GJ599" s="176"/>
      <c r="GK599" s="176"/>
      <c r="GL599" s="176"/>
      <c r="GM599" s="176"/>
      <c r="GN599" s="176"/>
      <c r="GO599" s="176"/>
      <c r="GP599" s="176"/>
      <c r="GQ599" s="176"/>
      <c r="GR599" s="176"/>
      <c r="GS599" s="176"/>
      <c r="GT599" s="176"/>
      <c r="GU599" s="176"/>
      <c r="GV599" s="176"/>
      <c r="GW599" s="176"/>
      <c r="GX599" s="176"/>
      <c r="GY599" s="176"/>
      <c r="GZ599" s="176"/>
      <c r="HA599" s="176"/>
      <c r="HB599" s="176"/>
      <c r="HC599" s="176"/>
      <c r="HD599" s="176"/>
      <c r="HE599" s="176"/>
      <c r="HF599" s="176"/>
      <c r="HG599" s="176"/>
      <c r="HH599" s="176"/>
      <c r="HI599" s="176"/>
      <c r="HJ599" s="176"/>
      <c r="HK599" s="176"/>
      <c r="HL599" s="176"/>
      <c r="HM599" s="176"/>
      <c r="HN599" s="176"/>
      <c r="HO599" s="176"/>
      <c r="HP599" s="176"/>
      <c r="HQ599" s="176"/>
      <c r="HR599" s="176"/>
      <c r="HS599" s="176"/>
      <c r="HT599" s="176"/>
      <c r="HU599" s="176"/>
      <c r="HV599" s="176"/>
      <c r="HW599" s="176"/>
      <c r="HX599" s="176"/>
      <c r="HY599" s="176"/>
      <c r="HZ599" s="176"/>
      <c r="IA599" s="176"/>
      <c r="IB599" s="176"/>
      <c r="IC599" s="176"/>
      <c r="ID599" s="176"/>
      <c r="IE599" s="176"/>
      <c r="IF599" s="176"/>
      <c r="IG599" s="176"/>
      <c r="IH599" s="176"/>
      <c r="II599" s="176"/>
      <c r="IJ599" s="176"/>
      <c r="IK599" s="176"/>
      <c r="IL599" s="176"/>
      <c r="IM599" s="176"/>
      <c r="IN599" s="176"/>
      <c r="IO599" s="176"/>
      <c r="IP599" s="176"/>
      <c r="IQ599" s="176"/>
      <c r="IR599" s="176"/>
      <c r="IS599" s="176"/>
      <c r="IT599" s="176"/>
      <c r="IU599" s="176"/>
      <c r="IV599" s="176"/>
    </row>
    <row r="600" spans="1:256" s="177" customFormat="1" ht="23.25" customHeight="1" x14ac:dyDescent="0.2">
      <c r="A600" s="591"/>
      <c r="B600" s="143" t="s">
        <v>241</v>
      </c>
      <c r="C600" s="144"/>
      <c r="D600" s="144"/>
      <c r="E600" s="145"/>
      <c r="F600" s="151"/>
      <c r="G600" s="595">
        <f>I588</f>
        <v>0</v>
      </c>
      <c r="H600" s="161"/>
      <c r="I600" s="162"/>
      <c r="J600" s="182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  <c r="AZ600" s="176"/>
      <c r="BA600" s="176"/>
      <c r="BB600" s="176"/>
      <c r="BC600" s="176"/>
      <c r="BD600" s="176"/>
      <c r="BE600" s="176"/>
      <c r="BF600" s="176"/>
      <c r="BG600" s="176"/>
      <c r="BH600" s="176"/>
      <c r="BI600" s="176"/>
      <c r="BJ600" s="176"/>
      <c r="BK600" s="176"/>
      <c r="BL600" s="176"/>
      <c r="BM600" s="176"/>
      <c r="BN600" s="176"/>
      <c r="BO600" s="176"/>
      <c r="BP600" s="176"/>
      <c r="BQ600" s="176"/>
      <c r="BR600" s="176"/>
      <c r="BS600" s="176"/>
      <c r="BT600" s="176"/>
      <c r="BU600" s="176"/>
      <c r="BV600" s="176"/>
      <c r="BW600" s="176"/>
      <c r="BX600" s="176"/>
      <c r="BY600" s="176"/>
      <c r="BZ600" s="176"/>
      <c r="CA600" s="176"/>
      <c r="CB600" s="176"/>
      <c r="CC600" s="176"/>
      <c r="CD600" s="176"/>
      <c r="CE600" s="176"/>
      <c r="CF600" s="176"/>
      <c r="CG600" s="176"/>
      <c r="CH600" s="176"/>
      <c r="CI600" s="176"/>
      <c r="CJ600" s="176"/>
      <c r="CK600" s="176"/>
      <c r="CL600" s="176"/>
      <c r="CM600" s="176"/>
      <c r="CN600" s="176"/>
      <c r="CO600" s="176"/>
      <c r="CP600" s="176"/>
      <c r="CQ600" s="176"/>
      <c r="CR600" s="176"/>
      <c r="CS600" s="176"/>
      <c r="CT600" s="176"/>
      <c r="CU600" s="176"/>
      <c r="CV600" s="176"/>
      <c r="CW600" s="176"/>
      <c r="CX600" s="176"/>
      <c r="CY600" s="176"/>
      <c r="CZ600" s="176"/>
      <c r="DA600" s="176"/>
      <c r="DB600" s="176"/>
      <c r="DC600" s="176"/>
      <c r="DD600" s="176"/>
      <c r="DE600" s="176"/>
      <c r="DF600" s="176"/>
      <c r="DG600" s="176"/>
      <c r="DH600" s="176"/>
      <c r="DI600" s="176"/>
      <c r="DJ600" s="176"/>
      <c r="DK600" s="176"/>
      <c r="DL600" s="176"/>
      <c r="DM600" s="176"/>
      <c r="DN600" s="176"/>
      <c r="DO600" s="176"/>
      <c r="DP600" s="176"/>
      <c r="DQ600" s="176"/>
      <c r="DR600" s="176"/>
      <c r="DS600" s="176"/>
      <c r="DT600" s="176"/>
      <c r="DU600" s="176"/>
      <c r="DV600" s="176"/>
      <c r="DW600" s="176"/>
      <c r="DX600" s="176"/>
      <c r="DY600" s="176"/>
      <c r="DZ600" s="176"/>
      <c r="EA600" s="176"/>
      <c r="EB600" s="176"/>
      <c r="EC600" s="176"/>
      <c r="ED600" s="176"/>
      <c r="EE600" s="176"/>
      <c r="EF600" s="176"/>
      <c r="EG600" s="176"/>
      <c r="EH600" s="176"/>
      <c r="EI600" s="176"/>
      <c r="EJ600" s="176"/>
      <c r="EK600" s="176"/>
      <c r="EL600" s="176"/>
      <c r="EM600" s="176"/>
      <c r="EN600" s="176"/>
      <c r="EO600" s="176"/>
      <c r="EP600" s="176"/>
      <c r="EQ600" s="176"/>
      <c r="ER600" s="176"/>
      <c r="ES600" s="176"/>
      <c r="ET600" s="176"/>
      <c r="EU600" s="176"/>
      <c r="EV600" s="176"/>
      <c r="EW600" s="176"/>
      <c r="EX600" s="176"/>
      <c r="EY600" s="176"/>
      <c r="EZ600" s="176"/>
      <c r="FA600" s="176"/>
      <c r="FB600" s="176"/>
      <c r="FC600" s="176"/>
      <c r="FD600" s="176"/>
      <c r="FE600" s="176"/>
      <c r="FF600" s="176"/>
      <c r="FG600" s="176"/>
      <c r="FH600" s="176"/>
      <c r="FI600" s="176"/>
      <c r="FJ600" s="176"/>
      <c r="FK600" s="176"/>
      <c r="FL600" s="176"/>
      <c r="FM600" s="176"/>
      <c r="FN600" s="176"/>
      <c r="FO600" s="176"/>
      <c r="FP600" s="176"/>
      <c r="FQ600" s="176"/>
      <c r="FR600" s="176"/>
      <c r="FS600" s="176"/>
      <c r="FT600" s="176"/>
      <c r="FU600" s="176"/>
      <c r="FV600" s="176"/>
      <c r="FW600" s="176"/>
      <c r="FX600" s="176"/>
      <c r="FY600" s="176"/>
      <c r="FZ600" s="176"/>
      <c r="GA600" s="176"/>
      <c r="GB600" s="176"/>
      <c r="GC600" s="176"/>
      <c r="GD600" s="176"/>
      <c r="GE600" s="176"/>
      <c r="GF600" s="176"/>
      <c r="GG600" s="176"/>
      <c r="GH600" s="176"/>
      <c r="GI600" s="176"/>
      <c r="GJ600" s="176"/>
      <c r="GK600" s="176"/>
      <c r="GL600" s="176"/>
      <c r="GM600" s="176"/>
      <c r="GN600" s="176"/>
      <c r="GO600" s="176"/>
      <c r="GP600" s="176"/>
      <c r="GQ600" s="176"/>
      <c r="GR600" s="176"/>
      <c r="GS600" s="176"/>
      <c r="GT600" s="176"/>
      <c r="GU600" s="176"/>
      <c r="GV600" s="176"/>
      <c r="GW600" s="176"/>
      <c r="GX600" s="176"/>
      <c r="GY600" s="176"/>
      <c r="GZ600" s="176"/>
      <c r="HA600" s="176"/>
      <c r="HB600" s="176"/>
      <c r="HC600" s="176"/>
      <c r="HD600" s="176"/>
      <c r="HE600" s="176"/>
      <c r="HF600" s="176"/>
      <c r="HG600" s="176"/>
      <c r="HH600" s="176"/>
      <c r="HI600" s="176"/>
      <c r="HJ600" s="176"/>
      <c r="HK600" s="176"/>
      <c r="HL600" s="176"/>
      <c r="HM600" s="176"/>
      <c r="HN600" s="176"/>
      <c r="HO600" s="176"/>
      <c r="HP600" s="176"/>
      <c r="HQ600" s="176"/>
      <c r="HR600" s="176"/>
      <c r="HS600" s="176"/>
      <c r="HT600" s="176"/>
      <c r="HU600" s="176"/>
      <c r="HV600" s="176"/>
      <c r="HW600" s="176"/>
      <c r="HX600" s="176"/>
      <c r="HY600" s="176"/>
      <c r="HZ600" s="176"/>
      <c r="IA600" s="176"/>
      <c r="IB600" s="176"/>
      <c r="IC600" s="176"/>
      <c r="ID600" s="176"/>
      <c r="IE600" s="176"/>
      <c r="IF600" s="176"/>
      <c r="IG600" s="176"/>
      <c r="IH600" s="176"/>
      <c r="II600" s="176"/>
      <c r="IJ600" s="176"/>
      <c r="IK600" s="176"/>
      <c r="IL600" s="176"/>
      <c r="IM600" s="176"/>
      <c r="IN600" s="176"/>
      <c r="IO600" s="176"/>
      <c r="IP600" s="176"/>
      <c r="IQ600" s="176"/>
      <c r="IR600" s="176"/>
      <c r="IS600" s="176"/>
      <c r="IT600" s="176"/>
      <c r="IU600" s="176"/>
      <c r="IV600" s="176"/>
    </row>
    <row r="601" spans="1:256" s="177" customFormat="1" ht="23.25" customHeight="1" x14ac:dyDescent="0.2">
      <c r="A601" s="591"/>
      <c r="B601" s="118" t="s">
        <v>242</v>
      </c>
      <c r="C601" s="673"/>
      <c r="D601" s="673"/>
      <c r="E601" s="150"/>
      <c r="F601" s="151"/>
      <c r="G601" s="596">
        <f>I593</f>
        <v>0</v>
      </c>
      <c r="H601" s="161"/>
      <c r="I601" s="153"/>
      <c r="J601" s="182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/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76"/>
      <c r="DX601" s="176"/>
      <c r="DY601" s="176"/>
      <c r="DZ601" s="176"/>
      <c r="EA601" s="176"/>
      <c r="EB601" s="176"/>
      <c r="EC601" s="176"/>
      <c r="ED601" s="176"/>
      <c r="EE601" s="176"/>
      <c r="EF601" s="176"/>
      <c r="EG601" s="176"/>
      <c r="EH601" s="176"/>
      <c r="EI601" s="176"/>
      <c r="EJ601" s="176"/>
      <c r="EK601" s="176"/>
      <c r="EL601" s="176"/>
      <c r="EM601" s="176"/>
      <c r="EN601" s="176"/>
      <c r="EO601" s="176"/>
      <c r="EP601" s="176"/>
      <c r="EQ601" s="176"/>
      <c r="ER601" s="176"/>
      <c r="ES601" s="176"/>
      <c r="ET601" s="176"/>
      <c r="EU601" s="176"/>
      <c r="EV601" s="176"/>
      <c r="EW601" s="176"/>
      <c r="EX601" s="176"/>
      <c r="EY601" s="176"/>
      <c r="EZ601" s="176"/>
      <c r="FA601" s="176"/>
      <c r="FB601" s="176"/>
      <c r="FC601" s="176"/>
      <c r="FD601" s="176"/>
      <c r="FE601" s="176"/>
      <c r="FF601" s="176"/>
      <c r="FG601" s="176"/>
      <c r="FH601" s="176"/>
      <c r="FI601" s="176"/>
      <c r="FJ601" s="176"/>
      <c r="FK601" s="176"/>
      <c r="FL601" s="176"/>
      <c r="FM601" s="176"/>
      <c r="FN601" s="176"/>
      <c r="FO601" s="176"/>
      <c r="FP601" s="176"/>
      <c r="FQ601" s="176"/>
      <c r="FR601" s="176"/>
      <c r="FS601" s="176"/>
      <c r="FT601" s="176"/>
      <c r="FU601" s="176"/>
      <c r="FV601" s="176"/>
      <c r="FW601" s="176"/>
      <c r="FX601" s="176"/>
      <c r="FY601" s="176"/>
      <c r="FZ601" s="176"/>
      <c r="GA601" s="176"/>
      <c r="GB601" s="176"/>
      <c r="GC601" s="176"/>
      <c r="GD601" s="176"/>
      <c r="GE601" s="176"/>
      <c r="GF601" s="176"/>
      <c r="GG601" s="176"/>
      <c r="GH601" s="176"/>
      <c r="GI601" s="176"/>
      <c r="GJ601" s="176"/>
      <c r="GK601" s="176"/>
      <c r="GL601" s="176"/>
      <c r="GM601" s="176"/>
      <c r="GN601" s="176"/>
      <c r="GO601" s="176"/>
      <c r="GP601" s="176"/>
      <c r="GQ601" s="176"/>
      <c r="GR601" s="176"/>
      <c r="GS601" s="176"/>
      <c r="GT601" s="176"/>
      <c r="GU601" s="176"/>
      <c r="GV601" s="176"/>
      <c r="GW601" s="176"/>
      <c r="GX601" s="176"/>
      <c r="GY601" s="176"/>
      <c r="GZ601" s="176"/>
      <c r="HA601" s="176"/>
      <c r="HB601" s="176"/>
      <c r="HC601" s="176"/>
      <c r="HD601" s="176"/>
      <c r="HE601" s="176"/>
      <c r="HF601" s="176"/>
      <c r="HG601" s="176"/>
      <c r="HH601" s="176"/>
      <c r="HI601" s="176"/>
      <c r="HJ601" s="176"/>
      <c r="HK601" s="176"/>
      <c r="HL601" s="176"/>
      <c r="HM601" s="176"/>
      <c r="HN601" s="176"/>
      <c r="HO601" s="176"/>
      <c r="HP601" s="176"/>
      <c r="HQ601" s="176"/>
      <c r="HR601" s="176"/>
      <c r="HS601" s="176"/>
      <c r="HT601" s="176"/>
      <c r="HU601" s="176"/>
      <c r="HV601" s="176"/>
      <c r="HW601" s="176"/>
      <c r="HX601" s="176"/>
      <c r="HY601" s="176"/>
      <c r="HZ601" s="176"/>
      <c r="IA601" s="176"/>
      <c r="IB601" s="176"/>
      <c r="IC601" s="176"/>
      <c r="ID601" s="176"/>
      <c r="IE601" s="176"/>
      <c r="IF601" s="176"/>
      <c r="IG601" s="176"/>
      <c r="IH601" s="176"/>
      <c r="II601" s="176"/>
      <c r="IJ601" s="176"/>
      <c r="IK601" s="176"/>
      <c r="IL601" s="176"/>
      <c r="IM601" s="176"/>
      <c r="IN601" s="176"/>
      <c r="IO601" s="176"/>
      <c r="IP601" s="176"/>
      <c r="IQ601" s="176"/>
      <c r="IR601" s="176"/>
      <c r="IS601" s="176"/>
      <c r="IT601" s="176"/>
      <c r="IU601" s="176"/>
      <c r="IV601" s="176"/>
    </row>
    <row r="602" spans="1:256" s="177" customFormat="1" ht="23.25" customHeight="1" x14ac:dyDescent="0.2">
      <c r="A602" s="591"/>
      <c r="B602" s="154" t="s">
        <v>243</v>
      </c>
      <c r="C602" s="155"/>
      <c r="D602" s="155"/>
      <c r="E602" s="156"/>
      <c r="F602" s="151"/>
      <c r="G602" s="598"/>
      <c r="H602" s="297"/>
      <c r="I602" s="159">
        <f>G600+G601</f>
        <v>0</v>
      </c>
      <c r="J602" s="179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76"/>
      <c r="DX602" s="176"/>
      <c r="DY602" s="176"/>
      <c r="DZ602" s="176"/>
      <c r="EA602" s="176"/>
      <c r="EB602" s="176"/>
      <c r="EC602" s="176"/>
      <c r="ED602" s="176"/>
      <c r="EE602" s="176"/>
      <c r="EF602" s="176"/>
      <c r="EG602" s="176"/>
      <c r="EH602" s="176"/>
      <c r="EI602" s="176"/>
      <c r="EJ602" s="176"/>
      <c r="EK602" s="176"/>
      <c r="EL602" s="176"/>
      <c r="EM602" s="176"/>
      <c r="EN602" s="176"/>
      <c r="EO602" s="176"/>
      <c r="EP602" s="176"/>
      <c r="EQ602" s="176"/>
      <c r="ER602" s="176"/>
      <c r="ES602" s="176"/>
      <c r="ET602" s="176"/>
      <c r="EU602" s="176"/>
      <c r="EV602" s="176"/>
      <c r="EW602" s="176"/>
      <c r="EX602" s="176"/>
      <c r="EY602" s="176"/>
      <c r="EZ602" s="176"/>
      <c r="FA602" s="176"/>
      <c r="FB602" s="176"/>
      <c r="FC602" s="176"/>
      <c r="FD602" s="176"/>
      <c r="FE602" s="176"/>
      <c r="FF602" s="176"/>
      <c r="FG602" s="176"/>
      <c r="FH602" s="176"/>
      <c r="FI602" s="176"/>
      <c r="FJ602" s="176"/>
      <c r="FK602" s="176"/>
      <c r="FL602" s="176"/>
      <c r="FM602" s="176"/>
      <c r="FN602" s="176"/>
      <c r="FO602" s="176"/>
      <c r="FP602" s="176"/>
      <c r="FQ602" s="176"/>
      <c r="FR602" s="176"/>
      <c r="FS602" s="176"/>
      <c r="FT602" s="176"/>
      <c r="FU602" s="176"/>
      <c r="FV602" s="176"/>
      <c r="FW602" s="176"/>
      <c r="FX602" s="176"/>
      <c r="FY602" s="176"/>
      <c r="FZ602" s="176"/>
      <c r="GA602" s="176"/>
      <c r="GB602" s="176"/>
      <c r="GC602" s="176"/>
      <c r="GD602" s="176"/>
      <c r="GE602" s="176"/>
      <c r="GF602" s="176"/>
      <c r="GG602" s="176"/>
      <c r="GH602" s="176"/>
      <c r="GI602" s="176"/>
      <c r="GJ602" s="176"/>
      <c r="GK602" s="176"/>
      <c r="GL602" s="176"/>
      <c r="GM602" s="176"/>
      <c r="GN602" s="176"/>
      <c r="GO602" s="176"/>
      <c r="GP602" s="176"/>
      <c r="GQ602" s="176"/>
      <c r="GR602" s="176"/>
      <c r="GS602" s="176"/>
      <c r="GT602" s="176"/>
      <c r="GU602" s="176"/>
      <c r="GV602" s="176"/>
      <c r="GW602" s="176"/>
      <c r="GX602" s="176"/>
      <c r="GY602" s="176"/>
      <c r="GZ602" s="176"/>
      <c r="HA602" s="176"/>
      <c r="HB602" s="176"/>
      <c r="HC602" s="176"/>
      <c r="HD602" s="176"/>
      <c r="HE602" s="176"/>
      <c r="HF602" s="176"/>
      <c r="HG602" s="176"/>
      <c r="HH602" s="176"/>
      <c r="HI602" s="176"/>
      <c r="HJ602" s="176"/>
      <c r="HK602" s="176"/>
      <c r="HL602" s="176"/>
      <c r="HM602" s="176"/>
      <c r="HN602" s="176"/>
      <c r="HO602" s="176"/>
      <c r="HP602" s="176"/>
      <c r="HQ602" s="176"/>
      <c r="HR602" s="176"/>
      <c r="HS602" s="176"/>
      <c r="HT602" s="176"/>
      <c r="HU602" s="176"/>
      <c r="HV602" s="176"/>
      <c r="HW602" s="176"/>
      <c r="HX602" s="176"/>
      <c r="HY602" s="176"/>
      <c r="HZ602" s="176"/>
      <c r="IA602" s="176"/>
      <c r="IB602" s="176"/>
      <c r="IC602" s="176"/>
      <c r="ID602" s="176"/>
      <c r="IE602" s="176"/>
      <c r="IF602" s="176"/>
      <c r="IG602" s="176"/>
      <c r="IH602" s="176"/>
      <c r="II602" s="176"/>
      <c r="IJ602" s="176"/>
      <c r="IK602" s="176"/>
      <c r="IL602" s="176"/>
      <c r="IM602" s="176"/>
      <c r="IN602" s="176"/>
      <c r="IO602" s="176"/>
      <c r="IP602" s="176"/>
      <c r="IQ602" s="176"/>
      <c r="IR602" s="176"/>
      <c r="IS602" s="176"/>
      <c r="IT602" s="176"/>
      <c r="IU602" s="176"/>
      <c r="IV602" s="176"/>
    </row>
    <row r="603" spans="1:256" s="177" customFormat="1" ht="23.25" customHeight="1" thickBot="1" x14ac:dyDescent="0.25">
      <c r="A603" s="591"/>
      <c r="B603" s="318" t="s">
        <v>244</v>
      </c>
      <c r="C603" s="319"/>
      <c r="D603" s="319"/>
      <c r="E603" s="319"/>
      <c r="F603" s="699"/>
      <c r="G603" s="321"/>
      <c r="H603" s="700"/>
      <c r="I603" s="323">
        <f>I599+I602</f>
        <v>10.129999999999999</v>
      </c>
      <c r="J603" s="179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76"/>
      <c r="DX603" s="176"/>
      <c r="DY603" s="176"/>
      <c r="DZ603" s="176"/>
      <c r="EA603" s="176"/>
      <c r="EB603" s="176"/>
      <c r="EC603" s="176"/>
      <c r="ED603" s="176"/>
      <c r="EE603" s="176"/>
      <c r="EF603" s="176"/>
      <c r="EG603" s="176"/>
      <c r="EH603" s="176"/>
      <c r="EI603" s="176"/>
      <c r="EJ603" s="176"/>
      <c r="EK603" s="176"/>
      <c r="EL603" s="176"/>
      <c r="EM603" s="176"/>
      <c r="EN603" s="176"/>
      <c r="EO603" s="176"/>
      <c r="EP603" s="176"/>
      <c r="EQ603" s="176"/>
      <c r="ER603" s="176"/>
      <c r="ES603" s="176"/>
      <c r="ET603" s="176"/>
      <c r="EU603" s="176"/>
      <c r="EV603" s="176"/>
      <c r="EW603" s="176"/>
      <c r="EX603" s="176"/>
      <c r="EY603" s="176"/>
      <c r="EZ603" s="176"/>
      <c r="FA603" s="176"/>
      <c r="FB603" s="176"/>
      <c r="FC603" s="176"/>
      <c r="FD603" s="176"/>
      <c r="FE603" s="176"/>
      <c r="FF603" s="176"/>
      <c r="FG603" s="176"/>
      <c r="FH603" s="176"/>
      <c r="FI603" s="176"/>
      <c r="FJ603" s="176"/>
      <c r="FK603" s="176"/>
      <c r="FL603" s="176"/>
      <c r="FM603" s="176"/>
      <c r="FN603" s="176"/>
      <c r="FO603" s="176"/>
      <c r="FP603" s="176"/>
      <c r="FQ603" s="176"/>
      <c r="FR603" s="176"/>
      <c r="FS603" s="176"/>
      <c r="FT603" s="176"/>
      <c r="FU603" s="176"/>
      <c r="FV603" s="176"/>
      <c r="FW603" s="176"/>
      <c r="FX603" s="176"/>
      <c r="FY603" s="176"/>
      <c r="FZ603" s="176"/>
      <c r="GA603" s="176"/>
      <c r="GB603" s="176"/>
      <c r="GC603" s="176"/>
      <c r="GD603" s="176"/>
      <c r="GE603" s="176"/>
      <c r="GF603" s="176"/>
      <c r="GG603" s="176"/>
      <c r="GH603" s="176"/>
      <c r="GI603" s="176"/>
      <c r="GJ603" s="176"/>
      <c r="GK603" s="176"/>
      <c r="GL603" s="176"/>
      <c r="GM603" s="176"/>
      <c r="GN603" s="176"/>
      <c r="GO603" s="176"/>
      <c r="GP603" s="176"/>
      <c r="GQ603" s="176"/>
      <c r="GR603" s="176"/>
      <c r="GS603" s="176"/>
      <c r="GT603" s="176"/>
      <c r="GU603" s="176"/>
      <c r="GV603" s="176"/>
      <c r="GW603" s="176"/>
      <c r="GX603" s="176"/>
      <c r="GY603" s="176"/>
      <c r="GZ603" s="176"/>
      <c r="HA603" s="176"/>
      <c r="HB603" s="176"/>
      <c r="HC603" s="176"/>
      <c r="HD603" s="176"/>
      <c r="HE603" s="176"/>
      <c r="HF603" s="176"/>
      <c r="HG603" s="176"/>
      <c r="HH603" s="176"/>
      <c r="HI603" s="176"/>
      <c r="HJ603" s="176"/>
      <c r="HK603" s="176"/>
      <c r="HL603" s="176"/>
      <c r="HM603" s="176"/>
      <c r="HN603" s="176"/>
      <c r="HO603" s="176"/>
      <c r="HP603" s="176"/>
      <c r="HQ603" s="176"/>
      <c r="HR603" s="176"/>
      <c r="HS603" s="176"/>
      <c r="HT603" s="176"/>
      <c r="HU603" s="176"/>
      <c r="HV603" s="176"/>
      <c r="HW603" s="176"/>
      <c r="HX603" s="176"/>
      <c r="HY603" s="176"/>
      <c r="HZ603" s="176"/>
      <c r="IA603" s="176"/>
      <c r="IB603" s="176"/>
      <c r="IC603" s="176"/>
      <c r="ID603" s="176"/>
      <c r="IE603" s="176"/>
      <c r="IF603" s="176"/>
      <c r="IG603" s="176"/>
      <c r="IH603" s="176"/>
      <c r="II603" s="176"/>
      <c r="IJ603" s="176"/>
      <c r="IK603" s="176"/>
      <c r="IL603" s="176"/>
      <c r="IM603" s="176"/>
      <c r="IN603" s="176"/>
      <c r="IO603" s="176"/>
      <c r="IP603" s="176"/>
      <c r="IQ603" s="176"/>
      <c r="IR603" s="176"/>
      <c r="IS603" s="176"/>
      <c r="IT603" s="176"/>
      <c r="IU603" s="176"/>
      <c r="IV603" s="176"/>
    </row>
    <row r="604" spans="1:256" x14ac:dyDescent="0.2">
      <c r="A604" s="582"/>
      <c r="B604" s="93"/>
      <c r="C604" s="94"/>
      <c r="D604" s="94"/>
      <c r="E604" s="94"/>
      <c r="F604" s="95"/>
      <c r="G604" s="96"/>
      <c r="H604" s="97"/>
      <c r="I604" s="164"/>
      <c r="J604" s="583"/>
      <c r="K604" s="584"/>
      <c r="L604" s="584"/>
      <c r="M604" s="585"/>
      <c r="N604" s="585"/>
      <c r="O604" s="585"/>
      <c r="P604" s="585"/>
      <c r="Q604" s="585"/>
      <c r="R604" s="585"/>
      <c r="S604" s="585"/>
      <c r="T604" s="585"/>
      <c r="U604" s="585"/>
      <c r="V604" s="585"/>
      <c r="W604" s="585"/>
      <c r="X604" s="585"/>
      <c r="Y604" s="585"/>
      <c r="Z604" s="585"/>
      <c r="AA604" s="585"/>
      <c r="AB604" s="585"/>
      <c r="AC604" s="585"/>
      <c r="AD604" s="585"/>
      <c r="AE604" s="585"/>
      <c r="AF604" s="585"/>
      <c r="AG604" s="585"/>
      <c r="AH604" s="585"/>
      <c r="AI604" s="585"/>
      <c r="AJ604" s="585"/>
      <c r="AK604" s="585"/>
      <c r="AL604" s="585"/>
      <c r="AM604" s="585"/>
      <c r="AN604" s="585"/>
      <c r="AO604" s="585"/>
      <c r="AP604" s="585"/>
      <c r="AQ604" s="585"/>
      <c r="AR604" s="585"/>
      <c r="AS604" s="585"/>
      <c r="AT604" s="585"/>
      <c r="AU604" s="585"/>
      <c r="AV604" s="585"/>
      <c r="AW604" s="585"/>
      <c r="AX604" s="585"/>
      <c r="AY604" s="585"/>
      <c r="AZ604" s="585"/>
      <c r="BA604" s="585"/>
      <c r="BB604" s="585"/>
      <c r="BC604" s="585"/>
      <c r="BD604" s="585"/>
      <c r="BE604" s="585"/>
      <c r="BF604" s="585"/>
      <c r="BG604" s="585"/>
      <c r="BH604" s="585"/>
      <c r="BI604" s="585"/>
      <c r="BJ604" s="585"/>
      <c r="BK604" s="585"/>
      <c r="BL604" s="585"/>
      <c r="BM604" s="585"/>
      <c r="BN604" s="585"/>
      <c r="BO604" s="585"/>
      <c r="BP604" s="585"/>
      <c r="BQ604" s="585"/>
      <c r="BR604" s="585"/>
      <c r="BS604" s="585"/>
      <c r="BT604" s="585"/>
      <c r="BU604" s="585"/>
      <c r="BV604" s="585"/>
      <c r="BW604" s="585"/>
      <c r="BX604" s="585"/>
      <c r="BY604" s="585"/>
      <c r="BZ604" s="585"/>
      <c r="CA604" s="585"/>
      <c r="CB604" s="585"/>
      <c r="CC604" s="585"/>
      <c r="CD604" s="585"/>
      <c r="CE604" s="585"/>
      <c r="CF604" s="585"/>
      <c r="CG604" s="585"/>
      <c r="CH604" s="585"/>
      <c r="CI604" s="585"/>
      <c r="CJ604" s="585"/>
      <c r="CK604" s="585"/>
      <c r="CL604" s="585"/>
      <c r="CM604" s="585"/>
      <c r="CN604" s="585"/>
      <c r="CO604" s="585"/>
      <c r="CP604" s="585"/>
      <c r="CQ604" s="585"/>
      <c r="CR604" s="585"/>
      <c r="CS604" s="585"/>
      <c r="CT604" s="585"/>
      <c r="CU604" s="585"/>
      <c r="CV604" s="585"/>
      <c r="CW604" s="585"/>
      <c r="CX604" s="585"/>
      <c r="CY604" s="585"/>
      <c r="CZ604" s="585"/>
      <c r="DA604" s="585"/>
      <c r="DB604" s="585"/>
      <c r="DC604" s="585"/>
      <c r="DD604" s="585"/>
      <c r="DE604" s="585"/>
      <c r="DF604" s="585"/>
      <c r="DG604" s="585"/>
      <c r="DH604" s="585"/>
      <c r="DI604" s="585"/>
      <c r="DJ604" s="585"/>
      <c r="DK604" s="585"/>
      <c r="DL604" s="585"/>
      <c r="DM604" s="585"/>
      <c r="DN604" s="585"/>
      <c r="DO604" s="585"/>
      <c r="DP604" s="585"/>
      <c r="DQ604" s="585"/>
      <c r="DR604" s="585"/>
      <c r="DS604" s="585"/>
      <c r="DT604" s="585"/>
      <c r="DU604" s="585"/>
      <c r="DV604" s="585"/>
      <c r="DW604" s="585"/>
      <c r="DX604" s="585"/>
      <c r="DY604" s="585"/>
      <c r="DZ604" s="585"/>
      <c r="EA604" s="585"/>
      <c r="EB604" s="585"/>
      <c r="EC604" s="585"/>
      <c r="ED604" s="585"/>
      <c r="EE604" s="585"/>
      <c r="EF604" s="585"/>
      <c r="EG604" s="585"/>
      <c r="EH604" s="585"/>
      <c r="EI604" s="585"/>
      <c r="EJ604" s="585"/>
      <c r="EK604" s="585"/>
      <c r="EL604" s="585"/>
      <c r="EM604" s="585"/>
      <c r="EN604" s="585"/>
      <c r="EO604" s="585"/>
      <c r="EP604" s="585"/>
      <c r="EQ604" s="585"/>
      <c r="ER604" s="585"/>
      <c r="ES604" s="585"/>
      <c r="ET604" s="585"/>
      <c r="EU604" s="585"/>
      <c r="EV604" s="585"/>
      <c r="EW604" s="585"/>
      <c r="EX604" s="585"/>
      <c r="EY604" s="585"/>
      <c r="EZ604" s="585"/>
      <c r="FA604" s="585"/>
      <c r="FB604" s="585"/>
      <c r="FC604" s="585"/>
      <c r="FD604" s="585"/>
      <c r="FE604" s="585"/>
      <c r="FF604" s="585"/>
      <c r="FG604" s="585"/>
      <c r="FH604" s="585"/>
      <c r="FI604" s="585"/>
      <c r="FJ604" s="585"/>
      <c r="FK604" s="585"/>
      <c r="FL604" s="585"/>
      <c r="FM604" s="585"/>
      <c r="FN604" s="585"/>
      <c r="FO604" s="585"/>
      <c r="FP604" s="585"/>
      <c r="FQ604" s="585"/>
      <c r="FR604" s="585"/>
      <c r="FS604" s="585"/>
      <c r="FT604" s="585"/>
      <c r="FU604" s="585"/>
      <c r="FV604" s="585"/>
      <c r="FW604" s="585"/>
      <c r="FX604" s="585"/>
      <c r="FY604" s="585"/>
      <c r="FZ604" s="585"/>
      <c r="GA604" s="585"/>
      <c r="GB604" s="585"/>
      <c r="GC604" s="585"/>
      <c r="GD604" s="585"/>
      <c r="GE604" s="585"/>
      <c r="GF604" s="585"/>
      <c r="GG604" s="585"/>
      <c r="GH604" s="585"/>
      <c r="GI604" s="585"/>
      <c r="GJ604" s="585"/>
      <c r="GK604" s="585"/>
      <c r="GL604" s="585"/>
      <c r="GM604" s="585"/>
      <c r="GN604" s="585"/>
      <c r="GO604" s="585"/>
      <c r="GP604" s="585"/>
      <c r="GQ604" s="585"/>
      <c r="GR604" s="585"/>
      <c r="GS604" s="585"/>
      <c r="GT604" s="585"/>
      <c r="GU604" s="585"/>
      <c r="GV604" s="585"/>
      <c r="GW604" s="585"/>
      <c r="GX604" s="585"/>
      <c r="GY604" s="585"/>
      <c r="GZ604" s="585"/>
      <c r="HA604" s="585"/>
      <c r="HB604" s="585"/>
      <c r="HC604" s="585"/>
      <c r="HD604" s="585"/>
      <c r="HE604" s="585"/>
      <c r="HF604" s="585"/>
      <c r="HG604" s="585"/>
      <c r="HH604" s="585"/>
      <c r="HI604" s="585"/>
      <c r="HJ604" s="585"/>
      <c r="HK604" s="585"/>
      <c r="HL604" s="585"/>
      <c r="HM604" s="585"/>
      <c r="HN604" s="585"/>
      <c r="HO604" s="585"/>
      <c r="HP604" s="585"/>
      <c r="HQ604" s="585"/>
      <c r="HR604" s="585"/>
      <c r="HS604" s="585"/>
      <c r="HT604" s="585"/>
      <c r="HU604" s="585"/>
      <c r="HV604" s="585"/>
      <c r="HW604" s="585"/>
      <c r="HX604" s="585"/>
      <c r="HY604" s="585"/>
      <c r="HZ604" s="585"/>
      <c r="IA604" s="585"/>
      <c r="IB604" s="585"/>
      <c r="IC604" s="585"/>
      <c r="ID604" s="585"/>
      <c r="IE604" s="585"/>
      <c r="IF604" s="585"/>
      <c r="IG604" s="585"/>
      <c r="IH604" s="585"/>
      <c r="II604" s="585"/>
      <c r="IJ604" s="585"/>
      <c r="IK604" s="585"/>
      <c r="IL604" s="585"/>
      <c r="IM604" s="585"/>
      <c r="IN604" s="585"/>
      <c r="IO604" s="585"/>
      <c r="IP604" s="585"/>
      <c r="IQ604" s="585"/>
      <c r="IR604" s="585"/>
      <c r="IS604" s="585"/>
      <c r="IT604" s="585"/>
      <c r="IU604" s="585"/>
      <c r="IV604" s="585"/>
    </row>
    <row r="605" spans="1:256" x14ac:dyDescent="0.2">
      <c r="A605" s="582"/>
      <c r="B605" s="822" t="s">
        <v>211</v>
      </c>
      <c r="C605" s="823"/>
      <c r="D605" s="823"/>
      <c r="E605" s="823"/>
      <c r="F605" s="823"/>
      <c r="G605" s="823"/>
      <c r="H605" s="823"/>
      <c r="I605" s="824"/>
      <c r="J605" s="583"/>
      <c r="K605" s="584"/>
      <c r="L605" s="584"/>
      <c r="M605" s="585"/>
      <c r="N605" s="585"/>
      <c r="O605" s="585"/>
      <c r="P605" s="585"/>
      <c r="Q605" s="585"/>
      <c r="R605" s="585"/>
      <c r="S605" s="585"/>
      <c r="T605" s="585"/>
      <c r="U605" s="585"/>
      <c r="V605" s="585"/>
      <c r="W605" s="585"/>
      <c r="X605" s="585"/>
      <c r="Y605" s="585"/>
      <c r="Z605" s="585"/>
      <c r="AA605" s="585"/>
      <c r="AB605" s="585"/>
      <c r="AC605" s="585"/>
      <c r="AD605" s="585"/>
      <c r="AE605" s="585"/>
      <c r="AF605" s="585"/>
      <c r="AG605" s="585"/>
      <c r="AH605" s="585"/>
      <c r="AI605" s="585"/>
      <c r="AJ605" s="585"/>
      <c r="AK605" s="585"/>
      <c r="AL605" s="585"/>
      <c r="AM605" s="585"/>
      <c r="AN605" s="585"/>
      <c r="AO605" s="585"/>
      <c r="AP605" s="585"/>
      <c r="AQ605" s="585"/>
      <c r="AR605" s="585"/>
      <c r="AS605" s="585"/>
      <c r="AT605" s="585"/>
      <c r="AU605" s="585"/>
      <c r="AV605" s="585"/>
      <c r="AW605" s="585"/>
      <c r="AX605" s="585"/>
      <c r="AY605" s="585"/>
      <c r="AZ605" s="585"/>
      <c r="BA605" s="585"/>
      <c r="BB605" s="585"/>
      <c r="BC605" s="585"/>
      <c r="BD605" s="585"/>
      <c r="BE605" s="585"/>
      <c r="BF605" s="585"/>
      <c r="BG605" s="585"/>
      <c r="BH605" s="585"/>
      <c r="BI605" s="585"/>
      <c r="BJ605" s="585"/>
      <c r="BK605" s="585"/>
      <c r="BL605" s="585"/>
      <c r="BM605" s="585"/>
      <c r="BN605" s="585"/>
      <c r="BO605" s="585"/>
      <c r="BP605" s="585"/>
      <c r="BQ605" s="585"/>
      <c r="BR605" s="585"/>
      <c r="BS605" s="585"/>
      <c r="BT605" s="585"/>
      <c r="BU605" s="585"/>
      <c r="BV605" s="585"/>
      <c r="BW605" s="585"/>
      <c r="BX605" s="585"/>
      <c r="BY605" s="585"/>
      <c r="BZ605" s="585"/>
      <c r="CA605" s="585"/>
      <c r="CB605" s="585"/>
      <c r="CC605" s="585"/>
      <c r="CD605" s="585"/>
      <c r="CE605" s="585"/>
      <c r="CF605" s="585"/>
      <c r="CG605" s="585"/>
      <c r="CH605" s="585"/>
      <c r="CI605" s="585"/>
      <c r="CJ605" s="585"/>
      <c r="CK605" s="585"/>
      <c r="CL605" s="585"/>
      <c r="CM605" s="585"/>
      <c r="CN605" s="585"/>
      <c r="CO605" s="585"/>
      <c r="CP605" s="585"/>
      <c r="CQ605" s="585"/>
      <c r="CR605" s="585"/>
      <c r="CS605" s="585"/>
      <c r="CT605" s="585"/>
      <c r="CU605" s="585"/>
      <c r="CV605" s="585"/>
      <c r="CW605" s="585"/>
      <c r="CX605" s="585"/>
      <c r="CY605" s="585"/>
      <c r="CZ605" s="585"/>
      <c r="DA605" s="585"/>
      <c r="DB605" s="585"/>
      <c r="DC605" s="585"/>
      <c r="DD605" s="585"/>
      <c r="DE605" s="585"/>
      <c r="DF605" s="585"/>
      <c r="DG605" s="585"/>
      <c r="DH605" s="585"/>
      <c r="DI605" s="585"/>
      <c r="DJ605" s="585"/>
      <c r="DK605" s="585"/>
      <c r="DL605" s="585"/>
      <c r="DM605" s="585"/>
      <c r="DN605" s="585"/>
      <c r="DO605" s="585"/>
      <c r="DP605" s="585"/>
      <c r="DQ605" s="585"/>
      <c r="DR605" s="585"/>
      <c r="DS605" s="585"/>
      <c r="DT605" s="585"/>
      <c r="DU605" s="585"/>
      <c r="DV605" s="585"/>
      <c r="DW605" s="585"/>
      <c r="DX605" s="585"/>
      <c r="DY605" s="585"/>
      <c r="DZ605" s="585"/>
      <c r="EA605" s="585"/>
      <c r="EB605" s="585"/>
      <c r="EC605" s="585"/>
      <c r="ED605" s="585"/>
      <c r="EE605" s="585"/>
      <c r="EF605" s="585"/>
      <c r="EG605" s="585"/>
      <c r="EH605" s="585"/>
      <c r="EI605" s="585"/>
      <c r="EJ605" s="585"/>
      <c r="EK605" s="585"/>
      <c r="EL605" s="585"/>
      <c r="EM605" s="585"/>
      <c r="EN605" s="585"/>
      <c r="EO605" s="585"/>
      <c r="EP605" s="585"/>
      <c r="EQ605" s="585"/>
      <c r="ER605" s="585"/>
      <c r="ES605" s="585"/>
      <c r="ET605" s="585"/>
      <c r="EU605" s="585"/>
      <c r="EV605" s="585"/>
      <c r="EW605" s="585"/>
      <c r="EX605" s="585"/>
      <c r="EY605" s="585"/>
      <c r="EZ605" s="585"/>
      <c r="FA605" s="585"/>
      <c r="FB605" s="585"/>
      <c r="FC605" s="585"/>
      <c r="FD605" s="585"/>
      <c r="FE605" s="585"/>
      <c r="FF605" s="585"/>
      <c r="FG605" s="585"/>
      <c r="FH605" s="585"/>
      <c r="FI605" s="585"/>
      <c r="FJ605" s="585"/>
      <c r="FK605" s="585"/>
      <c r="FL605" s="585"/>
      <c r="FM605" s="585"/>
      <c r="FN605" s="585"/>
      <c r="FO605" s="585"/>
      <c r="FP605" s="585"/>
      <c r="FQ605" s="585"/>
      <c r="FR605" s="585"/>
      <c r="FS605" s="585"/>
      <c r="FT605" s="585"/>
      <c r="FU605" s="585"/>
      <c r="FV605" s="585"/>
      <c r="FW605" s="585"/>
      <c r="FX605" s="585"/>
      <c r="FY605" s="585"/>
      <c r="FZ605" s="585"/>
      <c r="GA605" s="585"/>
      <c r="GB605" s="585"/>
      <c r="GC605" s="585"/>
      <c r="GD605" s="585"/>
      <c r="GE605" s="585"/>
      <c r="GF605" s="585"/>
      <c r="GG605" s="585"/>
      <c r="GH605" s="585"/>
      <c r="GI605" s="585"/>
      <c r="GJ605" s="585"/>
      <c r="GK605" s="585"/>
      <c r="GL605" s="585"/>
      <c r="GM605" s="585"/>
      <c r="GN605" s="585"/>
      <c r="GO605" s="585"/>
      <c r="GP605" s="585"/>
      <c r="GQ605" s="585"/>
      <c r="GR605" s="585"/>
      <c r="GS605" s="585"/>
      <c r="GT605" s="585"/>
      <c r="GU605" s="585"/>
      <c r="GV605" s="585"/>
      <c r="GW605" s="585"/>
      <c r="GX605" s="585"/>
      <c r="GY605" s="585"/>
      <c r="GZ605" s="585"/>
      <c r="HA605" s="585"/>
      <c r="HB605" s="585"/>
      <c r="HC605" s="585"/>
      <c r="HD605" s="585"/>
      <c r="HE605" s="585"/>
      <c r="HF605" s="585"/>
      <c r="HG605" s="585"/>
      <c r="HH605" s="585"/>
      <c r="HI605" s="585"/>
      <c r="HJ605" s="585"/>
      <c r="HK605" s="585"/>
      <c r="HL605" s="585"/>
      <c r="HM605" s="585"/>
      <c r="HN605" s="585"/>
      <c r="HO605" s="585"/>
      <c r="HP605" s="585"/>
      <c r="HQ605" s="585"/>
      <c r="HR605" s="585"/>
      <c r="HS605" s="585"/>
      <c r="HT605" s="585"/>
      <c r="HU605" s="585"/>
      <c r="HV605" s="585"/>
      <c r="HW605" s="585"/>
      <c r="HX605" s="585"/>
      <c r="HY605" s="585"/>
      <c r="HZ605" s="585"/>
      <c r="IA605" s="585"/>
      <c r="IB605" s="585"/>
      <c r="IC605" s="585"/>
      <c r="ID605" s="585"/>
      <c r="IE605" s="585"/>
      <c r="IF605" s="585"/>
      <c r="IG605" s="585"/>
      <c r="IH605" s="585"/>
      <c r="II605" s="585"/>
      <c r="IJ605" s="585"/>
      <c r="IK605" s="585"/>
      <c r="IL605" s="585"/>
      <c r="IM605" s="585"/>
      <c r="IN605" s="585"/>
      <c r="IO605" s="585"/>
      <c r="IP605" s="585"/>
      <c r="IQ605" s="585"/>
      <c r="IR605" s="585"/>
      <c r="IS605" s="585"/>
      <c r="IT605" s="585"/>
      <c r="IU605" s="585"/>
      <c r="IV605" s="585"/>
    </row>
    <row r="606" spans="1:256" x14ac:dyDescent="0.2">
      <c r="A606" s="582"/>
      <c r="B606" s="822" t="s">
        <v>212</v>
      </c>
      <c r="C606" s="823"/>
      <c r="D606" s="823"/>
      <c r="E606" s="823"/>
      <c r="F606" s="823"/>
      <c r="G606" s="823"/>
      <c r="H606" s="823"/>
      <c r="I606" s="824"/>
      <c r="J606" s="583"/>
      <c r="K606" s="584"/>
      <c r="L606" s="584"/>
      <c r="M606" s="585"/>
      <c r="N606" s="585"/>
      <c r="O606" s="585"/>
      <c r="P606" s="585"/>
      <c r="Q606" s="585"/>
      <c r="R606" s="585"/>
      <c r="S606" s="585"/>
      <c r="T606" s="585"/>
      <c r="U606" s="585"/>
      <c r="V606" s="585"/>
      <c r="W606" s="585"/>
      <c r="X606" s="585"/>
      <c r="Y606" s="585"/>
      <c r="Z606" s="585"/>
      <c r="AA606" s="585"/>
      <c r="AB606" s="585"/>
      <c r="AC606" s="585"/>
      <c r="AD606" s="585"/>
      <c r="AE606" s="585"/>
      <c r="AF606" s="585"/>
      <c r="AG606" s="585"/>
      <c r="AH606" s="585"/>
      <c r="AI606" s="585"/>
      <c r="AJ606" s="585"/>
      <c r="AK606" s="585"/>
      <c r="AL606" s="585"/>
      <c r="AM606" s="585"/>
      <c r="AN606" s="585"/>
      <c r="AO606" s="585"/>
      <c r="AP606" s="585"/>
      <c r="AQ606" s="585"/>
      <c r="AR606" s="585"/>
      <c r="AS606" s="585"/>
      <c r="AT606" s="585"/>
      <c r="AU606" s="585"/>
      <c r="AV606" s="585"/>
      <c r="AW606" s="585"/>
      <c r="AX606" s="585"/>
      <c r="AY606" s="585"/>
      <c r="AZ606" s="585"/>
      <c r="BA606" s="585"/>
      <c r="BB606" s="585"/>
      <c r="BC606" s="585"/>
      <c r="BD606" s="585"/>
      <c r="BE606" s="585"/>
      <c r="BF606" s="585"/>
      <c r="BG606" s="585"/>
      <c r="BH606" s="585"/>
      <c r="BI606" s="585"/>
      <c r="BJ606" s="585"/>
      <c r="BK606" s="585"/>
      <c r="BL606" s="585"/>
      <c r="BM606" s="585"/>
      <c r="BN606" s="585"/>
      <c r="BO606" s="585"/>
      <c r="BP606" s="585"/>
      <c r="BQ606" s="585"/>
      <c r="BR606" s="585"/>
      <c r="BS606" s="585"/>
      <c r="BT606" s="585"/>
      <c r="BU606" s="585"/>
      <c r="BV606" s="585"/>
      <c r="BW606" s="585"/>
      <c r="BX606" s="585"/>
      <c r="BY606" s="585"/>
      <c r="BZ606" s="585"/>
      <c r="CA606" s="585"/>
      <c r="CB606" s="585"/>
      <c r="CC606" s="585"/>
      <c r="CD606" s="585"/>
      <c r="CE606" s="585"/>
      <c r="CF606" s="585"/>
      <c r="CG606" s="585"/>
      <c r="CH606" s="585"/>
      <c r="CI606" s="585"/>
      <c r="CJ606" s="585"/>
      <c r="CK606" s="585"/>
      <c r="CL606" s="585"/>
      <c r="CM606" s="585"/>
      <c r="CN606" s="585"/>
      <c r="CO606" s="585"/>
      <c r="CP606" s="585"/>
      <c r="CQ606" s="585"/>
      <c r="CR606" s="585"/>
      <c r="CS606" s="585"/>
      <c r="CT606" s="585"/>
      <c r="CU606" s="585"/>
      <c r="CV606" s="585"/>
      <c r="CW606" s="585"/>
      <c r="CX606" s="585"/>
      <c r="CY606" s="585"/>
      <c r="CZ606" s="585"/>
      <c r="DA606" s="585"/>
      <c r="DB606" s="585"/>
      <c r="DC606" s="585"/>
      <c r="DD606" s="585"/>
      <c r="DE606" s="585"/>
      <c r="DF606" s="585"/>
      <c r="DG606" s="585"/>
      <c r="DH606" s="585"/>
      <c r="DI606" s="585"/>
      <c r="DJ606" s="585"/>
      <c r="DK606" s="585"/>
      <c r="DL606" s="585"/>
      <c r="DM606" s="585"/>
      <c r="DN606" s="585"/>
      <c r="DO606" s="585"/>
      <c r="DP606" s="585"/>
      <c r="DQ606" s="585"/>
      <c r="DR606" s="585"/>
      <c r="DS606" s="585"/>
      <c r="DT606" s="585"/>
      <c r="DU606" s="585"/>
      <c r="DV606" s="585"/>
      <c r="DW606" s="585"/>
      <c r="DX606" s="585"/>
      <c r="DY606" s="585"/>
      <c r="DZ606" s="585"/>
      <c r="EA606" s="585"/>
      <c r="EB606" s="585"/>
      <c r="EC606" s="585"/>
      <c r="ED606" s="585"/>
      <c r="EE606" s="585"/>
      <c r="EF606" s="585"/>
      <c r="EG606" s="585"/>
      <c r="EH606" s="585"/>
      <c r="EI606" s="585"/>
      <c r="EJ606" s="585"/>
      <c r="EK606" s="585"/>
      <c r="EL606" s="585"/>
      <c r="EM606" s="585"/>
      <c r="EN606" s="585"/>
      <c r="EO606" s="585"/>
      <c r="EP606" s="585"/>
      <c r="EQ606" s="585"/>
      <c r="ER606" s="585"/>
      <c r="ES606" s="585"/>
      <c r="ET606" s="585"/>
      <c r="EU606" s="585"/>
      <c r="EV606" s="585"/>
      <c r="EW606" s="585"/>
      <c r="EX606" s="585"/>
      <c r="EY606" s="585"/>
      <c r="EZ606" s="585"/>
      <c r="FA606" s="585"/>
      <c r="FB606" s="585"/>
      <c r="FC606" s="585"/>
      <c r="FD606" s="585"/>
      <c r="FE606" s="585"/>
      <c r="FF606" s="585"/>
      <c r="FG606" s="585"/>
      <c r="FH606" s="585"/>
      <c r="FI606" s="585"/>
      <c r="FJ606" s="585"/>
      <c r="FK606" s="585"/>
      <c r="FL606" s="585"/>
      <c r="FM606" s="585"/>
      <c r="FN606" s="585"/>
      <c r="FO606" s="585"/>
      <c r="FP606" s="585"/>
      <c r="FQ606" s="585"/>
      <c r="FR606" s="585"/>
      <c r="FS606" s="585"/>
      <c r="FT606" s="585"/>
      <c r="FU606" s="585"/>
      <c r="FV606" s="585"/>
      <c r="FW606" s="585"/>
      <c r="FX606" s="585"/>
      <c r="FY606" s="585"/>
      <c r="FZ606" s="585"/>
      <c r="GA606" s="585"/>
      <c r="GB606" s="585"/>
      <c r="GC606" s="585"/>
      <c r="GD606" s="585"/>
      <c r="GE606" s="585"/>
      <c r="GF606" s="585"/>
      <c r="GG606" s="585"/>
      <c r="GH606" s="585"/>
      <c r="GI606" s="585"/>
      <c r="GJ606" s="585"/>
      <c r="GK606" s="585"/>
      <c r="GL606" s="585"/>
      <c r="GM606" s="585"/>
      <c r="GN606" s="585"/>
      <c r="GO606" s="585"/>
      <c r="GP606" s="585"/>
      <c r="GQ606" s="585"/>
      <c r="GR606" s="585"/>
      <c r="GS606" s="585"/>
      <c r="GT606" s="585"/>
      <c r="GU606" s="585"/>
      <c r="GV606" s="585"/>
      <c r="GW606" s="585"/>
      <c r="GX606" s="585"/>
      <c r="GY606" s="585"/>
      <c r="GZ606" s="585"/>
      <c r="HA606" s="585"/>
      <c r="HB606" s="585"/>
      <c r="HC606" s="585"/>
      <c r="HD606" s="585"/>
      <c r="HE606" s="585"/>
      <c r="HF606" s="585"/>
      <c r="HG606" s="585"/>
      <c r="HH606" s="585"/>
      <c r="HI606" s="585"/>
      <c r="HJ606" s="585"/>
      <c r="HK606" s="585"/>
      <c r="HL606" s="585"/>
      <c r="HM606" s="585"/>
      <c r="HN606" s="585"/>
      <c r="HO606" s="585"/>
      <c r="HP606" s="585"/>
      <c r="HQ606" s="585"/>
      <c r="HR606" s="585"/>
      <c r="HS606" s="585"/>
      <c r="HT606" s="585"/>
      <c r="HU606" s="585"/>
      <c r="HV606" s="585"/>
      <c r="HW606" s="585"/>
      <c r="HX606" s="585"/>
      <c r="HY606" s="585"/>
      <c r="HZ606" s="585"/>
      <c r="IA606" s="585"/>
      <c r="IB606" s="585"/>
      <c r="IC606" s="585"/>
      <c r="ID606" s="585"/>
      <c r="IE606" s="585"/>
      <c r="IF606" s="585"/>
      <c r="IG606" s="585"/>
      <c r="IH606" s="585"/>
      <c r="II606" s="585"/>
      <c r="IJ606" s="585"/>
      <c r="IK606" s="585"/>
      <c r="IL606" s="585"/>
      <c r="IM606" s="585"/>
      <c r="IN606" s="585"/>
      <c r="IO606" s="585"/>
      <c r="IP606" s="585"/>
      <c r="IQ606" s="585"/>
      <c r="IR606" s="585"/>
      <c r="IS606" s="585"/>
      <c r="IT606" s="585"/>
      <c r="IU606" s="585"/>
      <c r="IV606" s="585"/>
    </row>
    <row r="607" spans="1:256" ht="12.75" customHeight="1" x14ac:dyDescent="0.2">
      <c r="A607" s="582"/>
      <c r="B607" s="894" t="str">
        <f>B4</f>
        <v>Substituição dos sistemas de climatização dos cartórios do Edifício Sede por VRF</v>
      </c>
      <c r="C607" s="895"/>
      <c r="D607" s="895"/>
      <c r="E607" s="895"/>
      <c r="F607" s="895"/>
      <c r="G607" s="895"/>
      <c r="H607" s="895"/>
      <c r="I607" s="896"/>
      <c r="J607" s="583"/>
      <c r="K607" s="584"/>
      <c r="L607" s="584"/>
      <c r="M607" s="585"/>
      <c r="N607" s="585"/>
      <c r="O607" s="585"/>
      <c r="P607" s="585"/>
      <c r="Q607" s="585"/>
      <c r="R607" s="585"/>
      <c r="S607" s="585"/>
      <c r="T607" s="585"/>
      <c r="U607" s="585"/>
      <c r="V607" s="585"/>
      <c r="W607" s="585"/>
      <c r="X607" s="585"/>
      <c r="Y607" s="585"/>
      <c r="Z607" s="585"/>
      <c r="AA607" s="585"/>
      <c r="AB607" s="585"/>
      <c r="AC607" s="585"/>
      <c r="AD607" s="585"/>
      <c r="AE607" s="585"/>
      <c r="AF607" s="585"/>
      <c r="AG607" s="585"/>
      <c r="AH607" s="585"/>
      <c r="AI607" s="585"/>
      <c r="AJ607" s="585"/>
      <c r="AK607" s="585"/>
      <c r="AL607" s="585"/>
      <c r="AM607" s="585"/>
      <c r="AN607" s="585"/>
      <c r="AO607" s="585"/>
      <c r="AP607" s="585"/>
      <c r="AQ607" s="585"/>
      <c r="AR607" s="585"/>
      <c r="AS607" s="585"/>
      <c r="AT607" s="585"/>
      <c r="AU607" s="585"/>
      <c r="AV607" s="585"/>
      <c r="AW607" s="585"/>
      <c r="AX607" s="585"/>
      <c r="AY607" s="585"/>
      <c r="AZ607" s="585"/>
      <c r="BA607" s="585"/>
      <c r="BB607" s="585"/>
      <c r="BC607" s="585"/>
      <c r="BD607" s="585"/>
      <c r="BE607" s="585"/>
      <c r="BF607" s="585"/>
      <c r="BG607" s="585"/>
      <c r="BH607" s="585"/>
      <c r="BI607" s="585"/>
      <c r="BJ607" s="585"/>
      <c r="BK607" s="585"/>
      <c r="BL607" s="585"/>
      <c r="BM607" s="585"/>
      <c r="BN607" s="585"/>
      <c r="BO607" s="585"/>
      <c r="BP607" s="585"/>
      <c r="BQ607" s="585"/>
      <c r="BR607" s="585"/>
      <c r="BS607" s="585"/>
      <c r="BT607" s="585"/>
      <c r="BU607" s="585"/>
      <c r="BV607" s="585"/>
      <c r="BW607" s="585"/>
      <c r="BX607" s="585"/>
      <c r="BY607" s="585"/>
      <c r="BZ607" s="585"/>
      <c r="CA607" s="585"/>
      <c r="CB607" s="585"/>
      <c r="CC607" s="585"/>
      <c r="CD607" s="585"/>
      <c r="CE607" s="585"/>
      <c r="CF607" s="585"/>
      <c r="CG607" s="585"/>
      <c r="CH607" s="585"/>
      <c r="CI607" s="585"/>
      <c r="CJ607" s="585"/>
      <c r="CK607" s="585"/>
      <c r="CL607" s="585"/>
      <c r="CM607" s="585"/>
      <c r="CN607" s="585"/>
      <c r="CO607" s="585"/>
      <c r="CP607" s="585"/>
      <c r="CQ607" s="585"/>
      <c r="CR607" s="585"/>
      <c r="CS607" s="585"/>
      <c r="CT607" s="585"/>
      <c r="CU607" s="585"/>
      <c r="CV607" s="585"/>
      <c r="CW607" s="585"/>
      <c r="CX607" s="585"/>
      <c r="CY607" s="585"/>
      <c r="CZ607" s="585"/>
      <c r="DA607" s="585"/>
      <c r="DB607" s="585"/>
      <c r="DC607" s="585"/>
      <c r="DD607" s="585"/>
      <c r="DE607" s="585"/>
      <c r="DF607" s="585"/>
      <c r="DG607" s="585"/>
      <c r="DH607" s="585"/>
      <c r="DI607" s="585"/>
      <c r="DJ607" s="585"/>
      <c r="DK607" s="585"/>
      <c r="DL607" s="585"/>
      <c r="DM607" s="585"/>
      <c r="DN607" s="585"/>
      <c r="DO607" s="585"/>
      <c r="DP607" s="585"/>
      <c r="DQ607" s="585"/>
      <c r="DR607" s="585"/>
      <c r="DS607" s="585"/>
      <c r="DT607" s="585"/>
      <c r="DU607" s="585"/>
      <c r="DV607" s="585"/>
      <c r="DW607" s="585"/>
      <c r="DX607" s="585"/>
      <c r="DY607" s="585"/>
      <c r="DZ607" s="585"/>
      <c r="EA607" s="585"/>
      <c r="EB607" s="585"/>
      <c r="EC607" s="585"/>
      <c r="ED607" s="585"/>
      <c r="EE607" s="585"/>
      <c r="EF607" s="585"/>
      <c r="EG607" s="585"/>
      <c r="EH607" s="585"/>
      <c r="EI607" s="585"/>
      <c r="EJ607" s="585"/>
      <c r="EK607" s="585"/>
      <c r="EL607" s="585"/>
      <c r="EM607" s="585"/>
      <c r="EN607" s="585"/>
      <c r="EO607" s="585"/>
      <c r="EP607" s="585"/>
      <c r="EQ607" s="585"/>
      <c r="ER607" s="585"/>
      <c r="ES607" s="585"/>
      <c r="ET607" s="585"/>
      <c r="EU607" s="585"/>
      <c r="EV607" s="585"/>
      <c r="EW607" s="585"/>
      <c r="EX607" s="585"/>
      <c r="EY607" s="585"/>
      <c r="EZ607" s="585"/>
      <c r="FA607" s="585"/>
      <c r="FB607" s="585"/>
      <c r="FC607" s="585"/>
      <c r="FD607" s="585"/>
      <c r="FE607" s="585"/>
      <c r="FF607" s="585"/>
      <c r="FG607" s="585"/>
      <c r="FH607" s="585"/>
      <c r="FI607" s="585"/>
      <c r="FJ607" s="585"/>
      <c r="FK607" s="585"/>
      <c r="FL607" s="585"/>
      <c r="FM607" s="585"/>
      <c r="FN607" s="585"/>
      <c r="FO607" s="585"/>
      <c r="FP607" s="585"/>
      <c r="FQ607" s="585"/>
      <c r="FR607" s="585"/>
      <c r="FS607" s="585"/>
      <c r="FT607" s="585"/>
      <c r="FU607" s="585"/>
      <c r="FV607" s="585"/>
      <c r="FW607" s="585"/>
      <c r="FX607" s="585"/>
      <c r="FY607" s="585"/>
      <c r="FZ607" s="585"/>
      <c r="GA607" s="585"/>
      <c r="GB607" s="585"/>
      <c r="GC607" s="585"/>
      <c r="GD607" s="585"/>
      <c r="GE607" s="585"/>
      <c r="GF607" s="585"/>
      <c r="GG607" s="585"/>
      <c r="GH607" s="585"/>
      <c r="GI607" s="585"/>
      <c r="GJ607" s="585"/>
      <c r="GK607" s="585"/>
      <c r="GL607" s="585"/>
      <c r="GM607" s="585"/>
      <c r="GN607" s="585"/>
      <c r="GO607" s="585"/>
      <c r="GP607" s="585"/>
      <c r="GQ607" s="585"/>
      <c r="GR607" s="585"/>
      <c r="GS607" s="585"/>
      <c r="GT607" s="585"/>
      <c r="GU607" s="585"/>
      <c r="GV607" s="585"/>
      <c r="GW607" s="585"/>
      <c r="GX607" s="585"/>
      <c r="GY607" s="585"/>
      <c r="GZ607" s="585"/>
      <c r="HA607" s="585"/>
      <c r="HB607" s="585"/>
      <c r="HC607" s="585"/>
      <c r="HD607" s="585"/>
      <c r="HE607" s="585"/>
      <c r="HF607" s="585"/>
      <c r="HG607" s="585"/>
      <c r="HH607" s="585"/>
      <c r="HI607" s="585"/>
      <c r="HJ607" s="585"/>
      <c r="HK607" s="585"/>
      <c r="HL607" s="585"/>
      <c r="HM607" s="585"/>
      <c r="HN607" s="585"/>
      <c r="HO607" s="585"/>
      <c r="HP607" s="585"/>
      <c r="HQ607" s="585"/>
      <c r="HR607" s="585"/>
      <c r="HS607" s="585"/>
      <c r="HT607" s="585"/>
      <c r="HU607" s="585"/>
      <c r="HV607" s="585"/>
      <c r="HW607" s="585"/>
      <c r="HX607" s="585"/>
      <c r="HY607" s="585"/>
      <c r="HZ607" s="585"/>
      <c r="IA607" s="585"/>
      <c r="IB607" s="585"/>
      <c r="IC607" s="585"/>
      <c r="ID607" s="585"/>
      <c r="IE607" s="585"/>
      <c r="IF607" s="585"/>
      <c r="IG607" s="585"/>
      <c r="IH607" s="585"/>
      <c r="II607" s="585"/>
      <c r="IJ607" s="585"/>
      <c r="IK607" s="585"/>
      <c r="IL607" s="585"/>
      <c r="IM607" s="585"/>
      <c r="IN607" s="585"/>
      <c r="IO607" s="585"/>
      <c r="IP607" s="585"/>
      <c r="IQ607" s="585"/>
      <c r="IR607" s="585"/>
      <c r="IS607" s="585"/>
      <c r="IT607" s="585"/>
      <c r="IU607" s="585"/>
      <c r="IV607" s="585"/>
    </row>
    <row r="608" spans="1:256" ht="12.75" customHeight="1" x14ac:dyDescent="0.2">
      <c r="A608" s="582"/>
      <c r="B608" s="847"/>
      <c r="C608" s="848"/>
      <c r="D608" s="848"/>
      <c r="E608" s="848"/>
      <c r="F608" s="848"/>
      <c r="G608" s="848"/>
      <c r="H608" s="848"/>
      <c r="I608" s="849"/>
      <c r="J608" s="583"/>
      <c r="K608" s="584"/>
      <c r="L608" s="584"/>
      <c r="M608" s="585"/>
      <c r="N608" s="585"/>
      <c r="O608" s="585"/>
      <c r="P608" s="585"/>
      <c r="Q608" s="585"/>
      <c r="R608" s="585"/>
      <c r="S608" s="585"/>
      <c r="T608" s="585"/>
      <c r="U608" s="585"/>
      <c r="V608" s="585"/>
      <c r="W608" s="585"/>
      <c r="X608" s="585"/>
      <c r="Y608" s="585"/>
      <c r="Z608" s="585"/>
      <c r="AA608" s="585"/>
      <c r="AB608" s="585"/>
      <c r="AC608" s="585"/>
      <c r="AD608" s="585"/>
      <c r="AE608" s="585"/>
      <c r="AF608" s="585"/>
      <c r="AG608" s="585"/>
      <c r="AH608" s="585"/>
      <c r="AI608" s="585"/>
      <c r="AJ608" s="585"/>
      <c r="AK608" s="585"/>
      <c r="AL608" s="585"/>
      <c r="AM608" s="585"/>
      <c r="AN608" s="585"/>
      <c r="AO608" s="585"/>
      <c r="AP608" s="585"/>
      <c r="AQ608" s="585"/>
      <c r="AR608" s="585"/>
      <c r="AS608" s="585"/>
      <c r="AT608" s="585"/>
      <c r="AU608" s="585"/>
      <c r="AV608" s="585"/>
      <c r="AW608" s="585"/>
      <c r="AX608" s="585"/>
      <c r="AY608" s="585"/>
      <c r="AZ608" s="585"/>
      <c r="BA608" s="585"/>
      <c r="BB608" s="585"/>
      <c r="BC608" s="585"/>
      <c r="BD608" s="585"/>
      <c r="BE608" s="585"/>
      <c r="BF608" s="585"/>
      <c r="BG608" s="585"/>
      <c r="BH608" s="585"/>
      <c r="BI608" s="585"/>
      <c r="BJ608" s="585"/>
      <c r="BK608" s="585"/>
      <c r="BL608" s="585"/>
      <c r="BM608" s="585"/>
      <c r="BN608" s="585"/>
      <c r="BO608" s="585"/>
      <c r="BP608" s="585"/>
      <c r="BQ608" s="585"/>
      <c r="BR608" s="585"/>
      <c r="BS608" s="585"/>
      <c r="BT608" s="585"/>
      <c r="BU608" s="585"/>
      <c r="BV608" s="585"/>
      <c r="BW608" s="585"/>
      <c r="BX608" s="585"/>
      <c r="BY608" s="585"/>
      <c r="BZ608" s="585"/>
      <c r="CA608" s="585"/>
      <c r="CB608" s="585"/>
      <c r="CC608" s="585"/>
      <c r="CD608" s="585"/>
      <c r="CE608" s="585"/>
      <c r="CF608" s="585"/>
      <c r="CG608" s="585"/>
      <c r="CH608" s="585"/>
      <c r="CI608" s="585"/>
      <c r="CJ608" s="585"/>
      <c r="CK608" s="585"/>
      <c r="CL608" s="585"/>
      <c r="CM608" s="585"/>
      <c r="CN608" s="585"/>
      <c r="CO608" s="585"/>
      <c r="CP608" s="585"/>
      <c r="CQ608" s="585"/>
      <c r="CR608" s="585"/>
      <c r="CS608" s="585"/>
      <c r="CT608" s="585"/>
      <c r="CU608" s="585"/>
      <c r="CV608" s="585"/>
      <c r="CW608" s="585"/>
      <c r="CX608" s="585"/>
      <c r="CY608" s="585"/>
      <c r="CZ608" s="585"/>
      <c r="DA608" s="585"/>
      <c r="DB608" s="585"/>
      <c r="DC608" s="585"/>
      <c r="DD608" s="585"/>
      <c r="DE608" s="585"/>
      <c r="DF608" s="585"/>
      <c r="DG608" s="585"/>
      <c r="DH608" s="585"/>
      <c r="DI608" s="585"/>
      <c r="DJ608" s="585"/>
      <c r="DK608" s="585"/>
      <c r="DL608" s="585"/>
      <c r="DM608" s="585"/>
      <c r="DN608" s="585"/>
      <c r="DO608" s="585"/>
      <c r="DP608" s="585"/>
      <c r="DQ608" s="585"/>
      <c r="DR608" s="585"/>
      <c r="DS608" s="585"/>
      <c r="DT608" s="585"/>
      <c r="DU608" s="585"/>
      <c r="DV608" s="585"/>
      <c r="DW608" s="585"/>
      <c r="DX608" s="585"/>
      <c r="DY608" s="585"/>
      <c r="DZ608" s="585"/>
      <c r="EA608" s="585"/>
      <c r="EB608" s="585"/>
      <c r="EC608" s="585"/>
      <c r="ED608" s="585"/>
      <c r="EE608" s="585"/>
      <c r="EF608" s="585"/>
      <c r="EG608" s="585"/>
      <c r="EH608" s="585"/>
      <c r="EI608" s="585"/>
      <c r="EJ608" s="585"/>
      <c r="EK608" s="585"/>
      <c r="EL608" s="585"/>
      <c r="EM608" s="585"/>
      <c r="EN608" s="585"/>
      <c r="EO608" s="585"/>
      <c r="EP608" s="585"/>
      <c r="EQ608" s="585"/>
      <c r="ER608" s="585"/>
      <c r="ES608" s="585"/>
      <c r="ET608" s="585"/>
      <c r="EU608" s="585"/>
      <c r="EV608" s="585"/>
      <c r="EW608" s="585"/>
      <c r="EX608" s="585"/>
      <c r="EY608" s="585"/>
      <c r="EZ608" s="585"/>
      <c r="FA608" s="585"/>
      <c r="FB608" s="585"/>
      <c r="FC608" s="585"/>
      <c r="FD608" s="585"/>
      <c r="FE608" s="585"/>
      <c r="FF608" s="585"/>
      <c r="FG608" s="585"/>
      <c r="FH608" s="585"/>
      <c r="FI608" s="585"/>
      <c r="FJ608" s="585"/>
      <c r="FK608" s="585"/>
      <c r="FL608" s="585"/>
      <c r="FM608" s="585"/>
      <c r="FN608" s="585"/>
      <c r="FO608" s="585"/>
      <c r="FP608" s="585"/>
      <c r="FQ608" s="585"/>
      <c r="FR608" s="585"/>
      <c r="FS608" s="585"/>
      <c r="FT608" s="585"/>
      <c r="FU608" s="585"/>
      <c r="FV608" s="585"/>
      <c r="FW608" s="585"/>
      <c r="FX608" s="585"/>
      <c r="FY608" s="585"/>
      <c r="FZ608" s="585"/>
      <c r="GA608" s="585"/>
      <c r="GB608" s="585"/>
      <c r="GC608" s="585"/>
      <c r="GD608" s="585"/>
      <c r="GE608" s="585"/>
      <c r="GF608" s="585"/>
      <c r="GG608" s="585"/>
      <c r="GH608" s="585"/>
      <c r="GI608" s="585"/>
      <c r="GJ608" s="585"/>
      <c r="GK608" s="585"/>
      <c r="GL608" s="585"/>
      <c r="GM608" s="585"/>
      <c r="GN608" s="585"/>
      <c r="GO608" s="585"/>
      <c r="GP608" s="585"/>
      <c r="GQ608" s="585"/>
      <c r="GR608" s="585"/>
      <c r="GS608" s="585"/>
      <c r="GT608" s="585"/>
      <c r="GU608" s="585"/>
      <c r="GV608" s="585"/>
      <c r="GW608" s="585"/>
      <c r="GX608" s="585"/>
      <c r="GY608" s="585"/>
      <c r="GZ608" s="585"/>
      <c r="HA608" s="585"/>
      <c r="HB608" s="585"/>
      <c r="HC608" s="585"/>
      <c r="HD608" s="585"/>
      <c r="HE608" s="585"/>
      <c r="HF608" s="585"/>
      <c r="HG608" s="585"/>
      <c r="HH608" s="585"/>
      <c r="HI608" s="585"/>
      <c r="HJ608" s="585"/>
      <c r="HK608" s="585"/>
      <c r="HL608" s="585"/>
      <c r="HM608" s="585"/>
      <c r="HN608" s="585"/>
      <c r="HO608" s="585"/>
      <c r="HP608" s="585"/>
      <c r="HQ608" s="585"/>
      <c r="HR608" s="585"/>
      <c r="HS608" s="585"/>
      <c r="HT608" s="585"/>
      <c r="HU608" s="585"/>
      <c r="HV608" s="585"/>
      <c r="HW608" s="585"/>
      <c r="HX608" s="585"/>
      <c r="HY608" s="585"/>
      <c r="HZ608" s="585"/>
      <c r="IA608" s="585"/>
      <c r="IB608" s="585"/>
      <c r="IC608" s="585"/>
      <c r="ID608" s="585"/>
      <c r="IE608" s="585"/>
      <c r="IF608" s="585"/>
      <c r="IG608" s="585"/>
      <c r="IH608" s="585"/>
      <c r="II608" s="585"/>
      <c r="IJ608" s="585"/>
      <c r="IK608" s="585"/>
      <c r="IL608" s="585"/>
      <c r="IM608" s="585"/>
      <c r="IN608" s="585"/>
      <c r="IO608" s="585"/>
      <c r="IP608" s="585"/>
      <c r="IQ608" s="585"/>
      <c r="IR608" s="585"/>
      <c r="IS608" s="585"/>
      <c r="IT608" s="585"/>
      <c r="IU608" s="585"/>
      <c r="IV608" s="585"/>
    </row>
    <row r="609" spans="1:256" s="589" customFormat="1" ht="19.5" customHeight="1" x14ac:dyDescent="0.2">
      <c r="A609" s="586"/>
      <c r="B609" s="882" t="str">
        <f>'[8]Anexo 2 elétrica'!H32</f>
        <v>ELE-018</v>
      </c>
      <c r="C609" s="897"/>
      <c r="D609" s="897"/>
      <c r="E609" s="897"/>
      <c r="F609" s="897"/>
      <c r="G609" s="897"/>
      <c r="H609" s="897"/>
      <c r="I609" s="898"/>
      <c r="J609" s="587"/>
      <c r="K609" s="587"/>
      <c r="L609" s="587"/>
      <c r="M609" s="588"/>
      <c r="N609" s="588"/>
      <c r="O609" s="588"/>
      <c r="P609" s="588"/>
      <c r="Q609" s="588"/>
      <c r="R609" s="588"/>
      <c r="S609" s="588"/>
      <c r="T609" s="588"/>
      <c r="U609" s="588"/>
      <c r="V609" s="588"/>
      <c r="W609" s="588"/>
      <c r="X609" s="588"/>
      <c r="Y609" s="588"/>
      <c r="Z609" s="588"/>
      <c r="AA609" s="588"/>
      <c r="AB609" s="588"/>
      <c r="AC609" s="588"/>
      <c r="AD609" s="588"/>
      <c r="AE609" s="588"/>
      <c r="AF609" s="588"/>
      <c r="AG609" s="588"/>
      <c r="AH609" s="588"/>
      <c r="AI609" s="588"/>
      <c r="AJ609" s="588"/>
      <c r="AK609" s="588"/>
      <c r="AL609" s="588"/>
      <c r="AM609" s="588"/>
      <c r="AN609" s="588"/>
      <c r="AO609" s="588"/>
      <c r="AP609" s="588"/>
      <c r="AQ609" s="588"/>
      <c r="AR609" s="588"/>
      <c r="AS609" s="588"/>
      <c r="AT609" s="588"/>
      <c r="AU609" s="588"/>
      <c r="AV609" s="588"/>
      <c r="AW609" s="588"/>
      <c r="AX609" s="588"/>
      <c r="AY609" s="588"/>
      <c r="AZ609" s="588"/>
      <c r="BA609" s="588"/>
      <c r="BB609" s="588"/>
      <c r="BC609" s="588"/>
      <c r="BD609" s="588"/>
      <c r="BE609" s="588"/>
      <c r="BF609" s="588"/>
      <c r="BG609" s="588"/>
      <c r="BH609" s="588"/>
      <c r="BI609" s="588"/>
      <c r="BJ609" s="588"/>
      <c r="BK609" s="588"/>
      <c r="BL609" s="588"/>
      <c r="BM609" s="588"/>
      <c r="BN609" s="588"/>
      <c r="BO609" s="588"/>
      <c r="BP609" s="588"/>
      <c r="BQ609" s="588"/>
      <c r="BR609" s="588"/>
      <c r="BS609" s="588"/>
      <c r="BT609" s="588"/>
      <c r="BU609" s="588"/>
      <c r="BV609" s="588"/>
      <c r="BW609" s="588"/>
      <c r="BX609" s="588"/>
      <c r="BY609" s="588"/>
      <c r="BZ609" s="588"/>
      <c r="CA609" s="588"/>
      <c r="CB609" s="588"/>
      <c r="CC609" s="588"/>
      <c r="CD609" s="588"/>
      <c r="CE609" s="588"/>
      <c r="CF609" s="588"/>
      <c r="CG609" s="588"/>
      <c r="CH609" s="588"/>
      <c r="CI609" s="588"/>
      <c r="CJ609" s="588"/>
      <c r="CK609" s="588"/>
      <c r="CL609" s="588"/>
      <c r="CM609" s="588"/>
      <c r="CN609" s="588"/>
      <c r="CO609" s="588"/>
      <c r="CP609" s="588"/>
      <c r="CQ609" s="588"/>
      <c r="CR609" s="588"/>
      <c r="CS609" s="588"/>
      <c r="CT609" s="588"/>
      <c r="CU609" s="588"/>
      <c r="CV609" s="588"/>
      <c r="CW609" s="588"/>
      <c r="CX609" s="588"/>
      <c r="CY609" s="588"/>
      <c r="CZ609" s="588"/>
      <c r="DA609" s="588"/>
      <c r="DB609" s="588"/>
      <c r="DC609" s="588"/>
      <c r="DD609" s="588"/>
      <c r="DE609" s="588"/>
      <c r="DF609" s="588"/>
      <c r="DG609" s="588"/>
      <c r="DH609" s="588"/>
      <c r="DI609" s="588"/>
      <c r="DJ609" s="588"/>
      <c r="DK609" s="588"/>
      <c r="DL609" s="588"/>
      <c r="DM609" s="588"/>
      <c r="DN609" s="588"/>
      <c r="DO609" s="588"/>
      <c r="DP609" s="588"/>
      <c r="DQ609" s="588"/>
      <c r="DR609" s="588"/>
      <c r="DS609" s="588"/>
      <c r="DT609" s="588"/>
      <c r="DU609" s="588"/>
      <c r="DV609" s="588"/>
      <c r="DW609" s="588"/>
      <c r="DX609" s="588"/>
      <c r="DY609" s="588"/>
      <c r="DZ609" s="588"/>
      <c r="EA609" s="588"/>
      <c r="EB609" s="588"/>
      <c r="EC609" s="588"/>
      <c r="ED609" s="588"/>
      <c r="EE609" s="588"/>
      <c r="EF609" s="588"/>
      <c r="EG609" s="588"/>
      <c r="EH609" s="588"/>
      <c r="EI609" s="588"/>
      <c r="EJ609" s="588"/>
      <c r="EK609" s="588"/>
      <c r="EL609" s="588"/>
      <c r="EM609" s="588"/>
      <c r="EN609" s="588"/>
      <c r="EO609" s="588"/>
      <c r="EP609" s="588"/>
      <c r="EQ609" s="588"/>
      <c r="ER609" s="588"/>
      <c r="ES609" s="588"/>
      <c r="ET609" s="588"/>
      <c r="EU609" s="588"/>
      <c r="EV609" s="588"/>
      <c r="EW609" s="588"/>
      <c r="EX609" s="588"/>
      <c r="EY609" s="588"/>
      <c r="EZ609" s="588"/>
      <c r="FA609" s="588"/>
      <c r="FB609" s="588"/>
      <c r="FC609" s="588"/>
      <c r="FD609" s="588"/>
      <c r="FE609" s="588"/>
      <c r="FF609" s="588"/>
      <c r="FG609" s="588"/>
      <c r="FH609" s="588"/>
      <c r="FI609" s="588"/>
      <c r="FJ609" s="588"/>
      <c r="FK609" s="588"/>
      <c r="FL609" s="588"/>
      <c r="FM609" s="588"/>
      <c r="FN609" s="588"/>
      <c r="FO609" s="588"/>
      <c r="FP609" s="588"/>
      <c r="FQ609" s="588"/>
      <c r="FR609" s="588"/>
      <c r="FS609" s="588"/>
      <c r="FT609" s="588"/>
      <c r="FU609" s="588"/>
      <c r="FV609" s="588"/>
      <c r="FW609" s="588"/>
      <c r="FX609" s="588"/>
      <c r="FY609" s="588"/>
      <c r="FZ609" s="588"/>
      <c r="GA609" s="588"/>
      <c r="GB609" s="588"/>
      <c r="GC609" s="588"/>
      <c r="GD609" s="588"/>
      <c r="GE609" s="588"/>
      <c r="GF609" s="588"/>
      <c r="GG609" s="588"/>
      <c r="GH609" s="588"/>
      <c r="GI609" s="588"/>
      <c r="GJ609" s="588"/>
      <c r="GK609" s="588"/>
      <c r="GL609" s="588"/>
      <c r="GM609" s="588"/>
      <c r="GN609" s="588"/>
      <c r="GO609" s="588"/>
      <c r="GP609" s="588"/>
      <c r="GQ609" s="588"/>
      <c r="GR609" s="588"/>
      <c r="GS609" s="588"/>
      <c r="GT609" s="588"/>
      <c r="GU609" s="588"/>
      <c r="GV609" s="588"/>
      <c r="GW609" s="588"/>
      <c r="GX609" s="588"/>
      <c r="GY609" s="588"/>
      <c r="GZ609" s="588"/>
      <c r="HA609" s="588"/>
      <c r="HB609" s="588"/>
      <c r="HC609" s="588"/>
      <c r="HD609" s="588"/>
      <c r="HE609" s="588"/>
      <c r="HF609" s="588"/>
      <c r="HG609" s="588"/>
      <c r="HH609" s="588"/>
      <c r="HI609" s="588"/>
      <c r="HJ609" s="588"/>
      <c r="HK609" s="588"/>
      <c r="HL609" s="588"/>
      <c r="HM609" s="588"/>
      <c r="HN609" s="588"/>
      <c r="HO609" s="588"/>
      <c r="HP609" s="588"/>
      <c r="HQ609" s="588"/>
      <c r="HR609" s="588"/>
      <c r="HS609" s="588"/>
      <c r="HT609" s="588"/>
      <c r="HU609" s="588"/>
      <c r="HV609" s="588"/>
      <c r="HW609" s="588"/>
      <c r="HX609" s="588"/>
      <c r="HY609" s="588"/>
      <c r="HZ609" s="588"/>
      <c r="IA609" s="588"/>
      <c r="IB609" s="588"/>
      <c r="IC609" s="588"/>
      <c r="ID609" s="588"/>
      <c r="IE609" s="588"/>
      <c r="IF609" s="588"/>
      <c r="IG609" s="588"/>
      <c r="IH609" s="588"/>
      <c r="II609" s="588"/>
      <c r="IJ609" s="588"/>
      <c r="IK609" s="588"/>
      <c r="IL609" s="588"/>
      <c r="IM609" s="588"/>
      <c r="IN609" s="588"/>
      <c r="IO609" s="588"/>
      <c r="IP609" s="588"/>
      <c r="IQ609" s="588"/>
      <c r="IR609" s="588"/>
      <c r="IS609" s="588"/>
      <c r="IT609" s="588"/>
      <c r="IU609" s="588"/>
      <c r="IV609" s="588"/>
    </row>
    <row r="610" spans="1:256" s="589" customFormat="1" ht="19.5" customHeight="1" x14ac:dyDescent="0.2">
      <c r="A610" s="586"/>
      <c r="B610" s="885" t="s">
        <v>215</v>
      </c>
      <c r="C610" s="897"/>
      <c r="D610" s="590" t="s">
        <v>22</v>
      </c>
      <c r="E610" s="590" t="s">
        <v>216</v>
      </c>
      <c r="F610" s="899" t="s">
        <v>217</v>
      </c>
      <c r="G610" s="899"/>
      <c r="H610" s="899" t="s">
        <v>218</v>
      </c>
      <c r="I610" s="900"/>
      <c r="J610" s="587"/>
      <c r="K610" s="587"/>
      <c r="L610" s="587"/>
      <c r="M610" s="588"/>
      <c r="N610" s="588"/>
      <c r="O610" s="588"/>
      <c r="P610" s="588"/>
      <c r="Q610" s="588"/>
      <c r="R610" s="588"/>
      <c r="S610" s="588"/>
      <c r="T610" s="588"/>
      <c r="U610" s="588"/>
      <c r="V610" s="588"/>
      <c r="W610" s="588"/>
      <c r="X610" s="588"/>
      <c r="Y610" s="588"/>
      <c r="Z610" s="588"/>
      <c r="AA610" s="588"/>
      <c r="AB610" s="588"/>
      <c r="AC610" s="588"/>
      <c r="AD610" s="588"/>
      <c r="AE610" s="588"/>
      <c r="AF610" s="588"/>
      <c r="AG610" s="588"/>
      <c r="AH610" s="588"/>
      <c r="AI610" s="588"/>
      <c r="AJ610" s="588"/>
      <c r="AK610" s="588"/>
      <c r="AL610" s="588"/>
      <c r="AM610" s="588"/>
      <c r="AN610" s="588"/>
      <c r="AO610" s="588"/>
      <c r="AP610" s="588"/>
      <c r="AQ610" s="588"/>
      <c r="AR610" s="588"/>
      <c r="AS610" s="588"/>
      <c r="AT610" s="588"/>
      <c r="AU610" s="588"/>
      <c r="AV610" s="588"/>
      <c r="AW610" s="588"/>
      <c r="AX610" s="588"/>
      <c r="AY610" s="588"/>
      <c r="AZ610" s="588"/>
      <c r="BA610" s="588"/>
      <c r="BB610" s="588"/>
      <c r="BC610" s="588"/>
      <c r="BD610" s="588"/>
      <c r="BE610" s="588"/>
      <c r="BF610" s="588"/>
      <c r="BG610" s="588"/>
      <c r="BH610" s="588"/>
      <c r="BI610" s="588"/>
      <c r="BJ610" s="588"/>
      <c r="BK610" s="588"/>
      <c r="BL610" s="588"/>
      <c r="BM610" s="588"/>
      <c r="BN610" s="588"/>
      <c r="BO610" s="588"/>
      <c r="BP610" s="588"/>
      <c r="BQ610" s="588"/>
      <c r="BR610" s="588"/>
      <c r="BS610" s="588"/>
      <c r="BT610" s="588"/>
      <c r="BU610" s="588"/>
      <c r="BV610" s="588"/>
      <c r="BW610" s="588"/>
      <c r="BX610" s="588"/>
      <c r="BY610" s="588"/>
      <c r="BZ610" s="588"/>
      <c r="CA610" s="588"/>
      <c r="CB610" s="588"/>
      <c r="CC610" s="588"/>
      <c r="CD610" s="588"/>
      <c r="CE610" s="588"/>
      <c r="CF610" s="588"/>
      <c r="CG610" s="588"/>
      <c r="CH610" s="588"/>
      <c r="CI610" s="588"/>
      <c r="CJ610" s="588"/>
      <c r="CK610" s="588"/>
      <c r="CL610" s="588"/>
      <c r="CM610" s="588"/>
      <c r="CN610" s="588"/>
      <c r="CO610" s="588"/>
      <c r="CP610" s="588"/>
      <c r="CQ610" s="588"/>
      <c r="CR610" s="588"/>
      <c r="CS610" s="588"/>
      <c r="CT610" s="588"/>
      <c r="CU610" s="588"/>
      <c r="CV610" s="588"/>
      <c r="CW610" s="588"/>
      <c r="CX610" s="588"/>
      <c r="CY610" s="588"/>
      <c r="CZ610" s="588"/>
      <c r="DA610" s="588"/>
      <c r="DB610" s="588"/>
      <c r="DC610" s="588"/>
      <c r="DD610" s="588"/>
      <c r="DE610" s="588"/>
      <c r="DF610" s="588"/>
      <c r="DG610" s="588"/>
      <c r="DH610" s="588"/>
      <c r="DI610" s="588"/>
      <c r="DJ610" s="588"/>
      <c r="DK610" s="588"/>
      <c r="DL610" s="588"/>
      <c r="DM610" s="588"/>
      <c r="DN610" s="588"/>
      <c r="DO610" s="588"/>
      <c r="DP610" s="588"/>
      <c r="DQ610" s="588"/>
      <c r="DR610" s="588"/>
      <c r="DS610" s="588"/>
      <c r="DT610" s="588"/>
      <c r="DU610" s="588"/>
      <c r="DV610" s="588"/>
      <c r="DW610" s="588"/>
      <c r="DX610" s="588"/>
      <c r="DY610" s="588"/>
      <c r="DZ610" s="588"/>
      <c r="EA610" s="588"/>
      <c r="EB610" s="588"/>
      <c r="EC610" s="588"/>
      <c r="ED610" s="588"/>
      <c r="EE610" s="588"/>
      <c r="EF610" s="588"/>
      <c r="EG610" s="588"/>
      <c r="EH610" s="588"/>
      <c r="EI610" s="588"/>
      <c r="EJ610" s="588"/>
      <c r="EK610" s="588"/>
      <c r="EL610" s="588"/>
      <c r="EM610" s="588"/>
      <c r="EN610" s="588"/>
      <c r="EO610" s="588"/>
      <c r="EP610" s="588"/>
      <c r="EQ610" s="588"/>
      <c r="ER610" s="588"/>
      <c r="ES610" s="588"/>
      <c r="ET610" s="588"/>
      <c r="EU610" s="588"/>
      <c r="EV610" s="588"/>
      <c r="EW610" s="588"/>
      <c r="EX610" s="588"/>
      <c r="EY610" s="588"/>
      <c r="EZ610" s="588"/>
      <c r="FA610" s="588"/>
      <c r="FB610" s="588"/>
      <c r="FC610" s="588"/>
      <c r="FD610" s="588"/>
      <c r="FE610" s="588"/>
      <c r="FF610" s="588"/>
      <c r="FG610" s="588"/>
      <c r="FH610" s="588"/>
      <c r="FI610" s="588"/>
      <c r="FJ610" s="588"/>
      <c r="FK610" s="588"/>
      <c r="FL610" s="588"/>
      <c r="FM610" s="588"/>
      <c r="FN610" s="588"/>
      <c r="FO610" s="588"/>
      <c r="FP610" s="588"/>
      <c r="FQ610" s="588"/>
      <c r="FR610" s="588"/>
      <c r="FS610" s="588"/>
      <c r="FT610" s="588"/>
      <c r="FU610" s="588"/>
      <c r="FV610" s="588"/>
      <c r="FW610" s="588"/>
      <c r="FX610" s="588"/>
      <c r="FY610" s="588"/>
      <c r="FZ610" s="588"/>
      <c r="GA610" s="588"/>
      <c r="GB610" s="588"/>
      <c r="GC610" s="588"/>
      <c r="GD610" s="588"/>
      <c r="GE610" s="588"/>
      <c r="GF610" s="588"/>
      <c r="GG610" s="588"/>
      <c r="GH610" s="588"/>
      <c r="GI610" s="588"/>
      <c r="GJ610" s="588"/>
      <c r="GK610" s="588"/>
      <c r="GL610" s="588"/>
      <c r="GM610" s="588"/>
      <c r="GN610" s="588"/>
      <c r="GO610" s="588"/>
      <c r="GP610" s="588"/>
      <c r="GQ610" s="588"/>
      <c r="GR610" s="588"/>
      <c r="GS610" s="588"/>
      <c r="GT610" s="588"/>
      <c r="GU610" s="588"/>
      <c r="GV610" s="588"/>
      <c r="GW610" s="588"/>
      <c r="GX610" s="588"/>
      <c r="GY610" s="588"/>
      <c r="GZ610" s="588"/>
      <c r="HA610" s="588"/>
      <c r="HB610" s="588"/>
      <c r="HC610" s="588"/>
      <c r="HD610" s="588"/>
      <c r="HE610" s="588"/>
      <c r="HF610" s="588"/>
      <c r="HG610" s="588"/>
      <c r="HH610" s="588"/>
      <c r="HI610" s="588"/>
      <c r="HJ610" s="588"/>
      <c r="HK610" s="588"/>
      <c r="HL610" s="588"/>
      <c r="HM610" s="588"/>
      <c r="HN610" s="588"/>
      <c r="HO610" s="588"/>
      <c r="HP610" s="588"/>
      <c r="HQ610" s="588"/>
      <c r="HR610" s="588"/>
      <c r="HS610" s="588"/>
      <c r="HT610" s="588"/>
      <c r="HU610" s="588"/>
      <c r="HV610" s="588"/>
      <c r="HW610" s="588"/>
      <c r="HX610" s="588"/>
      <c r="HY610" s="588"/>
      <c r="HZ610" s="588"/>
      <c r="IA610" s="588"/>
      <c r="IB610" s="588"/>
      <c r="IC610" s="588"/>
      <c r="ID610" s="588"/>
      <c r="IE610" s="588"/>
      <c r="IF610" s="588"/>
      <c r="IG610" s="588"/>
      <c r="IH610" s="588"/>
      <c r="II610" s="588"/>
      <c r="IJ610" s="588"/>
      <c r="IK610" s="588"/>
      <c r="IL610" s="588"/>
      <c r="IM610" s="588"/>
      <c r="IN610" s="588"/>
      <c r="IO610" s="588"/>
      <c r="IP610" s="588"/>
      <c r="IQ610" s="588"/>
      <c r="IR610" s="588"/>
      <c r="IS610" s="588"/>
      <c r="IT610" s="588"/>
      <c r="IU610" s="588"/>
      <c r="IV610" s="588"/>
    </row>
    <row r="611" spans="1:256" s="177" customFormat="1" ht="69.75" customHeight="1" x14ac:dyDescent="0.2">
      <c r="A611" s="591" t="str">
        <f>B609</f>
        <v>ELE-018</v>
      </c>
      <c r="B611" s="825" t="str">
        <f>'[8]Anexo 2 elétrica'!B32</f>
        <v xml:space="preserve">Remoção dos cabos dos circuitos de alimentação citados no item anterior, desde a condensadora, trecho na eletrocalha até a chegada ao quadro QD-AC, inclusive a remoção cabos dos circuitos 4 e 10 nos trechos em eletrodutos. Todos os cabos são de bitola 6,0mm2, conforme projeto.
</v>
      </c>
      <c r="C611" s="826"/>
      <c r="D611" s="560" t="s">
        <v>8</v>
      </c>
      <c r="E611" s="101">
        <v>97661</v>
      </c>
      <c r="F611" s="836" t="s">
        <v>209</v>
      </c>
      <c r="G611" s="837"/>
      <c r="H611" s="907" t="s">
        <v>221</v>
      </c>
      <c r="I611" s="908"/>
      <c r="J611" s="178" t="e">
        <f>#REF!</f>
        <v>#REF!</v>
      </c>
      <c r="K611" s="175"/>
      <c r="L611" s="175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  <c r="BY611" s="176"/>
      <c r="BZ611" s="176"/>
      <c r="CA611" s="176"/>
      <c r="CB611" s="176"/>
      <c r="CC611" s="176"/>
      <c r="CD611" s="176"/>
      <c r="CE611" s="176"/>
      <c r="CF611" s="176"/>
      <c r="CG611" s="176"/>
      <c r="CH611" s="176"/>
      <c r="CI611" s="176"/>
      <c r="CJ611" s="176"/>
      <c r="CK611" s="176"/>
      <c r="CL611" s="176"/>
      <c r="CM611" s="176"/>
      <c r="CN611" s="176"/>
      <c r="CO611" s="176"/>
      <c r="CP611" s="176"/>
      <c r="CQ611" s="176"/>
      <c r="CR611" s="176"/>
      <c r="CS611" s="176"/>
      <c r="CT611" s="176"/>
      <c r="CU611" s="176"/>
      <c r="CV611" s="176"/>
      <c r="CW611" s="176"/>
      <c r="CX611" s="176"/>
      <c r="CY611" s="176"/>
      <c r="CZ611" s="176"/>
      <c r="DA611" s="176"/>
      <c r="DB611" s="176"/>
      <c r="DC611" s="176"/>
      <c r="DD611" s="176"/>
      <c r="DE611" s="176"/>
      <c r="DF611" s="176"/>
      <c r="DG611" s="176"/>
      <c r="DH611" s="176"/>
      <c r="DI611" s="176"/>
      <c r="DJ611" s="176"/>
      <c r="DK611" s="176"/>
      <c r="DL611" s="176"/>
      <c r="DM611" s="176"/>
      <c r="DN611" s="176"/>
      <c r="DO611" s="176"/>
      <c r="DP611" s="176"/>
      <c r="DQ611" s="176"/>
      <c r="DR611" s="176"/>
      <c r="DS611" s="176"/>
      <c r="DT611" s="176"/>
      <c r="DU611" s="176"/>
      <c r="DV611" s="176"/>
      <c r="DW611" s="176"/>
      <c r="DX611" s="176"/>
      <c r="DY611" s="176"/>
      <c r="DZ611" s="176"/>
      <c r="EA611" s="176"/>
      <c r="EB611" s="176"/>
      <c r="EC611" s="176"/>
      <c r="ED611" s="176"/>
      <c r="EE611" s="176"/>
      <c r="EF611" s="176"/>
      <c r="EG611" s="176"/>
      <c r="EH611" s="176"/>
      <c r="EI611" s="176"/>
      <c r="EJ611" s="176"/>
      <c r="EK611" s="176"/>
      <c r="EL611" s="176"/>
      <c r="EM611" s="176"/>
      <c r="EN611" s="176"/>
      <c r="EO611" s="176"/>
      <c r="EP611" s="176"/>
      <c r="EQ611" s="176"/>
      <c r="ER611" s="176"/>
      <c r="ES611" s="176"/>
      <c r="ET611" s="176"/>
      <c r="EU611" s="176"/>
      <c r="EV611" s="176"/>
      <c r="EW611" s="176"/>
      <c r="EX611" s="176"/>
      <c r="EY611" s="176"/>
      <c r="EZ611" s="176"/>
      <c r="FA611" s="176"/>
      <c r="FB611" s="176"/>
      <c r="FC611" s="176"/>
      <c r="FD611" s="176"/>
      <c r="FE611" s="176"/>
      <c r="FF611" s="176"/>
      <c r="FG611" s="176"/>
      <c r="FH611" s="176"/>
      <c r="FI611" s="176"/>
      <c r="FJ611" s="176"/>
      <c r="FK611" s="176"/>
      <c r="FL611" s="176"/>
      <c r="FM611" s="176"/>
      <c r="FN611" s="176"/>
      <c r="FO611" s="176"/>
      <c r="FP611" s="176"/>
      <c r="FQ611" s="176"/>
      <c r="FR611" s="176"/>
      <c r="FS611" s="176"/>
      <c r="FT611" s="176"/>
      <c r="FU611" s="176"/>
      <c r="FV611" s="176"/>
      <c r="FW611" s="176"/>
      <c r="FX611" s="176"/>
      <c r="FY611" s="176"/>
      <c r="FZ611" s="176"/>
      <c r="GA611" s="176"/>
      <c r="GB611" s="176"/>
      <c r="GC611" s="176"/>
      <c r="GD611" s="176"/>
      <c r="GE611" s="176"/>
      <c r="GF611" s="176"/>
      <c r="GG611" s="176"/>
      <c r="GH611" s="176"/>
      <c r="GI611" s="176"/>
      <c r="GJ611" s="176"/>
      <c r="GK611" s="176"/>
      <c r="GL611" s="176"/>
      <c r="GM611" s="176"/>
      <c r="GN611" s="176"/>
      <c r="GO611" s="176"/>
      <c r="GP611" s="176"/>
      <c r="GQ611" s="176"/>
      <c r="GR611" s="176"/>
      <c r="GS611" s="176"/>
      <c r="GT611" s="176"/>
      <c r="GU611" s="176"/>
      <c r="GV611" s="176"/>
      <c r="GW611" s="176"/>
      <c r="GX611" s="176"/>
      <c r="GY611" s="176"/>
      <c r="GZ611" s="176"/>
      <c r="HA611" s="176"/>
      <c r="HB611" s="176"/>
      <c r="HC611" s="176"/>
      <c r="HD611" s="176"/>
      <c r="HE611" s="176"/>
      <c r="HF611" s="176"/>
      <c r="HG611" s="176"/>
      <c r="HH611" s="176"/>
      <c r="HI611" s="176"/>
      <c r="HJ611" s="176"/>
      <c r="HK611" s="176"/>
      <c r="HL611" s="176"/>
      <c r="HM611" s="176"/>
      <c r="HN611" s="176"/>
      <c r="HO611" s="176"/>
      <c r="HP611" s="176"/>
      <c r="HQ611" s="176"/>
      <c r="HR611" s="176"/>
      <c r="HS611" s="176"/>
      <c r="HT611" s="176"/>
      <c r="HU611" s="176"/>
      <c r="HV611" s="176"/>
      <c r="HW611" s="176"/>
      <c r="HX611" s="176"/>
      <c r="HY611" s="176"/>
      <c r="HZ611" s="176"/>
      <c r="IA611" s="176"/>
      <c r="IB611" s="176"/>
      <c r="IC611" s="176"/>
      <c r="ID611" s="176"/>
      <c r="IE611" s="176"/>
      <c r="IF611" s="176"/>
      <c r="IG611" s="176"/>
      <c r="IH611" s="176"/>
      <c r="II611" s="176"/>
      <c r="IJ611" s="176"/>
      <c r="IK611" s="176"/>
      <c r="IL611" s="176"/>
      <c r="IM611" s="176"/>
      <c r="IN611" s="176"/>
      <c r="IO611" s="176"/>
      <c r="IP611" s="176"/>
      <c r="IQ611" s="176"/>
      <c r="IR611" s="176"/>
      <c r="IS611" s="176"/>
      <c r="IT611" s="176"/>
      <c r="IU611" s="176"/>
      <c r="IV611" s="176"/>
    </row>
    <row r="612" spans="1:256" s="177" customFormat="1" x14ac:dyDescent="0.2">
      <c r="A612" s="591"/>
      <c r="B612" s="102"/>
      <c r="C612" s="672"/>
      <c r="D612" s="672"/>
      <c r="E612" s="672"/>
      <c r="F612" s="104"/>
      <c r="G612" s="105"/>
      <c r="H612" s="106"/>
      <c r="I612" s="107"/>
      <c r="J612" s="179"/>
      <c r="K612" s="175"/>
      <c r="L612" s="175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  <c r="BY612" s="176"/>
      <c r="BZ612" s="176"/>
      <c r="CA612" s="176"/>
      <c r="CB612" s="176"/>
      <c r="CC612" s="176"/>
      <c r="CD612" s="176"/>
      <c r="CE612" s="176"/>
      <c r="CF612" s="176"/>
      <c r="CG612" s="176"/>
      <c r="CH612" s="176"/>
      <c r="CI612" s="176"/>
      <c r="CJ612" s="176"/>
      <c r="CK612" s="176"/>
      <c r="CL612" s="176"/>
      <c r="CM612" s="176"/>
      <c r="CN612" s="176"/>
      <c r="CO612" s="176"/>
      <c r="CP612" s="176"/>
      <c r="CQ612" s="176"/>
      <c r="CR612" s="176"/>
      <c r="CS612" s="176"/>
      <c r="CT612" s="176"/>
      <c r="CU612" s="176"/>
      <c r="CV612" s="176"/>
      <c r="CW612" s="176"/>
      <c r="CX612" s="176"/>
      <c r="CY612" s="176"/>
      <c r="CZ612" s="176"/>
      <c r="DA612" s="176"/>
      <c r="DB612" s="176"/>
      <c r="DC612" s="176"/>
      <c r="DD612" s="176"/>
      <c r="DE612" s="176"/>
      <c r="DF612" s="176"/>
      <c r="DG612" s="176"/>
      <c r="DH612" s="176"/>
      <c r="DI612" s="176"/>
      <c r="DJ612" s="176"/>
      <c r="DK612" s="176"/>
      <c r="DL612" s="176"/>
      <c r="DM612" s="176"/>
      <c r="DN612" s="176"/>
      <c r="DO612" s="176"/>
      <c r="DP612" s="176"/>
      <c r="DQ612" s="176"/>
      <c r="DR612" s="176"/>
      <c r="DS612" s="176"/>
      <c r="DT612" s="176"/>
      <c r="DU612" s="176"/>
      <c r="DV612" s="176"/>
      <c r="DW612" s="176"/>
      <c r="DX612" s="176"/>
      <c r="DY612" s="176"/>
      <c r="DZ612" s="176"/>
      <c r="EA612" s="176"/>
      <c r="EB612" s="176"/>
      <c r="EC612" s="176"/>
      <c r="ED612" s="176"/>
      <c r="EE612" s="176"/>
      <c r="EF612" s="176"/>
      <c r="EG612" s="176"/>
      <c r="EH612" s="176"/>
      <c r="EI612" s="176"/>
      <c r="EJ612" s="176"/>
      <c r="EK612" s="176"/>
      <c r="EL612" s="176"/>
      <c r="EM612" s="176"/>
      <c r="EN612" s="176"/>
      <c r="EO612" s="176"/>
      <c r="EP612" s="176"/>
      <c r="EQ612" s="176"/>
      <c r="ER612" s="176"/>
      <c r="ES612" s="176"/>
      <c r="ET612" s="176"/>
      <c r="EU612" s="176"/>
      <c r="EV612" s="176"/>
      <c r="EW612" s="176"/>
      <c r="EX612" s="176"/>
      <c r="EY612" s="176"/>
      <c r="EZ612" s="176"/>
      <c r="FA612" s="176"/>
      <c r="FB612" s="176"/>
      <c r="FC612" s="176"/>
      <c r="FD612" s="176"/>
      <c r="FE612" s="176"/>
      <c r="FF612" s="176"/>
      <c r="FG612" s="176"/>
      <c r="FH612" s="176"/>
      <c r="FI612" s="176"/>
      <c r="FJ612" s="176"/>
      <c r="FK612" s="176"/>
      <c r="FL612" s="176"/>
      <c r="FM612" s="176"/>
      <c r="FN612" s="176"/>
      <c r="FO612" s="176"/>
      <c r="FP612" s="176"/>
      <c r="FQ612" s="176"/>
      <c r="FR612" s="176"/>
      <c r="FS612" s="176"/>
      <c r="FT612" s="176"/>
      <c r="FU612" s="176"/>
      <c r="FV612" s="176"/>
      <c r="FW612" s="176"/>
      <c r="FX612" s="176"/>
      <c r="FY612" s="176"/>
      <c r="FZ612" s="176"/>
      <c r="GA612" s="176"/>
      <c r="GB612" s="176"/>
      <c r="GC612" s="176"/>
      <c r="GD612" s="176"/>
      <c r="GE612" s="176"/>
      <c r="GF612" s="176"/>
      <c r="GG612" s="176"/>
      <c r="GH612" s="176"/>
      <c r="GI612" s="176"/>
      <c r="GJ612" s="176"/>
      <c r="GK612" s="176"/>
      <c r="GL612" s="176"/>
      <c r="GM612" s="176"/>
      <c r="GN612" s="176"/>
      <c r="GO612" s="176"/>
      <c r="GP612" s="176"/>
      <c r="GQ612" s="176"/>
      <c r="GR612" s="176"/>
      <c r="GS612" s="176"/>
      <c r="GT612" s="176"/>
      <c r="GU612" s="176"/>
      <c r="GV612" s="176"/>
      <c r="GW612" s="176"/>
      <c r="GX612" s="176"/>
      <c r="GY612" s="176"/>
      <c r="GZ612" s="176"/>
      <c r="HA612" s="176"/>
      <c r="HB612" s="176"/>
      <c r="HC612" s="176"/>
      <c r="HD612" s="176"/>
      <c r="HE612" s="176"/>
      <c r="HF612" s="176"/>
      <c r="HG612" s="176"/>
      <c r="HH612" s="176"/>
      <c r="HI612" s="176"/>
      <c r="HJ612" s="176"/>
      <c r="HK612" s="176"/>
      <c r="HL612" s="176"/>
      <c r="HM612" s="176"/>
      <c r="HN612" s="176"/>
      <c r="HO612" s="176"/>
      <c r="HP612" s="176"/>
      <c r="HQ612" s="176"/>
      <c r="HR612" s="176"/>
      <c r="HS612" s="176"/>
      <c r="HT612" s="176"/>
      <c r="HU612" s="176"/>
      <c r="HV612" s="176"/>
      <c r="HW612" s="176"/>
      <c r="HX612" s="176"/>
      <c r="HY612" s="176"/>
      <c r="HZ612" s="176"/>
      <c r="IA612" s="176"/>
      <c r="IB612" s="176"/>
      <c r="IC612" s="176"/>
      <c r="ID612" s="176"/>
      <c r="IE612" s="176"/>
      <c r="IF612" s="176"/>
      <c r="IG612" s="176"/>
      <c r="IH612" s="176"/>
      <c r="II612" s="176"/>
      <c r="IJ612" s="176"/>
      <c r="IK612" s="176"/>
      <c r="IL612" s="176"/>
      <c r="IM612" s="176"/>
      <c r="IN612" s="176"/>
      <c r="IO612" s="176"/>
      <c r="IP612" s="176"/>
      <c r="IQ612" s="176"/>
      <c r="IR612" s="176"/>
      <c r="IS612" s="176"/>
      <c r="IT612" s="176"/>
      <c r="IU612" s="176"/>
      <c r="IV612" s="176"/>
    </row>
    <row r="613" spans="1:256" s="177" customFormat="1" x14ac:dyDescent="0.2">
      <c r="A613" s="591"/>
      <c r="B613" s="866" t="s">
        <v>222</v>
      </c>
      <c r="C613" s="813" t="s">
        <v>22</v>
      </c>
      <c r="D613" s="813" t="s">
        <v>223</v>
      </c>
      <c r="E613" s="813" t="s">
        <v>17</v>
      </c>
      <c r="F613" s="816" t="s">
        <v>224</v>
      </c>
      <c r="G613" s="818" t="s">
        <v>225</v>
      </c>
      <c r="H613" s="819"/>
      <c r="I613" s="820" t="s">
        <v>226</v>
      </c>
      <c r="J613" s="179"/>
      <c r="K613" s="175"/>
      <c r="L613" s="175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  <c r="BY613" s="176"/>
      <c r="BZ613" s="176"/>
      <c r="CA613" s="176"/>
      <c r="CB613" s="176"/>
      <c r="CC613" s="176"/>
      <c r="CD613" s="176"/>
      <c r="CE613" s="176"/>
      <c r="CF613" s="176"/>
      <c r="CG613" s="176"/>
      <c r="CH613" s="176"/>
      <c r="CI613" s="176"/>
      <c r="CJ613" s="176"/>
      <c r="CK613" s="176"/>
      <c r="CL613" s="176"/>
      <c r="CM613" s="176"/>
      <c r="CN613" s="176"/>
      <c r="CO613" s="176"/>
      <c r="CP613" s="176"/>
      <c r="CQ613" s="176"/>
      <c r="CR613" s="176"/>
      <c r="CS613" s="176"/>
      <c r="CT613" s="176"/>
      <c r="CU613" s="176"/>
      <c r="CV613" s="176"/>
      <c r="CW613" s="176"/>
      <c r="CX613" s="176"/>
      <c r="CY613" s="176"/>
      <c r="CZ613" s="176"/>
      <c r="DA613" s="176"/>
      <c r="DB613" s="176"/>
      <c r="DC613" s="176"/>
      <c r="DD613" s="176"/>
      <c r="DE613" s="176"/>
      <c r="DF613" s="176"/>
      <c r="DG613" s="176"/>
      <c r="DH613" s="176"/>
      <c r="DI613" s="176"/>
      <c r="DJ613" s="176"/>
      <c r="DK613" s="176"/>
      <c r="DL613" s="176"/>
      <c r="DM613" s="176"/>
      <c r="DN613" s="176"/>
      <c r="DO613" s="176"/>
      <c r="DP613" s="176"/>
      <c r="DQ613" s="176"/>
      <c r="DR613" s="176"/>
      <c r="DS613" s="176"/>
      <c r="DT613" s="176"/>
      <c r="DU613" s="176"/>
      <c r="DV613" s="176"/>
      <c r="DW613" s="176"/>
      <c r="DX613" s="176"/>
      <c r="DY613" s="176"/>
      <c r="DZ613" s="176"/>
      <c r="EA613" s="176"/>
      <c r="EB613" s="176"/>
      <c r="EC613" s="176"/>
      <c r="ED613" s="176"/>
      <c r="EE613" s="176"/>
      <c r="EF613" s="176"/>
      <c r="EG613" s="176"/>
      <c r="EH613" s="176"/>
      <c r="EI613" s="176"/>
      <c r="EJ613" s="176"/>
      <c r="EK613" s="176"/>
      <c r="EL613" s="176"/>
      <c r="EM613" s="176"/>
      <c r="EN613" s="176"/>
      <c r="EO613" s="176"/>
      <c r="EP613" s="176"/>
      <c r="EQ613" s="176"/>
      <c r="ER613" s="176"/>
      <c r="ES613" s="176"/>
      <c r="ET613" s="176"/>
      <c r="EU613" s="176"/>
      <c r="EV613" s="176"/>
      <c r="EW613" s="176"/>
      <c r="EX613" s="176"/>
      <c r="EY613" s="176"/>
      <c r="EZ613" s="176"/>
      <c r="FA613" s="176"/>
      <c r="FB613" s="176"/>
      <c r="FC613" s="176"/>
      <c r="FD613" s="176"/>
      <c r="FE613" s="176"/>
      <c r="FF613" s="176"/>
      <c r="FG613" s="176"/>
      <c r="FH613" s="176"/>
      <c r="FI613" s="176"/>
      <c r="FJ613" s="176"/>
      <c r="FK613" s="176"/>
      <c r="FL613" s="176"/>
      <c r="FM613" s="176"/>
      <c r="FN613" s="176"/>
      <c r="FO613" s="176"/>
      <c r="FP613" s="176"/>
      <c r="FQ613" s="176"/>
      <c r="FR613" s="176"/>
      <c r="FS613" s="176"/>
      <c r="FT613" s="176"/>
      <c r="FU613" s="176"/>
      <c r="FV613" s="176"/>
      <c r="FW613" s="176"/>
      <c r="FX613" s="176"/>
      <c r="FY613" s="176"/>
      <c r="FZ613" s="176"/>
      <c r="GA613" s="176"/>
      <c r="GB613" s="176"/>
      <c r="GC613" s="176"/>
      <c r="GD613" s="176"/>
      <c r="GE613" s="176"/>
      <c r="GF613" s="176"/>
      <c r="GG613" s="176"/>
      <c r="GH613" s="176"/>
      <c r="GI613" s="176"/>
      <c r="GJ613" s="176"/>
      <c r="GK613" s="176"/>
      <c r="GL613" s="176"/>
      <c r="GM613" s="176"/>
      <c r="GN613" s="176"/>
      <c r="GO613" s="176"/>
      <c r="GP613" s="176"/>
      <c r="GQ613" s="176"/>
      <c r="GR613" s="176"/>
      <c r="GS613" s="176"/>
      <c r="GT613" s="176"/>
      <c r="GU613" s="176"/>
      <c r="GV613" s="176"/>
      <c r="GW613" s="176"/>
      <c r="GX613" s="176"/>
      <c r="GY613" s="176"/>
      <c r="GZ613" s="176"/>
      <c r="HA613" s="176"/>
      <c r="HB613" s="176"/>
      <c r="HC613" s="176"/>
      <c r="HD613" s="176"/>
      <c r="HE613" s="176"/>
      <c r="HF613" s="176"/>
      <c r="HG613" s="176"/>
      <c r="HH613" s="176"/>
      <c r="HI613" s="176"/>
      <c r="HJ613" s="176"/>
      <c r="HK613" s="176"/>
      <c r="HL613" s="176"/>
      <c r="HM613" s="176"/>
      <c r="HN613" s="176"/>
      <c r="HO613" s="176"/>
      <c r="HP613" s="176"/>
      <c r="HQ613" s="176"/>
      <c r="HR613" s="176"/>
      <c r="HS613" s="176"/>
      <c r="HT613" s="176"/>
      <c r="HU613" s="176"/>
      <c r="HV613" s="176"/>
      <c r="HW613" s="176"/>
      <c r="HX613" s="176"/>
      <c r="HY613" s="176"/>
      <c r="HZ613" s="176"/>
      <c r="IA613" s="176"/>
      <c r="IB613" s="176"/>
      <c r="IC613" s="176"/>
      <c r="ID613" s="176"/>
      <c r="IE613" s="176"/>
      <c r="IF613" s="176"/>
      <c r="IG613" s="176"/>
      <c r="IH613" s="176"/>
      <c r="II613" s="176"/>
      <c r="IJ613" s="176"/>
      <c r="IK613" s="176"/>
      <c r="IL613" s="176"/>
      <c r="IM613" s="176"/>
      <c r="IN613" s="176"/>
      <c r="IO613" s="176"/>
      <c r="IP613" s="176"/>
      <c r="IQ613" s="176"/>
      <c r="IR613" s="176"/>
      <c r="IS613" s="176"/>
      <c r="IT613" s="176"/>
      <c r="IU613" s="176"/>
      <c r="IV613" s="176"/>
    </row>
    <row r="614" spans="1:256" s="177" customFormat="1" x14ac:dyDescent="0.2">
      <c r="A614" s="591"/>
      <c r="B614" s="867"/>
      <c r="C614" s="814"/>
      <c r="D614" s="814"/>
      <c r="E614" s="815"/>
      <c r="F614" s="817"/>
      <c r="G614" s="165" t="s">
        <v>227</v>
      </c>
      <c r="H614" s="166" t="s">
        <v>228</v>
      </c>
      <c r="I614" s="821"/>
      <c r="J614" s="179"/>
      <c r="K614" s="175"/>
      <c r="L614" s="175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76"/>
      <c r="DX614" s="176"/>
      <c r="DY614" s="176"/>
      <c r="DZ614" s="176"/>
      <c r="EA614" s="176"/>
      <c r="EB614" s="176"/>
      <c r="EC614" s="176"/>
      <c r="ED614" s="176"/>
      <c r="EE614" s="176"/>
      <c r="EF614" s="176"/>
      <c r="EG614" s="176"/>
      <c r="EH614" s="176"/>
      <c r="EI614" s="176"/>
      <c r="EJ614" s="176"/>
      <c r="EK614" s="176"/>
      <c r="EL614" s="176"/>
      <c r="EM614" s="176"/>
      <c r="EN614" s="176"/>
      <c r="EO614" s="176"/>
      <c r="EP614" s="176"/>
      <c r="EQ614" s="176"/>
      <c r="ER614" s="176"/>
      <c r="ES614" s="176"/>
      <c r="ET614" s="176"/>
      <c r="EU614" s="176"/>
      <c r="EV614" s="176"/>
      <c r="EW614" s="176"/>
      <c r="EX614" s="176"/>
      <c r="EY614" s="176"/>
      <c r="EZ614" s="176"/>
      <c r="FA614" s="176"/>
      <c r="FB614" s="176"/>
      <c r="FC614" s="176"/>
      <c r="FD614" s="176"/>
      <c r="FE614" s="176"/>
      <c r="FF614" s="176"/>
      <c r="FG614" s="176"/>
      <c r="FH614" s="176"/>
      <c r="FI614" s="176"/>
      <c r="FJ614" s="176"/>
      <c r="FK614" s="176"/>
      <c r="FL614" s="176"/>
      <c r="FM614" s="176"/>
      <c r="FN614" s="176"/>
      <c r="FO614" s="176"/>
      <c r="FP614" s="176"/>
      <c r="FQ614" s="176"/>
      <c r="FR614" s="176"/>
      <c r="FS614" s="176"/>
      <c r="FT614" s="176"/>
      <c r="FU614" s="176"/>
      <c r="FV614" s="176"/>
      <c r="FW614" s="176"/>
      <c r="FX614" s="176"/>
      <c r="FY614" s="176"/>
      <c r="FZ614" s="176"/>
      <c r="GA614" s="176"/>
      <c r="GB614" s="176"/>
      <c r="GC614" s="176"/>
      <c r="GD614" s="176"/>
      <c r="GE614" s="176"/>
      <c r="GF614" s="176"/>
      <c r="GG614" s="176"/>
      <c r="GH614" s="176"/>
      <c r="GI614" s="176"/>
      <c r="GJ614" s="176"/>
      <c r="GK614" s="176"/>
      <c r="GL614" s="176"/>
      <c r="GM614" s="176"/>
      <c r="GN614" s="176"/>
      <c r="GO614" s="176"/>
      <c r="GP614" s="176"/>
      <c r="GQ614" s="176"/>
      <c r="GR614" s="176"/>
      <c r="GS614" s="176"/>
      <c r="GT614" s="176"/>
      <c r="GU614" s="176"/>
      <c r="GV614" s="176"/>
      <c r="GW614" s="176"/>
      <c r="GX614" s="176"/>
      <c r="GY614" s="176"/>
      <c r="GZ614" s="176"/>
      <c r="HA614" s="176"/>
      <c r="HB614" s="176"/>
      <c r="HC614" s="176"/>
      <c r="HD614" s="176"/>
      <c r="HE614" s="176"/>
      <c r="HF614" s="176"/>
      <c r="HG614" s="176"/>
      <c r="HH614" s="176"/>
      <c r="HI614" s="176"/>
      <c r="HJ614" s="176"/>
      <c r="HK614" s="176"/>
      <c r="HL614" s="176"/>
      <c r="HM614" s="176"/>
      <c r="HN614" s="176"/>
      <c r="HO614" s="176"/>
      <c r="HP614" s="176"/>
      <c r="HQ614" s="176"/>
      <c r="HR614" s="176"/>
      <c r="HS614" s="176"/>
      <c r="HT614" s="176"/>
      <c r="HU614" s="176"/>
      <c r="HV614" s="176"/>
      <c r="HW614" s="176"/>
      <c r="HX614" s="176"/>
      <c r="HY614" s="176"/>
      <c r="HZ614" s="176"/>
      <c r="IA614" s="176"/>
      <c r="IB614" s="176"/>
      <c r="IC614" s="176"/>
      <c r="ID614" s="176"/>
      <c r="IE614" s="176"/>
      <c r="IF614" s="176"/>
      <c r="IG614" s="176"/>
      <c r="IH614" s="176"/>
      <c r="II614" s="176"/>
      <c r="IJ614" s="176"/>
      <c r="IK614" s="176"/>
      <c r="IL614" s="176"/>
      <c r="IM614" s="176"/>
      <c r="IN614" s="176"/>
      <c r="IO614" s="176"/>
      <c r="IP614" s="176"/>
      <c r="IQ614" s="176"/>
      <c r="IR614" s="176"/>
      <c r="IS614" s="176"/>
      <c r="IT614" s="176"/>
      <c r="IU614" s="176"/>
      <c r="IV614" s="176"/>
    </row>
    <row r="615" spans="1:256" s="177" customFormat="1" ht="27" customHeight="1" x14ac:dyDescent="0.2">
      <c r="A615" s="591"/>
      <c r="B615" s="81" t="s">
        <v>323</v>
      </c>
      <c r="C615" s="77" t="s">
        <v>8</v>
      </c>
      <c r="D615" s="78">
        <v>88264</v>
      </c>
      <c r="E615" s="79" t="s">
        <v>249</v>
      </c>
      <c r="F615" s="80">
        <v>9.5999999999999992E-3</v>
      </c>
      <c r="G615" s="592">
        <v>29.55</v>
      </c>
      <c r="H615" s="114">
        <f>TRUNC(F615*G615,2)</f>
        <v>0.28000000000000003</v>
      </c>
      <c r="I615" s="169"/>
      <c r="J615" s="179"/>
      <c r="K615" s="175"/>
      <c r="L615" s="175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76"/>
      <c r="DX615" s="176"/>
      <c r="DY615" s="176"/>
      <c r="DZ615" s="176"/>
      <c r="EA615" s="176"/>
      <c r="EB615" s="176"/>
      <c r="EC615" s="176"/>
      <c r="ED615" s="176"/>
      <c r="EE615" s="176"/>
      <c r="EF615" s="176"/>
      <c r="EG615" s="176"/>
      <c r="EH615" s="176"/>
      <c r="EI615" s="176"/>
      <c r="EJ615" s="176"/>
      <c r="EK615" s="176"/>
      <c r="EL615" s="176"/>
      <c r="EM615" s="176"/>
      <c r="EN615" s="176"/>
      <c r="EO615" s="176"/>
      <c r="EP615" s="176"/>
      <c r="EQ615" s="176"/>
      <c r="ER615" s="176"/>
      <c r="ES615" s="176"/>
      <c r="ET615" s="176"/>
      <c r="EU615" s="176"/>
      <c r="EV615" s="176"/>
      <c r="EW615" s="176"/>
      <c r="EX615" s="176"/>
      <c r="EY615" s="176"/>
      <c r="EZ615" s="176"/>
      <c r="FA615" s="176"/>
      <c r="FB615" s="176"/>
      <c r="FC615" s="176"/>
      <c r="FD615" s="176"/>
      <c r="FE615" s="176"/>
      <c r="FF615" s="176"/>
      <c r="FG615" s="176"/>
      <c r="FH615" s="176"/>
      <c r="FI615" s="176"/>
      <c r="FJ615" s="176"/>
      <c r="FK615" s="176"/>
      <c r="FL615" s="176"/>
      <c r="FM615" s="176"/>
      <c r="FN615" s="176"/>
      <c r="FO615" s="176"/>
      <c r="FP615" s="176"/>
      <c r="FQ615" s="176"/>
      <c r="FR615" s="176"/>
      <c r="FS615" s="176"/>
      <c r="FT615" s="176"/>
      <c r="FU615" s="176"/>
      <c r="FV615" s="176"/>
      <c r="FW615" s="176"/>
      <c r="FX615" s="176"/>
      <c r="FY615" s="176"/>
      <c r="FZ615" s="176"/>
      <c r="GA615" s="176"/>
      <c r="GB615" s="176"/>
      <c r="GC615" s="176"/>
      <c r="GD615" s="176"/>
      <c r="GE615" s="176"/>
      <c r="GF615" s="176"/>
      <c r="GG615" s="176"/>
      <c r="GH615" s="176"/>
      <c r="GI615" s="176"/>
      <c r="GJ615" s="176"/>
      <c r="GK615" s="176"/>
      <c r="GL615" s="176"/>
      <c r="GM615" s="176"/>
      <c r="GN615" s="176"/>
      <c r="GO615" s="176"/>
      <c r="GP615" s="176"/>
      <c r="GQ615" s="176"/>
      <c r="GR615" s="176"/>
      <c r="GS615" s="176"/>
      <c r="GT615" s="176"/>
      <c r="GU615" s="176"/>
      <c r="GV615" s="176"/>
      <c r="GW615" s="176"/>
      <c r="GX615" s="176"/>
      <c r="GY615" s="176"/>
      <c r="GZ615" s="176"/>
      <c r="HA615" s="176"/>
      <c r="HB615" s="176"/>
      <c r="HC615" s="176"/>
      <c r="HD615" s="176"/>
      <c r="HE615" s="176"/>
      <c r="HF615" s="176"/>
      <c r="HG615" s="176"/>
      <c r="HH615" s="176"/>
      <c r="HI615" s="176"/>
      <c r="HJ615" s="176"/>
      <c r="HK615" s="176"/>
      <c r="HL615" s="176"/>
      <c r="HM615" s="176"/>
      <c r="HN615" s="176"/>
      <c r="HO615" s="176"/>
      <c r="HP615" s="176"/>
      <c r="HQ615" s="176"/>
      <c r="HR615" s="176"/>
      <c r="HS615" s="176"/>
      <c r="HT615" s="176"/>
      <c r="HU615" s="176"/>
      <c r="HV615" s="176"/>
      <c r="HW615" s="176"/>
      <c r="HX615" s="176"/>
      <c r="HY615" s="176"/>
      <c r="HZ615" s="176"/>
      <c r="IA615" s="176"/>
      <c r="IB615" s="176"/>
      <c r="IC615" s="176"/>
      <c r="ID615" s="176"/>
      <c r="IE615" s="176"/>
      <c r="IF615" s="176"/>
      <c r="IG615" s="176"/>
      <c r="IH615" s="176"/>
      <c r="II615" s="176"/>
      <c r="IJ615" s="176"/>
      <c r="IK615" s="176"/>
      <c r="IL615" s="176"/>
      <c r="IM615" s="176"/>
      <c r="IN615" s="176"/>
      <c r="IO615" s="176"/>
      <c r="IP615" s="176"/>
      <c r="IQ615" s="176"/>
      <c r="IR615" s="176"/>
      <c r="IS615" s="176"/>
      <c r="IT615" s="176"/>
      <c r="IU615" s="176"/>
      <c r="IV615" s="176"/>
    </row>
    <row r="616" spans="1:256" s="177" customFormat="1" ht="24.75" customHeight="1" x14ac:dyDescent="0.2">
      <c r="A616" s="591"/>
      <c r="B616" s="81" t="s">
        <v>334</v>
      </c>
      <c r="C616" s="77" t="s">
        <v>8</v>
      </c>
      <c r="D616" s="78">
        <v>88316</v>
      </c>
      <c r="E616" s="79" t="s">
        <v>249</v>
      </c>
      <c r="F616" s="80">
        <v>1.8800000000000001E-2</v>
      </c>
      <c r="G616" s="592">
        <v>20.39</v>
      </c>
      <c r="H616" s="114">
        <f>TRUNC(F616*G616,2)</f>
        <v>0.38</v>
      </c>
      <c r="I616" s="169"/>
      <c r="J616" s="179"/>
      <c r="K616" s="175"/>
      <c r="L616" s="175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76"/>
      <c r="DX616" s="176"/>
      <c r="DY616" s="176"/>
      <c r="DZ616" s="176"/>
      <c r="EA616" s="176"/>
      <c r="EB616" s="176"/>
      <c r="EC616" s="176"/>
      <c r="ED616" s="176"/>
      <c r="EE616" s="176"/>
      <c r="EF616" s="176"/>
      <c r="EG616" s="176"/>
      <c r="EH616" s="176"/>
      <c r="EI616" s="176"/>
      <c r="EJ616" s="176"/>
      <c r="EK616" s="176"/>
      <c r="EL616" s="176"/>
      <c r="EM616" s="176"/>
      <c r="EN616" s="176"/>
      <c r="EO616" s="176"/>
      <c r="EP616" s="176"/>
      <c r="EQ616" s="176"/>
      <c r="ER616" s="176"/>
      <c r="ES616" s="176"/>
      <c r="ET616" s="176"/>
      <c r="EU616" s="176"/>
      <c r="EV616" s="176"/>
      <c r="EW616" s="176"/>
      <c r="EX616" s="176"/>
      <c r="EY616" s="176"/>
      <c r="EZ616" s="176"/>
      <c r="FA616" s="176"/>
      <c r="FB616" s="176"/>
      <c r="FC616" s="176"/>
      <c r="FD616" s="176"/>
      <c r="FE616" s="176"/>
      <c r="FF616" s="176"/>
      <c r="FG616" s="176"/>
      <c r="FH616" s="176"/>
      <c r="FI616" s="176"/>
      <c r="FJ616" s="176"/>
      <c r="FK616" s="176"/>
      <c r="FL616" s="176"/>
      <c r="FM616" s="176"/>
      <c r="FN616" s="176"/>
      <c r="FO616" s="176"/>
      <c r="FP616" s="176"/>
      <c r="FQ616" s="176"/>
      <c r="FR616" s="176"/>
      <c r="FS616" s="176"/>
      <c r="FT616" s="176"/>
      <c r="FU616" s="176"/>
      <c r="FV616" s="176"/>
      <c r="FW616" s="176"/>
      <c r="FX616" s="176"/>
      <c r="FY616" s="176"/>
      <c r="FZ616" s="176"/>
      <c r="GA616" s="176"/>
      <c r="GB616" s="176"/>
      <c r="GC616" s="176"/>
      <c r="GD616" s="176"/>
      <c r="GE616" s="176"/>
      <c r="GF616" s="176"/>
      <c r="GG616" s="176"/>
      <c r="GH616" s="176"/>
      <c r="GI616" s="176"/>
      <c r="GJ616" s="176"/>
      <c r="GK616" s="176"/>
      <c r="GL616" s="176"/>
      <c r="GM616" s="176"/>
      <c r="GN616" s="176"/>
      <c r="GO616" s="176"/>
      <c r="GP616" s="176"/>
      <c r="GQ616" s="176"/>
      <c r="GR616" s="176"/>
      <c r="GS616" s="176"/>
      <c r="GT616" s="176"/>
      <c r="GU616" s="176"/>
      <c r="GV616" s="176"/>
      <c r="GW616" s="176"/>
      <c r="GX616" s="176"/>
      <c r="GY616" s="176"/>
      <c r="GZ616" s="176"/>
      <c r="HA616" s="176"/>
      <c r="HB616" s="176"/>
      <c r="HC616" s="176"/>
      <c r="HD616" s="176"/>
      <c r="HE616" s="176"/>
      <c r="HF616" s="176"/>
      <c r="HG616" s="176"/>
      <c r="HH616" s="176"/>
      <c r="HI616" s="176"/>
      <c r="HJ616" s="176"/>
      <c r="HK616" s="176"/>
      <c r="HL616" s="176"/>
      <c r="HM616" s="176"/>
      <c r="HN616" s="176"/>
      <c r="HO616" s="176"/>
      <c r="HP616" s="176"/>
      <c r="HQ616" s="176"/>
      <c r="HR616" s="176"/>
      <c r="HS616" s="176"/>
      <c r="HT616" s="176"/>
      <c r="HU616" s="176"/>
      <c r="HV616" s="176"/>
      <c r="HW616" s="176"/>
      <c r="HX616" s="176"/>
      <c r="HY616" s="176"/>
      <c r="HZ616" s="176"/>
      <c r="IA616" s="176"/>
      <c r="IB616" s="176"/>
      <c r="IC616" s="176"/>
      <c r="ID616" s="176"/>
      <c r="IE616" s="176"/>
      <c r="IF616" s="176"/>
      <c r="IG616" s="176"/>
      <c r="IH616" s="176"/>
      <c r="II616" s="176"/>
      <c r="IJ616" s="176"/>
      <c r="IK616" s="176"/>
      <c r="IL616" s="176"/>
      <c r="IM616" s="176"/>
      <c r="IN616" s="176"/>
      <c r="IO616" s="176"/>
      <c r="IP616" s="176"/>
      <c r="IQ616" s="176"/>
      <c r="IR616" s="176"/>
      <c r="IS616" s="176"/>
      <c r="IT616" s="176"/>
      <c r="IU616" s="176"/>
      <c r="IV616" s="176"/>
    </row>
    <row r="617" spans="1:256" s="177" customFormat="1" x14ac:dyDescent="0.2">
      <c r="A617" s="591"/>
      <c r="B617" s="170" t="s">
        <v>226</v>
      </c>
      <c r="C617" s="808"/>
      <c r="D617" s="809"/>
      <c r="E617" s="809"/>
      <c r="F617" s="809"/>
      <c r="G617" s="809"/>
      <c r="H617" s="810"/>
      <c r="I617" s="171">
        <f>SUM(H615:H616)</f>
        <v>0.66</v>
      </c>
      <c r="J617" s="179"/>
      <c r="K617" s="175"/>
      <c r="L617" s="175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  <c r="BY617" s="176"/>
      <c r="BZ617" s="176"/>
      <c r="CA617" s="176"/>
      <c r="CB617" s="176"/>
      <c r="CC617" s="176"/>
      <c r="CD617" s="176"/>
      <c r="CE617" s="176"/>
      <c r="CF617" s="176"/>
      <c r="CG617" s="176"/>
      <c r="CH617" s="176"/>
      <c r="CI617" s="176"/>
      <c r="CJ617" s="176"/>
      <c r="CK617" s="176"/>
      <c r="CL617" s="176"/>
      <c r="CM617" s="176"/>
      <c r="CN617" s="176"/>
      <c r="CO617" s="176"/>
      <c r="CP617" s="176"/>
      <c r="CQ617" s="176"/>
      <c r="CR617" s="176"/>
      <c r="CS617" s="176"/>
      <c r="CT617" s="176"/>
      <c r="CU617" s="176"/>
      <c r="CV617" s="176"/>
      <c r="CW617" s="176"/>
      <c r="CX617" s="176"/>
      <c r="CY617" s="176"/>
      <c r="CZ617" s="176"/>
      <c r="DA617" s="176"/>
      <c r="DB617" s="176"/>
      <c r="DC617" s="176"/>
      <c r="DD617" s="176"/>
      <c r="DE617" s="176"/>
      <c r="DF617" s="176"/>
      <c r="DG617" s="176"/>
      <c r="DH617" s="176"/>
      <c r="DI617" s="176"/>
      <c r="DJ617" s="176"/>
      <c r="DK617" s="176"/>
      <c r="DL617" s="176"/>
      <c r="DM617" s="176"/>
      <c r="DN617" s="176"/>
      <c r="DO617" s="176"/>
      <c r="DP617" s="176"/>
      <c r="DQ617" s="176"/>
      <c r="DR617" s="176"/>
      <c r="DS617" s="176"/>
      <c r="DT617" s="176"/>
      <c r="DU617" s="176"/>
      <c r="DV617" s="176"/>
      <c r="DW617" s="176"/>
      <c r="DX617" s="176"/>
      <c r="DY617" s="176"/>
      <c r="DZ617" s="176"/>
      <c r="EA617" s="176"/>
      <c r="EB617" s="176"/>
      <c r="EC617" s="176"/>
      <c r="ED617" s="176"/>
      <c r="EE617" s="176"/>
      <c r="EF617" s="176"/>
      <c r="EG617" s="176"/>
      <c r="EH617" s="176"/>
      <c r="EI617" s="176"/>
      <c r="EJ617" s="176"/>
      <c r="EK617" s="176"/>
      <c r="EL617" s="176"/>
      <c r="EM617" s="176"/>
      <c r="EN617" s="176"/>
      <c r="EO617" s="176"/>
      <c r="EP617" s="176"/>
      <c r="EQ617" s="176"/>
      <c r="ER617" s="176"/>
      <c r="ES617" s="176"/>
      <c r="ET617" s="176"/>
      <c r="EU617" s="176"/>
      <c r="EV617" s="176"/>
      <c r="EW617" s="176"/>
      <c r="EX617" s="176"/>
      <c r="EY617" s="176"/>
      <c r="EZ617" s="176"/>
      <c r="FA617" s="176"/>
      <c r="FB617" s="176"/>
      <c r="FC617" s="176"/>
      <c r="FD617" s="176"/>
      <c r="FE617" s="176"/>
      <c r="FF617" s="176"/>
      <c r="FG617" s="176"/>
      <c r="FH617" s="176"/>
      <c r="FI617" s="176"/>
      <c r="FJ617" s="176"/>
      <c r="FK617" s="176"/>
      <c r="FL617" s="176"/>
      <c r="FM617" s="176"/>
      <c r="FN617" s="176"/>
      <c r="FO617" s="176"/>
      <c r="FP617" s="176"/>
      <c r="FQ617" s="176"/>
      <c r="FR617" s="176"/>
      <c r="FS617" s="176"/>
      <c r="FT617" s="176"/>
      <c r="FU617" s="176"/>
      <c r="FV617" s="176"/>
      <c r="FW617" s="176"/>
      <c r="FX617" s="176"/>
      <c r="FY617" s="176"/>
      <c r="FZ617" s="176"/>
      <c r="GA617" s="176"/>
      <c r="GB617" s="176"/>
      <c r="GC617" s="176"/>
      <c r="GD617" s="176"/>
      <c r="GE617" s="176"/>
      <c r="GF617" s="176"/>
      <c r="GG617" s="176"/>
      <c r="GH617" s="176"/>
      <c r="GI617" s="176"/>
      <c r="GJ617" s="176"/>
      <c r="GK617" s="176"/>
      <c r="GL617" s="176"/>
      <c r="GM617" s="176"/>
      <c r="GN617" s="176"/>
      <c r="GO617" s="176"/>
      <c r="GP617" s="176"/>
      <c r="GQ617" s="176"/>
      <c r="GR617" s="176"/>
      <c r="GS617" s="176"/>
      <c r="GT617" s="176"/>
      <c r="GU617" s="176"/>
      <c r="GV617" s="176"/>
      <c r="GW617" s="176"/>
      <c r="GX617" s="176"/>
      <c r="GY617" s="176"/>
      <c r="GZ617" s="176"/>
      <c r="HA617" s="176"/>
      <c r="HB617" s="176"/>
      <c r="HC617" s="176"/>
      <c r="HD617" s="176"/>
      <c r="HE617" s="176"/>
      <c r="HF617" s="176"/>
      <c r="HG617" s="176"/>
      <c r="HH617" s="176"/>
      <c r="HI617" s="176"/>
      <c r="HJ617" s="176"/>
      <c r="HK617" s="176"/>
      <c r="HL617" s="176"/>
      <c r="HM617" s="176"/>
      <c r="HN617" s="176"/>
      <c r="HO617" s="176"/>
      <c r="HP617" s="176"/>
      <c r="HQ617" s="176"/>
      <c r="HR617" s="176"/>
      <c r="HS617" s="176"/>
      <c r="HT617" s="176"/>
      <c r="HU617" s="176"/>
      <c r="HV617" s="176"/>
      <c r="HW617" s="176"/>
      <c r="HX617" s="176"/>
      <c r="HY617" s="176"/>
      <c r="HZ617" s="176"/>
      <c r="IA617" s="176"/>
      <c r="IB617" s="176"/>
      <c r="IC617" s="176"/>
      <c r="ID617" s="176"/>
      <c r="IE617" s="176"/>
      <c r="IF617" s="176"/>
      <c r="IG617" s="176"/>
      <c r="IH617" s="176"/>
      <c r="II617" s="176"/>
      <c r="IJ617" s="176"/>
      <c r="IK617" s="176"/>
      <c r="IL617" s="176"/>
      <c r="IM617" s="176"/>
      <c r="IN617" s="176"/>
      <c r="IO617" s="176"/>
      <c r="IP617" s="176"/>
      <c r="IQ617" s="176"/>
      <c r="IR617" s="176"/>
      <c r="IS617" s="176"/>
      <c r="IT617" s="176"/>
      <c r="IU617" s="176"/>
      <c r="IV617" s="176"/>
    </row>
    <row r="618" spans="1:256" s="177" customFormat="1" x14ac:dyDescent="0.2">
      <c r="A618" s="591"/>
      <c r="B618" s="102"/>
      <c r="C618" s="672"/>
      <c r="D618" s="672"/>
      <c r="E618" s="672"/>
      <c r="F618" s="104"/>
      <c r="G618" s="105"/>
      <c r="H618" s="106"/>
      <c r="I618" s="107"/>
      <c r="J618" s="179"/>
      <c r="K618" s="175"/>
      <c r="L618" s="175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  <c r="BY618" s="176"/>
      <c r="BZ618" s="176"/>
      <c r="CA618" s="176"/>
      <c r="CB618" s="176"/>
      <c r="CC618" s="176"/>
      <c r="CD618" s="176"/>
      <c r="CE618" s="176"/>
      <c r="CF618" s="176"/>
      <c r="CG618" s="176"/>
      <c r="CH618" s="176"/>
      <c r="CI618" s="176"/>
      <c r="CJ618" s="176"/>
      <c r="CK618" s="176"/>
      <c r="CL618" s="176"/>
      <c r="CM618" s="176"/>
      <c r="CN618" s="176"/>
      <c r="CO618" s="176"/>
      <c r="CP618" s="176"/>
      <c r="CQ618" s="176"/>
      <c r="CR618" s="176"/>
      <c r="CS618" s="176"/>
      <c r="CT618" s="176"/>
      <c r="CU618" s="176"/>
      <c r="CV618" s="176"/>
      <c r="CW618" s="176"/>
      <c r="CX618" s="176"/>
      <c r="CY618" s="176"/>
      <c r="CZ618" s="176"/>
      <c r="DA618" s="176"/>
      <c r="DB618" s="176"/>
      <c r="DC618" s="176"/>
      <c r="DD618" s="176"/>
      <c r="DE618" s="176"/>
      <c r="DF618" s="176"/>
      <c r="DG618" s="176"/>
      <c r="DH618" s="176"/>
      <c r="DI618" s="176"/>
      <c r="DJ618" s="176"/>
      <c r="DK618" s="176"/>
      <c r="DL618" s="176"/>
      <c r="DM618" s="176"/>
      <c r="DN618" s="176"/>
      <c r="DO618" s="176"/>
      <c r="DP618" s="176"/>
      <c r="DQ618" s="176"/>
      <c r="DR618" s="176"/>
      <c r="DS618" s="176"/>
      <c r="DT618" s="176"/>
      <c r="DU618" s="176"/>
      <c r="DV618" s="176"/>
      <c r="DW618" s="176"/>
      <c r="DX618" s="176"/>
      <c r="DY618" s="176"/>
      <c r="DZ618" s="176"/>
      <c r="EA618" s="176"/>
      <c r="EB618" s="176"/>
      <c r="EC618" s="176"/>
      <c r="ED618" s="176"/>
      <c r="EE618" s="176"/>
      <c r="EF618" s="176"/>
      <c r="EG618" s="176"/>
      <c r="EH618" s="176"/>
      <c r="EI618" s="176"/>
      <c r="EJ618" s="176"/>
      <c r="EK618" s="176"/>
      <c r="EL618" s="176"/>
      <c r="EM618" s="176"/>
      <c r="EN618" s="176"/>
      <c r="EO618" s="176"/>
      <c r="EP618" s="176"/>
      <c r="EQ618" s="176"/>
      <c r="ER618" s="176"/>
      <c r="ES618" s="176"/>
      <c r="ET618" s="176"/>
      <c r="EU618" s="176"/>
      <c r="EV618" s="176"/>
      <c r="EW618" s="176"/>
      <c r="EX618" s="176"/>
      <c r="EY618" s="176"/>
      <c r="EZ618" s="176"/>
      <c r="FA618" s="176"/>
      <c r="FB618" s="176"/>
      <c r="FC618" s="176"/>
      <c r="FD618" s="176"/>
      <c r="FE618" s="176"/>
      <c r="FF618" s="176"/>
      <c r="FG618" s="176"/>
      <c r="FH618" s="176"/>
      <c r="FI618" s="176"/>
      <c r="FJ618" s="176"/>
      <c r="FK618" s="176"/>
      <c r="FL618" s="176"/>
      <c r="FM618" s="176"/>
      <c r="FN618" s="176"/>
      <c r="FO618" s="176"/>
      <c r="FP618" s="176"/>
      <c r="FQ618" s="176"/>
      <c r="FR618" s="176"/>
      <c r="FS618" s="176"/>
      <c r="FT618" s="176"/>
      <c r="FU618" s="176"/>
      <c r="FV618" s="176"/>
      <c r="FW618" s="176"/>
      <c r="FX618" s="176"/>
      <c r="FY618" s="176"/>
      <c r="FZ618" s="176"/>
      <c r="GA618" s="176"/>
      <c r="GB618" s="176"/>
      <c r="GC618" s="176"/>
      <c r="GD618" s="176"/>
      <c r="GE618" s="176"/>
      <c r="GF618" s="176"/>
      <c r="GG618" s="176"/>
      <c r="GH618" s="176"/>
      <c r="GI618" s="176"/>
      <c r="GJ618" s="176"/>
      <c r="GK618" s="176"/>
      <c r="GL618" s="176"/>
      <c r="GM618" s="176"/>
      <c r="GN618" s="176"/>
      <c r="GO618" s="176"/>
      <c r="GP618" s="176"/>
      <c r="GQ618" s="176"/>
      <c r="GR618" s="176"/>
      <c r="GS618" s="176"/>
      <c r="GT618" s="176"/>
      <c r="GU618" s="176"/>
      <c r="GV618" s="176"/>
      <c r="GW618" s="176"/>
      <c r="GX618" s="176"/>
      <c r="GY618" s="176"/>
      <c r="GZ618" s="176"/>
      <c r="HA618" s="176"/>
      <c r="HB618" s="176"/>
      <c r="HC618" s="176"/>
      <c r="HD618" s="176"/>
      <c r="HE618" s="176"/>
      <c r="HF618" s="176"/>
      <c r="HG618" s="176"/>
      <c r="HH618" s="176"/>
      <c r="HI618" s="176"/>
      <c r="HJ618" s="176"/>
      <c r="HK618" s="176"/>
      <c r="HL618" s="176"/>
      <c r="HM618" s="176"/>
      <c r="HN618" s="176"/>
      <c r="HO618" s="176"/>
      <c r="HP618" s="176"/>
      <c r="HQ618" s="176"/>
      <c r="HR618" s="176"/>
      <c r="HS618" s="176"/>
      <c r="HT618" s="176"/>
      <c r="HU618" s="176"/>
      <c r="HV618" s="176"/>
      <c r="HW618" s="176"/>
      <c r="HX618" s="176"/>
      <c r="HY618" s="176"/>
      <c r="HZ618" s="176"/>
      <c r="IA618" s="176"/>
      <c r="IB618" s="176"/>
      <c r="IC618" s="176"/>
      <c r="ID618" s="176"/>
      <c r="IE618" s="176"/>
      <c r="IF618" s="176"/>
      <c r="IG618" s="176"/>
      <c r="IH618" s="176"/>
      <c r="II618" s="176"/>
      <c r="IJ618" s="176"/>
      <c r="IK618" s="176"/>
      <c r="IL618" s="176"/>
      <c r="IM618" s="176"/>
      <c r="IN618" s="176"/>
      <c r="IO618" s="176"/>
      <c r="IP618" s="176"/>
      <c r="IQ618" s="176"/>
      <c r="IR618" s="176"/>
      <c r="IS618" s="176"/>
      <c r="IT618" s="176"/>
      <c r="IU618" s="176"/>
      <c r="IV618" s="176"/>
    </row>
    <row r="619" spans="1:256" s="177" customFormat="1" x14ac:dyDescent="0.2">
      <c r="A619" s="591"/>
      <c r="B619" s="866" t="s">
        <v>229</v>
      </c>
      <c r="C619" s="813" t="s">
        <v>22</v>
      </c>
      <c r="D619" s="813" t="s">
        <v>223</v>
      </c>
      <c r="E619" s="813" t="s">
        <v>17</v>
      </c>
      <c r="F619" s="816" t="s">
        <v>224</v>
      </c>
      <c r="G619" s="818" t="s">
        <v>225</v>
      </c>
      <c r="H619" s="819"/>
      <c r="I619" s="820" t="s">
        <v>230</v>
      </c>
      <c r="J619" s="179"/>
      <c r="K619" s="175"/>
      <c r="L619" s="181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  <c r="BY619" s="176"/>
      <c r="BZ619" s="176"/>
      <c r="CA619" s="176"/>
      <c r="CB619" s="176"/>
      <c r="CC619" s="176"/>
      <c r="CD619" s="176"/>
      <c r="CE619" s="176"/>
      <c r="CF619" s="176"/>
      <c r="CG619" s="176"/>
      <c r="CH619" s="176"/>
      <c r="CI619" s="176"/>
      <c r="CJ619" s="176"/>
      <c r="CK619" s="176"/>
      <c r="CL619" s="176"/>
      <c r="CM619" s="176"/>
      <c r="CN619" s="176"/>
      <c r="CO619" s="176"/>
      <c r="CP619" s="176"/>
      <c r="CQ619" s="176"/>
      <c r="CR619" s="176"/>
      <c r="CS619" s="176"/>
      <c r="CT619" s="176"/>
      <c r="CU619" s="176"/>
      <c r="CV619" s="176"/>
      <c r="CW619" s="176"/>
      <c r="CX619" s="176"/>
      <c r="CY619" s="176"/>
      <c r="CZ619" s="176"/>
      <c r="DA619" s="176"/>
      <c r="DB619" s="176"/>
      <c r="DC619" s="176"/>
      <c r="DD619" s="176"/>
      <c r="DE619" s="176"/>
      <c r="DF619" s="176"/>
      <c r="DG619" s="176"/>
      <c r="DH619" s="176"/>
      <c r="DI619" s="176"/>
      <c r="DJ619" s="176"/>
      <c r="DK619" s="176"/>
      <c r="DL619" s="176"/>
      <c r="DM619" s="176"/>
      <c r="DN619" s="176"/>
      <c r="DO619" s="176"/>
      <c r="DP619" s="176"/>
      <c r="DQ619" s="176"/>
      <c r="DR619" s="176"/>
      <c r="DS619" s="176"/>
      <c r="DT619" s="176"/>
      <c r="DU619" s="176"/>
      <c r="DV619" s="176"/>
      <c r="DW619" s="176"/>
      <c r="DX619" s="176"/>
      <c r="DY619" s="176"/>
      <c r="DZ619" s="176"/>
      <c r="EA619" s="176"/>
      <c r="EB619" s="176"/>
      <c r="EC619" s="176"/>
      <c r="ED619" s="176"/>
      <c r="EE619" s="176"/>
      <c r="EF619" s="176"/>
      <c r="EG619" s="176"/>
      <c r="EH619" s="176"/>
      <c r="EI619" s="176"/>
      <c r="EJ619" s="176"/>
      <c r="EK619" s="176"/>
      <c r="EL619" s="176"/>
      <c r="EM619" s="176"/>
      <c r="EN619" s="176"/>
      <c r="EO619" s="176"/>
      <c r="EP619" s="176"/>
      <c r="EQ619" s="176"/>
      <c r="ER619" s="176"/>
      <c r="ES619" s="176"/>
      <c r="ET619" s="176"/>
      <c r="EU619" s="176"/>
      <c r="EV619" s="176"/>
      <c r="EW619" s="176"/>
      <c r="EX619" s="176"/>
      <c r="EY619" s="176"/>
      <c r="EZ619" s="176"/>
      <c r="FA619" s="176"/>
      <c r="FB619" s="176"/>
      <c r="FC619" s="176"/>
      <c r="FD619" s="176"/>
      <c r="FE619" s="176"/>
      <c r="FF619" s="176"/>
      <c r="FG619" s="176"/>
      <c r="FH619" s="176"/>
      <c r="FI619" s="176"/>
      <c r="FJ619" s="176"/>
      <c r="FK619" s="176"/>
      <c r="FL619" s="176"/>
      <c r="FM619" s="176"/>
      <c r="FN619" s="176"/>
      <c r="FO619" s="176"/>
      <c r="FP619" s="176"/>
      <c r="FQ619" s="176"/>
      <c r="FR619" s="176"/>
      <c r="FS619" s="176"/>
      <c r="FT619" s="176"/>
      <c r="FU619" s="176"/>
      <c r="FV619" s="176"/>
      <c r="FW619" s="176"/>
      <c r="FX619" s="176"/>
      <c r="FY619" s="176"/>
      <c r="FZ619" s="176"/>
      <c r="GA619" s="176"/>
      <c r="GB619" s="176"/>
      <c r="GC619" s="176"/>
      <c r="GD619" s="176"/>
      <c r="GE619" s="176"/>
      <c r="GF619" s="176"/>
      <c r="GG619" s="176"/>
      <c r="GH619" s="176"/>
      <c r="GI619" s="176"/>
      <c r="GJ619" s="176"/>
      <c r="GK619" s="176"/>
      <c r="GL619" s="176"/>
      <c r="GM619" s="176"/>
      <c r="GN619" s="176"/>
      <c r="GO619" s="176"/>
      <c r="GP619" s="176"/>
      <c r="GQ619" s="176"/>
      <c r="GR619" s="176"/>
      <c r="GS619" s="176"/>
      <c r="GT619" s="176"/>
      <c r="GU619" s="176"/>
      <c r="GV619" s="176"/>
      <c r="GW619" s="176"/>
      <c r="GX619" s="176"/>
      <c r="GY619" s="176"/>
      <c r="GZ619" s="176"/>
      <c r="HA619" s="176"/>
      <c r="HB619" s="176"/>
      <c r="HC619" s="176"/>
      <c r="HD619" s="176"/>
      <c r="HE619" s="176"/>
      <c r="HF619" s="176"/>
      <c r="HG619" s="176"/>
      <c r="HH619" s="176"/>
      <c r="HI619" s="176"/>
      <c r="HJ619" s="176"/>
      <c r="HK619" s="176"/>
      <c r="HL619" s="176"/>
      <c r="HM619" s="176"/>
      <c r="HN619" s="176"/>
      <c r="HO619" s="176"/>
      <c r="HP619" s="176"/>
      <c r="HQ619" s="176"/>
      <c r="HR619" s="176"/>
      <c r="HS619" s="176"/>
      <c r="HT619" s="176"/>
      <c r="HU619" s="176"/>
      <c r="HV619" s="176"/>
      <c r="HW619" s="176"/>
      <c r="HX619" s="176"/>
      <c r="HY619" s="176"/>
      <c r="HZ619" s="176"/>
      <c r="IA619" s="176"/>
      <c r="IB619" s="176"/>
      <c r="IC619" s="176"/>
      <c r="ID619" s="176"/>
      <c r="IE619" s="176"/>
      <c r="IF619" s="176"/>
      <c r="IG619" s="176"/>
      <c r="IH619" s="176"/>
      <c r="II619" s="176"/>
      <c r="IJ619" s="176"/>
      <c r="IK619" s="176"/>
      <c r="IL619" s="176"/>
      <c r="IM619" s="176"/>
      <c r="IN619" s="176"/>
      <c r="IO619" s="176"/>
      <c r="IP619" s="176"/>
      <c r="IQ619" s="176"/>
      <c r="IR619" s="176"/>
      <c r="IS619" s="176"/>
      <c r="IT619" s="176"/>
      <c r="IU619" s="176"/>
      <c r="IV619" s="176"/>
    </row>
    <row r="620" spans="1:256" s="177" customFormat="1" x14ac:dyDescent="0.2">
      <c r="A620" s="591"/>
      <c r="B620" s="868"/>
      <c r="C620" s="814"/>
      <c r="D620" s="814"/>
      <c r="E620" s="814"/>
      <c r="F620" s="869"/>
      <c r="G620" s="165" t="s">
        <v>227</v>
      </c>
      <c r="H620" s="166" t="s">
        <v>228</v>
      </c>
      <c r="I620" s="821"/>
      <c r="J620" s="182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  <c r="BY620" s="176"/>
      <c r="BZ620" s="176"/>
      <c r="CA620" s="176"/>
      <c r="CB620" s="176"/>
      <c r="CC620" s="176"/>
      <c r="CD620" s="176"/>
      <c r="CE620" s="176"/>
      <c r="CF620" s="176"/>
      <c r="CG620" s="176"/>
      <c r="CH620" s="176"/>
      <c r="CI620" s="176"/>
      <c r="CJ620" s="176"/>
      <c r="CK620" s="176"/>
      <c r="CL620" s="176"/>
      <c r="CM620" s="176"/>
      <c r="CN620" s="176"/>
      <c r="CO620" s="176"/>
      <c r="CP620" s="176"/>
      <c r="CQ620" s="176"/>
      <c r="CR620" s="176"/>
      <c r="CS620" s="176"/>
      <c r="CT620" s="176"/>
      <c r="CU620" s="176"/>
      <c r="CV620" s="176"/>
      <c r="CW620" s="176"/>
      <c r="CX620" s="176"/>
      <c r="CY620" s="176"/>
      <c r="CZ620" s="176"/>
      <c r="DA620" s="176"/>
      <c r="DB620" s="176"/>
      <c r="DC620" s="176"/>
      <c r="DD620" s="176"/>
      <c r="DE620" s="176"/>
      <c r="DF620" s="176"/>
      <c r="DG620" s="176"/>
      <c r="DH620" s="176"/>
      <c r="DI620" s="176"/>
      <c r="DJ620" s="176"/>
      <c r="DK620" s="176"/>
      <c r="DL620" s="176"/>
      <c r="DM620" s="176"/>
      <c r="DN620" s="176"/>
      <c r="DO620" s="176"/>
      <c r="DP620" s="176"/>
      <c r="DQ620" s="176"/>
      <c r="DR620" s="176"/>
      <c r="DS620" s="176"/>
      <c r="DT620" s="176"/>
      <c r="DU620" s="176"/>
      <c r="DV620" s="176"/>
      <c r="DW620" s="176"/>
      <c r="DX620" s="176"/>
      <c r="DY620" s="176"/>
      <c r="DZ620" s="176"/>
      <c r="EA620" s="176"/>
      <c r="EB620" s="176"/>
      <c r="EC620" s="176"/>
      <c r="ED620" s="176"/>
      <c r="EE620" s="176"/>
      <c r="EF620" s="176"/>
      <c r="EG620" s="176"/>
      <c r="EH620" s="176"/>
      <c r="EI620" s="176"/>
      <c r="EJ620" s="176"/>
      <c r="EK620" s="176"/>
      <c r="EL620" s="176"/>
      <c r="EM620" s="176"/>
      <c r="EN620" s="176"/>
      <c r="EO620" s="176"/>
      <c r="EP620" s="176"/>
      <c r="EQ620" s="176"/>
      <c r="ER620" s="176"/>
      <c r="ES620" s="176"/>
      <c r="ET620" s="176"/>
      <c r="EU620" s="176"/>
      <c r="EV620" s="176"/>
      <c r="EW620" s="176"/>
      <c r="EX620" s="176"/>
      <c r="EY620" s="176"/>
      <c r="EZ620" s="176"/>
      <c r="FA620" s="176"/>
      <c r="FB620" s="176"/>
      <c r="FC620" s="176"/>
      <c r="FD620" s="176"/>
      <c r="FE620" s="176"/>
      <c r="FF620" s="176"/>
      <c r="FG620" s="176"/>
      <c r="FH620" s="176"/>
      <c r="FI620" s="176"/>
      <c r="FJ620" s="176"/>
      <c r="FK620" s="176"/>
      <c r="FL620" s="176"/>
      <c r="FM620" s="176"/>
      <c r="FN620" s="176"/>
      <c r="FO620" s="176"/>
      <c r="FP620" s="176"/>
      <c r="FQ620" s="176"/>
      <c r="FR620" s="176"/>
      <c r="FS620" s="176"/>
      <c r="FT620" s="176"/>
      <c r="FU620" s="176"/>
      <c r="FV620" s="176"/>
      <c r="FW620" s="176"/>
      <c r="FX620" s="176"/>
      <c r="FY620" s="176"/>
      <c r="FZ620" s="176"/>
      <c r="GA620" s="176"/>
      <c r="GB620" s="176"/>
      <c r="GC620" s="176"/>
      <c r="GD620" s="176"/>
      <c r="GE620" s="176"/>
      <c r="GF620" s="176"/>
      <c r="GG620" s="176"/>
      <c r="GH620" s="176"/>
      <c r="GI620" s="176"/>
      <c r="GJ620" s="176"/>
      <c r="GK620" s="176"/>
      <c r="GL620" s="176"/>
      <c r="GM620" s="176"/>
      <c r="GN620" s="176"/>
      <c r="GO620" s="176"/>
      <c r="GP620" s="176"/>
      <c r="GQ620" s="176"/>
      <c r="GR620" s="176"/>
      <c r="GS620" s="176"/>
      <c r="GT620" s="176"/>
      <c r="GU620" s="176"/>
      <c r="GV620" s="176"/>
      <c r="GW620" s="176"/>
      <c r="GX620" s="176"/>
      <c r="GY620" s="176"/>
      <c r="GZ620" s="176"/>
      <c r="HA620" s="176"/>
      <c r="HB620" s="176"/>
      <c r="HC620" s="176"/>
      <c r="HD620" s="176"/>
      <c r="HE620" s="176"/>
      <c r="HF620" s="176"/>
      <c r="HG620" s="176"/>
      <c r="HH620" s="176"/>
      <c r="HI620" s="176"/>
      <c r="HJ620" s="176"/>
      <c r="HK620" s="176"/>
      <c r="HL620" s="176"/>
      <c r="HM620" s="176"/>
      <c r="HN620" s="176"/>
      <c r="HO620" s="176"/>
      <c r="HP620" s="176"/>
      <c r="HQ620" s="176"/>
      <c r="HR620" s="176"/>
      <c r="HS620" s="176"/>
      <c r="HT620" s="176"/>
      <c r="HU620" s="176"/>
      <c r="HV620" s="176"/>
      <c r="HW620" s="176"/>
      <c r="HX620" s="176"/>
      <c r="HY620" s="176"/>
      <c r="HZ620" s="176"/>
      <c r="IA620" s="176"/>
      <c r="IB620" s="176"/>
      <c r="IC620" s="176"/>
      <c r="ID620" s="176"/>
      <c r="IE620" s="176"/>
      <c r="IF620" s="176"/>
      <c r="IG620" s="176"/>
      <c r="IH620" s="176"/>
      <c r="II620" s="176"/>
      <c r="IJ620" s="176"/>
      <c r="IK620" s="176"/>
      <c r="IL620" s="176"/>
      <c r="IM620" s="176"/>
      <c r="IN620" s="176"/>
      <c r="IO620" s="176"/>
      <c r="IP620" s="176"/>
      <c r="IQ620" s="176"/>
      <c r="IR620" s="176"/>
      <c r="IS620" s="176"/>
      <c r="IT620" s="176"/>
      <c r="IU620" s="176"/>
      <c r="IV620" s="176"/>
    </row>
    <row r="621" spans="1:256" s="177" customFormat="1" x14ac:dyDescent="0.2">
      <c r="A621" s="591"/>
      <c r="B621" s="634"/>
      <c r="C621" s="635"/>
      <c r="D621" s="635"/>
      <c r="E621" s="635"/>
      <c r="F621" s="636"/>
      <c r="G621" s="165"/>
      <c r="H621" s="114">
        <f>TRUNC(F621*G621,2)</f>
        <v>0</v>
      </c>
      <c r="I621" s="558"/>
      <c r="J621" s="182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  <c r="BY621" s="176"/>
      <c r="BZ621" s="176"/>
      <c r="CA621" s="176"/>
      <c r="CB621" s="176"/>
      <c r="CC621" s="176"/>
      <c r="CD621" s="176"/>
      <c r="CE621" s="176"/>
      <c r="CF621" s="176"/>
      <c r="CG621" s="176"/>
      <c r="CH621" s="176"/>
      <c r="CI621" s="176"/>
      <c r="CJ621" s="176"/>
      <c r="CK621" s="176"/>
      <c r="CL621" s="176"/>
      <c r="CM621" s="176"/>
      <c r="CN621" s="176"/>
      <c r="CO621" s="176"/>
      <c r="CP621" s="176"/>
      <c r="CQ621" s="176"/>
      <c r="CR621" s="176"/>
      <c r="CS621" s="176"/>
      <c r="CT621" s="176"/>
      <c r="CU621" s="176"/>
      <c r="CV621" s="176"/>
      <c r="CW621" s="176"/>
      <c r="CX621" s="176"/>
      <c r="CY621" s="176"/>
      <c r="CZ621" s="176"/>
      <c r="DA621" s="176"/>
      <c r="DB621" s="176"/>
      <c r="DC621" s="176"/>
      <c r="DD621" s="176"/>
      <c r="DE621" s="176"/>
      <c r="DF621" s="176"/>
      <c r="DG621" s="176"/>
      <c r="DH621" s="176"/>
      <c r="DI621" s="176"/>
      <c r="DJ621" s="176"/>
      <c r="DK621" s="176"/>
      <c r="DL621" s="176"/>
      <c r="DM621" s="176"/>
      <c r="DN621" s="176"/>
      <c r="DO621" s="176"/>
      <c r="DP621" s="176"/>
      <c r="DQ621" s="176"/>
      <c r="DR621" s="176"/>
      <c r="DS621" s="176"/>
      <c r="DT621" s="176"/>
      <c r="DU621" s="176"/>
      <c r="DV621" s="176"/>
      <c r="DW621" s="176"/>
      <c r="DX621" s="176"/>
      <c r="DY621" s="176"/>
      <c r="DZ621" s="176"/>
      <c r="EA621" s="176"/>
      <c r="EB621" s="176"/>
      <c r="EC621" s="176"/>
      <c r="ED621" s="176"/>
      <c r="EE621" s="176"/>
      <c r="EF621" s="176"/>
      <c r="EG621" s="176"/>
      <c r="EH621" s="176"/>
      <c r="EI621" s="176"/>
      <c r="EJ621" s="176"/>
      <c r="EK621" s="176"/>
      <c r="EL621" s="176"/>
      <c r="EM621" s="176"/>
      <c r="EN621" s="176"/>
      <c r="EO621" s="176"/>
      <c r="EP621" s="176"/>
      <c r="EQ621" s="176"/>
      <c r="ER621" s="176"/>
      <c r="ES621" s="176"/>
      <c r="ET621" s="176"/>
      <c r="EU621" s="176"/>
      <c r="EV621" s="176"/>
      <c r="EW621" s="176"/>
      <c r="EX621" s="176"/>
      <c r="EY621" s="176"/>
      <c r="EZ621" s="176"/>
      <c r="FA621" s="176"/>
      <c r="FB621" s="176"/>
      <c r="FC621" s="176"/>
      <c r="FD621" s="176"/>
      <c r="FE621" s="176"/>
      <c r="FF621" s="176"/>
      <c r="FG621" s="176"/>
      <c r="FH621" s="176"/>
      <c r="FI621" s="176"/>
      <c r="FJ621" s="176"/>
      <c r="FK621" s="176"/>
      <c r="FL621" s="176"/>
      <c r="FM621" s="176"/>
      <c r="FN621" s="176"/>
      <c r="FO621" s="176"/>
      <c r="FP621" s="176"/>
      <c r="FQ621" s="176"/>
      <c r="FR621" s="176"/>
      <c r="FS621" s="176"/>
      <c r="FT621" s="176"/>
      <c r="FU621" s="176"/>
      <c r="FV621" s="176"/>
      <c r="FW621" s="176"/>
      <c r="FX621" s="176"/>
      <c r="FY621" s="176"/>
      <c r="FZ621" s="176"/>
      <c r="GA621" s="176"/>
      <c r="GB621" s="176"/>
      <c r="GC621" s="176"/>
      <c r="GD621" s="176"/>
      <c r="GE621" s="176"/>
      <c r="GF621" s="176"/>
      <c r="GG621" s="176"/>
      <c r="GH621" s="176"/>
      <c r="GI621" s="176"/>
      <c r="GJ621" s="176"/>
      <c r="GK621" s="176"/>
      <c r="GL621" s="176"/>
      <c r="GM621" s="176"/>
      <c r="GN621" s="176"/>
      <c r="GO621" s="176"/>
      <c r="GP621" s="176"/>
      <c r="GQ621" s="176"/>
      <c r="GR621" s="176"/>
      <c r="GS621" s="176"/>
      <c r="GT621" s="176"/>
      <c r="GU621" s="176"/>
      <c r="GV621" s="176"/>
      <c r="GW621" s="176"/>
      <c r="GX621" s="176"/>
      <c r="GY621" s="176"/>
      <c r="GZ621" s="176"/>
      <c r="HA621" s="176"/>
      <c r="HB621" s="176"/>
      <c r="HC621" s="176"/>
      <c r="HD621" s="176"/>
      <c r="HE621" s="176"/>
      <c r="HF621" s="176"/>
      <c r="HG621" s="176"/>
      <c r="HH621" s="176"/>
      <c r="HI621" s="176"/>
      <c r="HJ621" s="176"/>
      <c r="HK621" s="176"/>
      <c r="HL621" s="176"/>
      <c r="HM621" s="176"/>
      <c r="HN621" s="176"/>
      <c r="HO621" s="176"/>
      <c r="HP621" s="176"/>
      <c r="HQ621" s="176"/>
      <c r="HR621" s="176"/>
      <c r="HS621" s="176"/>
      <c r="HT621" s="176"/>
      <c r="HU621" s="176"/>
      <c r="HV621" s="176"/>
      <c r="HW621" s="176"/>
      <c r="HX621" s="176"/>
      <c r="HY621" s="176"/>
      <c r="HZ621" s="176"/>
      <c r="IA621" s="176"/>
      <c r="IB621" s="176"/>
      <c r="IC621" s="176"/>
      <c r="ID621" s="176"/>
      <c r="IE621" s="176"/>
      <c r="IF621" s="176"/>
      <c r="IG621" s="176"/>
      <c r="IH621" s="176"/>
      <c r="II621" s="176"/>
      <c r="IJ621" s="176"/>
      <c r="IK621" s="176"/>
      <c r="IL621" s="176"/>
      <c r="IM621" s="176"/>
      <c r="IN621" s="176"/>
      <c r="IO621" s="176"/>
      <c r="IP621" s="176"/>
      <c r="IQ621" s="176"/>
      <c r="IR621" s="176"/>
      <c r="IS621" s="176"/>
      <c r="IT621" s="176"/>
      <c r="IU621" s="176"/>
      <c r="IV621" s="176"/>
    </row>
    <row r="622" spans="1:256" s="177" customFormat="1" ht="17.25" customHeight="1" x14ac:dyDescent="0.2">
      <c r="A622" s="591"/>
      <c r="B622" s="132"/>
      <c r="C622" s="77"/>
      <c r="D622" s="593"/>
      <c r="E622" s="111"/>
      <c r="F622" s="172"/>
      <c r="G622" s="594"/>
      <c r="H622" s="125"/>
      <c r="I622" s="569"/>
      <c r="J622" s="182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  <c r="BY622" s="176"/>
      <c r="BZ622" s="176"/>
      <c r="CA622" s="176"/>
      <c r="CB622" s="176"/>
      <c r="CC622" s="176"/>
      <c r="CD622" s="176"/>
      <c r="CE622" s="176"/>
      <c r="CF622" s="176"/>
      <c r="CG622" s="176"/>
      <c r="CH622" s="176"/>
      <c r="CI622" s="176"/>
      <c r="CJ622" s="176"/>
      <c r="CK622" s="176"/>
      <c r="CL622" s="176"/>
      <c r="CM622" s="176"/>
      <c r="CN622" s="176"/>
      <c r="CO622" s="176"/>
      <c r="CP622" s="176"/>
      <c r="CQ622" s="176"/>
      <c r="CR622" s="176"/>
      <c r="CS622" s="176"/>
      <c r="CT622" s="176"/>
      <c r="CU622" s="176"/>
      <c r="CV622" s="176"/>
      <c r="CW622" s="176"/>
      <c r="CX622" s="176"/>
      <c r="CY622" s="176"/>
      <c r="CZ622" s="176"/>
      <c r="DA622" s="176"/>
      <c r="DB622" s="176"/>
      <c r="DC622" s="176"/>
      <c r="DD622" s="176"/>
      <c r="DE622" s="176"/>
      <c r="DF622" s="176"/>
      <c r="DG622" s="176"/>
      <c r="DH622" s="176"/>
      <c r="DI622" s="176"/>
      <c r="DJ622" s="176"/>
      <c r="DK622" s="176"/>
      <c r="DL622" s="176"/>
      <c r="DM622" s="176"/>
      <c r="DN622" s="176"/>
      <c r="DO622" s="176"/>
      <c r="DP622" s="176"/>
      <c r="DQ622" s="176"/>
      <c r="DR622" s="176"/>
      <c r="DS622" s="176"/>
      <c r="DT622" s="176"/>
      <c r="DU622" s="176"/>
      <c r="DV622" s="176"/>
      <c r="DW622" s="176"/>
      <c r="DX622" s="176"/>
      <c r="DY622" s="176"/>
      <c r="DZ622" s="176"/>
      <c r="EA622" s="176"/>
      <c r="EB622" s="176"/>
      <c r="EC622" s="176"/>
      <c r="ED622" s="176"/>
      <c r="EE622" s="176"/>
      <c r="EF622" s="176"/>
      <c r="EG622" s="176"/>
      <c r="EH622" s="176"/>
      <c r="EI622" s="176"/>
      <c r="EJ622" s="176"/>
      <c r="EK622" s="176"/>
      <c r="EL622" s="176"/>
      <c r="EM622" s="176"/>
      <c r="EN622" s="176"/>
      <c r="EO622" s="176"/>
      <c r="EP622" s="176"/>
      <c r="EQ622" s="176"/>
      <c r="ER622" s="176"/>
      <c r="ES622" s="176"/>
      <c r="ET622" s="176"/>
      <c r="EU622" s="176"/>
      <c r="EV622" s="176"/>
      <c r="EW622" s="176"/>
      <c r="EX622" s="176"/>
      <c r="EY622" s="176"/>
      <c r="EZ622" s="176"/>
      <c r="FA622" s="176"/>
      <c r="FB622" s="176"/>
      <c r="FC622" s="176"/>
      <c r="FD622" s="176"/>
      <c r="FE622" s="176"/>
      <c r="FF622" s="176"/>
      <c r="FG622" s="176"/>
      <c r="FH622" s="176"/>
      <c r="FI622" s="176"/>
      <c r="FJ622" s="176"/>
      <c r="FK622" s="176"/>
      <c r="FL622" s="176"/>
      <c r="FM622" s="176"/>
      <c r="FN622" s="176"/>
      <c r="FO622" s="176"/>
      <c r="FP622" s="176"/>
      <c r="FQ622" s="176"/>
      <c r="FR622" s="176"/>
      <c r="FS622" s="176"/>
      <c r="FT622" s="176"/>
      <c r="FU622" s="176"/>
      <c r="FV622" s="176"/>
      <c r="FW622" s="176"/>
      <c r="FX622" s="176"/>
      <c r="FY622" s="176"/>
      <c r="FZ622" s="176"/>
      <c r="GA622" s="176"/>
      <c r="GB622" s="176"/>
      <c r="GC622" s="176"/>
      <c r="GD622" s="176"/>
      <c r="GE622" s="176"/>
      <c r="GF622" s="176"/>
      <c r="GG622" s="176"/>
      <c r="GH622" s="176"/>
      <c r="GI622" s="176"/>
      <c r="GJ622" s="176"/>
      <c r="GK622" s="176"/>
      <c r="GL622" s="176"/>
      <c r="GM622" s="176"/>
      <c r="GN622" s="176"/>
      <c r="GO622" s="176"/>
      <c r="GP622" s="176"/>
      <c r="GQ622" s="176"/>
      <c r="GR622" s="176"/>
      <c r="GS622" s="176"/>
      <c r="GT622" s="176"/>
      <c r="GU622" s="176"/>
      <c r="GV622" s="176"/>
      <c r="GW622" s="176"/>
      <c r="GX622" s="176"/>
      <c r="GY622" s="176"/>
      <c r="GZ622" s="176"/>
      <c r="HA622" s="176"/>
      <c r="HB622" s="176"/>
      <c r="HC622" s="176"/>
      <c r="HD622" s="176"/>
      <c r="HE622" s="176"/>
      <c r="HF622" s="176"/>
      <c r="HG622" s="176"/>
      <c r="HH622" s="176"/>
      <c r="HI622" s="176"/>
      <c r="HJ622" s="176"/>
      <c r="HK622" s="176"/>
      <c r="HL622" s="176"/>
      <c r="HM622" s="176"/>
      <c r="HN622" s="176"/>
      <c r="HO622" s="176"/>
      <c r="HP622" s="176"/>
      <c r="HQ622" s="176"/>
      <c r="HR622" s="176"/>
      <c r="HS622" s="176"/>
      <c r="HT622" s="176"/>
      <c r="HU622" s="176"/>
      <c r="HV622" s="176"/>
      <c r="HW622" s="176"/>
      <c r="HX622" s="176"/>
      <c r="HY622" s="176"/>
      <c r="HZ622" s="176"/>
      <c r="IA622" s="176"/>
      <c r="IB622" s="176"/>
      <c r="IC622" s="176"/>
      <c r="ID622" s="176"/>
      <c r="IE622" s="176"/>
      <c r="IF622" s="176"/>
      <c r="IG622" s="176"/>
      <c r="IH622" s="176"/>
      <c r="II622" s="176"/>
      <c r="IJ622" s="176"/>
      <c r="IK622" s="176"/>
      <c r="IL622" s="176"/>
      <c r="IM622" s="176"/>
      <c r="IN622" s="176"/>
      <c r="IO622" s="176"/>
      <c r="IP622" s="176"/>
      <c r="IQ622" s="176"/>
      <c r="IR622" s="176"/>
      <c r="IS622" s="176"/>
      <c r="IT622" s="176"/>
      <c r="IU622" s="176"/>
      <c r="IV622" s="176"/>
    </row>
    <row r="623" spans="1:256" s="177" customFormat="1" x14ac:dyDescent="0.2">
      <c r="A623" s="591"/>
      <c r="B623" s="170" t="s">
        <v>230</v>
      </c>
      <c r="C623" s="808"/>
      <c r="D623" s="809"/>
      <c r="E623" s="809"/>
      <c r="F623" s="809"/>
      <c r="G623" s="809"/>
      <c r="H623" s="810"/>
      <c r="I623" s="171">
        <f>SUM(H621:H622)</f>
        <v>0</v>
      </c>
      <c r="J623" s="182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  <c r="BY623" s="176"/>
      <c r="BZ623" s="176"/>
      <c r="CA623" s="176"/>
      <c r="CB623" s="176"/>
      <c r="CC623" s="176"/>
      <c r="CD623" s="176"/>
      <c r="CE623" s="176"/>
      <c r="CF623" s="176"/>
      <c r="CG623" s="176"/>
      <c r="CH623" s="176"/>
      <c r="CI623" s="176"/>
      <c r="CJ623" s="176"/>
      <c r="CK623" s="176"/>
      <c r="CL623" s="176"/>
      <c r="CM623" s="176"/>
      <c r="CN623" s="176"/>
      <c r="CO623" s="176"/>
      <c r="CP623" s="176"/>
      <c r="CQ623" s="176"/>
      <c r="CR623" s="176"/>
      <c r="CS623" s="176"/>
      <c r="CT623" s="176"/>
      <c r="CU623" s="176"/>
      <c r="CV623" s="176"/>
      <c r="CW623" s="176"/>
      <c r="CX623" s="176"/>
      <c r="CY623" s="176"/>
      <c r="CZ623" s="176"/>
      <c r="DA623" s="176"/>
      <c r="DB623" s="176"/>
      <c r="DC623" s="176"/>
      <c r="DD623" s="176"/>
      <c r="DE623" s="176"/>
      <c r="DF623" s="176"/>
      <c r="DG623" s="176"/>
      <c r="DH623" s="176"/>
      <c r="DI623" s="176"/>
      <c r="DJ623" s="176"/>
      <c r="DK623" s="176"/>
      <c r="DL623" s="176"/>
      <c r="DM623" s="176"/>
      <c r="DN623" s="176"/>
      <c r="DO623" s="176"/>
      <c r="DP623" s="176"/>
      <c r="DQ623" s="176"/>
      <c r="DR623" s="176"/>
      <c r="DS623" s="176"/>
      <c r="DT623" s="176"/>
      <c r="DU623" s="176"/>
      <c r="DV623" s="176"/>
      <c r="DW623" s="176"/>
      <c r="DX623" s="176"/>
      <c r="DY623" s="176"/>
      <c r="DZ623" s="176"/>
      <c r="EA623" s="176"/>
      <c r="EB623" s="176"/>
      <c r="EC623" s="176"/>
      <c r="ED623" s="176"/>
      <c r="EE623" s="176"/>
      <c r="EF623" s="176"/>
      <c r="EG623" s="176"/>
      <c r="EH623" s="176"/>
      <c r="EI623" s="176"/>
      <c r="EJ623" s="176"/>
      <c r="EK623" s="176"/>
      <c r="EL623" s="176"/>
      <c r="EM623" s="176"/>
      <c r="EN623" s="176"/>
      <c r="EO623" s="176"/>
      <c r="EP623" s="176"/>
      <c r="EQ623" s="176"/>
      <c r="ER623" s="176"/>
      <c r="ES623" s="176"/>
      <c r="ET623" s="176"/>
      <c r="EU623" s="176"/>
      <c r="EV623" s="176"/>
      <c r="EW623" s="176"/>
      <c r="EX623" s="176"/>
      <c r="EY623" s="176"/>
      <c r="EZ623" s="176"/>
      <c r="FA623" s="176"/>
      <c r="FB623" s="176"/>
      <c r="FC623" s="176"/>
      <c r="FD623" s="176"/>
      <c r="FE623" s="176"/>
      <c r="FF623" s="176"/>
      <c r="FG623" s="176"/>
      <c r="FH623" s="176"/>
      <c r="FI623" s="176"/>
      <c r="FJ623" s="176"/>
      <c r="FK623" s="176"/>
      <c r="FL623" s="176"/>
      <c r="FM623" s="176"/>
      <c r="FN623" s="176"/>
      <c r="FO623" s="176"/>
      <c r="FP623" s="176"/>
      <c r="FQ623" s="176"/>
      <c r="FR623" s="176"/>
      <c r="FS623" s="176"/>
      <c r="FT623" s="176"/>
      <c r="FU623" s="176"/>
      <c r="FV623" s="176"/>
      <c r="FW623" s="176"/>
      <c r="FX623" s="176"/>
      <c r="FY623" s="176"/>
      <c r="FZ623" s="176"/>
      <c r="GA623" s="176"/>
      <c r="GB623" s="176"/>
      <c r="GC623" s="176"/>
      <c r="GD623" s="176"/>
      <c r="GE623" s="176"/>
      <c r="GF623" s="176"/>
      <c r="GG623" s="176"/>
      <c r="GH623" s="176"/>
      <c r="GI623" s="176"/>
      <c r="GJ623" s="176"/>
      <c r="GK623" s="176"/>
      <c r="GL623" s="176"/>
      <c r="GM623" s="176"/>
      <c r="GN623" s="176"/>
      <c r="GO623" s="176"/>
      <c r="GP623" s="176"/>
      <c r="GQ623" s="176"/>
      <c r="GR623" s="176"/>
      <c r="GS623" s="176"/>
      <c r="GT623" s="176"/>
      <c r="GU623" s="176"/>
      <c r="GV623" s="176"/>
      <c r="GW623" s="176"/>
      <c r="GX623" s="176"/>
      <c r="GY623" s="176"/>
      <c r="GZ623" s="176"/>
      <c r="HA623" s="176"/>
      <c r="HB623" s="176"/>
      <c r="HC623" s="176"/>
      <c r="HD623" s="176"/>
      <c r="HE623" s="176"/>
      <c r="HF623" s="176"/>
      <c r="HG623" s="176"/>
      <c r="HH623" s="176"/>
      <c r="HI623" s="176"/>
      <c r="HJ623" s="176"/>
      <c r="HK623" s="176"/>
      <c r="HL623" s="176"/>
      <c r="HM623" s="176"/>
      <c r="HN623" s="176"/>
      <c r="HO623" s="176"/>
      <c r="HP623" s="176"/>
      <c r="HQ623" s="176"/>
      <c r="HR623" s="176"/>
      <c r="HS623" s="176"/>
      <c r="HT623" s="176"/>
      <c r="HU623" s="176"/>
      <c r="HV623" s="176"/>
      <c r="HW623" s="176"/>
      <c r="HX623" s="176"/>
      <c r="HY623" s="176"/>
      <c r="HZ623" s="176"/>
      <c r="IA623" s="176"/>
      <c r="IB623" s="176"/>
      <c r="IC623" s="176"/>
      <c r="ID623" s="176"/>
      <c r="IE623" s="176"/>
      <c r="IF623" s="176"/>
      <c r="IG623" s="176"/>
      <c r="IH623" s="176"/>
      <c r="II623" s="176"/>
      <c r="IJ623" s="176"/>
      <c r="IK623" s="176"/>
      <c r="IL623" s="176"/>
      <c r="IM623" s="176"/>
      <c r="IN623" s="176"/>
      <c r="IO623" s="176"/>
      <c r="IP623" s="176"/>
      <c r="IQ623" s="176"/>
      <c r="IR623" s="176"/>
      <c r="IS623" s="176"/>
      <c r="IT623" s="176"/>
      <c r="IU623" s="176"/>
      <c r="IV623" s="176"/>
    </row>
    <row r="624" spans="1:256" s="177" customFormat="1" x14ac:dyDescent="0.2">
      <c r="A624" s="591"/>
      <c r="B624" s="126"/>
      <c r="C624" s="127"/>
      <c r="D624" s="127"/>
      <c r="E624" s="128"/>
      <c r="F624" s="88"/>
      <c r="G624" s="129"/>
      <c r="H624" s="130"/>
      <c r="I624" s="131"/>
      <c r="J624" s="182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  <c r="AZ624" s="176"/>
      <c r="BA624" s="176"/>
      <c r="BB624" s="176"/>
      <c r="BC624" s="176"/>
      <c r="BD624" s="176"/>
      <c r="BE624" s="176"/>
      <c r="BF624" s="176"/>
      <c r="BG624" s="176"/>
      <c r="BH624" s="176"/>
      <c r="BI624" s="176"/>
      <c r="BJ624" s="176"/>
      <c r="BK624" s="176"/>
      <c r="BL624" s="176"/>
      <c r="BM624" s="176"/>
      <c r="BN624" s="176"/>
      <c r="BO624" s="176"/>
      <c r="BP624" s="176"/>
      <c r="BQ624" s="176"/>
      <c r="BR624" s="176"/>
      <c r="BS624" s="176"/>
      <c r="BT624" s="176"/>
      <c r="BU624" s="176"/>
      <c r="BV624" s="176"/>
      <c r="BW624" s="176"/>
      <c r="BX624" s="176"/>
      <c r="BY624" s="176"/>
      <c r="BZ624" s="176"/>
      <c r="CA624" s="176"/>
      <c r="CB624" s="176"/>
      <c r="CC624" s="176"/>
      <c r="CD624" s="176"/>
      <c r="CE624" s="176"/>
      <c r="CF624" s="176"/>
      <c r="CG624" s="176"/>
      <c r="CH624" s="176"/>
      <c r="CI624" s="176"/>
      <c r="CJ624" s="176"/>
      <c r="CK624" s="176"/>
      <c r="CL624" s="176"/>
      <c r="CM624" s="176"/>
      <c r="CN624" s="176"/>
      <c r="CO624" s="176"/>
      <c r="CP624" s="176"/>
      <c r="CQ624" s="176"/>
      <c r="CR624" s="176"/>
      <c r="CS624" s="176"/>
      <c r="CT624" s="176"/>
      <c r="CU624" s="176"/>
      <c r="CV624" s="176"/>
      <c r="CW624" s="176"/>
      <c r="CX624" s="176"/>
      <c r="CY624" s="176"/>
      <c r="CZ624" s="176"/>
      <c r="DA624" s="176"/>
      <c r="DB624" s="176"/>
      <c r="DC624" s="176"/>
      <c r="DD624" s="176"/>
      <c r="DE624" s="176"/>
      <c r="DF624" s="176"/>
      <c r="DG624" s="176"/>
      <c r="DH624" s="176"/>
      <c r="DI624" s="176"/>
      <c r="DJ624" s="176"/>
      <c r="DK624" s="176"/>
      <c r="DL624" s="176"/>
      <c r="DM624" s="176"/>
      <c r="DN624" s="176"/>
      <c r="DO624" s="176"/>
      <c r="DP624" s="176"/>
      <c r="DQ624" s="176"/>
      <c r="DR624" s="176"/>
      <c r="DS624" s="176"/>
      <c r="DT624" s="176"/>
      <c r="DU624" s="176"/>
      <c r="DV624" s="176"/>
      <c r="DW624" s="176"/>
      <c r="DX624" s="176"/>
      <c r="DY624" s="176"/>
      <c r="DZ624" s="176"/>
      <c r="EA624" s="176"/>
      <c r="EB624" s="176"/>
      <c r="EC624" s="176"/>
      <c r="ED624" s="176"/>
      <c r="EE624" s="176"/>
      <c r="EF624" s="176"/>
      <c r="EG624" s="176"/>
      <c r="EH624" s="176"/>
      <c r="EI624" s="176"/>
      <c r="EJ624" s="176"/>
      <c r="EK624" s="176"/>
      <c r="EL624" s="176"/>
      <c r="EM624" s="176"/>
      <c r="EN624" s="176"/>
      <c r="EO624" s="176"/>
      <c r="EP624" s="176"/>
      <c r="EQ624" s="176"/>
      <c r="ER624" s="176"/>
      <c r="ES624" s="176"/>
      <c r="ET624" s="176"/>
      <c r="EU624" s="176"/>
      <c r="EV624" s="176"/>
      <c r="EW624" s="176"/>
      <c r="EX624" s="176"/>
      <c r="EY624" s="176"/>
      <c r="EZ624" s="176"/>
      <c r="FA624" s="176"/>
      <c r="FB624" s="176"/>
      <c r="FC624" s="176"/>
      <c r="FD624" s="176"/>
      <c r="FE624" s="176"/>
      <c r="FF624" s="176"/>
      <c r="FG624" s="176"/>
      <c r="FH624" s="176"/>
      <c r="FI624" s="176"/>
      <c r="FJ624" s="176"/>
      <c r="FK624" s="176"/>
      <c r="FL624" s="176"/>
      <c r="FM624" s="176"/>
      <c r="FN624" s="176"/>
      <c r="FO624" s="176"/>
      <c r="FP624" s="176"/>
      <c r="FQ624" s="176"/>
      <c r="FR624" s="176"/>
      <c r="FS624" s="176"/>
      <c r="FT624" s="176"/>
      <c r="FU624" s="176"/>
      <c r="FV624" s="176"/>
      <c r="FW624" s="176"/>
      <c r="FX624" s="176"/>
      <c r="FY624" s="176"/>
      <c r="FZ624" s="176"/>
      <c r="GA624" s="176"/>
      <c r="GB624" s="176"/>
      <c r="GC624" s="176"/>
      <c r="GD624" s="176"/>
      <c r="GE624" s="176"/>
      <c r="GF624" s="176"/>
      <c r="GG624" s="176"/>
      <c r="GH624" s="176"/>
      <c r="GI624" s="176"/>
      <c r="GJ624" s="176"/>
      <c r="GK624" s="176"/>
      <c r="GL624" s="176"/>
      <c r="GM624" s="176"/>
      <c r="GN624" s="176"/>
      <c r="GO624" s="176"/>
      <c r="GP624" s="176"/>
      <c r="GQ624" s="176"/>
      <c r="GR624" s="176"/>
      <c r="GS624" s="176"/>
      <c r="GT624" s="176"/>
      <c r="GU624" s="176"/>
      <c r="GV624" s="176"/>
      <c r="GW624" s="176"/>
      <c r="GX624" s="176"/>
      <c r="GY624" s="176"/>
      <c r="GZ624" s="176"/>
      <c r="HA624" s="176"/>
      <c r="HB624" s="176"/>
      <c r="HC624" s="176"/>
      <c r="HD624" s="176"/>
      <c r="HE624" s="176"/>
      <c r="HF624" s="176"/>
      <c r="HG624" s="176"/>
      <c r="HH624" s="176"/>
      <c r="HI624" s="176"/>
      <c r="HJ624" s="176"/>
      <c r="HK624" s="176"/>
      <c r="HL624" s="176"/>
      <c r="HM624" s="176"/>
      <c r="HN624" s="176"/>
      <c r="HO624" s="176"/>
      <c r="HP624" s="176"/>
      <c r="HQ624" s="176"/>
      <c r="HR624" s="176"/>
      <c r="HS624" s="176"/>
      <c r="HT624" s="176"/>
      <c r="HU624" s="176"/>
      <c r="HV624" s="176"/>
      <c r="HW624" s="176"/>
      <c r="HX624" s="176"/>
      <c r="HY624" s="176"/>
      <c r="HZ624" s="176"/>
      <c r="IA624" s="176"/>
      <c r="IB624" s="176"/>
      <c r="IC624" s="176"/>
      <c r="ID624" s="176"/>
      <c r="IE624" s="176"/>
      <c r="IF624" s="176"/>
      <c r="IG624" s="176"/>
      <c r="IH624" s="176"/>
      <c r="II624" s="176"/>
      <c r="IJ624" s="176"/>
      <c r="IK624" s="176"/>
      <c r="IL624" s="176"/>
      <c r="IM624" s="176"/>
      <c r="IN624" s="176"/>
      <c r="IO624" s="176"/>
      <c r="IP624" s="176"/>
      <c r="IQ624" s="176"/>
      <c r="IR624" s="176"/>
      <c r="IS624" s="176"/>
      <c r="IT624" s="176"/>
      <c r="IU624" s="176"/>
      <c r="IV624" s="176"/>
    </row>
    <row r="625" spans="1:256" s="177" customFormat="1" x14ac:dyDescent="0.2">
      <c r="A625" s="591"/>
      <c r="B625" s="811" t="s">
        <v>231</v>
      </c>
      <c r="C625" s="813" t="s">
        <v>22</v>
      </c>
      <c r="D625" s="813" t="s">
        <v>223</v>
      </c>
      <c r="E625" s="813" t="s">
        <v>17</v>
      </c>
      <c r="F625" s="816" t="s">
        <v>224</v>
      </c>
      <c r="G625" s="818" t="s">
        <v>225</v>
      </c>
      <c r="H625" s="819"/>
      <c r="I625" s="820" t="s">
        <v>232</v>
      </c>
      <c r="J625" s="182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  <c r="AZ625" s="176"/>
      <c r="BA625" s="176"/>
      <c r="BB625" s="176"/>
      <c r="BC625" s="176"/>
      <c r="BD625" s="176"/>
      <c r="BE625" s="176"/>
      <c r="BF625" s="176"/>
      <c r="BG625" s="176"/>
      <c r="BH625" s="176"/>
      <c r="BI625" s="176"/>
      <c r="BJ625" s="176"/>
      <c r="BK625" s="176"/>
      <c r="BL625" s="176"/>
      <c r="BM625" s="176"/>
      <c r="BN625" s="176"/>
      <c r="BO625" s="176"/>
      <c r="BP625" s="176"/>
      <c r="BQ625" s="176"/>
      <c r="BR625" s="176"/>
      <c r="BS625" s="176"/>
      <c r="BT625" s="176"/>
      <c r="BU625" s="176"/>
      <c r="BV625" s="176"/>
      <c r="BW625" s="176"/>
      <c r="BX625" s="176"/>
      <c r="BY625" s="176"/>
      <c r="BZ625" s="176"/>
      <c r="CA625" s="176"/>
      <c r="CB625" s="176"/>
      <c r="CC625" s="176"/>
      <c r="CD625" s="176"/>
      <c r="CE625" s="176"/>
      <c r="CF625" s="176"/>
      <c r="CG625" s="176"/>
      <c r="CH625" s="176"/>
      <c r="CI625" s="176"/>
      <c r="CJ625" s="176"/>
      <c r="CK625" s="176"/>
      <c r="CL625" s="176"/>
      <c r="CM625" s="176"/>
      <c r="CN625" s="176"/>
      <c r="CO625" s="176"/>
      <c r="CP625" s="176"/>
      <c r="CQ625" s="176"/>
      <c r="CR625" s="176"/>
      <c r="CS625" s="176"/>
      <c r="CT625" s="176"/>
      <c r="CU625" s="176"/>
      <c r="CV625" s="176"/>
      <c r="CW625" s="176"/>
      <c r="CX625" s="176"/>
      <c r="CY625" s="176"/>
      <c r="CZ625" s="176"/>
      <c r="DA625" s="176"/>
      <c r="DB625" s="176"/>
      <c r="DC625" s="176"/>
      <c r="DD625" s="176"/>
      <c r="DE625" s="176"/>
      <c r="DF625" s="176"/>
      <c r="DG625" s="176"/>
      <c r="DH625" s="176"/>
      <c r="DI625" s="176"/>
      <c r="DJ625" s="176"/>
      <c r="DK625" s="176"/>
      <c r="DL625" s="176"/>
      <c r="DM625" s="176"/>
      <c r="DN625" s="176"/>
      <c r="DO625" s="176"/>
      <c r="DP625" s="176"/>
      <c r="DQ625" s="176"/>
      <c r="DR625" s="176"/>
      <c r="DS625" s="176"/>
      <c r="DT625" s="176"/>
      <c r="DU625" s="176"/>
      <c r="DV625" s="176"/>
      <c r="DW625" s="176"/>
      <c r="DX625" s="176"/>
      <c r="DY625" s="176"/>
      <c r="DZ625" s="176"/>
      <c r="EA625" s="176"/>
      <c r="EB625" s="176"/>
      <c r="EC625" s="176"/>
      <c r="ED625" s="176"/>
      <c r="EE625" s="176"/>
      <c r="EF625" s="176"/>
      <c r="EG625" s="176"/>
      <c r="EH625" s="176"/>
      <c r="EI625" s="176"/>
      <c r="EJ625" s="176"/>
      <c r="EK625" s="176"/>
      <c r="EL625" s="176"/>
      <c r="EM625" s="176"/>
      <c r="EN625" s="176"/>
      <c r="EO625" s="176"/>
      <c r="EP625" s="176"/>
      <c r="EQ625" s="176"/>
      <c r="ER625" s="176"/>
      <c r="ES625" s="176"/>
      <c r="ET625" s="176"/>
      <c r="EU625" s="176"/>
      <c r="EV625" s="176"/>
      <c r="EW625" s="176"/>
      <c r="EX625" s="176"/>
      <c r="EY625" s="176"/>
      <c r="EZ625" s="176"/>
      <c r="FA625" s="176"/>
      <c r="FB625" s="176"/>
      <c r="FC625" s="176"/>
      <c r="FD625" s="176"/>
      <c r="FE625" s="176"/>
      <c r="FF625" s="176"/>
      <c r="FG625" s="176"/>
      <c r="FH625" s="176"/>
      <c r="FI625" s="176"/>
      <c r="FJ625" s="176"/>
      <c r="FK625" s="176"/>
      <c r="FL625" s="176"/>
      <c r="FM625" s="176"/>
      <c r="FN625" s="176"/>
      <c r="FO625" s="176"/>
      <c r="FP625" s="176"/>
      <c r="FQ625" s="176"/>
      <c r="FR625" s="176"/>
      <c r="FS625" s="176"/>
      <c r="FT625" s="176"/>
      <c r="FU625" s="176"/>
      <c r="FV625" s="176"/>
      <c r="FW625" s="176"/>
      <c r="FX625" s="176"/>
      <c r="FY625" s="176"/>
      <c r="FZ625" s="176"/>
      <c r="GA625" s="176"/>
      <c r="GB625" s="176"/>
      <c r="GC625" s="176"/>
      <c r="GD625" s="176"/>
      <c r="GE625" s="176"/>
      <c r="GF625" s="176"/>
      <c r="GG625" s="176"/>
      <c r="GH625" s="176"/>
      <c r="GI625" s="176"/>
      <c r="GJ625" s="176"/>
      <c r="GK625" s="176"/>
      <c r="GL625" s="176"/>
      <c r="GM625" s="176"/>
      <c r="GN625" s="176"/>
      <c r="GO625" s="176"/>
      <c r="GP625" s="176"/>
      <c r="GQ625" s="176"/>
      <c r="GR625" s="176"/>
      <c r="GS625" s="176"/>
      <c r="GT625" s="176"/>
      <c r="GU625" s="176"/>
      <c r="GV625" s="176"/>
      <c r="GW625" s="176"/>
      <c r="GX625" s="176"/>
      <c r="GY625" s="176"/>
      <c r="GZ625" s="176"/>
      <c r="HA625" s="176"/>
      <c r="HB625" s="176"/>
      <c r="HC625" s="176"/>
      <c r="HD625" s="176"/>
      <c r="HE625" s="176"/>
      <c r="HF625" s="176"/>
      <c r="HG625" s="176"/>
      <c r="HH625" s="176"/>
      <c r="HI625" s="176"/>
      <c r="HJ625" s="176"/>
      <c r="HK625" s="176"/>
      <c r="HL625" s="176"/>
      <c r="HM625" s="176"/>
      <c r="HN625" s="176"/>
      <c r="HO625" s="176"/>
      <c r="HP625" s="176"/>
      <c r="HQ625" s="176"/>
      <c r="HR625" s="176"/>
      <c r="HS625" s="176"/>
      <c r="HT625" s="176"/>
      <c r="HU625" s="176"/>
      <c r="HV625" s="176"/>
      <c r="HW625" s="176"/>
      <c r="HX625" s="176"/>
      <c r="HY625" s="176"/>
      <c r="HZ625" s="176"/>
      <c r="IA625" s="176"/>
      <c r="IB625" s="176"/>
      <c r="IC625" s="176"/>
      <c r="ID625" s="176"/>
      <c r="IE625" s="176"/>
      <c r="IF625" s="176"/>
      <c r="IG625" s="176"/>
      <c r="IH625" s="176"/>
      <c r="II625" s="176"/>
      <c r="IJ625" s="176"/>
      <c r="IK625" s="176"/>
      <c r="IL625" s="176"/>
      <c r="IM625" s="176"/>
      <c r="IN625" s="176"/>
      <c r="IO625" s="176"/>
      <c r="IP625" s="176"/>
      <c r="IQ625" s="176"/>
      <c r="IR625" s="176"/>
      <c r="IS625" s="176"/>
      <c r="IT625" s="176"/>
      <c r="IU625" s="176"/>
      <c r="IV625" s="176"/>
    </row>
    <row r="626" spans="1:256" s="177" customFormat="1" x14ac:dyDescent="0.2">
      <c r="A626" s="591"/>
      <c r="B626" s="812"/>
      <c r="C626" s="814"/>
      <c r="D626" s="814"/>
      <c r="E626" s="815"/>
      <c r="F626" s="817"/>
      <c r="G626" s="165" t="s">
        <v>227</v>
      </c>
      <c r="H626" s="166" t="s">
        <v>228</v>
      </c>
      <c r="I626" s="821"/>
      <c r="J626" s="182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  <c r="AZ626" s="176"/>
      <c r="BA626" s="176"/>
      <c r="BB626" s="176"/>
      <c r="BC626" s="176"/>
      <c r="BD626" s="176"/>
      <c r="BE626" s="176"/>
      <c r="BF626" s="176"/>
      <c r="BG626" s="176"/>
      <c r="BH626" s="176"/>
      <c r="BI626" s="176"/>
      <c r="BJ626" s="176"/>
      <c r="BK626" s="176"/>
      <c r="BL626" s="176"/>
      <c r="BM626" s="176"/>
      <c r="BN626" s="176"/>
      <c r="BO626" s="176"/>
      <c r="BP626" s="176"/>
      <c r="BQ626" s="176"/>
      <c r="BR626" s="176"/>
      <c r="BS626" s="176"/>
      <c r="BT626" s="176"/>
      <c r="BU626" s="176"/>
      <c r="BV626" s="176"/>
      <c r="BW626" s="176"/>
      <c r="BX626" s="176"/>
      <c r="BY626" s="176"/>
      <c r="BZ626" s="176"/>
      <c r="CA626" s="176"/>
      <c r="CB626" s="176"/>
      <c r="CC626" s="176"/>
      <c r="CD626" s="176"/>
      <c r="CE626" s="176"/>
      <c r="CF626" s="176"/>
      <c r="CG626" s="176"/>
      <c r="CH626" s="176"/>
      <c r="CI626" s="176"/>
      <c r="CJ626" s="176"/>
      <c r="CK626" s="176"/>
      <c r="CL626" s="176"/>
      <c r="CM626" s="176"/>
      <c r="CN626" s="176"/>
      <c r="CO626" s="176"/>
      <c r="CP626" s="176"/>
      <c r="CQ626" s="176"/>
      <c r="CR626" s="176"/>
      <c r="CS626" s="176"/>
      <c r="CT626" s="176"/>
      <c r="CU626" s="176"/>
      <c r="CV626" s="176"/>
      <c r="CW626" s="176"/>
      <c r="CX626" s="176"/>
      <c r="CY626" s="176"/>
      <c r="CZ626" s="176"/>
      <c r="DA626" s="176"/>
      <c r="DB626" s="176"/>
      <c r="DC626" s="176"/>
      <c r="DD626" s="176"/>
      <c r="DE626" s="176"/>
      <c r="DF626" s="176"/>
      <c r="DG626" s="176"/>
      <c r="DH626" s="176"/>
      <c r="DI626" s="176"/>
      <c r="DJ626" s="176"/>
      <c r="DK626" s="176"/>
      <c r="DL626" s="176"/>
      <c r="DM626" s="176"/>
      <c r="DN626" s="176"/>
      <c r="DO626" s="176"/>
      <c r="DP626" s="176"/>
      <c r="DQ626" s="176"/>
      <c r="DR626" s="176"/>
      <c r="DS626" s="176"/>
      <c r="DT626" s="176"/>
      <c r="DU626" s="176"/>
      <c r="DV626" s="176"/>
      <c r="DW626" s="176"/>
      <c r="DX626" s="176"/>
      <c r="DY626" s="176"/>
      <c r="DZ626" s="176"/>
      <c r="EA626" s="176"/>
      <c r="EB626" s="176"/>
      <c r="EC626" s="176"/>
      <c r="ED626" s="176"/>
      <c r="EE626" s="176"/>
      <c r="EF626" s="176"/>
      <c r="EG626" s="176"/>
      <c r="EH626" s="176"/>
      <c r="EI626" s="176"/>
      <c r="EJ626" s="176"/>
      <c r="EK626" s="176"/>
      <c r="EL626" s="176"/>
      <c r="EM626" s="176"/>
      <c r="EN626" s="176"/>
      <c r="EO626" s="176"/>
      <c r="EP626" s="176"/>
      <c r="EQ626" s="176"/>
      <c r="ER626" s="176"/>
      <c r="ES626" s="176"/>
      <c r="ET626" s="176"/>
      <c r="EU626" s="176"/>
      <c r="EV626" s="176"/>
      <c r="EW626" s="176"/>
      <c r="EX626" s="176"/>
      <c r="EY626" s="176"/>
      <c r="EZ626" s="176"/>
      <c r="FA626" s="176"/>
      <c r="FB626" s="176"/>
      <c r="FC626" s="176"/>
      <c r="FD626" s="176"/>
      <c r="FE626" s="176"/>
      <c r="FF626" s="176"/>
      <c r="FG626" s="176"/>
      <c r="FH626" s="176"/>
      <c r="FI626" s="176"/>
      <c r="FJ626" s="176"/>
      <c r="FK626" s="176"/>
      <c r="FL626" s="176"/>
      <c r="FM626" s="176"/>
      <c r="FN626" s="176"/>
      <c r="FO626" s="176"/>
      <c r="FP626" s="176"/>
      <c r="FQ626" s="176"/>
      <c r="FR626" s="176"/>
      <c r="FS626" s="176"/>
      <c r="FT626" s="176"/>
      <c r="FU626" s="176"/>
      <c r="FV626" s="176"/>
      <c r="FW626" s="176"/>
      <c r="FX626" s="176"/>
      <c r="FY626" s="176"/>
      <c r="FZ626" s="176"/>
      <c r="GA626" s="176"/>
      <c r="GB626" s="176"/>
      <c r="GC626" s="176"/>
      <c r="GD626" s="176"/>
      <c r="GE626" s="176"/>
      <c r="GF626" s="176"/>
      <c r="GG626" s="176"/>
      <c r="GH626" s="176"/>
      <c r="GI626" s="176"/>
      <c r="GJ626" s="176"/>
      <c r="GK626" s="176"/>
      <c r="GL626" s="176"/>
      <c r="GM626" s="176"/>
      <c r="GN626" s="176"/>
      <c r="GO626" s="176"/>
      <c r="GP626" s="176"/>
      <c r="GQ626" s="176"/>
      <c r="GR626" s="176"/>
      <c r="GS626" s="176"/>
      <c r="GT626" s="176"/>
      <c r="GU626" s="176"/>
      <c r="GV626" s="176"/>
      <c r="GW626" s="176"/>
      <c r="GX626" s="176"/>
      <c r="GY626" s="176"/>
      <c r="GZ626" s="176"/>
      <c r="HA626" s="176"/>
      <c r="HB626" s="176"/>
      <c r="HC626" s="176"/>
      <c r="HD626" s="176"/>
      <c r="HE626" s="176"/>
      <c r="HF626" s="176"/>
      <c r="HG626" s="176"/>
      <c r="HH626" s="176"/>
      <c r="HI626" s="176"/>
      <c r="HJ626" s="176"/>
      <c r="HK626" s="176"/>
      <c r="HL626" s="176"/>
      <c r="HM626" s="176"/>
      <c r="HN626" s="176"/>
      <c r="HO626" s="176"/>
      <c r="HP626" s="176"/>
      <c r="HQ626" s="176"/>
      <c r="HR626" s="176"/>
      <c r="HS626" s="176"/>
      <c r="HT626" s="176"/>
      <c r="HU626" s="176"/>
      <c r="HV626" s="176"/>
      <c r="HW626" s="176"/>
      <c r="HX626" s="176"/>
      <c r="HY626" s="176"/>
      <c r="HZ626" s="176"/>
      <c r="IA626" s="176"/>
      <c r="IB626" s="176"/>
      <c r="IC626" s="176"/>
      <c r="ID626" s="176"/>
      <c r="IE626" s="176"/>
      <c r="IF626" s="176"/>
      <c r="IG626" s="176"/>
      <c r="IH626" s="176"/>
      <c r="II626" s="176"/>
      <c r="IJ626" s="176"/>
      <c r="IK626" s="176"/>
      <c r="IL626" s="176"/>
      <c r="IM626" s="176"/>
      <c r="IN626" s="176"/>
      <c r="IO626" s="176"/>
      <c r="IP626" s="176"/>
      <c r="IQ626" s="176"/>
      <c r="IR626" s="176"/>
      <c r="IS626" s="176"/>
      <c r="IT626" s="176"/>
      <c r="IU626" s="176"/>
      <c r="IV626" s="176"/>
    </row>
    <row r="627" spans="1:256" s="177" customFormat="1" x14ac:dyDescent="0.2">
      <c r="A627" s="591"/>
      <c r="B627" s="132"/>
      <c r="C627" s="110"/>
      <c r="D627" s="78"/>
      <c r="E627" s="111"/>
      <c r="F627" s="112"/>
      <c r="G627" s="113"/>
      <c r="H627" s="114"/>
      <c r="I627" s="159"/>
      <c r="J627" s="182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  <c r="AZ627" s="176"/>
      <c r="BA627" s="176"/>
      <c r="BB627" s="176"/>
      <c r="BC627" s="176"/>
      <c r="BD627" s="176"/>
      <c r="BE627" s="176"/>
      <c r="BF627" s="176"/>
      <c r="BG627" s="176"/>
      <c r="BH627" s="176"/>
      <c r="BI627" s="176"/>
      <c r="BJ627" s="176"/>
      <c r="BK627" s="176"/>
      <c r="BL627" s="176"/>
      <c r="BM627" s="176"/>
      <c r="BN627" s="176"/>
      <c r="BO627" s="176"/>
      <c r="BP627" s="176"/>
      <c r="BQ627" s="176"/>
      <c r="BR627" s="176"/>
      <c r="BS627" s="176"/>
      <c r="BT627" s="176"/>
      <c r="BU627" s="176"/>
      <c r="BV627" s="176"/>
      <c r="BW627" s="176"/>
      <c r="BX627" s="176"/>
      <c r="BY627" s="176"/>
      <c r="BZ627" s="176"/>
      <c r="CA627" s="176"/>
      <c r="CB627" s="176"/>
      <c r="CC627" s="176"/>
      <c r="CD627" s="176"/>
      <c r="CE627" s="176"/>
      <c r="CF627" s="176"/>
      <c r="CG627" s="176"/>
      <c r="CH627" s="176"/>
      <c r="CI627" s="176"/>
      <c r="CJ627" s="176"/>
      <c r="CK627" s="176"/>
      <c r="CL627" s="176"/>
      <c r="CM627" s="176"/>
      <c r="CN627" s="176"/>
      <c r="CO627" s="176"/>
      <c r="CP627" s="176"/>
      <c r="CQ627" s="176"/>
      <c r="CR627" s="176"/>
      <c r="CS627" s="176"/>
      <c r="CT627" s="176"/>
      <c r="CU627" s="176"/>
      <c r="CV627" s="176"/>
      <c r="CW627" s="176"/>
      <c r="CX627" s="176"/>
      <c r="CY627" s="176"/>
      <c r="CZ627" s="176"/>
      <c r="DA627" s="176"/>
      <c r="DB627" s="176"/>
      <c r="DC627" s="176"/>
      <c r="DD627" s="176"/>
      <c r="DE627" s="176"/>
      <c r="DF627" s="176"/>
      <c r="DG627" s="176"/>
      <c r="DH627" s="176"/>
      <c r="DI627" s="176"/>
      <c r="DJ627" s="176"/>
      <c r="DK627" s="176"/>
      <c r="DL627" s="176"/>
      <c r="DM627" s="176"/>
      <c r="DN627" s="176"/>
      <c r="DO627" s="176"/>
      <c r="DP627" s="176"/>
      <c r="DQ627" s="176"/>
      <c r="DR627" s="176"/>
      <c r="DS627" s="176"/>
      <c r="DT627" s="176"/>
      <c r="DU627" s="176"/>
      <c r="DV627" s="176"/>
      <c r="DW627" s="176"/>
      <c r="DX627" s="176"/>
      <c r="DY627" s="176"/>
      <c r="DZ627" s="176"/>
      <c r="EA627" s="176"/>
      <c r="EB627" s="176"/>
      <c r="EC627" s="176"/>
      <c r="ED627" s="176"/>
      <c r="EE627" s="176"/>
      <c r="EF627" s="176"/>
      <c r="EG627" s="176"/>
      <c r="EH627" s="176"/>
      <c r="EI627" s="176"/>
      <c r="EJ627" s="176"/>
      <c r="EK627" s="176"/>
      <c r="EL627" s="176"/>
      <c r="EM627" s="176"/>
      <c r="EN627" s="176"/>
      <c r="EO627" s="176"/>
      <c r="EP627" s="176"/>
      <c r="EQ627" s="176"/>
      <c r="ER627" s="176"/>
      <c r="ES627" s="176"/>
      <c r="ET627" s="176"/>
      <c r="EU627" s="176"/>
      <c r="EV627" s="176"/>
      <c r="EW627" s="176"/>
      <c r="EX627" s="176"/>
      <c r="EY627" s="176"/>
      <c r="EZ627" s="176"/>
      <c r="FA627" s="176"/>
      <c r="FB627" s="176"/>
      <c r="FC627" s="176"/>
      <c r="FD627" s="176"/>
      <c r="FE627" s="176"/>
      <c r="FF627" s="176"/>
      <c r="FG627" s="176"/>
      <c r="FH627" s="176"/>
      <c r="FI627" s="176"/>
      <c r="FJ627" s="176"/>
      <c r="FK627" s="176"/>
      <c r="FL627" s="176"/>
      <c r="FM627" s="176"/>
      <c r="FN627" s="176"/>
      <c r="FO627" s="176"/>
      <c r="FP627" s="176"/>
      <c r="FQ627" s="176"/>
      <c r="FR627" s="176"/>
      <c r="FS627" s="176"/>
      <c r="FT627" s="176"/>
      <c r="FU627" s="176"/>
      <c r="FV627" s="176"/>
      <c r="FW627" s="176"/>
      <c r="FX627" s="176"/>
      <c r="FY627" s="176"/>
      <c r="FZ627" s="176"/>
      <c r="GA627" s="176"/>
      <c r="GB627" s="176"/>
      <c r="GC627" s="176"/>
      <c r="GD627" s="176"/>
      <c r="GE627" s="176"/>
      <c r="GF627" s="176"/>
      <c r="GG627" s="176"/>
      <c r="GH627" s="176"/>
      <c r="GI627" s="176"/>
      <c r="GJ627" s="176"/>
      <c r="GK627" s="176"/>
      <c r="GL627" s="176"/>
      <c r="GM627" s="176"/>
      <c r="GN627" s="176"/>
      <c r="GO627" s="176"/>
      <c r="GP627" s="176"/>
      <c r="GQ627" s="176"/>
      <c r="GR627" s="176"/>
      <c r="GS627" s="176"/>
      <c r="GT627" s="176"/>
      <c r="GU627" s="176"/>
      <c r="GV627" s="176"/>
      <c r="GW627" s="176"/>
      <c r="GX627" s="176"/>
      <c r="GY627" s="176"/>
      <c r="GZ627" s="176"/>
      <c r="HA627" s="176"/>
      <c r="HB627" s="176"/>
      <c r="HC627" s="176"/>
      <c r="HD627" s="176"/>
      <c r="HE627" s="176"/>
      <c r="HF627" s="176"/>
      <c r="HG627" s="176"/>
      <c r="HH627" s="176"/>
      <c r="HI627" s="176"/>
      <c r="HJ627" s="176"/>
      <c r="HK627" s="176"/>
      <c r="HL627" s="176"/>
      <c r="HM627" s="176"/>
      <c r="HN627" s="176"/>
      <c r="HO627" s="176"/>
      <c r="HP627" s="176"/>
      <c r="HQ627" s="176"/>
      <c r="HR627" s="176"/>
      <c r="HS627" s="176"/>
      <c r="HT627" s="176"/>
      <c r="HU627" s="176"/>
      <c r="HV627" s="176"/>
      <c r="HW627" s="176"/>
      <c r="HX627" s="176"/>
      <c r="HY627" s="176"/>
      <c r="HZ627" s="176"/>
      <c r="IA627" s="176"/>
      <c r="IB627" s="176"/>
      <c r="IC627" s="176"/>
      <c r="ID627" s="176"/>
      <c r="IE627" s="176"/>
      <c r="IF627" s="176"/>
      <c r="IG627" s="176"/>
      <c r="IH627" s="176"/>
      <c r="II627" s="176"/>
      <c r="IJ627" s="176"/>
      <c r="IK627" s="176"/>
      <c r="IL627" s="176"/>
      <c r="IM627" s="176"/>
      <c r="IN627" s="176"/>
      <c r="IO627" s="176"/>
      <c r="IP627" s="176"/>
      <c r="IQ627" s="176"/>
      <c r="IR627" s="176"/>
      <c r="IS627" s="176"/>
      <c r="IT627" s="176"/>
      <c r="IU627" s="176"/>
      <c r="IV627" s="176"/>
    </row>
    <row r="628" spans="1:256" s="177" customFormat="1" x14ac:dyDescent="0.2">
      <c r="A628" s="591"/>
      <c r="B628" s="170" t="s">
        <v>232</v>
      </c>
      <c r="C628" s="808"/>
      <c r="D628" s="809"/>
      <c r="E628" s="809"/>
      <c r="F628" s="809"/>
      <c r="G628" s="809"/>
      <c r="H628" s="810"/>
      <c r="I628" s="171">
        <f>SUM(H627)</f>
        <v>0</v>
      </c>
      <c r="J628" s="182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  <c r="BY628" s="176"/>
      <c r="BZ628" s="176"/>
      <c r="CA628" s="176"/>
      <c r="CB628" s="176"/>
      <c r="CC628" s="176"/>
      <c r="CD628" s="176"/>
      <c r="CE628" s="176"/>
      <c r="CF628" s="176"/>
      <c r="CG628" s="176"/>
      <c r="CH628" s="176"/>
      <c r="CI628" s="176"/>
      <c r="CJ628" s="176"/>
      <c r="CK628" s="176"/>
      <c r="CL628" s="176"/>
      <c r="CM628" s="176"/>
      <c r="CN628" s="176"/>
      <c r="CO628" s="176"/>
      <c r="CP628" s="176"/>
      <c r="CQ628" s="176"/>
      <c r="CR628" s="176"/>
      <c r="CS628" s="176"/>
      <c r="CT628" s="176"/>
      <c r="CU628" s="176"/>
      <c r="CV628" s="176"/>
      <c r="CW628" s="176"/>
      <c r="CX628" s="176"/>
      <c r="CY628" s="176"/>
      <c r="CZ628" s="176"/>
      <c r="DA628" s="176"/>
      <c r="DB628" s="176"/>
      <c r="DC628" s="176"/>
      <c r="DD628" s="176"/>
      <c r="DE628" s="176"/>
      <c r="DF628" s="176"/>
      <c r="DG628" s="176"/>
      <c r="DH628" s="176"/>
      <c r="DI628" s="176"/>
      <c r="DJ628" s="176"/>
      <c r="DK628" s="176"/>
      <c r="DL628" s="176"/>
      <c r="DM628" s="176"/>
      <c r="DN628" s="176"/>
      <c r="DO628" s="176"/>
      <c r="DP628" s="176"/>
      <c r="DQ628" s="176"/>
      <c r="DR628" s="176"/>
      <c r="DS628" s="176"/>
      <c r="DT628" s="176"/>
      <c r="DU628" s="176"/>
      <c r="DV628" s="176"/>
      <c r="DW628" s="176"/>
      <c r="DX628" s="176"/>
      <c r="DY628" s="176"/>
      <c r="DZ628" s="176"/>
      <c r="EA628" s="176"/>
      <c r="EB628" s="176"/>
      <c r="EC628" s="176"/>
      <c r="ED628" s="176"/>
      <c r="EE628" s="176"/>
      <c r="EF628" s="176"/>
      <c r="EG628" s="176"/>
      <c r="EH628" s="176"/>
      <c r="EI628" s="176"/>
      <c r="EJ628" s="176"/>
      <c r="EK628" s="176"/>
      <c r="EL628" s="176"/>
      <c r="EM628" s="176"/>
      <c r="EN628" s="176"/>
      <c r="EO628" s="176"/>
      <c r="EP628" s="176"/>
      <c r="EQ628" s="176"/>
      <c r="ER628" s="176"/>
      <c r="ES628" s="176"/>
      <c r="ET628" s="176"/>
      <c r="EU628" s="176"/>
      <c r="EV628" s="176"/>
      <c r="EW628" s="176"/>
      <c r="EX628" s="176"/>
      <c r="EY628" s="176"/>
      <c r="EZ628" s="176"/>
      <c r="FA628" s="176"/>
      <c r="FB628" s="176"/>
      <c r="FC628" s="176"/>
      <c r="FD628" s="176"/>
      <c r="FE628" s="176"/>
      <c r="FF628" s="176"/>
      <c r="FG628" s="176"/>
      <c r="FH628" s="176"/>
      <c r="FI628" s="176"/>
      <c r="FJ628" s="176"/>
      <c r="FK628" s="176"/>
      <c r="FL628" s="176"/>
      <c r="FM628" s="176"/>
      <c r="FN628" s="176"/>
      <c r="FO628" s="176"/>
      <c r="FP628" s="176"/>
      <c r="FQ628" s="176"/>
      <c r="FR628" s="176"/>
      <c r="FS628" s="176"/>
      <c r="FT628" s="176"/>
      <c r="FU628" s="176"/>
      <c r="FV628" s="176"/>
      <c r="FW628" s="176"/>
      <c r="FX628" s="176"/>
      <c r="FY628" s="176"/>
      <c r="FZ628" s="176"/>
      <c r="GA628" s="176"/>
      <c r="GB628" s="176"/>
      <c r="GC628" s="176"/>
      <c r="GD628" s="176"/>
      <c r="GE628" s="176"/>
      <c r="GF628" s="176"/>
      <c r="GG628" s="176"/>
      <c r="GH628" s="176"/>
      <c r="GI628" s="176"/>
      <c r="GJ628" s="176"/>
      <c r="GK628" s="176"/>
      <c r="GL628" s="176"/>
      <c r="GM628" s="176"/>
      <c r="GN628" s="176"/>
      <c r="GO628" s="176"/>
      <c r="GP628" s="176"/>
      <c r="GQ628" s="176"/>
      <c r="GR628" s="176"/>
      <c r="GS628" s="176"/>
      <c r="GT628" s="176"/>
      <c r="GU628" s="176"/>
      <c r="GV628" s="176"/>
      <c r="GW628" s="176"/>
      <c r="GX628" s="176"/>
      <c r="GY628" s="176"/>
      <c r="GZ628" s="176"/>
      <c r="HA628" s="176"/>
      <c r="HB628" s="176"/>
      <c r="HC628" s="176"/>
      <c r="HD628" s="176"/>
      <c r="HE628" s="176"/>
      <c r="HF628" s="176"/>
      <c r="HG628" s="176"/>
      <c r="HH628" s="176"/>
      <c r="HI628" s="176"/>
      <c r="HJ628" s="176"/>
      <c r="HK628" s="176"/>
      <c r="HL628" s="176"/>
      <c r="HM628" s="176"/>
      <c r="HN628" s="176"/>
      <c r="HO628" s="176"/>
      <c r="HP628" s="176"/>
      <c r="HQ628" s="176"/>
      <c r="HR628" s="176"/>
      <c r="HS628" s="176"/>
      <c r="HT628" s="176"/>
      <c r="HU628" s="176"/>
      <c r="HV628" s="176"/>
      <c r="HW628" s="176"/>
      <c r="HX628" s="176"/>
      <c r="HY628" s="176"/>
      <c r="HZ628" s="176"/>
      <c r="IA628" s="176"/>
      <c r="IB628" s="176"/>
      <c r="IC628" s="176"/>
      <c r="ID628" s="176"/>
      <c r="IE628" s="176"/>
      <c r="IF628" s="176"/>
      <c r="IG628" s="176"/>
      <c r="IH628" s="176"/>
      <c r="II628" s="176"/>
      <c r="IJ628" s="176"/>
      <c r="IK628" s="176"/>
      <c r="IL628" s="176"/>
      <c r="IM628" s="176"/>
      <c r="IN628" s="176"/>
      <c r="IO628" s="176"/>
      <c r="IP628" s="176"/>
      <c r="IQ628" s="176"/>
      <c r="IR628" s="176"/>
      <c r="IS628" s="176"/>
      <c r="IT628" s="176"/>
      <c r="IU628" s="176"/>
      <c r="IV628" s="176"/>
    </row>
    <row r="629" spans="1:256" s="177" customFormat="1" x14ac:dyDescent="0.2">
      <c r="A629" s="591"/>
      <c r="B629" s="76"/>
      <c r="C629" s="77"/>
      <c r="D629" s="174"/>
      <c r="E629" s="79"/>
      <c r="F629" s="80"/>
      <c r="G629" s="167"/>
      <c r="H629" s="168"/>
      <c r="I629" s="131"/>
      <c r="J629" s="182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6"/>
      <c r="BN629" s="176"/>
      <c r="BO629" s="176"/>
      <c r="BP629" s="176"/>
      <c r="BQ629" s="176"/>
      <c r="BR629" s="176"/>
      <c r="BS629" s="176"/>
      <c r="BT629" s="176"/>
      <c r="BU629" s="176"/>
      <c r="BV629" s="176"/>
      <c r="BW629" s="176"/>
      <c r="BX629" s="176"/>
      <c r="BY629" s="176"/>
      <c r="BZ629" s="176"/>
      <c r="CA629" s="176"/>
      <c r="CB629" s="176"/>
      <c r="CC629" s="176"/>
      <c r="CD629" s="176"/>
      <c r="CE629" s="176"/>
      <c r="CF629" s="176"/>
      <c r="CG629" s="176"/>
      <c r="CH629" s="176"/>
      <c r="CI629" s="176"/>
      <c r="CJ629" s="176"/>
      <c r="CK629" s="176"/>
      <c r="CL629" s="176"/>
      <c r="CM629" s="176"/>
      <c r="CN629" s="176"/>
      <c r="CO629" s="176"/>
      <c r="CP629" s="176"/>
      <c r="CQ629" s="176"/>
      <c r="CR629" s="176"/>
      <c r="CS629" s="176"/>
      <c r="CT629" s="176"/>
      <c r="CU629" s="176"/>
      <c r="CV629" s="176"/>
      <c r="CW629" s="176"/>
      <c r="CX629" s="176"/>
      <c r="CY629" s="176"/>
      <c r="CZ629" s="176"/>
      <c r="DA629" s="176"/>
      <c r="DB629" s="176"/>
      <c r="DC629" s="176"/>
      <c r="DD629" s="176"/>
      <c r="DE629" s="176"/>
      <c r="DF629" s="176"/>
      <c r="DG629" s="176"/>
      <c r="DH629" s="176"/>
      <c r="DI629" s="176"/>
      <c r="DJ629" s="176"/>
      <c r="DK629" s="176"/>
      <c r="DL629" s="176"/>
      <c r="DM629" s="176"/>
      <c r="DN629" s="176"/>
      <c r="DO629" s="176"/>
      <c r="DP629" s="176"/>
      <c r="DQ629" s="176"/>
      <c r="DR629" s="176"/>
      <c r="DS629" s="176"/>
      <c r="DT629" s="176"/>
      <c r="DU629" s="176"/>
      <c r="DV629" s="176"/>
      <c r="DW629" s="176"/>
      <c r="DX629" s="176"/>
      <c r="DY629" s="176"/>
      <c r="DZ629" s="176"/>
      <c r="EA629" s="176"/>
      <c r="EB629" s="176"/>
      <c r="EC629" s="176"/>
      <c r="ED629" s="176"/>
      <c r="EE629" s="176"/>
      <c r="EF629" s="176"/>
      <c r="EG629" s="176"/>
      <c r="EH629" s="176"/>
      <c r="EI629" s="176"/>
      <c r="EJ629" s="176"/>
      <c r="EK629" s="176"/>
      <c r="EL629" s="176"/>
      <c r="EM629" s="176"/>
      <c r="EN629" s="176"/>
      <c r="EO629" s="176"/>
      <c r="EP629" s="176"/>
      <c r="EQ629" s="176"/>
      <c r="ER629" s="176"/>
      <c r="ES629" s="176"/>
      <c r="ET629" s="176"/>
      <c r="EU629" s="176"/>
      <c r="EV629" s="176"/>
      <c r="EW629" s="176"/>
      <c r="EX629" s="176"/>
      <c r="EY629" s="176"/>
      <c r="EZ629" s="176"/>
      <c r="FA629" s="176"/>
      <c r="FB629" s="176"/>
      <c r="FC629" s="176"/>
      <c r="FD629" s="176"/>
      <c r="FE629" s="176"/>
      <c r="FF629" s="176"/>
      <c r="FG629" s="176"/>
      <c r="FH629" s="176"/>
      <c r="FI629" s="176"/>
      <c r="FJ629" s="176"/>
      <c r="FK629" s="176"/>
      <c r="FL629" s="176"/>
      <c r="FM629" s="176"/>
      <c r="FN629" s="176"/>
      <c r="FO629" s="176"/>
      <c r="FP629" s="176"/>
      <c r="FQ629" s="176"/>
      <c r="FR629" s="176"/>
      <c r="FS629" s="176"/>
      <c r="FT629" s="176"/>
      <c r="FU629" s="176"/>
      <c r="FV629" s="176"/>
      <c r="FW629" s="176"/>
      <c r="FX629" s="176"/>
      <c r="FY629" s="176"/>
      <c r="FZ629" s="176"/>
      <c r="GA629" s="176"/>
      <c r="GB629" s="176"/>
      <c r="GC629" s="176"/>
      <c r="GD629" s="176"/>
      <c r="GE629" s="176"/>
      <c r="GF629" s="176"/>
      <c r="GG629" s="176"/>
      <c r="GH629" s="176"/>
      <c r="GI629" s="176"/>
      <c r="GJ629" s="176"/>
      <c r="GK629" s="176"/>
      <c r="GL629" s="176"/>
      <c r="GM629" s="176"/>
      <c r="GN629" s="176"/>
      <c r="GO629" s="176"/>
      <c r="GP629" s="176"/>
      <c r="GQ629" s="176"/>
      <c r="GR629" s="176"/>
      <c r="GS629" s="176"/>
      <c r="GT629" s="176"/>
      <c r="GU629" s="176"/>
      <c r="GV629" s="176"/>
      <c r="GW629" s="176"/>
      <c r="GX629" s="176"/>
      <c r="GY629" s="176"/>
      <c r="GZ629" s="176"/>
      <c r="HA629" s="176"/>
      <c r="HB629" s="176"/>
      <c r="HC629" s="176"/>
      <c r="HD629" s="176"/>
      <c r="HE629" s="176"/>
      <c r="HF629" s="176"/>
      <c r="HG629" s="176"/>
      <c r="HH629" s="176"/>
      <c r="HI629" s="176"/>
      <c r="HJ629" s="176"/>
      <c r="HK629" s="176"/>
      <c r="HL629" s="176"/>
      <c r="HM629" s="176"/>
      <c r="HN629" s="176"/>
      <c r="HO629" s="176"/>
      <c r="HP629" s="176"/>
      <c r="HQ629" s="176"/>
      <c r="HR629" s="176"/>
      <c r="HS629" s="176"/>
      <c r="HT629" s="176"/>
      <c r="HU629" s="176"/>
      <c r="HV629" s="176"/>
      <c r="HW629" s="176"/>
      <c r="HX629" s="176"/>
      <c r="HY629" s="176"/>
      <c r="HZ629" s="176"/>
      <c r="IA629" s="176"/>
      <c r="IB629" s="176"/>
      <c r="IC629" s="176"/>
      <c r="ID629" s="176"/>
      <c r="IE629" s="176"/>
      <c r="IF629" s="176"/>
      <c r="IG629" s="176"/>
      <c r="IH629" s="176"/>
      <c r="II629" s="176"/>
      <c r="IJ629" s="176"/>
      <c r="IK629" s="176"/>
      <c r="IL629" s="176"/>
      <c r="IM629" s="176"/>
      <c r="IN629" s="176"/>
      <c r="IO629" s="176"/>
      <c r="IP629" s="176"/>
      <c r="IQ629" s="176"/>
      <c r="IR629" s="176"/>
      <c r="IS629" s="176"/>
      <c r="IT629" s="176"/>
      <c r="IU629" s="176"/>
      <c r="IV629" s="176"/>
    </row>
    <row r="630" spans="1:256" s="177" customFormat="1" x14ac:dyDescent="0.2">
      <c r="A630" s="591"/>
      <c r="B630" s="102"/>
      <c r="C630" s="672"/>
      <c r="D630" s="672"/>
      <c r="E630" s="672"/>
      <c r="F630" s="104"/>
      <c r="G630" s="105"/>
      <c r="H630" s="106"/>
      <c r="I630" s="107"/>
      <c r="J630" s="182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  <c r="BY630" s="176"/>
      <c r="BZ630" s="176"/>
      <c r="CA630" s="176"/>
      <c r="CB630" s="176"/>
      <c r="CC630" s="176"/>
      <c r="CD630" s="176"/>
      <c r="CE630" s="176"/>
      <c r="CF630" s="176"/>
      <c r="CG630" s="176"/>
      <c r="CH630" s="176"/>
      <c r="CI630" s="176"/>
      <c r="CJ630" s="176"/>
      <c r="CK630" s="176"/>
      <c r="CL630" s="176"/>
      <c r="CM630" s="176"/>
      <c r="CN630" s="176"/>
      <c r="CO630" s="176"/>
      <c r="CP630" s="176"/>
      <c r="CQ630" s="176"/>
      <c r="CR630" s="176"/>
      <c r="CS630" s="176"/>
      <c r="CT630" s="176"/>
      <c r="CU630" s="176"/>
      <c r="CV630" s="176"/>
      <c r="CW630" s="176"/>
      <c r="CX630" s="176"/>
      <c r="CY630" s="176"/>
      <c r="CZ630" s="176"/>
      <c r="DA630" s="176"/>
      <c r="DB630" s="176"/>
      <c r="DC630" s="176"/>
      <c r="DD630" s="176"/>
      <c r="DE630" s="176"/>
      <c r="DF630" s="176"/>
      <c r="DG630" s="176"/>
      <c r="DH630" s="176"/>
      <c r="DI630" s="176"/>
      <c r="DJ630" s="176"/>
      <c r="DK630" s="176"/>
      <c r="DL630" s="176"/>
      <c r="DM630" s="176"/>
      <c r="DN630" s="176"/>
      <c r="DO630" s="176"/>
      <c r="DP630" s="176"/>
      <c r="DQ630" s="176"/>
      <c r="DR630" s="176"/>
      <c r="DS630" s="176"/>
      <c r="DT630" s="176"/>
      <c r="DU630" s="176"/>
      <c r="DV630" s="176"/>
      <c r="DW630" s="176"/>
      <c r="DX630" s="176"/>
      <c r="DY630" s="176"/>
      <c r="DZ630" s="176"/>
      <c r="EA630" s="176"/>
      <c r="EB630" s="176"/>
      <c r="EC630" s="176"/>
      <c r="ED630" s="176"/>
      <c r="EE630" s="176"/>
      <c r="EF630" s="176"/>
      <c r="EG630" s="176"/>
      <c r="EH630" s="176"/>
      <c r="EI630" s="176"/>
      <c r="EJ630" s="176"/>
      <c r="EK630" s="176"/>
      <c r="EL630" s="176"/>
      <c r="EM630" s="176"/>
      <c r="EN630" s="176"/>
      <c r="EO630" s="176"/>
      <c r="EP630" s="176"/>
      <c r="EQ630" s="176"/>
      <c r="ER630" s="176"/>
      <c r="ES630" s="176"/>
      <c r="ET630" s="176"/>
      <c r="EU630" s="176"/>
      <c r="EV630" s="176"/>
      <c r="EW630" s="176"/>
      <c r="EX630" s="176"/>
      <c r="EY630" s="176"/>
      <c r="EZ630" s="176"/>
      <c r="FA630" s="176"/>
      <c r="FB630" s="176"/>
      <c r="FC630" s="176"/>
      <c r="FD630" s="176"/>
      <c r="FE630" s="176"/>
      <c r="FF630" s="176"/>
      <c r="FG630" s="176"/>
      <c r="FH630" s="176"/>
      <c r="FI630" s="176"/>
      <c r="FJ630" s="176"/>
      <c r="FK630" s="176"/>
      <c r="FL630" s="176"/>
      <c r="FM630" s="176"/>
      <c r="FN630" s="176"/>
      <c r="FO630" s="176"/>
      <c r="FP630" s="176"/>
      <c r="FQ630" s="176"/>
      <c r="FR630" s="176"/>
      <c r="FS630" s="176"/>
      <c r="FT630" s="176"/>
      <c r="FU630" s="176"/>
      <c r="FV630" s="176"/>
      <c r="FW630" s="176"/>
      <c r="FX630" s="176"/>
      <c r="FY630" s="176"/>
      <c r="FZ630" s="176"/>
      <c r="GA630" s="176"/>
      <c r="GB630" s="176"/>
      <c r="GC630" s="176"/>
      <c r="GD630" s="176"/>
      <c r="GE630" s="176"/>
      <c r="GF630" s="176"/>
      <c r="GG630" s="176"/>
      <c r="GH630" s="176"/>
      <c r="GI630" s="176"/>
      <c r="GJ630" s="176"/>
      <c r="GK630" s="176"/>
      <c r="GL630" s="176"/>
      <c r="GM630" s="176"/>
      <c r="GN630" s="176"/>
      <c r="GO630" s="176"/>
      <c r="GP630" s="176"/>
      <c r="GQ630" s="176"/>
      <c r="GR630" s="176"/>
      <c r="GS630" s="176"/>
      <c r="GT630" s="176"/>
      <c r="GU630" s="176"/>
      <c r="GV630" s="176"/>
      <c r="GW630" s="176"/>
      <c r="GX630" s="176"/>
      <c r="GY630" s="176"/>
      <c r="GZ630" s="176"/>
      <c r="HA630" s="176"/>
      <c r="HB630" s="176"/>
      <c r="HC630" s="176"/>
      <c r="HD630" s="176"/>
      <c r="HE630" s="176"/>
      <c r="HF630" s="176"/>
      <c r="HG630" s="176"/>
      <c r="HH630" s="176"/>
      <c r="HI630" s="176"/>
      <c r="HJ630" s="176"/>
      <c r="HK630" s="176"/>
      <c r="HL630" s="176"/>
      <c r="HM630" s="176"/>
      <c r="HN630" s="176"/>
      <c r="HO630" s="176"/>
      <c r="HP630" s="176"/>
      <c r="HQ630" s="176"/>
      <c r="HR630" s="176"/>
      <c r="HS630" s="176"/>
      <c r="HT630" s="176"/>
      <c r="HU630" s="176"/>
      <c r="HV630" s="176"/>
      <c r="HW630" s="176"/>
      <c r="HX630" s="176"/>
      <c r="HY630" s="176"/>
      <c r="HZ630" s="176"/>
      <c r="IA630" s="176"/>
      <c r="IB630" s="176"/>
      <c r="IC630" s="176"/>
      <c r="ID630" s="176"/>
      <c r="IE630" s="176"/>
      <c r="IF630" s="176"/>
      <c r="IG630" s="176"/>
      <c r="IH630" s="176"/>
      <c r="II630" s="176"/>
      <c r="IJ630" s="176"/>
      <c r="IK630" s="176"/>
      <c r="IL630" s="176"/>
      <c r="IM630" s="176"/>
      <c r="IN630" s="176"/>
      <c r="IO630" s="176"/>
      <c r="IP630" s="176"/>
      <c r="IQ630" s="176"/>
      <c r="IR630" s="176"/>
      <c r="IS630" s="176"/>
      <c r="IT630" s="176"/>
      <c r="IU630" s="176"/>
      <c r="IV630" s="176"/>
    </row>
    <row r="631" spans="1:256" s="177" customFormat="1" ht="17.25" customHeight="1" x14ac:dyDescent="0.2">
      <c r="A631" s="591"/>
      <c r="B631" s="139" t="s">
        <v>237</v>
      </c>
      <c r="C631" s="562"/>
      <c r="D631" s="562"/>
      <c r="E631" s="141"/>
      <c r="F631" s="142"/>
      <c r="G631" s="108"/>
      <c r="H631" s="109"/>
      <c r="I631" s="298" t="s">
        <v>210</v>
      </c>
      <c r="J631" s="182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  <c r="BY631" s="176"/>
      <c r="BZ631" s="176"/>
      <c r="CA631" s="176"/>
      <c r="CB631" s="176"/>
      <c r="CC631" s="176"/>
      <c r="CD631" s="176"/>
      <c r="CE631" s="176"/>
      <c r="CF631" s="176"/>
      <c r="CG631" s="176"/>
      <c r="CH631" s="176"/>
      <c r="CI631" s="176"/>
      <c r="CJ631" s="176"/>
      <c r="CK631" s="176"/>
      <c r="CL631" s="176"/>
      <c r="CM631" s="176"/>
      <c r="CN631" s="176"/>
      <c r="CO631" s="176"/>
      <c r="CP631" s="176"/>
      <c r="CQ631" s="176"/>
      <c r="CR631" s="176"/>
      <c r="CS631" s="176"/>
      <c r="CT631" s="176"/>
      <c r="CU631" s="176"/>
      <c r="CV631" s="176"/>
      <c r="CW631" s="176"/>
      <c r="CX631" s="176"/>
      <c r="CY631" s="176"/>
      <c r="CZ631" s="176"/>
      <c r="DA631" s="176"/>
      <c r="DB631" s="176"/>
      <c r="DC631" s="176"/>
      <c r="DD631" s="176"/>
      <c r="DE631" s="176"/>
      <c r="DF631" s="176"/>
      <c r="DG631" s="176"/>
      <c r="DH631" s="176"/>
      <c r="DI631" s="176"/>
      <c r="DJ631" s="176"/>
      <c r="DK631" s="176"/>
      <c r="DL631" s="176"/>
      <c r="DM631" s="176"/>
      <c r="DN631" s="176"/>
      <c r="DO631" s="176"/>
      <c r="DP631" s="176"/>
      <c r="DQ631" s="176"/>
      <c r="DR631" s="176"/>
      <c r="DS631" s="176"/>
      <c r="DT631" s="176"/>
      <c r="DU631" s="176"/>
      <c r="DV631" s="176"/>
      <c r="DW631" s="176"/>
      <c r="DX631" s="176"/>
      <c r="DY631" s="176"/>
      <c r="DZ631" s="176"/>
      <c r="EA631" s="176"/>
      <c r="EB631" s="176"/>
      <c r="EC631" s="176"/>
      <c r="ED631" s="176"/>
      <c r="EE631" s="176"/>
      <c r="EF631" s="176"/>
      <c r="EG631" s="176"/>
      <c r="EH631" s="176"/>
      <c r="EI631" s="176"/>
      <c r="EJ631" s="176"/>
      <c r="EK631" s="176"/>
      <c r="EL631" s="176"/>
      <c r="EM631" s="176"/>
      <c r="EN631" s="176"/>
      <c r="EO631" s="176"/>
      <c r="EP631" s="176"/>
      <c r="EQ631" s="176"/>
      <c r="ER631" s="176"/>
      <c r="ES631" s="176"/>
      <c r="ET631" s="176"/>
      <c r="EU631" s="176"/>
      <c r="EV631" s="176"/>
      <c r="EW631" s="176"/>
      <c r="EX631" s="176"/>
      <c r="EY631" s="176"/>
      <c r="EZ631" s="176"/>
      <c r="FA631" s="176"/>
      <c r="FB631" s="176"/>
      <c r="FC631" s="176"/>
      <c r="FD631" s="176"/>
      <c r="FE631" s="176"/>
      <c r="FF631" s="176"/>
      <c r="FG631" s="176"/>
      <c r="FH631" s="176"/>
      <c r="FI631" s="176"/>
      <c r="FJ631" s="176"/>
      <c r="FK631" s="176"/>
      <c r="FL631" s="176"/>
      <c r="FM631" s="176"/>
      <c r="FN631" s="176"/>
      <c r="FO631" s="176"/>
      <c r="FP631" s="176"/>
      <c r="FQ631" s="176"/>
      <c r="FR631" s="176"/>
      <c r="FS631" s="176"/>
      <c r="FT631" s="176"/>
      <c r="FU631" s="176"/>
      <c r="FV631" s="176"/>
      <c r="FW631" s="176"/>
      <c r="FX631" s="176"/>
      <c r="FY631" s="176"/>
      <c r="FZ631" s="176"/>
      <c r="GA631" s="176"/>
      <c r="GB631" s="176"/>
      <c r="GC631" s="176"/>
      <c r="GD631" s="176"/>
      <c r="GE631" s="176"/>
      <c r="GF631" s="176"/>
      <c r="GG631" s="176"/>
      <c r="GH631" s="176"/>
      <c r="GI631" s="176"/>
      <c r="GJ631" s="176"/>
      <c r="GK631" s="176"/>
      <c r="GL631" s="176"/>
      <c r="GM631" s="176"/>
      <c r="GN631" s="176"/>
      <c r="GO631" s="176"/>
      <c r="GP631" s="176"/>
      <c r="GQ631" s="176"/>
      <c r="GR631" s="176"/>
      <c r="GS631" s="176"/>
      <c r="GT631" s="176"/>
      <c r="GU631" s="176"/>
      <c r="GV631" s="176"/>
      <c r="GW631" s="176"/>
      <c r="GX631" s="176"/>
      <c r="GY631" s="176"/>
      <c r="GZ631" s="176"/>
      <c r="HA631" s="176"/>
      <c r="HB631" s="176"/>
      <c r="HC631" s="176"/>
      <c r="HD631" s="176"/>
      <c r="HE631" s="176"/>
      <c r="HF631" s="176"/>
      <c r="HG631" s="176"/>
      <c r="HH631" s="176"/>
      <c r="HI631" s="176"/>
      <c r="HJ631" s="176"/>
      <c r="HK631" s="176"/>
      <c r="HL631" s="176"/>
      <c r="HM631" s="176"/>
      <c r="HN631" s="176"/>
      <c r="HO631" s="176"/>
      <c r="HP631" s="176"/>
      <c r="HQ631" s="176"/>
      <c r="HR631" s="176"/>
      <c r="HS631" s="176"/>
      <c r="HT631" s="176"/>
      <c r="HU631" s="176"/>
      <c r="HV631" s="176"/>
      <c r="HW631" s="176"/>
      <c r="HX631" s="176"/>
      <c r="HY631" s="176"/>
      <c r="HZ631" s="176"/>
      <c r="IA631" s="176"/>
      <c r="IB631" s="176"/>
      <c r="IC631" s="176"/>
      <c r="ID631" s="176"/>
      <c r="IE631" s="176"/>
      <c r="IF631" s="176"/>
      <c r="IG631" s="176"/>
      <c r="IH631" s="176"/>
      <c r="II631" s="176"/>
      <c r="IJ631" s="176"/>
      <c r="IK631" s="176"/>
      <c r="IL631" s="176"/>
      <c r="IM631" s="176"/>
      <c r="IN631" s="176"/>
      <c r="IO631" s="176"/>
      <c r="IP631" s="176"/>
      <c r="IQ631" s="176"/>
      <c r="IR631" s="176"/>
      <c r="IS631" s="176"/>
      <c r="IT631" s="176"/>
      <c r="IU631" s="176"/>
      <c r="IV631" s="176"/>
    </row>
    <row r="632" spans="1:256" s="177" customFormat="1" ht="23.25" customHeight="1" x14ac:dyDescent="0.2">
      <c r="A632" s="591"/>
      <c r="B632" s="143" t="s">
        <v>238</v>
      </c>
      <c r="C632" s="144"/>
      <c r="D632" s="144"/>
      <c r="E632" s="145"/>
      <c r="F632" s="146"/>
      <c r="G632" s="595">
        <f>I617</f>
        <v>0.66</v>
      </c>
      <c r="H632" s="148"/>
      <c r="I632" s="149"/>
      <c r="J632" s="182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/>
      <c r="CH632" s="176"/>
      <c r="CI632" s="176"/>
      <c r="CJ632" s="176"/>
      <c r="CK632" s="176"/>
      <c r="CL632" s="176"/>
      <c r="CM632" s="176"/>
      <c r="CN632" s="176"/>
      <c r="CO632" s="176"/>
      <c r="CP632" s="176"/>
      <c r="CQ632" s="176"/>
      <c r="CR632" s="176"/>
      <c r="CS632" s="176"/>
      <c r="CT632" s="176"/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/>
      <c r="DE632" s="176"/>
      <c r="DF632" s="176"/>
      <c r="DG632" s="176"/>
      <c r="DH632" s="176"/>
      <c r="DI632" s="176"/>
      <c r="DJ632" s="176"/>
      <c r="DK632" s="176"/>
      <c r="DL632" s="176"/>
      <c r="DM632" s="176"/>
      <c r="DN632" s="176"/>
      <c r="DO632" s="176"/>
      <c r="DP632" s="176"/>
      <c r="DQ632" s="176"/>
      <c r="DR632" s="176"/>
      <c r="DS632" s="176"/>
      <c r="DT632" s="176"/>
      <c r="DU632" s="176"/>
      <c r="DV632" s="176"/>
      <c r="DW632" s="176"/>
      <c r="DX632" s="176"/>
      <c r="DY632" s="176"/>
      <c r="DZ632" s="176"/>
      <c r="EA632" s="176"/>
      <c r="EB632" s="176"/>
      <c r="EC632" s="176"/>
      <c r="ED632" s="176"/>
      <c r="EE632" s="176"/>
      <c r="EF632" s="176"/>
      <c r="EG632" s="176"/>
      <c r="EH632" s="176"/>
      <c r="EI632" s="176"/>
      <c r="EJ632" s="176"/>
      <c r="EK632" s="176"/>
      <c r="EL632" s="176"/>
      <c r="EM632" s="176"/>
      <c r="EN632" s="176"/>
      <c r="EO632" s="176"/>
      <c r="EP632" s="176"/>
      <c r="EQ632" s="176"/>
      <c r="ER632" s="176"/>
      <c r="ES632" s="176"/>
      <c r="ET632" s="176"/>
      <c r="EU632" s="176"/>
      <c r="EV632" s="176"/>
      <c r="EW632" s="176"/>
      <c r="EX632" s="176"/>
      <c r="EY632" s="176"/>
      <c r="EZ632" s="176"/>
      <c r="FA632" s="176"/>
      <c r="FB632" s="176"/>
      <c r="FC632" s="176"/>
      <c r="FD632" s="176"/>
      <c r="FE632" s="176"/>
      <c r="FF632" s="176"/>
      <c r="FG632" s="176"/>
      <c r="FH632" s="176"/>
      <c r="FI632" s="176"/>
      <c r="FJ632" s="176"/>
      <c r="FK632" s="176"/>
      <c r="FL632" s="176"/>
      <c r="FM632" s="176"/>
      <c r="FN632" s="176"/>
      <c r="FO632" s="176"/>
      <c r="FP632" s="176"/>
      <c r="FQ632" s="176"/>
      <c r="FR632" s="176"/>
      <c r="FS632" s="176"/>
      <c r="FT632" s="176"/>
      <c r="FU632" s="176"/>
      <c r="FV632" s="176"/>
      <c r="FW632" s="176"/>
      <c r="FX632" s="176"/>
      <c r="FY632" s="176"/>
      <c r="FZ632" s="176"/>
      <c r="GA632" s="176"/>
      <c r="GB632" s="176"/>
      <c r="GC632" s="176"/>
      <c r="GD632" s="176"/>
      <c r="GE632" s="176"/>
      <c r="GF632" s="176"/>
      <c r="GG632" s="176"/>
      <c r="GH632" s="176"/>
      <c r="GI632" s="176"/>
      <c r="GJ632" s="176"/>
      <c r="GK632" s="176"/>
      <c r="GL632" s="176"/>
      <c r="GM632" s="176"/>
      <c r="GN632" s="176"/>
      <c r="GO632" s="176"/>
      <c r="GP632" s="176"/>
      <c r="GQ632" s="176"/>
      <c r="GR632" s="176"/>
      <c r="GS632" s="176"/>
      <c r="GT632" s="176"/>
      <c r="GU632" s="176"/>
      <c r="GV632" s="176"/>
      <c r="GW632" s="176"/>
      <c r="GX632" s="176"/>
      <c r="GY632" s="176"/>
      <c r="GZ632" s="176"/>
      <c r="HA632" s="176"/>
      <c r="HB632" s="176"/>
      <c r="HC632" s="176"/>
      <c r="HD632" s="176"/>
      <c r="HE632" s="176"/>
      <c r="HF632" s="176"/>
      <c r="HG632" s="176"/>
      <c r="HH632" s="176"/>
      <c r="HI632" s="176"/>
      <c r="HJ632" s="176"/>
      <c r="HK632" s="176"/>
      <c r="HL632" s="176"/>
      <c r="HM632" s="176"/>
      <c r="HN632" s="176"/>
      <c r="HO632" s="176"/>
      <c r="HP632" s="176"/>
      <c r="HQ632" s="176"/>
      <c r="HR632" s="176"/>
      <c r="HS632" s="176"/>
      <c r="HT632" s="176"/>
      <c r="HU632" s="176"/>
      <c r="HV632" s="176"/>
      <c r="HW632" s="176"/>
      <c r="HX632" s="176"/>
      <c r="HY632" s="176"/>
      <c r="HZ632" s="176"/>
      <c r="IA632" s="176"/>
      <c r="IB632" s="176"/>
      <c r="IC632" s="176"/>
      <c r="ID632" s="176"/>
      <c r="IE632" s="176"/>
      <c r="IF632" s="176"/>
      <c r="IG632" s="176"/>
      <c r="IH632" s="176"/>
      <c r="II632" s="176"/>
      <c r="IJ632" s="176"/>
      <c r="IK632" s="176"/>
      <c r="IL632" s="176"/>
      <c r="IM632" s="176"/>
      <c r="IN632" s="176"/>
      <c r="IO632" s="176"/>
      <c r="IP632" s="176"/>
      <c r="IQ632" s="176"/>
      <c r="IR632" s="176"/>
      <c r="IS632" s="176"/>
      <c r="IT632" s="176"/>
      <c r="IU632" s="176"/>
      <c r="IV632" s="176"/>
    </row>
    <row r="633" spans="1:256" s="177" customFormat="1" ht="23.25" customHeight="1" x14ac:dyDescent="0.2">
      <c r="A633" s="591"/>
      <c r="B633" s="296" t="s">
        <v>239</v>
      </c>
      <c r="C633" s="673"/>
      <c r="D633" s="673"/>
      <c r="E633" s="150"/>
      <c r="F633" s="151"/>
      <c r="G633" s="596">
        <v>0</v>
      </c>
      <c r="H633" s="161"/>
      <c r="I633" s="153"/>
      <c r="J633" s="182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/>
      <c r="CH633" s="176"/>
      <c r="CI633" s="176"/>
      <c r="CJ633" s="176"/>
      <c r="CK633" s="176"/>
      <c r="CL633" s="176"/>
      <c r="CM633" s="176"/>
      <c r="CN633" s="176"/>
      <c r="CO633" s="176"/>
      <c r="CP633" s="176"/>
      <c r="CQ633" s="176"/>
      <c r="CR633" s="176"/>
      <c r="CS633" s="176"/>
      <c r="CT633" s="176"/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/>
      <c r="DE633" s="176"/>
      <c r="DF633" s="176"/>
      <c r="DG633" s="176"/>
      <c r="DH633" s="176"/>
      <c r="DI633" s="176"/>
      <c r="DJ633" s="176"/>
      <c r="DK633" s="176"/>
      <c r="DL633" s="176"/>
      <c r="DM633" s="176"/>
      <c r="DN633" s="176"/>
      <c r="DO633" s="176"/>
      <c r="DP633" s="176"/>
      <c r="DQ633" s="176"/>
      <c r="DR633" s="176"/>
      <c r="DS633" s="176"/>
      <c r="DT633" s="176"/>
      <c r="DU633" s="176"/>
      <c r="DV633" s="176"/>
      <c r="DW633" s="176"/>
      <c r="DX633" s="176"/>
      <c r="DY633" s="176"/>
      <c r="DZ633" s="176"/>
      <c r="EA633" s="176"/>
      <c r="EB633" s="176"/>
      <c r="EC633" s="176"/>
      <c r="ED633" s="176"/>
      <c r="EE633" s="176"/>
      <c r="EF633" s="176"/>
      <c r="EG633" s="176"/>
      <c r="EH633" s="176"/>
      <c r="EI633" s="176"/>
      <c r="EJ633" s="176"/>
      <c r="EK633" s="176"/>
      <c r="EL633" s="176"/>
      <c r="EM633" s="176"/>
      <c r="EN633" s="176"/>
      <c r="EO633" s="176"/>
      <c r="EP633" s="176"/>
      <c r="EQ633" s="176"/>
      <c r="ER633" s="176"/>
      <c r="ES633" s="176"/>
      <c r="ET633" s="176"/>
      <c r="EU633" s="176"/>
      <c r="EV633" s="176"/>
      <c r="EW633" s="176"/>
      <c r="EX633" s="176"/>
      <c r="EY633" s="176"/>
      <c r="EZ633" s="176"/>
      <c r="FA633" s="176"/>
      <c r="FB633" s="176"/>
      <c r="FC633" s="176"/>
      <c r="FD633" s="176"/>
      <c r="FE633" s="176"/>
      <c r="FF633" s="176"/>
      <c r="FG633" s="176"/>
      <c r="FH633" s="176"/>
      <c r="FI633" s="176"/>
      <c r="FJ633" s="176"/>
      <c r="FK633" s="176"/>
      <c r="FL633" s="176"/>
      <c r="FM633" s="176"/>
      <c r="FN633" s="176"/>
      <c r="FO633" s="176"/>
      <c r="FP633" s="176"/>
      <c r="FQ633" s="176"/>
      <c r="FR633" s="176"/>
      <c r="FS633" s="176"/>
      <c r="FT633" s="176"/>
      <c r="FU633" s="176"/>
      <c r="FV633" s="176"/>
      <c r="FW633" s="176"/>
      <c r="FX633" s="176"/>
      <c r="FY633" s="176"/>
      <c r="FZ633" s="176"/>
      <c r="GA633" s="176"/>
      <c r="GB633" s="176"/>
      <c r="GC633" s="176"/>
      <c r="GD633" s="176"/>
      <c r="GE633" s="176"/>
      <c r="GF633" s="176"/>
      <c r="GG633" s="176"/>
      <c r="GH633" s="176"/>
      <c r="GI633" s="176"/>
      <c r="GJ633" s="176"/>
      <c r="GK633" s="176"/>
      <c r="GL633" s="176"/>
      <c r="GM633" s="176"/>
      <c r="GN633" s="176"/>
      <c r="GO633" s="176"/>
      <c r="GP633" s="176"/>
      <c r="GQ633" s="176"/>
      <c r="GR633" s="176"/>
      <c r="GS633" s="176"/>
      <c r="GT633" s="176"/>
      <c r="GU633" s="176"/>
      <c r="GV633" s="176"/>
      <c r="GW633" s="176"/>
      <c r="GX633" s="176"/>
      <c r="GY633" s="176"/>
      <c r="GZ633" s="176"/>
      <c r="HA633" s="176"/>
      <c r="HB633" s="176"/>
      <c r="HC633" s="176"/>
      <c r="HD633" s="176"/>
      <c r="HE633" s="176"/>
      <c r="HF633" s="176"/>
      <c r="HG633" s="176"/>
      <c r="HH633" s="176"/>
      <c r="HI633" s="176"/>
      <c r="HJ633" s="176"/>
      <c r="HK633" s="176"/>
      <c r="HL633" s="176"/>
      <c r="HM633" s="176"/>
      <c r="HN633" s="176"/>
      <c r="HO633" s="176"/>
      <c r="HP633" s="176"/>
      <c r="HQ633" s="176"/>
      <c r="HR633" s="176"/>
      <c r="HS633" s="176"/>
      <c r="HT633" s="176"/>
      <c r="HU633" s="176"/>
      <c r="HV633" s="176"/>
      <c r="HW633" s="176"/>
      <c r="HX633" s="176"/>
      <c r="HY633" s="176"/>
      <c r="HZ633" s="176"/>
      <c r="IA633" s="176"/>
      <c r="IB633" s="176"/>
      <c r="IC633" s="176"/>
      <c r="ID633" s="176"/>
      <c r="IE633" s="176"/>
      <c r="IF633" s="176"/>
      <c r="IG633" s="176"/>
      <c r="IH633" s="176"/>
      <c r="II633" s="176"/>
      <c r="IJ633" s="176"/>
      <c r="IK633" s="176"/>
      <c r="IL633" s="176"/>
      <c r="IM633" s="176"/>
      <c r="IN633" s="176"/>
      <c r="IO633" s="176"/>
      <c r="IP633" s="176"/>
      <c r="IQ633" s="176"/>
      <c r="IR633" s="176"/>
      <c r="IS633" s="176"/>
      <c r="IT633" s="176"/>
      <c r="IU633" s="176"/>
      <c r="IV633" s="176"/>
    </row>
    <row r="634" spans="1:256" s="177" customFormat="1" ht="23.25" customHeight="1" x14ac:dyDescent="0.2">
      <c r="A634" s="591"/>
      <c r="B634" s="154" t="s">
        <v>240</v>
      </c>
      <c r="C634" s="155"/>
      <c r="D634" s="155"/>
      <c r="E634" s="156"/>
      <c r="F634" s="597"/>
      <c r="G634" s="598"/>
      <c r="H634" s="297"/>
      <c r="I634" s="159">
        <f>G632+G633</f>
        <v>0.66</v>
      </c>
      <c r="J634" s="182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76"/>
      <c r="BN634" s="176"/>
      <c r="BO634" s="176"/>
      <c r="BP634" s="176"/>
      <c r="BQ634" s="176"/>
      <c r="BR634" s="176"/>
      <c r="BS634" s="176"/>
      <c r="BT634" s="176"/>
      <c r="BU634" s="176"/>
      <c r="BV634" s="176"/>
      <c r="BW634" s="176"/>
      <c r="BX634" s="176"/>
      <c r="BY634" s="176"/>
      <c r="BZ634" s="176"/>
      <c r="CA634" s="176"/>
      <c r="CB634" s="176"/>
      <c r="CC634" s="176"/>
      <c r="CD634" s="176"/>
      <c r="CE634" s="176"/>
      <c r="CF634" s="176"/>
      <c r="CG634" s="176"/>
      <c r="CH634" s="176"/>
      <c r="CI634" s="176"/>
      <c r="CJ634" s="176"/>
      <c r="CK634" s="176"/>
      <c r="CL634" s="176"/>
      <c r="CM634" s="176"/>
      <c r="CN634" s="176"/>
      <c r="CO634" s="176"/>
      <c r="CP634" s="176"/>
      <c r="CQ634" s="176"/>
      <c r="CR634" s="176"/>
      <c r="CS634" s="176"/>
      <c r="CT634" s="176"/>
      <c r="CU634" s="176"/>
      <c r="CV634" s="176"/>
      <c r="CW634" s="176"/>
      <c r="CX634" s="176"/>
      <c r="CY634" s="176"/>
      <c r="CZ634" s="176"/>
      <c r="DA634" s="176"/>
      <c r="DB634" s="176"/>
      <c r="DC634" s="176"/>
      <c r="DD634" s="176"/>
      <c r="DE634" s="176"/>
      <c r="DF634" s="176"/>
      <c r="DG634" s="176"/>
      <c r="DH634" s="176"/>
      <c r="DI634" s="176"/>
      <c r="DJ634" s="176"/>
      <c r="DK634" s="176"/>
      <c r="DL634" s="176"/>
      <c r="DM634" s="176"/>
      <c r="DN634" s="176"/>
      <c r="DO634" s="176"/>
      <c r="DP634" s="176"/>
      <c r="DQ634" s="176"/>
      <c r="DR634" s="176"/>
      <c r="DS634" s="176"/>
      <c r="DT634" s="176"/>
      <c r="DU634" s="176"/>
      <c r="DV634" s="176"/>
      <c r="DW634" s="176"/>
      <c r="DX634" s="176"/>
      <c r="DY634" s="176"/>
      <c r="DZ634" s="176"/>
      <c r="EA634" s="176"/>
      <c r="EB634" s="176"/>
      <c r="EC634" s="176"/>
      <c r="ED634" s="176"/>
      <c r="EE634" s="176"/>
      <c r="EF634" s="176"/>
      <c r="EG634" s="176"/>
      <c r="EH634" s="176"/>
      <c r="EI634" s="176"/>
      <c r="EJ634" s="176"/>
      <c r="EK634" s="176"/>
      <c r="EL634" s="176"/>
      <c r="EM634" s="176"/>
      <c r="EN634" s="176"/>
      <c r="EO634" s="176"/>
      <c r="EP634" s="176"/>
      <c r="EQ634" s="176"/>
      <c r="ER634" s="176"/>
      <c r="ES634" s="176"/>
      <c r="ET634" s="176"/>
      <c r="EU634" s="176"/>
      <c r="EV634" s="176"/>
      <c r="EW634" s="176"/>
      <c r="EX634" s="176"/>
      <c r="EY634" s="176"/>
      <c r="EZ634" s="176"/>
      <c r="FA634" s="176"/>
      <c r="FB634" s="176"/>
      <c r="FC634" s="176"/>
      <c r="FD634" s="176"/>
      <c r="FE634" s="176"/>
      <c r="FF634" s="176"/>
      <c r="FG634" s="176"/>
      <c r="FH634" s="176"/>
      <c r="FI634" s="176"/>
      <c r="FJ634" s="176"/>
      <c r="FK634" s="176"/>
      <c r="FL634" s="176"/>
      <c r="FM634" s="176"/>
      <c r="FN634" s="176"/>
      <c r="FO634" s="176"/>
      <c r="FP634" s="176"/>
      <c r="FQ634" s="176"/>
      <c r="FR634" s="176"/>
      <c r="FS634" s="176"/>
      <c r="FT634" s="176"/>
      <c r="FU634" s="176"/>
      <c r="FV634" s="176"/>
      <c r="FW634" s="176"/>
      <c r="FX634" s="176"/>
      <c r="FY634" s="176"/>
      <c r="FZ634" s="176"/>
      <c r="GA634" s="176"/>
      <c r="GB634" s="176"/>
      <c r="GC634" s="176"/>
      <c r="GD634" s="176"/>
      <c r="GE634" s="176"/>
      <c r="GF634" s="176"/>
      <c r="GG634" s="176"/>
      <c r="GH634" s="176"/>
      <c r="GI634" s="176"/>
      <c r="GJ634" s="176"/>
      <c r="GK634" s="176"/>
      <c r="GL634" s="176"/>
      <c r="GM634" s="176"/>
      <c r="GN634" s="176"/>
      <c r="GO634" s="176"/>
      <c r="GP634" s="176"/>
      <c r="GQ634" s="176"/>
      <c r="GR634" s="176"/>
      <c r="GS634" s="176"/>
      <c r="GT634" s="176"/>
      <c r="GU634" s="176"/>
      <c r="GV634" s="176"/>
      <c r="GW634" s="176"/>
      <c r="GX634" s="176"/>
      <c r="GY634" s="176"/>
      <c r="GZ634" s="176"/>
      <c r="HA634" s="176"/>
      <c r="HB634" s="176"/>
      <c r="HC634" s="176"/>
      <c r="HD634" s="176"/>
      <c r="HE634" s="176"/>
      <c r="HF634" s="176"/>
      <c r="HG634" s="176"/>
      <c r="HH634" s="176"/>
      <c r="HI634" s="176"/>
      <c r="HJ634" s="176"/>
      <c r="HK634" s="176"/>
      <c r="HL634" s="176"/>
      <c r="HM634" s="176"/>
      <c r="HN634" s="176"/>
      <c r="HO634" s="176"/>
      <c r="HP634" s="176"/>
      <c r="HQ634" s="176"/>
      <c r="HR634" s="176"/>
      <c r="HS634" s="176"/>
      <c r="HT634" s="176"/>
      <c r="HU634" s="176"/>
      <c r="HV634" s="176"/>
      <c r="HW634" s="176"/>
      <c r="HX634" s="176"/>
      <c r="HY634" s="176"/>
      <c r="HZ634" s="176"/>
      <c r="IA634" s="176"/>
      <c r="IB634" s="176"/>
      <c r="IC634" s="176"/>
      <c r="ID634" s="176"/>
      <c r="IE634" s="176"/>
      <c r="IF634" s="176"/>
      <c r="IG634" s="176"/>
      <c r="IH634" s="176"/>
      <c r="II634" s="176"/>
      <c r="IJ634" s="176"/>
      <c r="IK634" s="176"/>
      <c r="IL634" s="176"/>
      <c r="IM634" s="176"/>
      <c r="IN634" s="176"/>
      <c r="IO634" s="176"/>
      <c r="IP634" s="176"/>
      <c r="IQ634" s="176"/>
      <c r="IR634" s="176"/>
      <c r="IS634" s="176"/>
      <c r="IT634" s="176"/>
      <c r="IU634" s="176"/>
      <c r="IV634" s="176"/>
    </row>
    <row r="635" spans="1:256" s="177" customFormat="1" ht="23.25" customHeight="1" x14ac:dyDescent="0.2">
      <c r="A635" s="591"/>
      <c r="B635" s="143" t="s">
        <v>241</v>
      </c>
      <c r="C635" s="144"/>
      <c r="D635" s="144"/>
      <c r="E635" s="145"/>
      <c r="F635" s="151"/>
      <c r="G635" s="595">
        <f>I623</f>
        <v>0</v>
      </c>
      <c r="H635" s="161"/>
      <c r="I635" s="162"/>
      <c r="J635" s="182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  <c r="BY635" s="176"/>
      <c r="BZ635" s="176"/>
      <c r="CA635" s="176"/>
      <c r="CB635" s="176"/>
      <c r="CC635" s="176"/>
      <c r="CD635" s="176"/>
      <c r="CE635" s="176"/>
      <c r="CF635" s="176"/>
      <c r="CG635" s="176"/>
      <c r="CH635" s="176"/>
      <c r="CI635" s="176"/>
      <c r="CJ635" s="176"/>
      <c r="CK635" s="176"/>
      <c r="CL635" s="176"/>
      <c r="CM635" s="176"/>
      <c r="CN635" s="176"/>
      <c r="CO635" s="176"/>
      <c r="CP635" s="176"/>
      <c r="CQ635" s="176"/>
      <c r="CR635" s="176"/>
      <c r="CS635" s="176"/>
      <c r="CT635" s="176"/>
      <c r="CU635" s="176"/>
      <c r="CV635" s="176"/>
      <c r="CW635" s="176"/>
      <c r="CX635" s="176"/>
      <c r="CY635" s="176"/>
      <c r="CZ635" s="176"/>
      <c r="DA635" s="176"/>
      <c r="DB635" s="176"/>
      <c r="DC635" s="176"/>
      <c r="DD635" s="176"/>
      <c r="DE635" s="176"/>
      <c r="DF635" s="176"/>
      <c r="DG635" s="176"/>
      <c r="DH635" s="176"/>
      <c r="DI635" s="176"/>
      <c r="DJ635" s="176"/>
      <c r="DK635" s="176"/>
      <c r="DL635" s="176"/>
      <c r="DM635" s="176"/>
      <c r="DN635" s="176"/>
      <c r="DO635" s="176"/>
      <c r="DP635" s="176"/>
      <c r="DQ635" s="176"/>
      <c r="DR635" s="176"/>
      <c r="DS635" s="176"/>
      <c r="DT635" s="176"/>
      <c r="DU635" s="176"/>
      <c r="DV635" s="176"/>
      <c r="DW635" s="176"/>
      <c r="DX635" s="176"/>
      <c r="DY635" s="176"/>
      <c r="DZ635" s="176"/>
      <c r="EA635" s="176"/>
      <c r="EB635" s="176"/>
      <c r="EC635" s="176"/>
      <c r="ED635" s="176"/>
      <c r="EE635" s="176"/>
      <c r="EF635" s="176"/>
      <c r="EG635" s="176"/>
      <c r="EH635" s="176"/>
      <c r="EI635" s="176"/>
      <c r="EJ635" s="176"/>
      <c r="EK635" s="176"/>
      <c r="EL635" s="176"/>
      <c r="EM635" s="176"/>
      <c r="EN635" s="176"/>
      <c r="EO635" s="176"/>
      <c r="EP635" s="176"/>
      <c r="EQ635" s="176"/>
      <c r="ER635" s="176"/>
      <c r="ES635" s="176"/>
      <c r="ET635" s="176"/>
      <c r="EU635" s="176"/>
      <c r="EV635" s="176"/>
      <c r="EW635" s="176"/>
      <c r="EX635" s="176"/>
      <c r="EY635" s="176"/>
      <c r="EZ635" s="176"/>
      <c r="FA635" s="176"/>
      <c r="FB635" s="176"/>
      <c r="FC635" s="176"/>
      <c r="FD635" s="176"/>
      <c r="FE635" s="176"/>
      <c r="FF635" s="176"/>
      <c r="FG635" s="176"/>
      <c r="FH635" s="176"/>
      <c r="FI635" s="176"/>
      <c r="FJ635" s="176"/>
      <c r="FK635" s="176"/>
      <c r="FL635" s="176"/>
      <c r="FM635" s="176"/>
      <c r="FN635" s="176"/>
      <c r="FO635" s="176"/>
      <c r="FP635" s="176"/>
      <c r="FQ635" s="176"/>
      <c r="FR635" s="176"/>
      <c r="FS635" s="176"/>
      <c r="FT635" s="176"/>
      <c r="FU635" s="176"/>
      <c r="FV635" s="176"/>
      <c r="FW635" s="176"/>
      <c r="FX635" s="176"/>
      <c r="FY635" s="176"/>
      <c r="FZ635" s="176"/>
      <c r="GA635" s="176"/>
      <c r="GB635" s="176"/>
      <c r="GC635" s="176"/>
      <c r="GD635" s="176"/>
      <c r="GE635" s="176"/>
      <c r="GF635" s="176"/>
      <c r="GG635" s="176"/>
      <c r="GH635" s="176"/>
      <c r="GI635" s="176"/>
      <c r="GJ635" s="176"/>
      <c r="GK635" s="176"/>
      <c r="GL635" s="176"/>
      <c r="GM635" s="176"/>
      <c r="GN635" s="176"/>
      <c r="GO635" s="176"/>
      <c r="GP635" s="176"/>
      <c r="GQ635" s="176"/>
      <c r="GR635" s="176"/>
      <c r="GS635" s="176"/>
      <c r="GT635" s="176"/>
      <c r="GU635" s="176"/>
      <c r="GV635" s="176"/>
      <c r="GW635" s="176"/>
      <c r="GX635" s="176"/>
      <c r="GY635" s="176"/>
      <c r="GZ635" s="176"/>
      <c r="HA635" s="176"/>
      <c r="HB635" s="176"/>
      <c r="HC635" s="176"/>
      <c r="HD635" s="176"/>
      <c r="HE635" s="176"/>
      <c r="HF635" s="176"/>
      <c r="HG635" s="176"/>
      <c r="HH635" s="176"/>
      <c r="HI635" s="176"/>
      <c r="HJ635" s="176"/>
      <c r="HK635" s="176"/>
      <c r="HL635" s="176"/>
      <c r="HM635" s="176"/>
      <c r="HN635" s="176"/>
      <c r="HO635" s="176"/>
      <c r="HP635" s="176"/>
      <c r="HQ635" s="176"/>
      <c r="HR635" s="176"/>
      <c r="HS635" s="176"/>
      <c r="HT635" s="176"/>
      <c r="HU635" s="176"/>
      <c r="HV635" s="176"/>
      <c r="HW635" s="176"/>
      <c r="HX635" s="176"/>
      <c r="HY635" s="176"/>
      <c r="HZ635" s="176"/>
      <c r="IA635" s="176"/>
      <c r="IB635" s="176"/>
      <c r="IC635" s="176"/>
      <c r="ID635" s="176"/>
      <c r="IE635" s="176"/>
      <c r="IF635" s="176"/>
      <c r="IG635" s="176"/>
      <c r="IH635" s="176"/>
      <c r="II635" s="176"/>
      <c r="IJ635" s="176"/>
      <c r="IK635" s="176"/>
      <c r="IL635" s="176"/>
      <c r="IM635" s="176"/>
      <c r="IN635" s="176"/>
      <c r="IO635" s="176"/>
      <c r="IP635" s="176"/>
      <c r="IQ635" s="176"/>
      <c r="IR635" s="176"/>
      <c r="IS635" s="176"/>
      <c r="IT635" s="176"/>
      <c r="IU635" s="176"/>
      <c r="IV635" s="176"/>
    </row>
    <row r="636" spans="1:256" s="177" customFormat="1" ht="23.25" customHeight="1" x14ac:dyDescent="0.2">
      <c r="A636" s="591"/>
      <c r="B636" s="118" t="s">
        <v>242</v>
      </c>
      <c r="C636" s="673"/>
      <c r="D636" s="673"/>
      <c r="E636" s="150"/>
      <c r="F636" s="151"/>
      <c r="G636" s="596">
        <f>I628</f>
        <v>0</v>
      </c>
      <c r="H636" s="161"/>
      <c r="I636" s="153"/>
      <c r="J636" s="182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76"/>
      <c r="DX636" s="176"/>
      <c r="DY636" s="176"/>
      <c r="DZ636" s="176"/>
      <c r="EA636" s="176"/>
      <c r="EB636" s="176"/>
      <c r="EC636" s="176"/>
      <c r="ED636" s="176"/>
      <c r="EE636" s="176"/>
      <c r="EF636" s="176"/>
      <c r="EG636" s="176"/>
      <c r="EH636" s="176"/>
      <c r="EI636" s="176"/>
      <c r="EJ636" s="176"/>
      <c r="EK636" s="176"/>
      <c r="EL636" s="176"/>
      <c r="EM636" s="176"/>
      <c r="EN636" s="176"/>
      <c r="EO636" s="176"/>
      <c r="EP636" s="176"/>
      <c r="EQ636" s="176"/>
      <c r="ER636" s="176"/>
      <c r="ES636" s="176"/>
      <c r="ET636" s="176"/>
      <c r="EU636" s="176"/>
      <c r="EV636" s="176"/>
      <c r="EW636" s="176"/>
      <c r="EX636" s="176"/>
      <c r="EY636" s="176"/>
      <c r="EZ636" s="176"/>
      <c r="FA636" s="176"/>
      <c r="FB636" s="176"/>
      <c r="FC636" s="176"/>
      <c r="FD636" s="176"/>
      <c r="FE636" s="176"/>
      <c r="FF636" s="176"/>
      <c r="FG636" s="176"/>
      <c r="FH636" s="176"/>
      <c r="FI636" s="176"/>
      <c r="FJ636" s="176"/>
      <c r="FK636" s="176"/>
      <c r="FL636" s="176"/>
      <c r="FM636" s="176"/>
      <c r="FN636" s="176"/>
      <c r="FO636" s="176"/>
      <c r="FP636" s="176"/>
      <c r="FQ636" s="176"/>
      <c r="FR636" s="176"/>
      <c r="FS636" s="176"/>
      <c r="FT636" s="176"/>
      <c r="FU636" s="176"/>
      <c r="FV636" s="176"/>
      <c r="FW636" s="176"/>
      <c r="FX636" s="176"/>
      <c r="FY636" s="176"/>
      <c r="FZ636" s="176"/>
      <c r="GA636" s="176"/>
      <c r="GB636" s="176"/>
      <c r="GC636" s="176"/>
      <c r="GD636" s="176"/>
      <c r="GE636" s="176"/>
      <c r="GF636" s="176"/>
      <c r="GG636" s="176"/>
      <c r="GH636" s="176"/>
      <c r="GI636" s="176"/>
      <c r="GJ636" s="176"/>
      <c r="GK636" s="176"/>
      <c r="GL636" s="176"/>
      <c r="GM636" s="176"/>
      <c r="GN636" s="176"/>
      <c r="GO636" s="176"/>
      <c r="GP636" s="176"/>
      <c r="GQ636" s="176"/>
      <c r="GR636" s="176"/>
      <c r="GS636" s="176"/>
      <c r="GT636" s="176"/>
      <c r="GU636" s="176"/>
      <c r="GV636" s="176"/>
      <c r="GW636" s="176"/>
      <c r="GX636" s="176"/>
      <c r="GY636" s="176"/>
      <c r="GZ636" s="176"/>
      <c r="HA636" s="176"/>
      <c r="HB636" s="176"/>
      <c r="HC636" s="176"/>
      <c r="HD636" s="176"/>
      <c r="HE636" s="176"/>
      <c r="HF636" s="176"/>
      <c r="HG636" s="176"/>
      <c r="HH636" s="176"/>
      <c r="HI636" s="176"/>
      <c r="HJ636" s="176"/>
      <c r="HK636" s="176"/>
      <c r="HL636" s="176"/>
      <c r="HM636" s="176"/>
      <c r="HN636" s="176"/>
      <c r="HO636" s="176"/>
      <c r="HP636" s="176"/>
      <c r="HQ636" s="176"/>
      <c r="HR636" s="176"/>
      <c r="HS636" s="176"/>
      <c r="HT636" s="176"/>
      <c r="HU636" s="176"/>
      <c r="HV636" s="176"/>
      <c r="HW636" s="176"/>
      <c r="HX636" s="176"/>
      <c r="HY636" s="176"/>
      <c r="HZ636" s="176"/>
      <c r="IA636" s="176"/>
      <c r="IB636" s="176"/>
      <c r="IC636" s="176"/>
      <c r="ID636" s="176"/>
      <c r="IE636" s="176"/>
      <c r="IF636" s="176"/>
      <c r="IG636" s="176"/>
      <c r="IH636" s="176"/>
      <c r="II636" s="176"/>
      <c r="IJ636" s="176"/>
      <c r="IK636" s="176"/>
      <c r="IL636" s="176"/>
      <c r="IM636" s="176"/>
      <c r="IN636" s="176"/>
      <c r="IO636" s="176"/>
      <c r="IP636" s="176"/>
      <c r="IQ636" s="176"/>
      <c r="IR636" s="176"/>
      <c r="IS636" s="176"/>
      <c r="IT636" s="176"/>
      <c r="IU636" s="176"/>
      <c r="IV636" s="176"/>
    </row>
    <row r="637" spans="1:256" s="177" customFormat="1" ht="23.25" customHeight="1" x14ac:dyDescent="0.2">
      <c r="A637" s="591"/>
      <c r="B637" s="154" t="s">
        <v>243</v>
      </c>
      <c r="C637" s="155"/>
      <c r="D637" s="155"/>
      <c r="E637" s="156"/>
      <c r="F637" s="151"/>
      <c r="G637" s="598"/>
      <c r="H637" s="297"/>
      <c r="I637" s="159">
        <f>G635+G636</f>
        <v>0</v>
      </c>
      <c r="J637" s="179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6"/>
      <c r="BN637" s="176"/>
      <c r="BO637" s="176"/>
      <c r="BP637" s="176"/>
      <c r="BQ637" s="176"/>
      <c r="BR637" s="176"/>
      <c r="BS637" s="176"/>
      <c r="BT637" s="176"/>
      <c r="BU637" s="176"/>
      <c r="BV637" s="176"/>
      <c r="BW637" s="176"/>
      <c r="BX637" s="176"/>
      <c r="BY637" s="176"/>
      <c r="BZ637" s="176"/>
      <c r="CA637" s="176"/>
      <c r="CB637" s="176"/>
      <c r="CC637" s="176"/>
      <c r="CD637" s="176"/>
      <c r="CE637" s="176"/>
      <c r="CF637" s="176"/>
      <c r="CG637" s="176"/>
      <c r="CH637" s="176"/>
      <c r="CI637" s="176"/>
      <c r="CJ637" s="176"/>
      <c r="CK637" s="176"/>
      <c r="CL637" s="176"/>
      <c r="CM637" s="176"/>
      <c r="CN637" s="176"/>
      <c r="CO637" s="176"/>
      <c r="CP637" s="176"/>
      <c r="CQ637" s="176"/>
      <c r="CR637" s="176"/>
      <c r="CS637" s="176"/>
      <c r="CT637" s="176"/>
      <c r="CU637" s="176"/>
      <c r="CV637" s="176"/>
      <c r="CW637" s="176"/>
      <c r="CX637" s="176"/>
      <c r="CY637" s="176"/>
      <c r="CZ637" s="176"/>
      <c r="DA637" s="176"/>
      <c r="DB637" s="176"/>
      <c r="DC637" s="176"/>
      <c r="DD637" s="176"/>
      <c r="DE637" s="176"/>
      <c r="DF637" s="176"/>
      <c r="DG637" s="176"/>
      <c r="DH637" s="176"/>
      <c r="DI637" s="176"/>
      <c r="DJ637" s="176"/>
      <c r="DK637" s="176"/>
      <c r="DL637" s="176"/>
      <c r="DM637" s="176"/>
      <c r="DN637" s="176"/>
      <c r="DO637" s="176"/>
      <c r="DP637" s="176"/>
      <c r="DQ637" s="176"/>
      <c r="DR637" s="176"/>
      <c r="DS637" s="176"/>
      <c r="DT637" s="176"/>
      <c r="DU637" s="176"/>
      <c r="DV637" s="176"/>
      <c r="DW637" s="176"/>
      <c r="DX637" s="176"/>
      <c r="DY637" s="176"/>
      <c r="DZ637" s="176"/>
      <c r="EA637" s="176"/>
      <c r="EB637" s="176"/>
      <c r="EC637" s="176"/>
      <c r="ED637" s="176"/>
      <c r="EE637" s="176"/>
      <c r="EF637" s="176"/>
      <c r="EG637" s="176"/>
      <c r="EH637" s="176"/>
      <c r="EI637" s="176"/>
      <c r="EJ637" s="176"/>
      <c r="EK637" s="176"/>
      <c r="EL637" s="176"/>
      <c r="EM637" s="176"/>
      <c r="EN637" s="176"/>
      <c r="EO637" s="176"/>
      <c r="EP637" s="176"/>
      <c r="EQ637" s="176"/>
      <c r="ER637" s="176"/>
      <c r="ES637" s="176"/>
      <c r="ET637" s="176"/>
      <c r="EU637" s="176"/>
      <c r="EV637" s="176"/>
      <c r="EW637" s="176"/>
      <c r="EX637" s="176"/>
      <c r="EY637" s="176"/>
      <c r="EZ637" s="176"/>
      <c r="FA637" s="176"/>
      <c r="FB637" s="176"/>
      <c r="FC637" s="176"/>
      <c r="FD637" s="176"/>
      <c r="FE637" s="176"/>
      <c r="FF637" s="176"/>
      <c r="FG637" s="176"/>
      <c r="FH637" s="176"/>
      <c r="FI637" s="176"/>
      <c r="FJ637" s="176"/>
      <c r="FK637" s="176"/>
      <c r="FL637" s="176"/>
      <c r="FM637" s="176"/>
      <c r="FN637" s="176"/>
      <c r="FO637" s="176"/>
      <c r="FP637" s="176"/>
      <c r="FQ637" s="176"/>
      <c r="FR637" s="176"/>
      <c r="FS637" s="176"/>
      <c r="FT637" s="176"/>
      <c r="FU637" s="176"/>
      <c r="FV637" s="176"/>
      <c r="FW637" s="176"/>
      <c r="FX637" s="176"/>
      <c r="FY637" s="176"/>
      <c r="FZ637" s="176"/>
      <c r="GA637" s="176"/>
      <c r="GB637" s="176"/>
      <c r="GC637" s="176"/>
      <c r="GD637" s="176"/>
      <c r="GE637" s="176"/>
      <c r="GF637" s="176"/>
      <c r="GG637" s="176"/>
      <c r="GH637" s="176"/>
      <c r="GI637" s="176"/>
      <c r="GJ637" s="176"/>
      <c r="GK637" s="176"/>
      <c r="GL637" s="176"/>
      <c r="GM637" s="176"/>
      <c r="GN637" s="176"/>
      <c r="GO637" s="176"/>
      <c r="GP637" s="176"/>
      <c r="GQ637" s="176"/>
      <c r="GR637" s="176"/>
      <c r="GS637" s="176"/>
      <c r="GT637" s="176"/>
      <c r="GU637" s="176"/>
      <c r="GV637" s="176"/>
      <c r="GW637" s="176"/>
      <c r="GX637" s="176"/>
      <c r="GY637" s="176"/>
      <c r="GZ637" s="176"/>
      <c r="HA637" s="176"/>
      <c r="HB637" s="176"/>
      <c r="HC637" s="176"/>
      <c r="HD637" s="176"/>
      <c r="HE637" s="176"/>
      <c r="HF637" s="176"/>
      <c r="HG637" s="176"/>
      <c r="HH637" s="176"/>
      <c r="HI637" s="176"/>
      <c r="HJ637" s="176"/>
      <c r="HK637" s="176"/>
      <c r="HL637" s="176"/>
      <c r="HM637" s="176"/>
      <c r="HN637" s="176"/>
      <c r="HO637" s="176"/>
      <c r="HP637" s="176"/>
      <c r="HQ637" s="176"/>
      <c r="HR637" s="176"/>
      <c r="HS637" s="176"/>
      <c r="HT637" s="176"/>
      <c r="HU637" s="176"/>
      <c r="HV637" s="176"/>
      <c r="HW637" s="176"/>
      <c r="HX637" s="176"/>
      <c r="HY637" s="176"/>
      <c r="HZ637" s="176"/>
      <c r="IA637" s="176"/>
      <c r="IB637" s="176"/>
      <c r="IC637" s="176"/>
      <c r="ID637" s="176"/>
      <c r="IE637" s="176"/>
      <c r="IF637" s="176"/>
      <c r="IG637" s="176"/>
      <c r="IH637" s="176"/>
      <c r="II637" s="176"/>
      <c r="IJ637" s="176"/>
      <c r="IK637" s="176"/>
      <c r="IL637" s="176"/>
      <c r="IM637" s="176"/>
      <c r="IN637" s="176"/>
      <c r="IO637" s="176"/>
      <c r="IP637" s="176"/>
      <c r="IQ637" s="176"/>
      <c r="IR637" s="176"/>
      <c r="IS637" s="176"/>
      <c r="IT637" s="176"/>
      <c r="IU637" s="176"/>
      <c r="IV637" s="176"/>
    </row>
    <row r="638" spans="1:256" s="177" customFormat="1" ht="23.25" customHeight="1" thickBot="1" x14ac:dyDescent="0.25">
      <c r="A638" s="591"/>
      <c r="B638" s="318" t="s">
        <v>244</v>
      </c>
      <c r="C638" s="319"/>
      <c r="D638" s="319"/>
      <c r="E638" s="319"/>
      <c r="F638" s="699"/>
      <c r="G638" s="321"/>
      <c r="H638" s="700"/>
      <c r="I638" s="323">
        <f>I634+I637</f>
        <v>0.66</v>
      </c>
      <c r="J638" s="179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  <c r="BY638" s="176"/>
      <c r="BZ638" s="176"/>
      <c r="CA638" s="176"/>
      <c r="CB638" s="176"/>
      <c r="CC638" s="176"/>
      <c r="CD638" s="176"/>
      <c r="CE638" s="176"/>
      <c r="CF638" s="176"/>
      <c r="CG638" s="176"/>
      <c r="CH638" s="176"/>
      <c r="CI638" s="176"/>
      <c r="CJ638" s="176"/>
      <c r="CK638" s="176"/>
      <c r="CL638" s="176"/>
      <c r="CM638" s="176"/>
      <c r="CN638" s="176"/>
      <c r="CO638" s="176"/>
      <c r="CP638" s="176"/>
      <c r="CQ638" s="176"/>
      <c r="CR638" s="176"/>
      <c r="CS638" s="176"/>
      <c r="CT638" s="176"/>
      <c r="CU638" s="176"/>
      <c r="CV638" s="176"/>
      <c r="CW638" s="176"/>
      <c r="CX638" s="176"/>
      <c r="CY638" s="176"/>
      <c r="CZ638" s="176"/>
      <c r="DA638" s="176"/>
      <c r="DB638" s="176"/>
      <c r="DC638" s="176"/>
      <c r="DD638" s="176"/>
      <c r="DE638" s="176"/>
      <c r="DF638" s="176"/>
      <c r="DG638" s="176"/>
      <c r="DH638" s="176"/>
      <c r="DI638" s="176"/>
      <c r="DJ638" s="176"/>
      <c r="DK638" s="176"/>
      <c r="DL638" s="176"/>
      <c r="DM638" s="176"/>
      <c r="DN638" s="176"/>
      <c r="DO638" s="176"/>
      <c r="DP638" s="176"/>
      <c r="DQ638" s="176"/>
      <c r="DR638" s="176"/>
      <c r="DS638" s="176"/>
      <c r="DT638" s="176"/>
      <c r="DU638" s="176"/>
      <c r="DV638" s="176"/>
      <c r="DW638" s="176"/>
      <c r="DX638" s="176"/>
      <c r="DY638" s="176"/>
      <c r="DZ638" s="176"/>
      <c r="EA638" s="176"/>
      <c r="EB638" s="176"/>
      <c r="EC638" s="176"/>
      <c r="ED638" s="176"/>
      <c r="EE638" s="176"/>
      <c r="EF638" s="176"/>
      <c r="EG638" s="176"/>
      <c r="EH638" s="176"/>
      <c r="EI638" s="176"/>
      <c r="EJ638" s="176"/>
      <c r="EK638" s="176"/>
      <c r="EL638" s="176"/>
      <c r="EM638" s="176"/>
      <c r="EN638" s="176"/>
      <c r="EO638" s="176"/>
      <c r="EP638" s="176"/>
      <c r="EQ638" s="176"/>
      <c r="ER638" s="176"/>
      <c r="ES638" s="176"/>
      <c r="ET638" s="176"/>
      <c r="EU638" s="176"/>
      <c r="EV638" s="176"/>
      <c r="EW638" s="176"/>
      <c r="EX638" s="176"/>
      <c r="EY638" s="176"/>
      <c r="EZ638" s="176"/>
      <c r="FA638" s="176"/>
      <c r="FB638" s="176"/>
      <c r="FC638" s="176"/>
      <c r="FD638" s="176"/>
      <c r="FE638" s="176"/>
      <c r="FF638" s="176"/>
      <c r="FG638" s="176"/>
      <c r="FH638" s="176"/>
      <c r="FI638" s="176"/>
      <c r="FJ638" s="176"/>
      <c r="FK638" s="176"/>
      <c r="FL638" s="176"/>
      <c r="FM638" s="176"/>
      <c r="FN638" s="176"/>
      <c r="FO638" s="176"/>
      <c r="FP638" s="176"/>
      <c r="FQ638" s="176"/>
      <c r="FR638" s="176"/>
      <c r="FS638" s="176"/>
      <c r="FT638" s="176"/>
      <c r="FU638" s="176"/>
      <c r="FV638" s="176"/>
      <c r="FW638" s="176"/>
      <c r="FX638" s="176"/>
      <c r="FY638" s="176"/>
      <c r="FZ638" s="176"/>
      <c r="GA638" s="176"/>
      <c r="GB638" s="176"/>
      <c r="GC638" s="176"/>
      <c r="GD638" s="176"/>
      <c r="GE638" s="176"/>
      <c r="GF638" s="176"/>
      <c r="GG638" s="176"/>
      <c r="GH638" s="176"/>
      <c r="GI638" s="176"/>
      <c r="GJ638" s="176"/>
      <c r="GK638" s="176"/>
      <c r="GL638" s="176"/>
      <c r="GM638" s="176"/>
      <c r="GN638" s="176"/>
      <c r="GO638" s="176"/>
      <c r="GP638" s="176"/>
      <c r="GQ638" s="176"/>
      <c r="GR638" s="176"/>
      <c r="GS638" s="176"/>
      <c r="GT638" s="176"/>
      <c r="GU638" s="176"/>
      <c r="GV638" s="176"/>
      <c r="GW638" s="176"/>
      <c r="GX638" s="176"/>
      <c r="GY638" s="176"/>
      <c r="GZ638" s="176"/>
      <c r="HA638" s="176"/>
      <c r="HB638" s="176"/>
      <c r="HC638" s="176"/>
      <c r="HD638" s="176"/>
      <c r="HE638" s="176"/>
      <c r="HF638" s="176"/>
      <c r="HG638" s="176"/>
      <c r="HH638" s="176"/>
      <c r="HI638" s="176"/>
      <c r="HJ638" s="176"/>
      <c r="HK638" s="176"/>
      <c r="HL638" s="176"/>
      <c r="HM638" s="176"/>
      <c r="HN638" s="176"/>
      <c r="HO638" s="176"/>
      <c r="HP638" s="176"/>
      <c r="HQ638" s="176"/>
      <c r="HR638" s="176"/>
      <c r="HS638" s="176"/>
      <c r="HT638" s="176"/>
      <c r="HU638" s="176"/>
      <c r="HV638" s="176"/>
      <c r="HW638" s="176"/>
      <c r="HX638" s="176"/>
      <c r="HY638" s="176"/>
      <c r="HZ638" s="176"/>
      <c r="IA638" s="176"/>
      <c r="IB638" s="176"/>
      <c r="IC638" s="176"/>
      <c r="ID638" s="176"/>
      <c r="IE638" s="176"/>
      <c r="IF638" s="176"/>
      <c r="IG638" s="176"/>
      <c r="IH638" s="176"/>
      <c r="II638" s="176"/>
      <c r="IJ638" s="176"/>
      <c r="IK638" s="176"/>
      <c r="IL638" s="176"/>
      <c r="IM638" s="176"/>
      <c r="IN638" s="176"/>
      <c r="IO638" s="176"/>
      <c r="IP638" s="176"/>
      <c r="IQ638" s="176"/>
      <c r="IR638" s="176"/>
      <c r="IS638" s="176"/>
      <c r="IT638" s="176"/>
      <c r="IU638" s="176"/>
      <c r="IV638" s="176"/>
    </row>
    <row r="639" spans="1:256" x14ac:dyDescent="0.2">
      <c r="A639" s="582"/>
      <c r="B639" s="93"/>
      <c r="C639" s="94"/>
      <c r="D639" s="94"/>
      <c r="E639" s="94"/>
      <c r="F639" s="95"/>
      <c r="G639" s="96"/>
      <c r="H639" s="97"/>
      <c r="I639" s="164"/>
      <c r="J639" s="583"/>
      <c r="K639" s="584"/>
      <c r="L639" s="584"/>
      <c r="M639" s="585"/>
      <c r="N639" s="585"/>
      <c r="O639" s="585"/>
      <c r="P639" s="585"/>
      <c r="Q639" s="585"/>
      <c r="R639" s="585"/>
      <c r="S639" s="585"/>
      <c r="T639" s="585"/>
      <c r="U639" s="585"/>
      <c r="V639" s="585"/>
      <c r="W639" s="585"/>
      <c r="X639" s="585"/>
      <c r="Y639" s="585"/>
      <c r="Z639" s="585"/>
      <c r="AA639" s="585"/>
      <c r="AB639" s="585"/>
      <c r="AC639" s="585"/>
      <c r="AD639" s="585"/>
      <c r="AE639" s="585"/>
      <c r="AF639" s="585"/>
      <c r="AG639" s="585"/>
      <c r="AH639" s="585"/>
      <c r="AI639" s="585"/>
      <c r="AJ639" s="585"/>
      <c r="AK639" s="585"/>
      <c r="AL639" s="585"/>
      <c r="AM639" s="585"/>
      <c r="AN639" s="585"/>
      <c r="AO639" s="585"/>
      <c r="AP639" s="585"/>
      <c r="AQ639" s="585"/>
      <c r="AR639" s="585"/>
      <c r="AS639" s="585"/>
      <c r="AT639" s="585"/>
      <c r="AU639" s="585"/>
      <c r="AV639" s="585"/>
      <c r="AW639" s="585"/>
      <c r="AX639" s="585"/>
      <c r="AY639" s="585"/>
      <c r="AZ639" s="585"/>
      <c r="BA639" s="585"/>
      <c r="BB639" s="585"/>
      <c r="BC639" s="585"/>
      <c r="BD639" s="585"/>
      <c r="BE639" s="585"/>
      <c r="BF639" s="585"/>
      <c r="BG639" s="585"/>
      <c r="BH639" s="585"/>
      <c r="BI639" s="585"/>
      <c r="BJ639" s="585"/>
      <c r="BK639" s="585"/>
      <c r="BL639" s="585"/>
      <c r="BM639" s="585"/>
      <c r="BN639" s="585"/>
      <c r="BO639" s="585"/>
      <c r="BP639" s="585"/>
      <c r="BQ639" s="585"/>
      <c r="BR639" s="585"/>
      <c r="BS639" s="585"/>
      <c r="BT639" s="585"/>
      <c r="BU639" s="585"/>
      <c r="BV639" s="585"/>
      <c r="BW639" s="585"/>
      <c r="BX639" s="585"/>
      <c r="BY639" s="585"/>
      <c r="BZ639" s="585"/>
      <c r="CA639" s="585"/>
      <c r="CB639" s="585"/>
      <c r="CC639" s="585"/>
      <c r="CD639" s="585"/>
      <c r="CE639" s="585"/>
      <c r="CF639" s="585"/>
      <c r="CG639" s="585"/>
      <c r="CH639" s="585"/>
      <c r="CI639" s="585"/>
      <c r="CJ639" s="585"/>
      <c r="CK639" s="585"/>
      <c r="CL639" s="585"/>
      <c r="CM639" s="585"/>
      <c r="CN639" s="585"/>
      <c r="CO639" s="585"/>
      <c r="CP639" s="585"/>
      <c r="CQ639" s="585"/>
      <c r="CR639" s="585"/>
      <c r="CS639" s="585"/>
      <c r="CT639" s="585"/>
      <c r="CU639" s="585"/>
      <c r="CV639" s="585"/>
      <c r="CW639" s="585"/>
      <c r="CX639" s="585"/>
      <c r="CY639" s="585"/>
      <c r="CZ639" s="585"/>
      <c r="DA639" s="585"/>
      <c r="DB639" s="585"/>
      <c r="DC639" s="585"/>
      <c r="DD639" s="585"/>
      <c r="DE639" s="585"/>
      <c r="DF639" s="585"/>
      <c r="DG639" s="585"/>
      <c r="DH639" s="585"/>
      <c r="DI639" s="585"/>
      <c r="DJ639" s="585"/>
      <c r="DK639" s="585"/>
      <c r="DL639" s="585"/>
      <c r="DM639" s="585"/>
      <c r="DN639" s="585"/>
      <c r="DO639" s="585"/>
      <c r="DP639" s="585"/>
      <c r="DQ639" s="585"/>
      <c r="DR639" s="585"/>
      <c r="DS639" s="585"/>
      <c r="DT639" s="585"/>
      <c r="DU639" s="585"/>
      <c r="DV639" s="585"/>
      <c r="DW639" s="585"/>
      <c r="DX639" s="585"/>
      <c r="DY639" s="585"/>
      <c r="DZ639" s="585"/>
      <c r="EA639" s="585"/>
      <c r="EB639" s="585"/>
      <c r="EC639" s="585"/>
      <c r="ED639" s="585"/>
      <c r="EE639" s="585"/>
      <c r="EF639" s="585"/>
      <c r="EG639" s="585"/>
      <c r="EH639" s="585"/>
      <c r="EI639" s="585"/>
      <c r="EJ639" s="585"/>
      <c r="EK639" s="585"/>
      <c r="EL639" s="585"/>
      <c r="EM639" s="585"/>
      <c r="EN639" s="585"/>
      <c r="EO639" s="585"/>
      <c r="EP639" s="585"/>
      <c r="EQ639" s="585"/>
      <c r="ER639" s="585"/>
      <c r="ES639" s="585"/>
      <c r="ET639" s="585"/>
      <c r="EU639" s="585"/>
      <c r="EV639" s="585"/>
      <c r="EW639" s="585"/>
      <c r="EX639" s="585"/>
      <c r="EY639" s="585"/>
      <c r="EZ639" s="585"/>
      <c r="FA639" s="585"/>
      <c r="FB639" s="585"/>
      <c r="FC639" s="585"/>
      <c r="FD639" s="585"/>
      <c r="FE639" s="585"/>
      <c r="FF639" s="585"/>
      <c r="FG639" s="585"/>
      <c r="FH639" s="585"/>
      <c r="FI639" s="585"/>
      <c r="FJ639" s="585"/>
      <c r="FK639" s="585"/>
      <c r="FL639" s="585"/>
      <c r="FM639" s="585"/>
      <c r="FN639" s="585"/>
      <c r="FO639" s="585"/>
      <c r="FP639" s="585"/>
      <c r="FQ639" s="585"/>
      <c r="FR639" s="585"/>
      <c r="FS639" s="585"/>
      <c r="FT639" s="585"/>
      <c r="FU639" s="585"/>
      <c r="FV639" s="585"/>
      <c r="FW639" s="585"/>
      <c r="FX639" s="585"/>
      <c r="FY639" s="585"/>
      <c r="FZ639" s="585"/>
      <c r="GA639" s="585"/>
      <c r="GB639" s="585"/>
      <c r="GC639" s="585"/>
      <c r="GD639" s="585"/>
      <c r="GE639" s="585"/>
      <c r="GF639" s="585"/>
      <c r="GG639" s="585"/>
      <c r="GH639" s="585"/>
      <c r="GI639" s="585"/>
      <c r="GJ639" s="585"/>
      <c r="GK639" s="585"/>
      <c r="GL639" s="585"/>
      <c r="GM639" s="585"/>
      <c r="GN639" s="585"/>
      <c r="GO639" s="585"/>
      <c r="GP639" s="585"/>
      <c r="GQ639" s="585"/>
      <c r="GR639" s="585"/>
      <c r="GS639" s="585"/>
      <c r="GT639" s="585"/>
      <c r="GU639" s="585"/>
      <c r="GV639" s="585"/>
      <c r="GW639" s="585"/>
      <c r="GX639" s="585"/>
      <c r="GY639" s="585"/>
      <c r="GZ639" s="585"/>
      <c r="HA639" s="585"/>
      <c r="HB639" s="585"/>
      <c r="HC639" s="585"/>
      <c r="HD639" s="585"/>
      <c r="HE639" s="585"/>
      <c r="HF639" s="585"/>
      <c r="HG639" s="585"/>
      <c r="HH639" s="585"/>
      <c r="HI639" s="585"/>
      <c r="HJ639" s="585"/>
      <c r="HK639" s="585"/>
      <c r="HL639" s="585"/>
      <c r="HM639" s="585"/>
      <c r="HN639" s="585"/>
      <c r="HO639" s="585"/>
      <c r="HP639" s="585"/>
      <c r="HQ639" s="585"/>
      <c r="HR639" s="585"/>
      <c r="HS639" s="585"/>
      <c r="HT639" s="585"/>
      <c r="HU639" s="585"/>
      <c r="HV639" s="585"/>
      <c r="HW639" s="585"/>
      <c r="HX639" s="585"/>
      <c r="HY639" s="585"/>
      <c r="HZ639" s="585"/>
      <c r="IA639" s="585"/>
      <c r="IB639" s="585"/>
      <c r="IC639" s="585"/>
      <c r="ID639" s="585"/>
      <c r="IE639" s="585"/>
      <c r="IF639" s="585"/>
      <c r="IG639" s="585"/>
      <c r="IH639" s="585"/>
      <c r="II639" s="585"/>
      <c r="IJ639" s="585"/>
      <c r="IK639" s="585"/>
      <c r="IL639" s="585"/>
      <c r="IM639" s="585"/>
      <c r="IN639" s="585"/>
      <c r="IO639" s="585"/>
      <c r="IP639" s="585"/>
      <c r="IQ639" s="585"/>
      <c r="IR639" s="585"/>
      <c r="IS639" s="585"/>
      <c r="IT639" s="585"/>
      <c r="IU639" s="585"/>
      <c r="IV639" s="585"/>
    </row>
    <row r="640" spans="1:256" x14ac:dyDescent="0.2">
      <c r="A640" s="582"/>
      <c r="B640" s="822" t="s">
        <v>211</v>
      </c>
      <c r="C640" s="823"/>
      <c r="D640" s="823"/>
      <c r="E640" s="823"/>
      <c r="F640" s="823"/>
      <c r="G640" s="823"/>
      <c r="H640" s="823"/>
      <c r="I640" s="824"/>
      <c r="J640" s="583"/>
      <c r="K640" s="584"/>
      <c r="L640" s="584"/>
      <c r="M640" s="585"/>
      <c r="N640" s="585"/>
      <c r="O640" s="585"/>
      <c r="P640" s="585"/>
      <c r="Q640" s="585"/>
      <c r="R640" s="585"/>
      <c r="S640" s="585"/>
      <c r="T640" s="585"/>
      <c r="U640" s="585"/>
      <c r="V640" s="585"/>
      <c r="W640" s="585"/>
      <c r="X640" s="585"/>
      <c r="Y640" s="585"/>
      <c r="Z640" s="585"/>
      <c r="AA640" s="585"/>
      <c r="AB640" s="585"/>
      <c r="AC640" s="585"/>
      <c r="AD640" s="585"/>
      <c r="AE640" s="585"/>
      <c r="AF640" s="585"/>
      <c r="AG640" s="585"/>
      <c r="AH640" s="585"/>
      <c r="AI640" s="585"/>
      <c r="AJ640" s="585"/>
      <c r="AK640" s="585"/>
      <c r="AL640" s="585"/>
      <c r="AM640" s="585"/>
      <c r="AN640" s="585"/>
      <c r="AO640" s="585"/>
      <c r="AP640" s="585"/>
      <c r="AQ640" s="585"/>
      <c r="AR640" s="585"/>
      <c r="AS640" s="585"/>
      <c r="AT640" s="585"/>
      <c r="AU640" s="585"/>
      <c r="AV640" s="585"/>
      <c r="AW640" s="585"/>
      <c r="AX640" s="585"/>
      <c r="AY640" s="585"/>
      <c r="AZ640" s="585"/>
      <c r="BA640" s="585"/>
      <c r="BB640" s="585"/>
      <c r="BC640" s="585"/>
      <c r="BD640" s="585"/>
      <c r="BE640" s="585"/>
      <c r="BF640" s="585"/>
      <c r="BG640" s="585"/>
      <c r="BH640" s="585"/>
      <c r="BI640" s="585"/>
      <c r="BJ640" s="585"/>
      <c r="BK640" s="585"/>
      <c r="BL640" s="585"/>
      <c r="BM640" s="585"/>
      <c r="BN640" s="585"/>
      <c r="BO640" s="585"/>
      <c r="BP640" s="585"/>
      <c r="BQ640" s="585"/>
      <c r="BR640" s="585"/>
      <c r="BS640" s="585"/>
      <c r="BT640" s="585"/>
      <c r="BU640" s="585"/>
      <c r="BV640" s="585"/>
      <c r="BW640" s="585"/>
      <c r="BX640" s="585"/>
      <c r="BY640" s="585"/>
      <c r="BZ640" s="585"/>
      <c r="CA640" s="585"/>
      <c r="CB640" s="585"/>
      <c r="CC640" s="585"/>
      <c r="CD640" s="585"/>
      <c r="CE640" s="585"/>
      <c r="CF640" s="585"/>
      <c r="CG640" s="585"/>
      <c r="CH640" s="585"/>
      <c r="CI640" s="585"/>
      <c r="CJ640" s="585"/>
      <c r="CK640" s="585"/>
      <c r="CL640" s="585"/>
      <c r="CM640" s="585"/>
      <c r="CN640" s="585"/>
      <c r="CO640" s="585"/>
      <c r="CP640" s="585"/>
      <c r="CQ640" s="585"/>
      <c r="CR640" s="585"/>
      <c r="CS640" s="585"/>
      <c r="CT640" s="585"/>
      <c r="CU640" s="585"/>
      <c r="CV640" s="585"/>
      <c r="CW640" s="585"/>
      <c r="CX640" s="585"/>
      <c r="CY640" s="585"/>
      <c r="CZ640" s="585"/>
      <c r="DA640" s="585"/>
      <c r="DB640" s="585"/>
      <c r="DC640" s="585"/>
      <c r="DD640" s="585"/>
      <c r="DE640" s="585"/>
      <c r="DF640" s="585"/>
      <c r="DG640" s="585"/>
      <c r="DH640" s="585"/>
      <c r="DI640" s="585"/>
      <c r="DJ640" s="585"/>
      <c r="DK640" s="585"/>
      <c r="DL640" s="585"/>
      <c r="DM640" s="585"/>
      <c r="DN640" s="585"/>
      <c r="DO640" s="585"/>
      <c r="DP640" s="585"/>
      <c r="DQ640" s="585"/>
      <c r="DR640" s="585"/>
      <c r="DS640" s="585"/>
      <c r="DT640" s="585"/>
      <c r="DU640" s="585"/>
      <c r="DV640" s="585"/>
      <c r="DW640" s="585"/>
      <c r="DX640" s="585"/>
      <c r="DY640" s="585"/>
      <c r="DZ640" s="585"/>
      <c r="EA640" s="585"/>
      <c r="EB640" s="585"/>
      <c r="EC640" s="585"/>
      <c r="ED640" s="585"/>
      <c r="EE640" s="585"/>
      <c r="EF640" s="585"/>
      <c r="EG640" s="585"/>
      <c r="EH640" s="585"/>
      <c r="EI640" s="585"/>
      <c r="EJ640" s="585"/>
      <c r="EK640" s="585"/>
      <c r="EL640" s="585"/>
      <c r="EM640" s="585"/>
      <c r="EN640" s="585"/>
      <c r="EO640" s="585"/>
      <c r="EP640" s="585"/>
      <c r="EQ640" s="585"/>
      <c r="ER640" s="585"/>
      <c r="ES640" s="585"/>
      <c r="ET640" s="585"/>
      <c r="EU640" s="585"/>
      <c r="EV640" s="585"/>
      <c r="EW640" s="585"/>
      <c r="EX640" s="585"/>
      <c r="EY640" s="585"/>
      <c r="EZ640" s="585"/>
      <c r="FA640" s="585"/>
      <c r="FB640" s="585"/>
      <c r="FC640" s="585"/>
      <c r="FD640" s="585"/>
      <c r="FE640" s="585"/>
      <c r="FF640" s="585"/>
      <c r="FG640" s="585"/>
      <c r="FH640" s="585"/>
      <c r="FI640" s="585"/>
      <c r="FJ640" s="585"/>
      <c r="FK640" s="585"/>
      <c r="FL640" s="585"/>
      <c r="FM640" s="585"/>
      <c r="FN640" s="585"/>
      <c r="FO640" s="585"/>
      <c r="FP640" s="585"/>
      <c r="FQ640" s="585"/>
      <c r="FR640" s="585"/>
      <c r="FS640" s="585"/>
      <c r="FT640" s="585"/>
      <c r="FU640" s="585"/>
      <c r="FV640" s="585"/>
      <c r="FW640" s="585"/>
      <c r="FX640" s="585"/>
      <c r="FY640" s="585"/>
      <c r="FZ640" s="585"/>
      <c r="GA640" s="585"/>
      <c r="GB640" s="585"/>
      <c r="GC640" s="585"/>
      <c r="GD640" s="585"/>
      <c r="GE640" s="585"/>
      <c r="GF640" s="585"/>
      <c r="GG640" s="585"/>
      <c r="GH640" s="585"/>
      <c r="GI640" s="585"/>
      <c r="GJ640" s="585"/>
      <c r="GK640" s="585"/>
      <c r="GL640" s="585"/>
      <c r="GM640" s="585"/>
      <c r="GN640" s="585"/>
      <c r="GO640" s="585"/>
      <c r="GP640" s="585"/>
      <c r="GQ640" s="585"/>
      <c r="GR640" s="585"/>
      <c r="GS640" s="585"/>
      <c r="GT640" s="585"/>
      <c r="GU640" s="585"/>
      <c r="GV640" s="585"/>
      <c r="GW640" s="585"/>
      <c r="GX640" s="585"/>
      <c r="GY640" s="585"/>
      <c r="GZ640" s="585"/>
      <c r="HA640" s="585"/>
      <c r="HB640" s="585"/>
      <c r="HC640" s="585"/>
      <c r="HD640" s="585"/>
      <c r="HE640" s="585"/>
      <c r="HF640" s="585"/>
      <c r="HG640" s="585"/>
      <c r="HH640" s="585"/>
      <c r="HI640" s="585"/>
      <c r="HJ640" s="585"/>
      <c r="HK640" s="585"/>
      <c r="HL640" s="585"/>
      <c r="HM640" s="585"/>
      <c r="HN640" s="585"/>
      <c r="HO640" s="585"/>
      <c r="HP640" s="585"/>
      <c r="HQ640" s="585"/>
      <c r="HR640" s="585"/>
      <c r="HS640" s="585"/>
      <c r="HT640" s="585"/>
      <c r="HU640" s="585"/>
      <c r="HV640" s="585"/>
      <c r="HW640" s="585"/>
      <c r="HX640" s="585"/>
      <c r="HY640" s="585"/>
      <c r="HZ640" s="585"/>
      <c r="IA640" s="585"/>
      <c r="IB640" s="585"/>
      <c r="IC640" s="585"/>
      <c r="ID640" s="585"/>
      <c r="IE640" s="585"/>
      <c r="IF640" s="585"/>
      <c r="IG640" s="585"/>
      <c r="IH640" s="585"/>
      <c r="II640" s="585"/>
      <c r="IJ640" s="585"/>
      <c r="IK640" s="585"/>
      <c r="IL640" s="585"/>
      <c r="IM640" s="585"/>
      <c r="IN640" s="585"/>
      <c r="IO640" s="585"/>
      <c r="IP640" s="585"/>
      <c r="IQ640" s="585"/>
      <c r="IR640" s="585"/>
      <c r="IS640" s="585"/>
      <c r="IT640" s="585"/>
      <c r="IU640" s="585"/>
      <c r="IV640" s="585"/>
    </row>
    <row r="641" spans="1:256" x14ac:dyDescent="0.2">
      <c r="A641" s="582"/>
      <c r="B641" s="822" t="s">
        <v>212</v>
      </c>
      <c r="C641" s="823"/>
      <c r="D641" s="823"/>
      <c r="E641" s="823"/>
      <c r="F641" s="823"/>
      <c r="G641" s="823"/>
      <c r="H641" s="823"/>
      <c r="I641" s="824"/>
      <c r="J641" s="583"/>
      <c r="K641" s="584"/>
      <c r="L641" s="584"/>
      <c r="M641" s="585"/>
      <c r="N641" s="585"/>
      <c r="O641" s="585"/>
      <c r="P641" s="585"/>
      <c r="Q641" s="585"/>
      <c r="R641" s="585"/>
      <c r="S641" s="585"/>
      <c r="T641" s="585"/>
      <c r="U641" s="585"/>
      <c r="V641" s="585"/>
      <c r="W641" s="585"/>
      <c r="X641" s="585"/>
      <c r="Y641" s="585"/>
      <c r="Z641" s="585"/>
      <c r="AA641" s="585"/>
      <c r="AB641" s="585"/>
      <c r="AC641" s="585"/>
      <c r="AD641" s="585"/>
      <c r="AE641" s="585"/>
      <c r="AF641" s="585"/>
      <c r="AG641" s="585"/>
      <c r="AH641" s="585"/>
      <c r="AI641" s="585"/>
      <c r="AJ641" s="585"/>
      <c r="AK641" s="585"/>
      <c r="AL641" s="585"/>
      <c r="AM641" s="585"/>
      <c r="AN641" s="585"/>
      <c r="AO641" s="585"/>
      <c r="AP641" s="585"/>
      <c r="AQ641" s="585"/>
      <c r="AR641" s="585"/>
      <c r="AS641" s="585"/>
      <c r="AT641" s="585"/>
      <c r="AU641" s="585"/>
      <c r="AV641" s="585"/>
      <c r="AW641" s="585"/>
      <c r="AX641" s="585"/>
      <c r="AY641" s="585"/>
      <c r="AZ641" s="585"/>
      <c r="BA641" s="585"/>
      <c r="BB641" s="585"/>
      <c r="BC641" s="585"/>
      <c r="BD641" s="585"/>
      <c r="BE641" s="585"/>
      <c r="BF641" s="585"/>
      <c r="BG641" s="585"/>
      <c r="BH641" s="585"/>
      <c r="BI641" s="585"/>
      <c r="BJ641" s="585"/>
      <c r="BK641" s="585"/>
      <c r="BL641" s="585"/>
      <c r="BM641" s="585"/>
      <c r="BN641" s="585"/>
      <c r="BO641" s="585"/>
      <c r="BP641" s="585"/>
      <c r="BQ641" s="585"/>
      <c r="BR641" s="585"/>
      <c r="BS641" s="585"/>
      <c r="BT641" s="585"/>
      <c r="BU641" s="585"/>
      <c r="BV641" s="585"/>
      <c r="BW641" s="585"/>
      <c r="BX641" s="585"/>
      <c r="BY641" s="585"/>
      <c r="BZ641" s="585"/>
      <c r="CA641" s="585"/>
      <c r="CB641" s="585"/>
      <c r="CC641" s="585"/>
      <c r="CD641" s="585"/>
      <c r="CE641" s="585"/>
      <c r="CF641" s="585"/>
      <c r="CG641" s="585"/>
      <c r="CH641" s="585"/>
      <c r="CI641" s="585"/>
      <c r="CJ641" s="585"/>
      <c r="CK641" s="585"/>
      <c r="CL641" s="585"/>
      <c r="CM641" s="585"/>
      <c r="CN641" s="585"/>
      <c r="CO641" s="585"/>
      <c r="CP641" s="585"/>
      <c r="CQ641" s="585"/>
      <c r="CR641" s="585"/>
      <c r="CS641" s="585"/>
      <c r="CT641" s="585"/>
      <c r="CU641" s="585"/>
      <c r="CV641" s="585"/>
      <c r="CW641" s="585"/>
      <c r="CX641" s="585"/>
      <c r="CY641" s="585"/>
      <c r="CZ641" s="585"/>
      <c r="DA641" s="585"/>
      <c r="DB641" s="585"/>
      <c r="DC641" s="585"/>
      <c r="DD641" s="585"/>
      <c r="DE641" s="585"/>
      <c r="DF641" s="585"/>
      <c r="DG641" s="585"/>
      <c r="DH641" s="585"/>
      <c r="DI641" s="585"/>
      <c r="DJ641" s="585"/>
      <c r="DK641" s="585"/>
      <c r="DL641" s="585"/>
      <c r="DM641" s="585"/>
      <c r="DN641" s="585"/>
      <c r="DO641" s="585"/>
      <c r="DP641" s="585"/>
      <c r="DQ641" s="585"/>
      <c r="DR641" s="585"/>
      <c r="DS641" s="585"/>
      <c r="DT641" s="585"/>
      <c r="DU641" s="585"/>
      <c r="DV641" s="585"/>
      <c r="DW641" s="585"/>
      <c r="DX641" s="585"/>
      <c r="DY641" s="585"/>
      <c r="DZ641" s="585"/>
      <c r="EA641" s="585"/>
      <c r="EB641" s="585"/>
      <c r="EC641" s="585"/>
      <c r="ED641" s="585"/>
      <c r="EE641" s="585"/>
      <c r="EF641" s="585"/>
      <c r="EG641" s="585"/>
      <c r="EH641" s="585"/>
      <c r="EI641" s="585"/>
      <c r="EJ641" s="585"/>
      <c r="EK641" s="585"/>
      <c r="EL641" s="585"/>
      <c r="EM641" s="585"/>
      <c r="EN641" s="585"/>
      <c r="EO641" s="585"/>
      <c r="EP641" s="585"/>
      <c r="EQ641" s="585"/>
      <c r="ER641" s="585"/>
      <c r="ES641" s="585"/>
      <c r="ET641" s="585"/>
      <c r="EU641" s="585"/>
      <c r="EV641" s="585"/>
      <c r="EW641" s="585"/>
      <c r="EX641" s="585"/>
      <c r="EY641" s="585"/>
      <c r="EZ641" s="585"/>
      <c r="FA641" s="585"/>
      <c r="FB641" s="585"/>
      <c r="FC641" s="585"/>
      <c r="FD641" s="585"/>
      <c r="FE641" s="585"/>
      <c r="FF641" s="585"/>
      <c r="FG641" s="585"/>
      <c r="FH641" s="585"/>
      <c r="FI641" s="585"/>
      <c r="FJ641" s="585"/>
      <c r="FK641" s="585"/>
      <c r="FL641" s="585"/>
      <c r="FM641" s="585"/>
      <c r="FN641" s="585"/>
      <c r="FO641" s="585"/>
      <c r="FP641" s="585"/>
      <c r="FQ641" s="585"/>
      <c r="FR641" s="585"/>
      <c r="FS641" s="585"/>
      <c r="FT641" s="585"/>
      <c r="FU641" s="585"/>
      <c r="FV641" s="585"/>
      <c r="FW641" s="585"/>
      <c r="FX641" s="585"/>
      <c r="FY641" s="585"/>
      <c r="FZ641" s="585"/>
      <c r="GA641" s="585"/>
      <c r="GB641" s="585"/>
      <c r="GC641" s="585"/>
      <c r="GD641" s="585"/>
      <c r="GE641" s="585"/>
      <c r="GF641" s="585"/>
      <c r="GG641" s="585"/>
      <c r="GH641" s="585"/>
      <c r="GI641" s="585"/>
      <c r="GJ641" s="585"/>
      <c r="GK641" s="585"/>
      <c r="GL641" s="585"/>
      <c r="GM641" s="585"/>
      <c r="GN641" s="585"/>
      <c r="GO641" s="585"/>
      <c r="GP641" s="585"/>
      <c r="GQ641" s="585"/>
      <c r="GR641" s="585"/>
      <c r="GS641" s="585"/>
      <c r="GT641" s="585"/>
      <c r="GU641" s="585"/>
      <c r="GV641" s="585"/>
      <c r="GW641" s="585"/>
      <c r="GX641" s="585"/>
      <c r="GY641" s="585"/>
      <c r="GZ641" s="585"/>
      <c r="HA641" s="585"/>
      <c r="HB641" s="585"/>
      <c r="HC641" s="585"/>
      <c r="HD641" s="585"/>
      <c r="HE641" s="585"/>
      <c r="HF641" s="585"/>
      <c r="HG641" s="585"/>
      <c r="HH641" s="585"/>
      <c r="HI641" s="585"/>
      <c r="HJ641" s="585"/>
      <c r="HK641" s="585"/>
      <c r="HL641" s="585"/>
      <c r="HM641" s="585"/>
      <c r="HN641" s="585"/>
      <c r="HO641" s="585"/>
      <c r="HP641" s="585"/>
      <c r="HQ641" s="585"/>
      <c r="HR641" s="585"/>
      <c r="HS641" s="585"/>
      <c r="HT641" s="585"/>
      <c r="HU641" s="585"/>
      <c r="HV641" s="585"/>
      <c r="HW641" s="585"/>
      <c r="HX641" s="585"/>
      <c r="HY641" s="585"/>
      <c r="HZ641" s="585"/>
      <c r="IA641" s="585"/>
      <c r="IB641" s="585"/>
      <c r="IC641" s="585"/>
      <c r="ID641" s="585"/>
      <c r="IE641" s="585"/>
      <c r="IF641" s="585"/>
      <c r="IG641" s="585"/>
      <c r="IH641" s="585"/>
      <c r="II641" s="585"/>
      <c r="IJ641" s="585"/>
      <c r="IK641" s="585"/>
      <c r="IL641" s="585"/>
      <c r="IM641" s="585"/>
      <c r="IN641" s="585"/>
      <c r="IO641" s="585"/>
      <c r="IP641" s="585"/>
      <c r="IQ641" s="585"/>
      <c r="IR641" s="585"/>
      <c r="IS641" s="585"/>
      <c r="IT641" s="585"/>
      <c r="IU641" s="585"/>
      <c r="IV641" s="585"/>
    </row>
    <row r="642" spans="1:256" ht="12.75" customHeight="1" x14ac:dyDescent="0.2">
      <c r="A642" s="582"/>
      <c r="B642" s="894" t="str">
        <f>B4</f>
        <v>Substituição dos sistemas de climatização dos cartórios do Edifício Sede por VRF</v>
      </c>
      <c r="C642" s="895"/>
      <c r="D642" s="895"/>
      <c r="E642" s="895"/>
      <c r="F642" s="895"/>
      <c r="G642" s="895"/>
      <c r="H642" s="895"/>
      <c r="I642" s="896"/>
      <c r="J642" s="583"/>
      <c r="K642" s="584"/>
      <c r="L642" s="584"/>
      <c r="M642" s="585"/>
      <c r="N642" s="585"/>
      <c r="O642" s="585"/>
      <c r="P642" s="585"/>
      <c r="Q642" s="585"/>
      <c r="R642" s="585"/>
      <c r="S642" s="585"/>
      <c r="T642" s="585"/>
      <c r="U642" s="585"/>
      <c r="V642" s="585"/>
      <c r="W642" s="585"/>
      <c r="X642" s="585"/>
      <c r="Y642" s="585"/>
      <c r="Z642" s="585"/>
      <c r="AA642" s="585"/>
      <c r="AB642" s="585"/>
      <c r="AC642" s="585"/>
      <c r="AD642" s="585"/>
      <c r="AE642" s="585"/>
      <c r="AF642" s="585"/>
      <c r="AG642" s="585"/>
      <c r="AH642" s="585"/>
      <c r="AI642" s="585"/>
      <c r="AJ642" s="585"/>
      <c r="AK642" s="585"/>
      <c r="AL642" s="585"/>
      <c r="AM642" s="585"/>
      <c r="AN642" s="585"/>
      <c r="AO642" s="585"/>
      <c r="AP642" s="585"/>
      <c r="AQ642" s="585"/>
      <c r="AR642" s="585"/>
      <c r="AS642" s="585"/>
      <c r="AT642" s="585"/>
      <c r="AU642" s="585"/>
      <c r="AV642" s="585"/>
      <c r="AW642" s="585"/>
      <c r="AX642" s="585"/>
      <c r="AY642" s="585"/>
      <c r="AZ642" s="585"/>
      <c r="BA642" s="585"/>
      <c r="BB642" s="585"/>
      <c r="BC642" s="585"/>
      <c r="BD642" s="585"/>
      <c r="BE642" s="585"/>
      <c r="BF642" s="585"/>
      <c r="BG642" s="585"/>
      <c r="BH642" s="585"/>
      <c r="BI642" s="585"/>
      <c r="BJ642" s="585"/>
      <c r="BK642" s="585"/>
      <c r="BL642" s="585"/>
      <c r="BM642" s="585"/>
      <c r="BN642" s="585"/>
      <c r="BO642" s="585"/>
      <c r="BP642" s="585"/>
      <c r="BQ642" s="585"/>
      <c r="BR642" s="585"/>
      <c r="BS642" s="585"/>
      <c r="BT642" s="585"/>
      <c r="BU642" s="585"/>
      <c r="BV642" s="585"/>
      <c r="BW642" s="585"/>
      <c r="BX642" s="585"/>
      <c r="BY642" s="585"/>
      <c r="BZ642" s="585"/>
      <c r="CA642" s="585"/>
      <c r="CB642" s="585"/>
      <c r="CC642" s="585"/>
      <c r="CD642" s="585"/>
      <c r="CE642" s="585"/>
      <c r="CF642" s="585"/>
      <c r="CG642" s="585"/>
      <c r="CH642" s="585"/>
      <c r="CI642" s="585"/>
      <c r="CJ642" s="585"/>
      <c r="CK642" s="585"/>
      <c r="CL642" s="585"/>
      <c r="CM642" s="585"/>
      <c r="CN642" s="585"/>
      <c r="CO642" s="585"/>
      <c r="CP642" s="585"/>
      <c r="CQ642" s="585"/>
      <c r="CR642" s="585"/>
      <c r="CS642" s="585"/>
      <c r="CT642" s="585"/>
      <c r="CU642" s="585"/>
      <c r="CV642" s="585"/>
      <c r="CW642" s="585"/>
      <c r="CX642" s="585"/>
      <c r="CY642" s="585"/>
      <c r="CZ642" s="585"/>
      <c r="DA642" s="585"/>
      <c r="DB642" s="585"/>
      <c r="DC642" s="585"/>
      <c r="DD642" s="585"/>
      <c r="DE642" s="585"/>
      <c r="DF642" s="585"/>
      <c r="DG642" s="585"/>
      <c r="DH642" s="585"/>
      <c r="DI642" s="585"/>
      <c r="DJ642" s="585"/>
      <c r="DK642" s="585"/>
      <c r="DL642" s="585"/>
      <c r="DM642" s="585"/>
      <c r="DN642" s="585"/>
      <c r="DO642" s="585"/>
      <c r="DP642" s="585"/>
      <c r="DQ642" s="585"/>
      <c r="DR642" s="585"/>
      <c r="DS642" s="585"/>
      <c r="DT642" s="585"/>
      <c r="DU642" s="585"/>
      <c r="DV642" s="585"/>
      <c r="DW642" s="585"/>
      <c r="DX642" s="585"/>
      <c r="DY642" s="585"/>
      <c r="DZ642" s="585"/>
      <c r="EA642" s="585"/>
      <c r="EB642" s="585"/>
      <c r="EC642" s="585"/>
      <c r="ED642" s="585"/>
      <c r="EE642" s="585"/>
      <c r="EF642" s="585"/>
      <c r="EG642" s="585"/>
      <c r="EH642" s="585"/>
      <c r="EI642" s="585"/>
      <c r="EJ642" s="585"/>
      <c r="EK642" s="585"/>
      <c r="EL642" s="585"/>
      <c r="EM642" s="585"/>
      <c r="EN642" s="585"/>
      <c r="EO642" s="585"/>
      <c r="EP642" s="585"/>
      <c r="EQ642" s="585"/>
      <c r="ER642" s="585"/>
      <c r="ES642" s="585"/>
      <c r="ET642" s="585"/>
      <c r="EU642" s="585"/>
      <c r="EV642" s="585"/>
      <c r="EW642" s="585"/>
      <c r="EX642" s="585"/>
      <c r="EY642" s="585"/>
      <c r="EZ642" s="585"/>
      <c r="FA642" s="585"/>
      <c r="FB642" s="585"/>
      <c r="FC642" s="585"/>
      <c r="FD642" s="585"/>
      <c r="FE642" s="585"/>
      <c r="FF642" s="585"/>
      <c r="FG642" s="585"/>
      <c r="FH642" s="585"/>
      <c r="FI642" s="585"/>
      <c r="FJ642" s="585"/>
      <c r="FK642" s="585"/>
      <c r="FL642" s="585"/>
      <c r="FM642" s="585"/>
      <c r="FN642" s="585"/>
      <c r="FO642" s="585"/>
      <c r="FP642" s="585"/>
      <c r="FQ642" s="585"/>
      <c r="FR642" s="585"/>
      <c r="FS642" s="585"/>
      <c r="FT642" s="585"/>
      <c r="FU642" s="585"/>
      <c r="FV642" s="585"/>
      <c r="FW642" s="585"/>
      <c r="FX642" s="585"/>
      <c r="FY642" s="585"/>
      <c r="FZ642" s="585"/>
      <c r="GA642" s="585"/>
      <c r="GB642" s="585"/>
      <c r="GC642" s="585"/>
      <c r="GD642" s="585"/>
      <c r="GE642" s="585"/>
      <c r="GF642" s="585"/>
      <c r="GG642" s="585"/>
      <c r="GH642" s="585"/>
      <c r="GI642" s="585"/>
      <c r="GJ642" s="585"/>
      <c r="GK642" s="585"/>
      <c r="GL642" s="585"/>
      <c r="GM642" s="585"/>
      <c r="GN642" s="585"/>
      <c r="GO642" s="585"/>
      <c r="GP642" s="585"/>
      <c r="GQ642" s="585"/>
      <c r="GR642" s="585"/>
      <c r="GS642" s="585"/>
      <c r="GT642" s="585"/>
      <c r="GU642" s="585"/>
      <c r="GV642" s="585"/>
      <c r="GW642" s="585"/>
      <c r="GX642" s="585"/>
      <c r="GY642" s="585"/>
      <c r="GZ642" s="585"/>
      <c r="HA642" s="585"/>
      <c r="HB642" s="585"/>
      <c r="HC642" s="585"/>
      <c r="HD642" s="585"/>
      <c r="HE642" s="585"/>
      <c r="HF642" s="585"/>
      <c r="HG642" s="585"/>
      <c r="HH642" s="585"/>
      <c r="HI642" s="585"/>
      <c r="HJ642" s="585"/>
      <c r="HK642" s="585"/>
      <c r="HL642" s="585"/>
      <c r="HM642" s="585"/>
      <c r="HN642" s="585"/>
      <c r="HO642" s="585"/>
      <c r="HP642" s="585"/>
      <c r="HQ642" s="585"/>
      <c r="HR642" s="585"/>
      <c r="HS642" s="585"/>
      <c r="HT642" s="585"/>
      <c r="HU642" s="585"/>
      <c r="HV642" s="585"/>
      <c r="HW642" s="585"/>
      <c r="HX642" s="585"/>
      <c r="HY642" s="585"/>
      <c r="HZ642" s="585"/>
      <c r="IA642" s="585"/>
      <c r="IB642" s="585"/>
      <c r="IC642" s="585"/>
      <c r="ID642" s="585"/>
      <c r="IE642" s="585"/>
      <c r="IF642" s="585"/>
      <c r="IG642" s="585"/>
      <c r="IH642" s="585"/>
      <c r="II642" s="585"/>
      <c r="IJ642" s="585"/>
      <c r="IK642" s="585"/>
      <c r="IL642" s="585"/>
      <c r="IM642" s="585"/>
      <c r="IN642" s="585"/>
      <c r="IO642" s="585"/>
      <c r="IP642" s="585"/>
      <c r="IQ642" s="585"/>
      <c r="IR642" s="585"/>
      <c r="IS642" s="585"/>
      <c r="IT642" s="585"/>
      <c r="IU642" s="585"/>
      <c r="IV642" s="585"/>
    </row>
    <row r="643" spans="1:256" ht="12.75" customHeight="1" x14ac:dyDescent="0.2">
      <c r="A643" s="582"/>
      <c r="B643" s="847"/>
      <c r="C643" s="848"/>
      <c r="D643" s="848"/>
      <c r="E643" s="848"/>
      <c r="F643" s="848"/>
      <c r="G643" s="848"/>
      <c r="H643" s="848"/>
      <c r="I643" s="849"/>
      <c r="J643" s="583"/>
      <c r="K643" s="584"/>
      <c r="L643" s="584"/>
      <c r="M643" s="585"/>
      <c r="N643" s="585"/>
      <c r="O643" s="585"/>
      <c r="P643" s="585"/>
      <c r="Q643" s="585"/>
      <c r="R643" s="585"/>
      <c r="S643" s="585"/>
      <c r="T643" s="585"/>
      <c r="U643" s="585"/>
      <c r="V643" s="585"/>
      <c r="W643" s="585"/>
      <c r="X643" s="585"/>
      <c r="Y643" s="585"/>
      <c r="Z643" s="585"/>
      <c r="AA643" s="585"/>
      <c r="AB643" s="585"/>
      <c r="AC643" s="585"/>
      <c r="AD643" s="585"/>
      <c r="AE643" s="585"/>
      <c r="AF643" s="585"/>
      <c r="AG643" s="585"/>
      <c r="AH643" s="585"/>
      <c r="AI643" s="585"/>
      <c r="AJ643" s="585"/>
      <c r="AK643" s="585"/>
      <c r="AL643" s="585"/>
      <c r="AM643" s="585"/>
      <c r="AN643" s="585"/>
      <c r="AO643" s="585"/>
      <c r="AP643" s="585"/>
      <c r="AQ643" s="585"/>
      <c r="AR643" s="585"/>
      <c r="AS643" s="585"/>
      <c r="AT643" s="585"/>
      <c r="AU643" s="585"/>
      <c r="AV643" s="585"/>
      <c r="AW643" s="585"/>
      <c r="AX643" s="585"/>
      <c r="AY643" s="585"/>
      <c r="AZ643" s="585"/>
      <c r="BA643" s="585"/>
      <c r="BB643" s="585"/>
      <c r="BC643" s="585"/>
      <c r="BD643" s="585"/>
      <c r="BE643" s="585"/>
      <c r="BF643" s="585"/>
      <c r="BG643" s="585"/>
      <c r="BH643" s="585"/>
      <c r="BI643" s="585"/>
      <c r="BJ643" s="585"/>
      <c r="BK643" s="585"/>
      <c r="BL643" s="585"/>
      <c r="BM643" s="585"/>
      <c r="BN643" s="585"/>
      <c r="BO643" s="585"/>
      <c r="BP643" s="585"/>
      <c r="BQ643" s="585"/>
      <c r="BR643" s="585"/>
      <c r="BS643" s="585"/>
      <c r="BT643" s="585"/>
      <c r="BU643" s="585"/>
      <c r="BV643" s="585"/>
      <c r="BW643" s="585"/>
      <c r="BX643" s="585"/>
      <c r="BY643" s="585"/>
      <c r="BZ643" s="585"/>
      <c r="CA643" s="585"/>
      <c r="CB643" s="585"/>
      <c r="CC643" s="585"/>
      <c r="CD643" s="585"/>
      <c r="CE643" s="585"/>
      <c r="CF643" s="585"/>
      <c r="CG643" s="585"/>
      <c r="CH643" s="585"/>
      <c r="CI643" s="585"/>
      <c r="CJ643" s="585"/>
      <c r="CK643" s="585"/>
      <c r="CL643" s="585"/>
      <c r="CM643" s="585"/>
      <c r="CN643" s="585"/>
      <c r="CO643" s="585"/>
      <c r="CP643" s="585"/>
      <c r="CQ643" s="585"/>
      <c r="CR643" s="585"/>
      <c r="CS643" s="585"/>
      <c r="CT643" s="585"/>
      <c r="CU643" s="585"/>
      <c r="CV643" s="585"/>
      <c r="CW643" s="585"/>
      <c r="CX643" s="585"/>
      <c r="CY643" s="585"/>
      <c r="CZ643" s="585"/>
      <c r="DA643" s="585"/>
      <c r="DB643" s="585"/>
      <c r="DC643" s="585"/>
      <c r="DD643" s="585"/>
      <c r="DE643" s="585"/>
      <c r="DF643" s="585"/>
      <c r="DG643" s="585"/>
      <c r="DH643" s="585"/>
      <c r="DI643" s="585"/>
      <c r="DJ643" s="585"/>
      <c r="DK643" s="585"/>
      <c r="DL643" s="585"/>
      <c r="DM643" s="585"/>
      <c r="DN643" s="585"/>
      <c r="DO643" s="585"/>
      <c r="DP643" s="585"/>
      <c r="DQ643" s="585"/>
      <c r="DR643" s="585"/>
      <c r="DS643" s="585"/>
      <c r="DT643" s="585"/>
      <c r="DU643" s="585"/>
      <c r="DV643" s="585"/>
      <c r="DW643" s="585"/>
      <c r="DX643" s="585"/>
      <c r="DY643" s="585"/>
      <c r="DZ643" s="585"/>
      <c r="EA643" s="585"/>
      <c r="EB643" s="585"/>
      <c r="EC643" s="585"/>
      <c r="ED643" s="585"/>
      <c r="EE643" s="585"/>
      <c r="EF643" s="585"/>
      <c r="EG643" s="585"/>
      <c r="EH643" s="585"/>
      <c r="EI643" s="585"/>
      <c r="EJ643" s="585"/>
      <c r="EK643" s="585"/>
      <c r="EL643" s="585"/>
      <c r="EM643" s="585"/>
      <c r="EN643" s="585"/>
      <c r="EO643" s="585"/>
      <c r="EP643" s="585"/>
      <c r="EQ643" s="585"/>
      <c r="ER643" s="585"/>
      <c r="ES643" s="585"/>
      <c r="ET643" s="585"/>
      <c r="EU643" s="585"/>
      <c r="EV643" s="585"/>
      <c r="EW643" s="585"/>
      <c r="EX643" s="585"/>
      <c r="EY643" s="585"/>
      <c r="EZ643" s="585"/>
      <c r="FA643" s="585"/>
      <c r="FB643" s="585"/>
      <c r="FC643" s="585"/>
      <c r="FD643" s="585"/>
      <c r="FE643" s="585"/>
      <c r="FF643" s="585"/>
      <c r="FG643" s="585"/>
      <c r="FH643" s="585"/>
      <c r="FI643" s="585"/>
      <c r="FJ643" s="585"/>
      <c r="FK643" s="585"/>
      <c r="FL643" s="585"/>
      <c r="FM643" s="585"/>
      <c r="FN643" s="585"/>
      <c r="FO643" s="585"/>
      <c r="FP643" s="585"/>
      <c r="FQ643" s="585"/>
      <c r="FR643" s="585"/>
      <c r="FS643" s="585"/>
      <c r="FT643" s="585"/>
      <c r="FU643" s="585"/>
      <c r="FV643" s="585"/>
      <c r="FW643" s="585"/>
      <c r="FX643" s="585"/>
      <c r="FY643" s="585"/>
      <c r="FZ643" s="585"/>
      <c r="GA643" s="585"/>
      <c r="GB643" s="585"/>
      <c r="GC643" s="585"/>
      <c r="GD643" s="585"/>
      <c r="GE643" s="585"/>
      <c r="GF643" s="585"/>
      <c r="GG643" s="585"/>
      <c r="GH643" s="585"/>
      <c r="GI643" s="585"/>
      <c r="GJ643" s="585"/>
      <c r="GK643" s="585"/>
      <c r="GL643" s="585"/>
      <c r="GM643" s="585"/>
      <c r="GN643" s="585"/>
      <c r="GO643" s="585"/>
      <c r="GP643" s="585"/>
      <c r="GQ643" s="585"/>
      <c r="GR643" s="585"/>
      <c r="GS643" s="585"/>
      <c r="GT643" s="585"/>
      <c r="GU643" s="585"/>
      <c r="GV643" s="585"/>
      <c r="GW643" s="585"/>
      <c r="GX643" s="585"/>
      <c r="GY643" s="585"/>
      <c r="GZ643" s="585"/>
      <c r="HA643" s="585"/>
      <c r="HB643" s="585"/>
      <c r="HC643" s="585"/>
      <c r="HD643" s="585"/>
      <c r="HE643" s="585"/>
      <c r="HF643" s="585"/>
      <c r="HG643" s="585"/>
      <c r="HH643" s="585"/>
      <c r="HI643" s="585"/>
      <c r="HJ643" s="585"/>
      <c r="HK643" s="585"/>
      <c r="HL643" s="585"/>
      <c r="HM643" s="585"/>
      <c r="HN643" s="585"/>
      <c r="HO643" s="585"/>
      <c r="HP643" s="585"/>
      <c r="HQ643" s="585"/>
      <c r="HR643" s="585"/>
      <c r="HS643" s="585"/>
      <c r="HT643" s="585"/>
      <c r="HU643" s="585"/>
      <c r="HV643" s="585"/>
      <c r="HW643" s="585"/>
      <c r="HX643" s="585"/>
      <c r="HY643" s="585"/>
      <c r="HZ643" s="585"/>
      <c r="IA643" s="585"/>
      <c r="IB643" s="585"/>
      <c r="IC643" s="585"/>
      <c r="ID643" s="585"/>
      <c r="IE643" s="585"/>
      <c r="IF643" s="585"/>
      <c r="IG643" s="585"/>
      <c r="IH643" s="585"/>
      <c r="II643" s="585"/>
      <c r="IJ643" s="585"/>
      <c r="IK643" s="585"/>
      <c r="IL643" s="585"/>
      <c r="IM643" s="585"/>
      <c r="IN643" s="585"/>
      <c r="IO643" s="585"/>
      <c r="IP643" s="585"/>
      <c r="IQ643" s="585"/>
      <c r="IR643" s="585"/>
      <c r="IS643" s="585"/>
      <c r="IT643" s="585"/>
      <c r="IU643" s="585"/>
      <c r="IV643" s="585"/>
    </row>
    <row r="644" spans="1:256" s="589" customFormat="1" ht="19.5" customHeight="1" x14ac:dyDescent="0.2">
      <c r="A644" s="586"/>
      <c r="B644" s="882" t="str">
        <f>'[8]Anexo 2 elétrica'!H33</f>
        <v>ELE-019</v>
      </c>
      <c r="C644" s="897"/>
      <c r="D644" s="897"/>
      <c r="E644" s="897"/>
      <c r="F644" s="897"/>
      <c r="G644" s="897"/>
      <c r="H644" s="897"/>
      <c r="I644" s="898"/>
      <c r="J644" s="587"/>
      <c r="K644" s="587"/>
      <c r="L644" s="587"/>
      <c r="M644" s="588"/>
      <c r="N644" s="588"/>
      <c r="O644" s="588"/>
      <c r="P644" s="588"/>
      <c r="Q644" s="588"/>
      <c r="R644" s="588"/>
      <c r="S644" s="588"/>
      <c r="T644" s="588"/>
      <c r="U644" s="588"/>
      <c r="V644" s="588"/>
      <c r="W644" s="588"/>
      <c r="X644" s="588"/>
      <c r="Y644" s="588"/>
      <c r="Z644" s="588"/>
      <c r="AA644" s="588"/>
      <c r="AB644" s="588"/>
      <c r="AC644" s="588"/>
      <c r="AD644" s="588"/>
      <c r="AE644" s="588"/>
      <c r="AF644" s="588"/>
      <c r="AG644" s="588"/>
      <c r="AH644" s="588"/>
      <c r="AI644" s="588"/>
      <c r="AJ644" s="588"/>
      <c r="AK644" s="588"/>
      <c r="AL644" s="588"/>
      <c r="AM644" s="588"/>
      <c r="AN644" s="588"/>
      <c r="AO644" s="588"/>
      <c r="AP644" s="588"/>
      <c r="AQ644" s="588"/>
      <c r="AR644" s="588"/>
      <c r="AS644" s="588"/>
      <c r="AT644" s="588"/>
      <c r="AU644" s="588"/>
      <c r="AV644" s="588"/>
      <c r="AW644" s="588"/>
      <c r="AX644" s="588"/>
      <c r="AY644" s="588"/>
      <c r="AZ644" s="588"/>
      <c r="BA644" s="588"/>
      <c r="BB644" s="588"/>
      <c r="BC644" s="588"/>
      <c r="BD644" s="588"/>
      <c r="BE644" s="588"/>
      <c r="BF644" s="588"/>
      <c r="BG644" s="588"/>
      <c r="BH644" s="588"/>
      <c r="BI644" s="588"/>
      <c r="BJ644" s="588"/>
      <c r="BK644" s="588"/>
      <c r="BL644" s="588"/>
      <c r="BM644" s="588"/>
      <c r="BN644" s="588"/>
      <c r="BO644" s="588"/>
      <c r="BP644" s="588"/>
      <c r="BQ644" s="588"/>
      <c r="BR644" s="588"/>
      <c r="BS644" s="588"/>
      <c r="BT644" s="588"/>
      <c r="BU644" s="588"/>
      <c r="BV644" s="588"/>
      <c r="BW644" s="588"/>
      <c r="BX644" s="588"/>
      <c r="BY644" s="588"/>
      <c r="BZ644" s="588"/>
      <c r="CA644" s="588"/>
      <c r="CB644" s="588"/>
      <c r="CC644" s="588"/>
      <c r="CD644" s="588"/>
      <c r="CE644" s="588"/>
      <c r="CF644" s="588"/>
      <c r="CG644" s="588"/>
      <c r="CH644" s="588"/>
      <c r="CI644" s="588"/>
      <c r="CJ644" s="588"/>
      <c r="CK644" s="588"/>
      <c r="CL644" s="588"/>
      <c r="CM644" s="588"/>
      <c r="CN644" s="588"/>
      <c r="CO644" s="588"/>
      <c r="CP644" s="588"/>
      <c r="CQ644" s="588"/>
      <c r="CR644" s="588"/>
      <c r="CS644" s="588"/>
      <c r="CT644" s="588"/>
      <c r="CU644" s="588"/>
      <c r="CV644" s="588"/>
      <c r="CW644" s="588"/>
      <c r="CX644" s="588"/>
      <c r="CY644" s="588"/>
      <c r="CZ644" s="588"/>
      <c r="DA644" s="588"/>
      <c r="DB644" s="588"/>
      <c r="DC644" s="588"/>
      <c r="DD644" s="588"/>
      <c r="DE644" s="588"/>
      <c r="DF644" s="588"/>
      <c r="DG644" s="588"/>
      <c r="DH644" s="588"/>
      <c r="DI644" s="588"/>
      <c r="DJ644" s="588"/>
      <c r="DK644" s="588"/>
      <c r="DL644" s="588"/>
      <c r="DM644" s="588"/>
      <c r="DN644" s="588"/>
      <c r="DO644" s="588"/>
      <c r="DP644" s="588"/>
      <c r="DQ644" s="588"/>
      <c r="DR644" s="588"/>
      <c r="DS644" s="588"/>
      <c r="DT644" s="588"/>
      <c r="DU644" s="588"/>
      <c r="DV644" s="588"/>
      <c r="DW644" s="588"/>
      <c r="DX644" s="588"/>
      <c r="DY644" s="588"/>
      <c r="DZ644" s="588"/>
      <c r="EA644" s="588"/>
      <c r="EB644" s="588"/>
      <c r="EC644" s="588"/>
      <c r="ED644" s="588"/>
      <c r="EE644" s="588"/>
      <c r="EF644" s="588"/>
      <c r="EG644" s="588"/>
      <c r="EH644" s="588"/>
      <c r="EI644" s="588"/>
      <c r="EJ644" s="588"/>
      <c r="EK644" s="588"/>
      <c r="EL644" s="588"/>
      <c r="EM644" s="588"/>
      <c r="EN644" s="588"/>
      <c r="EO644" s="588"/>
      <c r="EP644" s="588"/>
      <c r="EQ644" s="588"/>
      <c r="ER644" s="588"/>
      <c r="ES644" s="588"/>
      <c r="ET644" s="588"/>
      <c r="EU644" s="588"/>
      <c r="EV644" s="588"/>
      <c r="EW644" s="588"/>
      <c r="EX644" s="588"/>
      <c r="EY644" s="588"/>
      <c r="EZ644" s="588"/>
      <c r="FA644" s="588"/>
      <c r="FB644" s="588"/>
      <c r="FC644" s="588"/>
      <c r="FD644" s="588"/>
      <c r="FE644" s="588"/>
      <c r="FF644" s="588"/>
      <c r="FG644" s="588"/>
      <c r="FH644" s="588"/>
      <c r="FI644" s="588"/>
      <c r="FJ644" s="588"/>
      <c r="FK644" s="588"/>
      <c r="FL644" s="588"/>
      <c r="FM644" s="588"/>
      <c r="FN644" s="588"/>
      <c r="FO644" s="588"/>
      <c r="FP644" s="588"/>
      <c r="FQ644" s="588"/>
      <c r="FR644" s="588"/>
      <c r="FS644" s="588"/>
      <c r="FT644" s="588"/>
      <c r="FU644" s="588"/>
      <c r="FV644" s="588"/>
      <c r="FW644" s="588"/>
      <c r="FX644" s="588"/>
      <c r="FY644" s="588"/>
      <c r="FZ644" s="588"/>
      <c r="GA644" s="588"/>
      <c r="GB644" s="588"/>
      <c r="GC644" s="588"/>
      <c r="GD644" s="588"/>
      <c r="GE644" s="588"/>
      <c r="GF644" s="588"/>
      <c r="GG644" s="588"/>
      <c r="GH644" s="588"/>
      <c r="GI644" s="588"/>
      <c r="GJ644" s="588"/>
      <c r="GK644" s="588"/>
      <c r="GL644" s="588"/>
      <c r="GM644" s="588"/>
      <c r="GN644" s="588"/>
      <c r="GO644" s="588"/>
      <c r="GP644" s="588"/>
      <c r="GQ644" s="588"/>
      <c r="GR644" s="588"/>
      <c r="GS644" s="588"/>
      <c r="GT644" s="588"/>
      <c r="GU644" s="588"/>
      <c r="GV644" s="588"/>
      <c r="GW644" s="588"/>
      <c r="GX644" s="588"/>
      <c r="GY644" s="588"/>
      <c r="GZ644" s="588"/>
      <c r="HA644" s="588"/>
      <c r="HB644" s="588"/>
      <c r="HC644" s="588"/>
      <c r="HD644" s="588"/>
      <c r="HE644" s="588"/>
      <c r="HF644" s="588"/>
      <c r="HG644" s="588"/>
      <c r="HH644" s="588"/>
      <c r="HI644" s="588"/>
      <c r="HJ644" s="588"/>
      <c r="HK644" s="588"/>
      <c r="HL644" s="588"/>
      <c r="HM644" s="588"/>
      <c r="HN644" s="588"/>
      <c r="HO644" s="588"/>
      <c r="HP644" s="588"/>
      <c r="HQ644" s="588"/>
      <c r="HR644" s="588"/>
      <c r="HS644" s="588"/>
      <c r="HT644" s="588"/>
      <c r="HU644" s="588"/>
      <c r="HV644" s="588"/>
      <c r="HW644" s="588"/>
      <c r="HX644" s="588"/>
      <c r="HY644" s="588"/>
      <c r="HZ644" s="588"/>
      <c r="IA644" s="588"/>
      <c r="IB644" s="588"/>
      <c r="IC644" s="588"/>
      <c r="ID644" s="588"/>
      <c r="IE644" s="588"/>
      <c r="IF644" s="588"/>
      <c r="IG644" s="588"/>
      <c r="IH644" s="588"/>
      <c r="II644" s="588"/>
      <c r="IJ644" s="588"/>
      <c r="IK644" s="588"/>
      <c r="IL644" s="588"/>
      <c r="IM644" s="588"/>
      <c r="IN644" s="588"/>
      <c r="IO644" s="588"/>
      <c r="IP644" s="588"/>
      <c r="IQ644" s="588"/>
      <c r="IR644" s="588"/>
      <c r="IS644" s="588"/>
      <c r="IT644" s="588"/>
      <c r="IU644" s="588"/>
      <c r="IV644" s="588"/>
    </row>
    <row r="645" spans="1:256" s="589" customFormat="1" ht="19.5" customHeight="1" x14ac:dyDescent="0.2">
      <c r="A645" s="586"/>
      <c r="B645" s="885" t="s">
        <v>215</v>
      </c>
      <c r="C645" s="897"/>
      <c r="D645" s="590" t="s">
        <v>22</v>
      </c>
      <c r="E645" s="590" t="s">
        <v>216</v>
      </c>
      <c r="F645" s="899" t="s">
        <v>217</v>
      </c>
      <c r="G645" s="899"/>
      <c r="H645" s="899" t="s">
        <v>218</v>
      </c>
      <c r="I645" s="900"/>
      <c r="J645" s="587"/>
      <c r="K645" s="587"/>
      <c r="L645" s="587"/>
      <c r="M645" s="588"/>
      <c r="N645" s="588"/>
      <c r="O645" s="588"/>
      <c r="P645" s="588"/>
      <c r="Q645" s="588"/>
      <c r="R645" s="588"/>
      <c r="S645" s="588"/>
      <c r="T645" s="588"/>
      <c r="U645" s="588"/>
      <c r="V645" s="588"/>
      <c r="W645" s="588"/>
      <c r="X645" s="588"/>
      <c r="Y645" s="588"/>
      <c r="Z645" s="588"/>
      <c r="AA645" s="588"/>
      <c r="AB645" s="588"/>
      <c r="AC645" s="588"/>
      <c r="AD645" s="588"/>
      <c r="AE645" s="588"/>
      <c r="AF645" s="588"/>
      <c r="AG645" s="588"/>
      <c r="AH645" s="588"/>
      <c r="AI645" s="588"/>
      <c r="AJ645" s="588"/>
      <c r="AK645" s="588"/>
      <c r="AL645" s="588"/>
      <c r="AM645" s="588"/>
      <c r="AN645" s="588"/>
      <c r="AO645" s="588"/>
      <c r="AP645" s="588"/>
      <c r="AQ645" s="588"/>
      <c r="AR645" s="588"/>
      <c r="AS645" s="588"/>
      <c r="AT645" s="588"/>
      <c r="AU645" s="588"/>
      <c r="AV645" s="588"/>
      <c r="AW645" s="588"/>
      <c r="AX645" s="588"/>
      <c r="AY645" s="588"/>
      <c r="AZ645" s="588"/>
      <c r="BA645" s="588"/>
      <c r="BB645" s="588"/>
      <c r="BC645" s="588"/>
      <c r="BD645" s="588"/>
      <c r="BE645" s="588"/>
      <c r="BF645" s="588"/>
      <c r="BG645" s="588"/>
      <c r="BH645" s="588"/>
      <c r="BI645" s="588"/>
      <c r="BJ645" s="588"/>
      <c r="BK645" s="588"/>
      <c r="BL645" s="588"/>
      <c r="BM645" s="588"/>
      <c r="BN645" s="588"/>
      <c r="BO645" s="588"/>
      <c r="BP645" s="588"/>
      <c r="BQ645" s="588"/>
      <c r="BR645" s="588"/>
      <c r="BS645" s="588"/>
      <c r="BT645" s="588"/>
      <c r="BU645" s="588"/>
      <c r="BV645" s="588"/>
      <c r="BW645" s="588"/>
      <c r="BX645" s="588"/>
      <c r="BY645" s="588"/>
      <c r="BZ645" s="588"/>
      <c r="CA645" s="588"/>
      <c r="CB645" s="588"/>
      <c r="CC645" s="588"/>
      <c r="CD645" s="588"/>
      <c r="CE645" s="588"/>
      <c r="CF645" s="588"/>
      <c r="CG645" s="588"/>
      <c r="CH645" s="588"/>
      <c r="CI645" s="588"/>
      <c r="CJ645" s="588"/>
      <c r="CK645" s="588"/>
      <c r="CL645" s="588"/>
      <c r="CM645" s="588"/>
      <c r="CN645" s="588"/>
      <c r="CO645" s="588"/>
      <c r="CP645" s="588"/>
      <c r="CQ645" s="588"/>
      <c r="CR645" s="588"/>
      <c r="CS645" s="588"/>
      <c r="CT645" s="588"/>
      <c r="CU645" s="588"/>
      <c r="CV645" s="588"/>
      <c r="CW645" s="588"/>
      <c r="CX645" s="588"/>
      <c r="CY645" s="588"/>
      <c r="CZ645" s="588"/>
      <c r="DA645" s="588"/>
      <c r="DB645" s="588"/>
      <c r="DC645" s="588"/>
      <c r="DD645" s="588"/>
      <c r="DE645" s="588"/>
      <c r="DF645" s="588"/>
      <c r="DG645" s="588"/>
      <c r="DH645" s="588"/>
      <c r="DI645" s="588"/>
      <c r="DJ645" s="588"/>
      <c r="DK645" s="588"/>
      <c r="DL645" s="588"/>
      <c r="DM645" s="588"/>
      <c r="DN645" s="588"/>
      <c r="DO645" s="588"/>
      <c r="DP645" s="588"/>
      <c r="DQ645" s="588"/>
      <c r="DR645" s="588"/>
      <c r="DS645" s="588"/>
      <c r="DT645" s="588"/>
      <c r="DU645" s="588"/>
      <c r="DV645" s="588"/>
      <c r="DW645" s="588"/>
      <c r="DX645" s="588"/>
      <c r="DY645" s="588"/>
      <c r="DZ645" s="588"/>
      <c r="EA645" s="588"/>
      <c r="EB645" s="588"/>
      <c r="EC645" s="588"/>
      <c r="ED645" s="588"/>
      <c r="EE645" s="588"/>
      <c r="EF645" s="588"/>
      <c r="EG645" s="588"/>
      <c r="EH645" s="588"/>
      <c r="EI645" s="588"/>
      <c r="EJ645" s="588"/>
      <c r="EK645" s="588"/>
      <c r="EL645" s="588"/>
      <c r="EM645" s="588"/>
      <c r="EN645" s="588"/>
      <c r="EO645" s="588"/>
      <c r="EP645" s="588"/>
      <c r="EQ645" s="588"/>
      <c r="ER645" s="588"/>
      <c r="ES645" s="588"/>
      <c r="ET645" s="588"/>
      <c r="EU645" s="588"/>
      <c r="EV645" s="588"/>
      <c r="EW645" s="588"/>
      <c r="EX645" s="588"/>
      <c r="EY645" s="588"/>
      <c r="EZ645" s="588"/>
      <c r="FA645" s="588"/>
      <c r="FB645" s="588"/>
      <c r="FC645" s="588"/>
      <c r="FD645" s="588"/>
      <c r="FE645" s="588"/>
      <c r="FF645" s="588"/>
      <c r="FG645" s="588"/>
      <c r="FH645" s="588"/>
      <c r="FI645" s="588"/>
      <c r="FJ645" s="588"/>
      <c r="FK645" s="588"/>
      <c r="FL645" s="588"/>
      <c r="FM645" s="588"/>
      <c r="FN645" s="588"/>
      <c r="FO645" s="588"/>
      <c r="FP645" s="588"/>
      <c r="FQ645" s="588"/>
      <c r="FR645" s="588"/>
      <c r="FS645" s="588"/>
      <c r="FT645" s="588"/>
      <c r="FU645" s="588"/>
      <c r="FV645" s="588"/>
      <c r="FW645" s="588"/>
      <c r="FX645" s="588"/>
      <c r="FY645" s="588"/>
      <c r="FZ645" s="588"/>
      <c r="GA645" s="588"/>
      <c r="GB645" s="588"/>
      <c r="GC645" s="588"/>
      <c r="GD645" s="588"/>
      <c r="GE645" s="588"/>
      <c r="GF645" s="588"/>
      <c r="GG645" s="588"/>
      <c r="GH645" s="588"/>
      <c r="GI645" s="588"/>
      <c r="GJ645" s="588"/>
      <c r="GK645" s="588"/>
      <c r="GL645" s="588"/>
      <c r="GM645" s="588"/>
      <c r="GN645" s="588"/>
      <c r="GO645" s="588"/>
      <c r="GP645" s="588"/>
      <c r="GQ645" s="588"/>
      <c r="GR645" s="588"/>
      <c r="GS645" s="588"/>
      <c r="GT645" s="588"/>
      <c r="GU645" s="588"/>
      <c r="GV645" s="588"/>
      <c r="GW645" s="588"/>
      <c r="GX645" s="588"/>
      <c r="GY645" s="588"/>
      <c r="GZ645" s="588"/>
      <c r="HA645" s="588"/>
      <c r="HB645" s="588"/>
      <c r="HC645" s="588"/>
      <c r="HD645" s="588"/>
      <c r="HE645" s="588"/>
      <c r="HF645" s="588"/>
      <c r="HG645" s="588"/>
      <c r="HH645" s="588"/>
      <c r="HI645" s="588"/>
      <c r="HJ645" s="588"/>
      <c r="HK645" s="588"/>
      <c r="HL645" s="588"/>
      <c r="HM645" s="588"/>
      <c r="HN645" s="588"/>
      <c r="HO645" s="588"/>
      <c r="HP645" s="588"/>
      <c r="HQ645" s="588"/>
      <c r="HR645" s="588"/>
      <c r="HS645" s="588"/>
      <c r="HT645" s="588"/>
      <c r="HU645" s="588"/>
      <c r="HV645" s="588"/>
      <c r="HW645" s="588"/>
      <c r="HX645" s="588"/>
      <c r="HY645" s="588"/>
      <c r="HZ645" s="588"/>
      <c r="IA645" s="588"/>
      <c r="IB645" s="588"/>
      <c r="IC645" s="588"/>
      <c r="ID645" s="588"/>
      <c r="IE645" s="588"/>
      <c r="IF645" s="588"/>
      <c r="IG645" s="588"/>
      <c r="IH645" s="588"/>
      <c r="II645" s="588"/>
      <c r="IJ645" s="588"/>
      <c r="IK645" s="588"/>
      <c r="IL645" s="588"/>
      <c r="IM645" s="588"/>
      <c r="IN645" s="588"/>
      <c r="IO645" s="588"/>
      <c r="IP645" s="588"/>
      <c r="IQ645" s="588"/>
      <c r="IR645" s="588"/>
      <c r="IS645" s="588"/>
      <c r="IT645" s="588"/>
      <c r="IU645" s="588"/>
      <c r="IV645" s="588"/>
    </row>
    <row r="646" spans="1:256" s="177" customFormat="1" ht="62.25" customHeight="1" x14ac:dyDescent="0.2">
      <c r="A646" s="591" t="str">
        <f>B644</f>
        <v>ELE-019</v>
      </c>
      <c r="B646" s="825" t="str">
        <f>'[8]Anexo 2 elétrica'!B33</f>
        <v>Remoção de todos os eletrodutos DN 1 1/4" por onde passam os circuitos 2, 4, 10 e 12 do QD-AC sem a remoção dos cabos, conforme projeto elétrico.</v>
      </c>
      <c r="C646" s="826"/>
      <c r="D646" s="560" t="s">
        <v>11</v>
      </c>
      <c r="E646" s="101">
        <v>22022</v>
      </c>
      <c r="F646" s="836" t="s">
        <v>209</v>
      </c>
      <c r="G646" s="837"/>
      <c r="H646" s="907" t="s">
        <v>221</v>
      </c>
      <c r="I646" s="908"/>
      <c r="J646" s="178" t="e">
        <f>#REF!</f>
        <v>#REF!</v>
      </c>
      <c r="K646" s="175"/>
      <c r="L646" s="175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/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76"/>
      <c r="DX646" s="176"/>
      <c r="DY646" s="176"/>
      <c r="DZ646" s="176"/>
      <c r="EA646" s="176"/>
      <c r="EB646" s="176"/>
      <c r="EC646" s="176"/>
      <c r="ED646" s="176"/>
      <c r="EE646" s="176"/>
      <c r="EF646" s="176"/>
      <c r="EG646" s="176"/>
      <c r="EH646" s="176"/>
      <c r="EI646" s="176"/>
      <c r="EJ646" s="176"/>
      <c r="EK646" s="176"/>
      <c r="EL646" s="176"/>
      <c r="EM646" s="176"/>
      <c r="EN646" s="176"/>
      <c r="EO646" s="176"/>
      <c r="EP646" s="176"/>
      <c r="EQ646" s="176"/>
      <c r="ER646" s="176"/>
      <c r="ES646" s="176"/>
      <c r="ET646" s="176"/>
      <c r="EU646" s="176"/>
      <c r="EV646" s="176"/>
      <c r="EW646" s="176"/>
      <c r="EX646" s="176"/>
      <c r="EY646" s="176"/>
      <c r="EZ646" s="176"/>
      <c r="FA646" s="176"/>
      <c r="FB646" s="176"/>
      <c r="FC646" s="176"/>
      <c r="FD646" s="176"/>
      <c r="FE646" s="176"/>
      <c r="FF646" s="176"/>
      <c r="FG646" s="176"/>
      <c r="FH646" s="176"/>
      <c r="FI646" s="176"/>
      <c r="FJ646" s="176"/>
      <c r="FK646" s="176"/>
      <c r="FL646" s="176"/>
      <c r="FM646" s="176"/>
      <c r="FN646" s="176"/>
      <c r="FO646" s="176"/>
      <c r="FP646" s="176"/>
      <c r="FQ646" s="176"/>
      <c r="FR646" s="176"/>
      <c r="FS646" s="176"/>
      <c r="FT646" s="176"/>
      <c r="FU646" s="176"/>
      <c r="FV646" s="176"/>
      <c r="FW646" s="176"/>
      <c r="FX646" s="176"/>
      <c r="FY646" s="176"/>
      <c r="FZ646" s="176"/>
      <c r="GA646" s="176"/>
      <c r="GB646" s="176"/>
      <c r="GC646" s="176"/>
      <c r="GD646" s="176"/>
      <c r="GE646" s="176"/>
      <c r="GF646" s="176"/>
      <c r="GG646" s="176"/>
      <c r="GH646" s="176"/>
      <c r="GI646" s="176"/>
      <c r="GJ646" s="176"/>
      <c r="GK646" s="176"/>
      <c r="GL646" s="176"/>
      <c r="GM646" s="176"/>
      <c r="GN646" s="176"/>
      <c r="GO646" s="176"/>
      <c r="GP646" s="176"/>
      <c r="GQ646" s="176"/>
      <c r="GR646" s="176"/>
      <c r="GS646" s="176"/>
      <c r="GT646" s="176"/>
      <c r="GU646" s="176"/>
      <c r="GV646" s="176"/>
      <c r="GW646" s="176"/>
      <c r="GX646" s="176"/>
      <c r="GY646" s="176"/>
      <c r="GZ646" s="176"/>
      <c r="HA646" s="176"/>
      <c r="HB646" s="176"/>
      <c r="HC646" s="176"/>
      <c r="HD646" s="176"/>
      <c r="HE646" s="176"/>
      <c r="HF646" s="176"/>
      <c r="HG646" s="176"/>
      <c r="HH646" s="176"/>
      <c r="HI646" s="176"/>
      <c r="HJ646" s="176"/>
      <c r="HK646" s="176"/>
      <c r="HL646" s="176"/>
      <c r="HM646" s="176"/>
      <c r="HN646" s="176"/>
      <c r="HO646" s="176"/>
      <c r="HP646" s="176"/>
      <c r="HQ646" s="176"/>
      <c r="HR646" s="176"/>
      <c r="HS646" s="176"/>
      <c r="HT646" s="176"/>
      <c r="HU646" s="176"/>
      <c r="HV646" s="176"/>
      <c r="HW646" s="176"/>
      <c r="HX646" s="176"/>
      <c r="HY646" s="176"/>
      <c r="HZ646" s="176"/>
      <c r="IA646" s="176"/>
      <c r="IB646" s="176"/>
      <c r="IC646" s="176"/>
      <c r="ID646" s="176"/>
      <c r="IE646" s="176"/>
      <c r="IF646" s="176"/>
      <c r="IG646" s="176"/>
      <c r="IH646" s="176"/>
      <c r="II646" s="176"/>
      <c r="IJ646" s="176"/>
      <c r="IK646" s="176"/>
      <c r="IL646" s="176"/>
      <c r="IM646" s="176"/>
      <c r="IN646" s="176"/>
      <c r="IO646" s="176"/>
      <c r="IP646" s="176"/>
      <c r="IQ646" s="176"/>
      <c r="IR646" s="176"/>
      <c r="IS646" s="176"/>
      <c r="IT646" s="176"/>
      <c r="IU646" s="176"/>
      <c r="IV646" s="176"/>
    </row>
    <row r="647" spans="1:256" s="177" customFormat="1" x14ac:dyDescent="0.2">
      <c r="A647" s="591"/>
      <c r="B647" s="102"/>
      <c r="C647" s="672"/>
      <c r="D647" s="672"/>
      <c r="E647" s="672"/>
      <c r="F647" s="104"/>
      <c r="G647" s="105"/>
      <c r="H647" s="106"/>
      <c r="I647" s="107"/>
      <c r="J647" s="179"/>
      <c r="K647" s="175"/>
      <c r="L647" s="175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/>
      <c r="CG647" s="176"/>
      <c r="CH647" s="176"/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/>
      <c r="CT647" s="176"/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/>
      <c r="DF647" s="176"/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/>
      <c r="DR647" s="176"/>
      <c r="DS647" s="176"/>
      <c r="DT647" s="176"/>
      <c r="DU647" s="176"/>
      <c r="DV647" s="176"/>
      <c r="DW647" s="176"/>
      <c r="DX647" s="176"/>
      <c r="DY647" s="176"/>
      <c r="DZ647" s="176"/>
      <c r="EA647" s="176"/>
      <c r="EB647" s="176"/>
      <c r="EC647" s="176"/>
      <c r="ED647" s="176"/>
      <c r="EE647" s="176"/>
      <c r="EF647" s="176"/>
      <c r="EG647" s="176"/>
      <c r="EH647" s="176"/>
      <c r="EI647" s="176"/>
      <c r="EJ647" s="176"/>
      <c r="EK647" s="176"/>
      <c r="EL647" s="176"/>
      <c r="EM647" s="176"/>
      <c r="EN647" s="176"/>
      <c r="EO647" s="176"/>
      <c r="EP647" s="176"/>
      <c r="EQ647" s="176"/>
      <c r="ER647" s="176"/>
      <c r="ES647" s="176"/>
      <c r="ET647" s="176"/>
      <c r="EU647" s="176"/>
      <c r="EV647" s="176"/>
      <c r="EW647" s="176"/>
      <c r="EX647" s="176"/>
      <c r="EY647" s="176"/>
      <c r="EZ647" s="176"/>
      <c r="FA647" s="176"/>
      <c r="FB647" s="176"/>
      <c r="FC647" s="176"/>
      <c r="FD647" s="176"/>
      <c r="FE647" s="176"/>
      <c r="FF647" s="176"/>
      <c r="FG647" s="176"/>
      <c r="FH647" s="176"/>
      <c r="FI647" s="176"/>
      <c r="FJ647" s="176"/>
      <c r="FK647" s="176"/>
      <c r="FL647" s="176"/>
      <c r="FM647" s="176"/>
      <c r="FN647" s="176"/>
      <c r="FO647" s="176"/>
      <c r="FP647" s="176"/>
      <c r="FQ647" s="176"/>
      <c r="FR647" s="176"/>
      <c r="FS647" s="176"/>
      <c r="FT647" s="176"/>
      <c r="FU647" s="176"/>
      <c r="FV647" s="176"/>
      <c r="FW647" s="176"/>
      <c r="FX647" s="176"/>
      <c r="FY647" s="176"/>
      <c r="FZ647" s="176"/>
      <c r="GA647" s="176"/>
      <c r="GB647" s="176"/>
      <c r="GC647" s="176"/>
      <c r="GD647" s="176"/>
      <c r="GE647" s="176"/>
      <c r="GF647" s="176"/>
      <c r="GG647" s="176"/>
      <c r="GH647" s="176"/>
      <c r="GI647" s="176"/>
      <c r="GJ647" s="176"/>
      <c r="GK647" s="176"/>
      <c r="GL647" s="176"/>
      <c r="GM647" s="176"/>
      <c r="GN647" s="176"/>
      <c r="GO647" s="176"/>
      <c r="GP647" s="176"/>
      <c r="GQ647" s="176"/>
      <c r="GR647" s="176"/>
      <c r="GS647" s="176"/>
      <c r="GT647" s="176"/>
      <c r="GU647" s="176"/>
      <c r="GV647" s="176"/>
      <c r="GW647" s="176"/>
      <c r="GX647" s="176"/>
      <c r="GY647" s="176"/>
      <c r="GZ647" s="176"/>
      <c r="HA647" s="176"/>
      <c r="HB647" s="176"/>
      <c r="HC647" s="176"/>
      <c r="HD647" s="176"/>
      <c r="HE647" s="176"/>
      <c r="HF647" s="176"/>
      <c r="HG647" s="176"/>
      <c r="HH647" s="176"/>
      <c r="HI647" s="176"/>
      <c r="HJ647" s="176"/>
      <c r="HK647" s="176"/>
      <c r="HL647" s="176"/>
      <c r="HM647" s="176"/>
      <c r="HN647" s="176"/>
      <c r="HO647" s="176"/>
      <c r="HP647" s="176"/>
      <c r="HQ647" s="176"/>
      <c r="HR647" s="176"/>
      <c r="HS647" s="176"/>
      <c r="HT647" s="176"/>
      <c r="HU647" s="176"/>
      <c r="HV647" s="176"/>
      <c r="HW647" s="176"/>
      <c r="HX647" s="176"/>
      <c r="HY647" s="176"/>
      <c r="HZ647" s="176"/>
      <c r="IA647" s="176"/>
      <c r="IB647" s="176"/>
      <c r="IC647" s="176"/>
      <c r="ID647" s="176"/>
      <c r="IE647" s="176"/>
      <c r="IF647" s="176"/>
      <c r="IG647" s="176"/>
      <c r="IH647" s="176"/>
      <c r="II647" s="176"/>
      <c r="IJ647" s="176"/>
      <c r="IK647" s="176"/>
      <c r="IL647" s="176"/>
      <c r="IM647" s="176"/>
      <c r="IN647" s="176"/>
      <c r="IO647" s="176"/>
      <c r="IP647" s="176"/>
      <c r="IQ647" s="176"/>
      <c r="IR647" s="176"/>
      <c r="IS647" s="176"/>
      <c r="IT647" s="176"/>
      <c r="IU647" s="176"/>
      <c r="IV647" s="176"/>
    </row>
    <row r="648" spans="1:256" s="177" customFormat="1" x14ac:dyDescent="0.2">
      <c r="A648" s="591"/>
      <c r="B648" s="866" t="s">
        <v>222</v>
      </c>
      <c r="C648" s="813" t="s">
        <v>22</v>
      </c>
      <c r="D648" s="813" t="s">
        <v>223</v>
      </c>
      <c r="E648" s="813" t="s">
        <v>17</v>
      </c>
      <c r="F648" s="816" t="s">
        <v>224</v>
      </c>
      <c r="G648" s="818" t="s">
        <v>225</v>
      </c>
      <c r="H648" s="819"/>
      <c r="I648" s="820" t="s">
        <v>226</v>
      </c>
      <c r="J648" s="179"/>
      <c r="K648" s="175"/>
      <c r="L648" s="175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/>
      <c r="CG648" s="176"/>
      <c r="CH648" s="176"/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/>
      <c r="CT648" s="176"/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/>
      <c r="DF648" s="176"/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/>
      <c r="DR648" s="176"/>
      <c r="DS648" s="176"/>
      <c r="DT648" s="176"/>
      <c r="DU648" s="176"/>
      <c r="DV648" s="176"/>
      <c r="DW648" s="176"/>
      <c r="DX648" s="176"/>
      <c r="DY648" s="176"/>
      <c r="DZ648" s="176"/>
      <c r="EA648" s="176"/>
      <c r="EB648" s="176"/>
      <c r="EC648" s="176"/>
      <c r="ED648" s="176"/>
      <c r="EE648" s="176"/>
      <c r="EF648" s="176"/>
      <c r="EG648" s="176"/>
      <c r="EH648" s="176"/>
      <c r="EI648" s="176"/>
      <c r="EJ648" s="176"/>
      <c r="EK648" s="176"/>
      <c r="EL648" s="176"/>
      <c r="EM648" s="176"/>
      <c r="EN648" s="176"/>
      <c r="EO648" s="176"/>
      <c r="EP648" s="176"/>
      <c r="EQ648" s="176"/>
      <c r="ER648" s="176"/>
      <c r="ES648" s="176"/>
      <c r="ET648" s="176"/>
      <c r="EU648" s="176"/>
      <c r="EV648" s="176"/>
      <c r="EW648" s="176"/>
      <c r="EX648" s="176"/>
      <c r="EY648" s="176"/>
      <c r="EZ648" s="176"/>
      <c r="FA648" s="176"/>
      <c r="FB648" s="176"/>
      <c r="FC648" s="176"/>
      <c r="FD648" s="176"/>
      <c r="FE648" s="176"/>
      <c r="FF648" s="176"/>
      <c r="FG648" s="176"/>
      <c r="FH648" s="176"/>
      <c r="FI648" s="176"/>
      <c r="FJ648" s="176"/>
      <c r="FK648" s="176"/>
      <c r="FL648" s="176"/>
      <c r="FM648" s="176"/>
      <c r="FN648" s="176"/>
      <c r="FO648" s="176"/>
      <c r="FP648" s="176"/>
      <c r="FQ648" s="176"/>
      <c r="FR648" s="176"/>
      <c r="FS648" s="176"/>
      <c r="FT648" s="176"/>
      <c r="FU648" s="176"/>
      <c r="FV648" s="176"/>
      <c r="FW648" s="176"/>
      <c r="FX648" s="176"/>
      <c r="FY648" s="176"/>
      <c r="FZ648" s="176"/>
      <c r="GA648" s="176"/>
      <c r="GB648" s="176"/>
      <c r="GC648" s="176"/>
      <c r="GD648" s="176"/>
      <c r="GE648" s="176"/>
      <c r="GF648" s="176"/>
      <c r="GG648" s="176"/>
      <c r="GH648" s="176"/>
      <c r="GI648" s="176"/>
      <c r="GJ648" s="176"/>
      <c r="GK648" s="176"/>
      <c r="GL648" s="176"/>
      <c r="GM648" s="176"/>
      <c r="GN648" s="176"/>
      <c r="GO648" s="176"/>
      <c r="GP648" s="176"/>
      <c r="GQ648" s="176"/>
      <c r="GR648" s="176"/>
      <c r="GS648" s="176"/>
      <c r="GT648" s="176"/>
      <c r="GU648" s="176"/>
      <c r="GV648" s="176"/>
      <c r="GW648" s="176"/>
      <c r="GX648" s="176"/>
      <c r="GY648" s="176"/>
      <c r="GZ648" s="176"/>
      <c r="HA648" s="176"/>
      <c r="HB648" s="176"/>
      <c r="HC648" s="176"/>
      <c r="HD648" s="176"/>
      <c r="HE648" s="176"/>
      <c r="HF648" s="176"/>
      <c r="HG648" s="176"/>
      <c r="HH648" s="176"/>
      <c r="HI648" s="176"/>
      <c r="HJ648" s="176"/>
      <c r="HK648" s="176"/>
      <c r="HL648" s="176"/>
      <c r="HM648" s="176"/>
      <c r="HN648" s="176"/>
      <c r="HO648" s="176"/>
      <c r="HP648" s="176"/>
      <c r="HQ648" s="176"/>
      <c r="HR648" s="176"/>
      <c r="HS648" s="176"/>
      <c r="HT648" s="176"/>
      <c r="HU648" s="176"/>
      <c r="HV648" s="176"/>
      <c r="HW648" s="176"/>
      <c r="HX648" s="176"/>
      <c r="HY648" s="176"/>
      <c r="HZ648" s="176"/>
      <c r="IA648" s="176"/>
      <c r="IB648" s="176"/>
      <c r="IC648" s="176"/>
      <c r="ID648" s="176"/>
      <c r="IE648" s="176"/>
      <c r="IF648" s="176"/>
      <c r="IG648" s="176"/>
      <c r="IH648" s="176"/>
      <c r="II648" s="176"/>
      <c r="IJ648" s="176"/>
      <c r="IK648" s="176"/>
      <c r="IL648" s="176"/>
      <c r="IM648" s="176"/>
      <c r="IN648" s="176"/>
      <c r="IO648" s="176"/>
      <c r="IP648" s="176"/>
      <c r="IQ648" s="176"/>
      <c r="IR648" s="176"/>
      <c r="IS648" s="176"/>
      <c r="IT648" s="176"/>
      <c r="IU648" s="176"/>
      <c r="IV648" s="176"/>
    </row>
    <row r="649" spans="1:256" s="177" customFormat="1" x14ac:dyDescent="0.2">
      <c r="A649" s="591"/>
      <c r="B649" s="867"/>
      <c r="C649" s="814"/>
      <c r="D649" s="814"/>
      <c r="E649" s="815"/>
      <c r="F649" s="817"/>
      <c r="G649" s="165" t="s">
        <v>227</v>
      </c>
      <c r="H649" s="166" t="s">
        <v>228</v>
      </c>
      <c r="I649" s="821"/>
      <c r="J649" s="179"/>
      <c r="K649" s="175"/>
      <c r="L649" s="175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/>
      <c r="CG649" s="176"/>
      <c r="CH649" s="176"/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/>
      <c r="CT649" s="176"/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/>
      <c r="DF649" s="176"/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/>
      <c r="DR649" s="176"/>
      <c r="DS649" s="176"/>
      <c r="DT649" s="176"/>
      <c r="DU649" s="176"/>
      <c r="DV649" s="176"/>
      <c r="DW649" s="176"/>
      <c r="DX649" s="176"/>
      <c r="DY649" s="176"/>
      <c r="DZ649" s="176"/>
      <c r="EA649" s="176"/>
      <c r="EB649" s="176"/>
      <c r="EC649" s="176"/>
      <c r="ED649" s="176"/>
      <c r="EE649" s="176"/>
      <c r="EF649" s="176"/>
      <c r="EG649" s="176"/>
      <c r="EH649" s="176"/>
      <c r="EI649" s="176"/>
      <c r="EJ649" s="176"/>
      <c r="EK649" s="176"/>
      <c r="EL649" s="176"/>
      <c r="EM649" s="176"/>
      <c r="EN649" s="176"/>
      <c r="EO649" s="176"/>
      <c r="EP649" s="176"/>
      <c r="EQ649" s="176"/>
      <c r="ER649" s="176"/>
      <c r="ES649" s="176"/>
      <c r="ET649" s="176"/>
      <c r="EU649" s="176"/>
      <c r="EV649" s="176"/>
      <c r="EW649" s="176"/>
      <c r="EX649" s="176"/>
      <c r="EY649" s="176"/>
      <c r="EZ649" s="176"/>
      <c r="FA649" s="176"/>
      <c r="FB649" s="176"/>
      <c r="FC649" s="176"/>
      <c r="FD649" s="176"/>
      <c r="FE649" s="176"/>
      <c r="FF649" s="176"/>
      <c r="FG649" s="176"/>
      <c r="FH649" s="176"/>
      <c r="FI649" s="176"/>
      <c r="FJ649" s="176"/>
      <c r="FK649" s="176"/>
      <c r="FL649" s="176"/>
      <c r="FM649" s="176"/>
      <c r="FN649" s="176"/>
      <c r="FO649" s="176"/>
      <c r="FP649" s="176"/>
      <c r="FQ649" s="176"/>
      <c r="FR649" s="176"/>
      <c r="FS649" s="176"/>
      <c r="FT649" s="176"/>
      <c r="FU649" s="176"/>
      <c r="FV649" s="176"/>
      <c r="FW649" s="176"/>
      <c r="FX649" s="176"/>
      <c r="FY649" s="176"/>
      <c r="FZ649" s="176"/>
      <c r="GA649" s="176"/>
      <c r="GB649" s="176"/>
      <c r="GC649" s="176"/>
      <c r="GD649" s="176"/>
      <c r="GE649" s="176"/>
      <c r="GF649" s="176"/>
      <c r="GG649" s="176"/>
      <c r="GH649" s="176"/>
      <c r="GI649" s="176"/>
      <c r="GJ649" s="176"/>
      <c r="GK649" s="176"/>
      <c r="GL649" s="176"/>
      <c r="GM649" s="176"/>
      <c r="GN649" s="176"/>
      <c r="GO649" s="176"/>
      <c r="GP649" s="176"/>
      <c r="GQ649" s="176"/>
      <c r="GR649" s="176"/>
      <c r="GS649" s="176"/>
      <c r="GT649" s="176"/>
      <c r="GU649" s="176"/>
      <c r="GV649" s="176"/>
      <c r="GW649" s="176"/>
      <c r="GX649" s="176"/>
      <c r="GY649" s="176"/>
      <c r="GZ649" s="176"/>
      <c r="HA649" s="176"/>
      <c r="HB649" s="176"/>
      <c r="HC649" s="176"/>
      <c r="HD649" s="176"/>
      <c r="HE649" s="176"/>
      <c r="HF649" s="176"/>
      <c r="HG649" s="176"/>
      <c r="HH649" s="176"/>
      <c r="HI649" s="176"/>
      <c r="HJ649" s="176"/>
      <c r="HK649" s="176"/>
      <c r="HL649" s="176"/>
      <c r="HM649" s="176"/>
      <c r="HN649" s="176"/>
      <c r="HO649" s="176"/>
      <c r="HP649" s="176"/>
      <c r="HQ649" s="176"/>
      <c r="HR649" s="176"/>
      <c r="HS649" s="176"/>
      <c r="HT649" s="176"/>
      <c r="HU649" s="176"/>
      <c r="HV649" s="176"/>
      <c r="HW649" s="176"/>
      <c r="HX649" s="176"/>
      <c r="HY649" s="176"/>
      <c r="HZ649" s="176"/>
      <c r="IA649" s="176"/>
      <c r="IB649" s="176"/>
      <c r="IC649" s="176"/>
      <c r="ID649" s="176"/>
      <c r="IE649" s="176"/>
      <c r="IF649" s="176"/>
      <c r="IG649" s="176"/>
      <c r="IH649" s="176"/>
      <c r="II649" s="176"/>
      <c r="IJ649" s="176"/>
      <c r="IK649" s="176"/>
      <c r="IL649" s="176"/>
      <c r="IM649" s="176"/>
      <c r="IN649" s="176"/>
      <c r="IO649" s="176"/>
      <c r="IP649" s="176"/>
      <c r="IQ649" s="176"/>
      <c r="IR649" s="176"/>
      <c r="IS649" s="176"/>
      <c r="IT649" s="176"/>
      <c r="IU649" s="176"/>
      <c r="IV649" s="176"/>
    </row>
    <row r="650" spans="1:256" s="177" customFormat="1" ht="27" customHeight="1" x14ac:dyDescent="0.2">
      <c r="A650" s="591"/>
      <c r="B650" s="81" t="s">
        <v>323</v>
      </c>
      <c r="C650" s="77" t="s">
        <v>11</v>
      </c>
      <c r="D650" s="78">
        <v>88264</v>
      </c>
      <c r="E650" s="79" t="s">
        <v>249</v>
      </c>
      <c r="F650" s="80">
        <v>0.16500000000000001</v>
      </c>
      <c r="G650" s="592">
        <f>$G$13</f>
        <v>29.55</v>
      </c>
      <c r="H650" s="114">
        <f>TRUNC(F650*G650,2)</f>
        <v>4.87</v>
      </c>
      <c r="I650" s="169"/>
      <c r="J650" s="179"/>
      <c r="K650" s="175"/>
      <c r="L650" s="175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  <c r="BY650" s="176"/>
      <c r="BZ650" s="176"/>
      <c r="CA650" s="176"/>
      <c r="CB650" s="176"/>
      <c r="CC650" s="176"/>
      <c r="CD650" s="176"/>
      <c r="CE650" s="176"/>
      <c r="CF650" s="176"/>
      <c r="CG650" s="176"/>
      <c r="CH650" s="176"/>
      <c r="CI650" s="176"/>
      <c r="CJ650" s="176"/>
      <c r="CK650" s="176"/>
      <c r="CL650" s="176"/>
      <c r="CM650" s="176"/>
      <c r="CN650" s="176"/>
      <c r="CO650" s="176"/>
      <c r="CP650" s="176"/>
      <c r="CQ650" s="176"/>
      <c r="CR650" s="176"/>
      <c r="CS650" s="176"/>
      <c r="CT650" s="176"/>
      <c r="CU650" s="176"/>
      <c r="CV650" s="176"/>
      <c r="CW650" s="176"/>
      <c r="CX650" s="176"/>
      <c r="CY650" s="176"/>
      <c r="CZ650" s="176"/>
      <c r="DA650" s="176"/>
      <c r="DB650" s="176"/>
      <c r="DC650" s="176"/>
      <c r="DD650" s="176"/>
      <c r="DE650" s="176"/>
      <c r="DF650" s="176"/>
      <c r="DG650" s="176"/>
      <c r="DH650" s="176"/>
      <c r="DI650" s="176"/>
      <c r="DJ650" s="176"/>
      <c r="DK650" s="176"/>
      <c r="DL650" s="176"/>
      <c r="DM650" s="176"/>
      <c r="DN650" s="176"/>
      <c r="DO650" s="176"/>
      <c r="DP650" s="176"/>
      <c r="DQ650" s="176"/>
      <c r="DR650" s="176"/>
      <c r="DS650" s="176"/>
      <c r="DT650" s="176"/>
      <c r="DU650" s="176"/>
      <c r="DV650" s="176"/>
      <c r="DW650" s="176"/>
      <c r="DX650" s="176"/>
      <c r="DY650" s="176"/>
      <c r="DZ650" s="176"/>
      <c r="EA650" s="176"/>
      <c r="EB650" s="176"/>
      <c r="EC650" s="176"/>
      <c r="ED650" s="176"/>
      <c r="EE650" s="176"/>
      <c r="EF650" s="176"/>
      <c r="EG650" s="176"/>
      <c r="EH650" s="176"/>
      <c r="EI650" s="176"/>
      <c r="EJ650" s="176"/>
      <c r="EK650" s="176"/>
      <c r="EL650" s="176"/>
      <c r="EM650" s="176"/>
      <c r="EN650" s="176"/>
      <c r="EO650" s="176"/>
      <c r="EP650" s="176"/>
      <c r="EQ650" s="176"/>
      <c r="ER650" s="176"/>
      <c r="ES650" s="176"/>
      <c r="ET650" s="176"/>
      <c r="EU650" s="176"/>
      <c r="EV650" s="176"/>
      <c r="EW650" s="176"/>
      <c r="EX650" s="176"/>
      <c r="EY650" s="176"/>
      <c r="EZ650" s="176"/>
      <c r="FA650" s="176"/>
      <c r="FB650" s="176"/>
      <c r="FC650" s="176"/>
      <c r="FD650" s="176"/>
      <c r="FE650" s="176"/>
      <c r="FF650" s="176"/>
      <c r="FG650" s="176"/>
      <c r="FH650" s="176"/>
      <c r="FI650" s="176"/>
      <c r="FJ650" s="176"/>
      <c r="FK650" s="176"/>
      <c r="FL650" s="176"/>
      <c r="FM650" s="176"/>
      <c r="FN650" s="176"/>
      <c r="FO650" s="176"/>
      <c r="FP650" s="176"/>
      <c r="FQ650" s="176"/>
      <c r="FR650" s="176"/>
      <c r="FS650" s="176"/>
      <c r="FT650" s="176"/>
      <c r="FU650" s="176"/>
      <c r="FV650" s="176"/>
      <c r="FW650" s="176"/>
      <c r="FX650" s="176"/>
      <c r="FY650" s="176"/>
      <c r="FZ650" s="176"/>
      <c r="GA650" s="176"/>
      <c r="GB650" s="176"/>
      <c r="GC650" s="176"/>
      <c r="GD650" s="176"/>
      <c r="GE650" s="176"/>
      <c r="GF650" s="176"/>
      <c r="GG650" s="176"/>
      <c r="GH650" s="176"/>
      <c r="GI650" s="176"/>
      <c r="GJ650" s="176"/>
      <c r="GK650" s="176"/>
      <c r="GL650" s="176"/>
      <c r="GM650" s="176"/>
      <c r="GN650" s="176"/>
      <c r="GO650" s="176"/>
      <c r="GP650" s="176"/>
      <c r="GQ650" s="176"/>
      <c r="GR650" s="176"/>
      <c r="GS650" s="176"/>
      <c r="GT650" s="176"/>
      <c r="GU650" s="176"/>
      <c r="GV650" s="176"/>
      <c r="GW650" s="176"/>
      <c r="GX650" s="176"/>
      <c r="GY650" s="176"/>
      <c r="GZ650" s="176"/>
      <c r="HA650" s="176"/>
      <c r="HB650" s="176"/>
      <c r="HC650" s="176"/>
      <c r="HD650" s="176"/>
      <c r="HE650" s="176"/>
      <c r="HF650" s="176"/>
      <c r="HG650" s="176"/>
      <c r="HH650" s="176"/>
      <c r="HI650" s="176"/>
      <c r="HJ650" s="176"/>
      <c r="HK650" s="176"/>
      <c r="HL650" s="176"/>
      <c r="HM650" s="176"/>
      <c r="HN650" s="176"/>
      <c r="HO650" s="176"/>
      <c r="HP650" s="176"/>
      <c r="HQ650" s="176"/>
      <c r="HR650" s="176"/>
      <c r="HS650" s="176"/>
      <c r="HT650" s="176"/>
      <c r="HU650" s="176"/>
      <c r="HV650" s="176"/>
      <c r="HW650" s="176"/>
      <c r="HX650" s="176"/>
      <c r="HY650" s="176"/>
      <c r="HZ650" s="176"/>
      <c r="IA650" s="176"/>
      <c r="IB650" s="176"/>
      <c r="IC650" s="176"/>
      <c r="ID650" s="176"/>
      <c r="IE650" s="176"/>
      <c r="IF650" s="176"/>
      <c r="IG650" s="176"/>
      <c r="IH650" s="176"/>
      <c r="II650" s="176"/>
      <c r="IJ650" s="176"/>
      <c r="IK650" s="176"/>
      <c r="IL650" s="176"/>
      <c r="IM650" s="176"/>
      <c r="IN650" s="176"/>
      <c r="IO650" s="176"/>
      <c r="IP650" s="176"/>
      <c r="IQ650" s="176"/>
      <c r="IR650" s="176"/>
      <c r="IS650" s="176"/>
      <c r="IT650" s="176"/>
      <c r="IU650" s="176"/>
      <c r="IV650" s="176"/>
    </row>
    <row r="651" spans="1:256" s="177" customFormat="1" ht="24.75" customHeight="1" x14ac:dyDescent="0.2">
      <c r="A651" s="591"/>
      <c r="B651" s="81" t="s">
        <v>334</v>
      </c>
      <c r="C651" s="77" t="s">
        <v>11</v>
      </c>
      <c r="D651" s="78">
        <v>88316</v>
      </c>
      <c r="E651" s="79" t="s">
        <v>249</v>
      </c>
      <c r="F651" s="80">
        <v>0.25800000000000001</v>
      </c>
      <c r="G651" s="701">
        <v>20.39</v>
      </c>
      <c r="H651" s="114">
        <f>TRUNC(F651*G651,2)</f>
        <v>5.26</v>
      </c>
      <c r="I651" s="169"/>
      <c r="J651" s="179"/>
      <c r="K651" s="175"/>
      <c r="L651" s="175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  <c r="BY651" s="176"/>
      <c r="BZ651" s="176"/>
      <c r="CA651" s="176"/>
      <c r="CB651" s="176"/>
      <c r="CC651" s="176"/>
      <c r="CD651" s="176"/>
      <c r="CE651" s="176"/>
      <c r="CF651" s="176"/>
      <c r="CG651" s="176"/>
      <c r="CH651" s="176"/>
      <c r="CI651" s="176"/>
      <c r="CJ651" s="176"/>
      <c r="CK651" s="176"/>
      <c r="CL651" s="176"/>
      <c r="CM651" s="176"/>
      <c r="CN651" s="176"/>
      <c r="CO651" s="176"/>
      <c r="CP651" s="176"/>
      <c r="CQ651" s="176"/>
      <c r="CR651" s="176"/>
      <c r="CS651" s="176"/>
      <c r="CT651" s="176"/>
      <c r="CU651" s="176"/>
      <c r="CV651" s="176"/>
      <c r="CW651" s="176"/>
      <c r="CX651" s="176"/>
      <c r="CY651" s="176"/>
      <c r="CZ651" s="176"/>
      <c r="DA651" s="176"/>
      <c r="DB651" s="176"/>
      <c r="DC651" s="176"/>
      <c r="DD651" s="176"/>
      <c r="DE651" s="176"/>
      <c r="DF651" s="176"/>
      <c r="DG651" s="176"/>
      <c r="DH651" s="176"/>
      <c r="DI651" s="176"/>
      <c r="DJ651" s="176"/>
      <c r="DK651" s="176"/>
      <c r="DL651" s="176"/>
      <c r="DM651" s="176"/>
      <c r="DN651" s="176"/>
      <c r="DO651" s="176"/>
      <c r="DP651" s="176"/>
      <c r="DQ651" s="176"/>
      <c r="DR651" s="176"/>
      <c r="DS651" s="176"/>
      <c r="DT651" s="176"/>
      <c r="DU651" s="176"/>
      <c r="DV651" s="176"/>
      <c r="DW651" s="176"/>
      <c r="DX651" s="176"/>
      <c r="DY651" s="176"/>
      <c r="DZ651" s="176"/>
      <c r="EA651" s="176"/>
      <c r="EB651" s="176"/>
      <c r="EC651" s="176"/>
      <c r="ED651" s="176"/>
      <c r="EE651" s="176"/>
      <c r="EF651" s="176"/>
      <c r="EG651" s="176"/>
      <c r="EH651" s="176"/>
      <c r="EI651" s="176"/>
      <c r="EJ651" s="176"/>
      <c r="EK651" s="176"/>
      <c r="EL651" s="176"/>
      <c r="EM651" s="176"/>
      <c r="EN651" s="176"/>
      <c r="EO651" s="176"/>
      <c r="EP651" s="176"/>
      <c r="EQ651" s="176"/>
      <c r="ER651" s="176"/>
      <c r="ES651" s="176"/>
      <c r="ET651" s="176"/>
      <c r="EU651" s="176"/>
      <c r="EV651" s="176"/>
      <c r="EW651" s="176"/>
      <c r="EX651" s="176"/>
      <c r="EY651" s="176"/>
      <c r="EZ651" s="176"/>
      <c r="FA651" s="176"/>
      <c r="FB651" s="176"/>
      <c r="FC651" s="176"/>
      <c r="FD651" s="176"/>
      <c r="FE651" s="176"/>
      <c r="FF651" s="176"/>
      <c r="FG651" s="176"/>
      <c r="FH651" s="176"/>
      <c r="FI651" s="176"/>
      <c r="FJ651" s="176"/>
      <c r="FK651" s="176"/>
      <c r="FL651" s="176"/>
      <c r="FM651" s="176"/>
      <c r="FN651" s="176"/>
      <c r="FO651" s="176"/>
      <c r="FP651" s="176"/>
      <c r="FQ651" s="176"/>
      <c r="FR651" s="176"/>
      <c r="FS651" s="176"/>
      <c r="FT651" s="176"/>
      <c r="FU651" s="176"/>
      <c r="FV651" s="176"/>
      <c r="FW651" s="176"/>
      <c r="FX651" s="176"/>
      <c r="FY651" s="176"/>
      <c r="FZ651" s="176"/>
      <c r="GA651" s="176"/>
      <c r="GB651" s="176"/>
      <c r="GC651" s="176"/>
      <c r="GD651" s="176"/>
      <c r="GE651" s="176"/>
      <c r="GF651" s="176"/>
      <c r="GG651" s="176"/>
      <c r="GH651" s="176"/>
      <c r="GI651" s="176"/>
      <c r="GJ651" s="176"/>
      <c r="GK651" s="176"/>
      <c r="GL651" s="176"/>
      <c r="GM651" s="176"/>
      <c r="GN651" s="176"/>
      <c r="GO651" s="176"/>
      <c r="GP651" s="176"/>
      <c r="GQ651" s="176"/>
      <c r="GR651" s="176"/>
      <c r="GS651" s="176"/>
      <c r="GT651" s="176"/>
      <c r="GU651" s="176"/>
      <c r="GV651" s="176"/>
      <c r="GW651" s="176"/>
      <c r="GX651" s="176"/>
      <c r="GY651" s="176"/>
      <c r="GZ651" s="176"/>
      <c r="HA651" s="176"/>
      <c r="HB651" s="176"/>
      <c r="HC651" s="176"/>
      <c r="HD651" s="176"/>
      <c r="HE651" s="176"/>
      <c r="HF651" s="176"/>
      <c r="HG651" s="176"/>
      <c r="HH651" s="176"/>
      <c r="HI651" s="176"/>
      <c r="HJ651" s="176"/>
      <c r="HK651" s="176"/>
      <c r="HL651" s="176"/>
      <c r="HM651" s="176"/>
      <c r="HN651" s="176"/>
      <c r="HO651" s="176"/>
      <c r="HP651" s="176"/>
      <c r="HQ651" s="176"/>
      <c r="HR651" s="176"/>
      <c r="HS651" s="176"/>
      <c r="HT651" s="176"/>
      <c r="HU651" s="176"/>
      <c r="HV651" s="176"/>
      <c r="HW651" s="176"/>
      <c r="HX651" s="176"/>
      <c r="HY651" s="176"/>
      <c r="HZ651" s="176"/>
      <c r="IA651" s="176"/>
      <c r="IB651" s="176"/>
      <c r="IC651" s="176"/>
      <c r="ID651" s="176"/>
      <c r="IE651" s="176"/>
      <c r="IF651" s="176"/>
      <c r="IG651" s="176"/>
      <c r="IH651" s="176"/>
      <c r="II651" s="176"/>
      <c r="IJ651" s="176"/>
      <c r="IK651" s="176"/>
      <c r="IL651" s="176"/>
      <c r="IM651" s="176"/>
      <c r="IN651" s="176"/>
      <c r="IO651" s="176"/>
      <c r="IP651" s="176"/>
      <c r="IQ651" s="176"/>
      <c r="IR651" s="176"/>
      <c r="IS651" s="176"/>
      <c r="IT651" s="176"/>
      <c r="IU651" s="176"/>
      <c r="IV651" s="176"/>
    </row>
    <row r="652" spans="1:256" s="177" customFormat="1" x14ac:dyDescent="0.2">
      <c r="A652" s="591"/>
      <c r="B652" s="170" t="s">
        <v>226</v>
      </c>
      <c r="C652" s="808"/>
      <c r="D652" s="809"/>
      <c r="E652" s="809"/>
      <c r="F652" s="809"/>
      <c r="G652" s="809"/>
      <c r="H652" s="810"/>
      <c r="I652" s="171">
        <f>SUM(H650:H651)</f>
        <v>10.129999999999999</v>
      </c>
      <c r="J652" s="179"/>
      <c r="K652" s="175"/>
      <c r="L652" s="175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  <c r="BY652" s="176"/>
      <c r="BZ652" s="176"/>
      <c r="CA652" s="176"/>
      <c r="CB652" s="176"/>
      <c r="CC652" s="176"/>
      <c r="CD652" s="176"/>
      <c r="CE652" s="176"/>
      <c r="CF652" s="176"/>
      <c r="CG652" s="176"/>
      <c r="CH652" s="176"/>
      <c r="CI652" s="176"/>
      <c r="CJ652" s="176"/>
      <c r="CK652" s="176"/>
      <c r="CL652" s="176"/>
      <c r="CM652" s="176"/>
      <c r="CN652" s="176"/>
      <c r="CO652" s="176"/>
      <c r="CP652" s="176"/>
      <c r="CQ652" s="176"/>
      <c r="CR652" s="176"/>
      <c r="CS652" s="176"/>
      <c r="CT652" s="176"/>
      <c r="CU652" s="176"/>
      <c r="CV652" s="176"/>
      <c r="CW652" s="176"/>
      <c r="CX652" s="176"/>
      <c r="CY652" s="176"/>
      <c r="CZ652" s="176"/>
      <c r="DA652" s="176"/>
      <c r="DB652" s="176"/>
      <c r="DC652" s="176"/>
      <c r="DD652" s="176"/>
      <c r="DE652" s="176"/>
      <c r="DF652" s="176"/>
      <c r="DG652" s="176"/>
      <c r="DH652" s="176"/>
      <c r="DI652" s="176"/>
      <c r="DJ652" s="176"/>
      <c r="DK652" s="176"/>
      <c r="DL652" s="176"/>
      <c r="DM652" s="176"/>
      <c r="DN652" s="176"/>
      <c r="DO652" s="176"/>
      <c r="DP652" s="176"/>
      <c r="DQ652" s="176"/>
      <c r="DR652" s="176"/>
      <c r="DS652" s="176"/>
      <c r="DT652" s="176"/>
      <c r="DU652" s="176"/>
      <c r="DV652" s="176"/>
      <c r="DW652" s="176"/>
      <c r="DX652" s="176"/>
      <c r="DY652" s="176"/>
      <c r="DZ652" s="176"/>
      <c r="EA652" s="176"/>
      <c r="EB652" s="176"/>
      <c r="EC652" s="176"/>
      <c r="ED652" s="176"/>
      <c r="EE652" s="176"/>
      <c r="EF652" s="176"/>
      <c r="EG652" s="176"/>
      <c r="EH652" s="176"/>
      <c r="EI652" s="176"/>
      <c r="EJ652" s="176"/>
      <c r="EK652" s="176"/>
      <c r="EL652" s="176"/>
      <c r="EM652" s="176"/>
      <c r="EN652" s="176"/>
      <c r="EO652" s="176"/>
      <c r="EP652" s="176"/>
      <c r="EQ652" s="176"/>
      <c r="ER652" s="176"/>
      <c r="ES652" s="176"/>
      <c r="ET652" s="176"/>
      <c r="EU652" s="176"/>
      <c r="EV652" s="176"/>
      <c r="EW652" s="176"/>
      <c r="EX652" s="176"/>
      <c r="EY652" s="176"/>
      <c r="EZ652" s="176"/>
      <c r="FA652" s="176"/>
      <c r="FB652" s="176"/>
      <c r="FC652" s="176"/>
      <c r="FD652" s="176"/>
      <c r="FE652" s="176"/>
      <c r="FF652" s="176"/>
      <c r="FG652" s="176"/>
      <c r="FH652" s="176"/>
      <c r="FI652" s="176"/>
      <c r="FJ652" s="176"/>
      <c r="FK652" s="176"/>
      <c r="FL652" s="176"/>
      <c r="FM652" s="176"/>
      <c r="FN652" s="176"/>
      <c r="FO652" s="176"/>
      <c r="FP652" s="176"/>
      <c r="FQ652" s="176"/>
      <c r="FR652" s="176"/>
      <c r="FS652" s="176"/>
      <c r="FT652" s="176"/>
      <c r="FU652" s="176"/>
      <c r="FV652" s="176"/>
      <c r="FW652" s="176"/>
      <c r="FX652" s="176"/>
      <c r="FY652" s="176"/>
      <c r="FZ652" s="176"/>
      <c r="GA652" s="176"/>
      <c r="GB652" s="176"/>
      <c r="GC652" s="176"/>
      <c r="GD652" s="176"/>
      <c r="GE652" s="176"/>
      <c r="GF652" s="176"/>
      <c r="GG652" s="176"/>
      <c r="GH652" s="176"/>
      <c r="GI652" s="176"/>
      <c r="GJ652" s="176"/>
      <c r="GK652" s="176"/>
      <c r="GL652" s="176"/>
      <c r="GM652" s="176"/>
      <c r="GN652" s="176"/>
      <c r="GO652" s="176"/>
      <c r="GP652" s="176"/>
      <c r="GQ652" s="176"/>
      <c r="GR652" s="176"/>
      <c r="GS652" s="176"/>
      <c r="GT652" s="176"/>
      <c r="GU652" s="176"/>
      <c r="GV652" s="176"/>
      <c r="GW652" s="176"/>
      <c r="GX652" s="176"/>
      <c r="GY652" s="176"/>
      <c r="GZ652" s="176"/>
      <c r="HA652" s="176"/>
      <c r="HB652" s="176"/>
      <c r="HC652" s="176"/>
      <c r="HD652" s="176"/>
      <c r="HE652" s="176"/>
      <c r="HF652" s="176"/>
      <c r="HG652" s="176"/>
      <c r="HH652" s="176"/>
      <c r="HI652" s="176"/>
      <c r="HJ652" s="176"/>
      <c r="HK652" s="176"/>
      <c r="HL652" s="176"/>
      <c r="HM652" s="176"/>
      <c r="HN652" s="176"/>
      <c r="HO652" s="176"/>
      <c r="HP652" s="176"/>
      <c r="HQ652" s="176"/>
      <c r="HR652" s="176"/>
      <c r="HS652" s="176"/>
      <c r="HT652" s="176"/>
      <c r="HU652" s="176"/>
      <c r="HV652" s="176"/>
      <c r="HW652" s="176"/>
      <c r="HX652" s="176"/>
      <c r="HY652" s="176"/>
      <c r="HZ652" s="176"/>
      <c r="IA652" s="176"/>
      <c r="IB652" s="176"/>
      <c r="IC652" s="176"/>
      <c r="ID652" s="176"/>
      <c r="IE652" s="176"/>
      <c r="IF652" s="176"/>
      <c r="IG652" s="176"/>
      <c r="IH652" s="176"/>
      <c r="II652" s="176"/>
      <c r="IJ652" s="176"/>
      <c r="IK652" s="176"/>
      <c r="IL652" s="176"/>
      <c r="IM652" s="176"/>
      <c r="IN652" s="176"/>
      <c r="IO652" s="176"/>
      <c r="IP652" s="176"/>
      <c r="IQ652" s="176"/>
      <c r="IR652" s="176"/>
      <c r="IS652" s="176"/>
      <c r="IT652" s="176"/>
      <c r="IU652" s="176"/>
      <c r="IV652" s="176"/>
    </row>
    <row r="653" spans="1:256" s="177" customFormat="1" x14ac:dyDescent="0.2">
      <c r="A653" s="591"/>
      <c r="B653" s="102"/>
      <c r="C653" s="672"/>
      <c r="D653" s="672"/>
      <c r="E653" s="672"/>
      <c r="F653" s="104"/>
      <c r="G653" s="105"/>
      <c r="H653" s="106"/>
      <c r="I653" s="107"/>
      <c r="J653" s="179"/>
      <c r="K653" s="175"/>
      <c r="L653" s="175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  <c r="BY653" s="176"/>
      <c r="BZ653" s="176"/>
      <c r="CA653" s="176"/>
      <c r="CB653" s="176"/>
      <c r="CC653" s="176"/>
      <c r="CD653" s="176"/>
      <c r="CE653" s="176"/>
      <c r="CF653" s="176"/>
      <c r="CG653" s="176"/>
      <c r="CH653" s="176"/>
      <c r="CI653" s="176"/>
      <c r="CJ653" s="176"/>
      <c r="CK653" s="176"/>
      <c r="CL653" s="176"/>
      <c r="CM653" s="176"/>
      <c r="CN653" s="176"/>
      <c r="CO653" s="176"/>
      <c r="CP653" s="176"/>
      <c r="CQ653" s="176"/>
      <c r="CR653" s="176"/>
      <c r="CS653" s="176"/>
      <c r="CT653" s="176"/>
      <c r="CU653" s="176"/>
      <c r="CV653" s="176"/>
      <c r="CW653" s="176"/>
      <c r="CX653" s="176"/>
      <c r="CY653" s="176"/>
      <c r="CZ653" s="176"/>
      <c r="DA653" s="176"/>
      <c r="DB653" s="176"/>
      <c r="DC653" s="176"/>
      <c r="DD653" s="176"/>
      <c r="DE653" s="176"/>
      <c r="DF653" s="176"/>
      <c r="DG653" s="176"/>
      <c r="DH653" s="176"/>
      <c r="DI653" s="176"/>
      <c r="DJ653" s="176"/>
      <c r="DK653" s="176"/>
      <c r="DL653" s="176"/>
      <c r="DM653" s="176"/>
      <c r="DN653" s="176"/>
      <c r="DO653" s="176"/>
      <c r="DP653" s="176"/>
      <c r="DQ653" s="176"/>
      <c r="DR653" s="176"/>
      <c r="DS653" s="176"/>
      <c r="DT653" s="176"/>
      <c r="DU653" s="176"/>
      <c r="DV653" s="176"/>
      <c r="DW653" s="176"/>
      <c r="DX653" s="176"/>
      <c r="DY653" s="176"/>
      <c r="DZ653" s="176"/>
      <c r="EA653" s="176"/>
      <c r="EB653" s="176"/>
      <c r="EC653" s="176"/>
      <c r="ED653" s="176"/>
      <c r="EE653" s="176"/>
      <c r="EF653" s="176"/>
      <c r="EG653" s="176"/>
      <c r="EH653" s="176"/>
      <c r="EI653" s="176"/>
      <c r="EJ653" s="176"/>
      <c r="EK653" s="176"/>
      <c r="EL653" s="176"/>
      <c r="EM653" s="176"/>
      <c r="EN653" s="176"/>
      <c r="EO653" s="176"/>
      <c r="EP653" s="176"/>
      <c r="EQ653" s="176"/>
      <c r="ER653" s="176"/>
      <c r="ES653" s="176"/>
      <c r="ET653" s="176"/>
      <c r="EU653" s="176"/>
      <c r="EV653" s="176"/>
      <c r="EW653" s="176"/>
      <c r="EX653" s="176"/>
      <c r="EY653" s="176"/>
      <c r="EZ653" s="176"/>
      <c r="FA653" s="176"/>
      <c r="FB653" s="176"/>
      <c r="FC653" s="176"/>
      <c r="FD653" s="176"/>
      <c r="FE653" s="176"/>
      <c r="FF653" s="176"/>
      <c r="FG653" s="176"/>
      <c r="FH653" s="176"/>
      <c r="FI653" s="176"/>
      <c r="FJ653" s="176"/>
      <c r="FK653" s="176"/>
      <c r="FL653" s="176"/>
      <c r="FM653" s="176"/>
      <c r="FN653" s="176"/>
      <c r="FO653" s="176"/>
      <c r="FP653" s="176"/>
      <c r="FQ653" s="176"/>
      <c r="FR653" s="176"/>
      <c r="FS653" s="176"/>
      <c r="FT653" s="176"/>
      <c r="FU653" s="176"/>
      <c r="FV653" s="176"/>
      <c r="FW653" s="176"/>
      <c r="FX653" s="176"/>
      <c r="FY653" s="176"/>
      <c r="FZ653" s="176"/>
      <c r="GA653" s="176"/>
      <c r="GB653" s="176"/>
      <c r="GC653" s="176"/>
      <c r="GD653" s="176"/>
      <c r="GE653" s="176"/>
      <c r="GF653" s="176"/>
      <c r="GG653" s="176"/>
      <c r="GH653" s="176"/>
      <c r="GI653" s="176"/>
      <c r="GJ653" s="176"/>
      <c r="GK653" s="176"/>
      <c r="GL653" s="176"/>
      <c r="GM653" s="176"/>
      <c r="GN653" s="176"/>
      <c r="GO653" s="176"/>
      <c r="GP653" s="176"/>
      <c r="GQ653" s="176"/>
      <c r="GR653" s="176"/>
      <c r="GS653" s="176"/>
      <c r="GT653" s="176"/>
      <c r="GU653" s="176"/>
      <c r="GV653" s="176"/>
      <c r="GW653" s="176"/>
      <c r="GX653" s="176"/>
      <c r="GY653" s="176"/>
      <c r="GZ653" s="176"/>
      <c r="HA653" s="176"/>
      <c r="HB653" s="176"/>
      <c r="HC653" s="176"/>
      <c r="HD653" s="176"/>
      <c r="HE653" s="176"/>
      <c r="HF653" s="176"/>
      <c r="HG653" s="176"/>
      <c r="HH653" s="176"/>
      <c r="HI653" s="176"/>
      <c r="HJ653" s="176"/>
      <c r="HK653" s="176"/>
      <c r="HL653" s="176"/>
      <c r="HM653" s="176"/>
      <c r="HN653" s="176"/>
      <c r="HO653" s="176"/>
      <c r="HP653" s="176"/>
      <c r="HQ653" s="176"/>
      <c r="HR653" s="176"/>
      <c r="HS653" s="176"/>
      <c r="HT653" s="176"/>
      <c r="HU653" s="176"/>
      <c r="HV653" s="176"/>
      <c r="HW653" s="176"/>
      <c r="HX653" s="176"/>
      <c r="HY653" s="176"/>
      <c r="HZ653" s="176"/>
      <c r="IA653" s="176"/>
      <c r="IB653" s="176"/>
      <c r="IC653" s="176"/>
      <c r="ID653" s="176"/>
      <c r="IE653" s="176"/>
      <c r="IF653" s="176"/>
      <c r="IG653" s="176"/>
      <c r="IH653" s="176"/>
      <c r="II653" s="176"/>
      <c r="IJ653" s="176"/>
      <c r="IK653" s="176"/>
      <c r="IL653" s="176"/>
      <c r="IM653" s="176"/>
      <c r="IN653" s="176"/>
      <c r="IO653" s="176"/>
      <c r="IP653" s="176"/>
      <c r="IQ653" s="176"/>
      <c r="IR653" s="176"/>
      <c r="IS653" s="176"/>
      <c r="IT653" s="176"/>
      <c r="IU653" s="176"/>
      <c r="IV653" s="176"/>
    </row>
    <row r="654" spans="1:256" s="177" customFormat="1" x14ac:dyDescent="0.2">
      <c r="A654" s="591"/>
      <c r="B654" s="866" t="s">
        <v>229</v>
      </c>
      <c r="C654" s="813" t="s">
        <v>22</v>
      </c>
      <c r="D654" s="813" t="s">
        <v>223</v>
      </c>
      <c r="E654" s="813" t="s">
        <v>17</v>
      </c>
      <c r="F654" s="816" t="s">
        <v>224</v>
      </c>
      <c r="G654" s="818" t="s">
        <v>225</v>
      </c>
      <c r="H654" s="819"/>
      <c r="I654" s="820" t="s">
        <v>230</v>
      </c>
      <c r="J654" s="179"/>
      <c r="K654" s="175"/>
      <c r="L654" s="181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  <c r="BY654" s="176"/>
      <c r="BZ654" s="176"/>
      <c r="CA654" s="176"/>
      <c r="CB654" s="176"/>
      <c r="CC654" s="176"/>
      <c r="CD654" s="176"/>
      <c r="CE654" s="176"/>
      <c r="CF654" s="176"/>
      <c r="CG654" s="176"/>
      <c r="CH654" s="176"/>
      <c r="CI654" s="176"/>
      <c r="CJ654" s="176"/>
      <c r="CK654" s="176"/>
      <c r="CL654" s="176"/>
      <c r="CM654" s="176"/>
      <c r="CN654" s="176"/>
      <c r="CO654" s="176"/>
      <c r="CP654" s="176"/>
      <c r="CQ654" s="176"/>
      <c r="CR654" s="176"/>
      <c r="CS654" s="176"/>
      <c r="CT654" s="176"/>
      <c r="CU654" s="176"/>
      <c r="CV654" s="176"/>
      <c r="CW654" s="176"/>
      <c r="CX654" s="176"/>
      <c r="CY654" s="176"/>
      <c r="CZ654" s="176"/>
      <c r="DA654" s="176"/>
      <c r="DB654" s="176"/>
      <c r="DC654" s="176"/>
      <c r="DD654" s="176"/>
      <c r="DE654" s="176"/>
      <c r="DF654" s="176"/>
      <c r="DG654" s="176"/>
      <c r="DH654" s="176"/>
      <c r="DI654" s="176"/>
      <c r="DJ654" s="176"/>
      <c r="DK654" s="176"/>
      <c r="DL654" s="176"/>
      <c r="DM654" s="176"/>
      <c r="DN654" s="176"/>
      <c r="DO654" s="176"/>
      <c r="DP654" s="176"/>
      <c r="DQ654" s="176"/>
      <c r="DR654" s="176"/>
      <c r="DS654" s="176"/>
      <c r="DT654" s="176"/>
      <c r="DU654" s="176"/>
      <c r="DV654" s="176"/>
      <c r="DW654" s="176"/>
      <c r="DX654" s="176"/>
      <c r="DY654" s="176"/>
      <c r="DZ654" s="176"/>
      <c r="EA654" s="176"/>
      <c r="EB654" s="176"/>
      <c r="EC654" s="176"/>
      <c r="ED654" s="176"/>
      <c r="EE654" s="176"/>
      <c r="EF654" s="176"/>
      <c r="EG654" s="176"/>
      <c r="EH654" s="176"/>
      <c r="EI654" s="176"/>
      <c r="EJ654" s="176"/>
      <c r="EK654" s="176"/>
      <c r="EL654" s="176"/>
      <c r="EM654" s="176"/>
      <c r="EN654" s="176"/>
      <c r="EO654" s="176"/>
      <c r="EP654" s="176"/>
      <c r="EQ654" s="176"/>
      <c r="ER654" s="176"/>
      <c r="ES654" s="176"/>
      <c r="ET654" s="176"/>
      <c r="EU654" s="176"/>
      <c r="EV654" s="176"/>
      <c r="EW654" s="176"/>
      <c r="EX654" s="176"/>
      <c r="EY654" s="176"/>
      <c r="EZ654" s="176"/>
      <c r="FA654" s="176"/>
      <c r="FB654" s="176"/>
      <c r="FC654" s="176"/>
      <c r="FD654" s="176"/>
      <c r="FE654" s="176"/>
      <c r="FF654" s="176"/>
      <c r="FG654" s="176"/>
      <c r="FH654" s="176"/>
      <c r="FI654" s="176"/>
      <c r="FJ654" s="176"/>
      <c r="FK654" s="176"/>
      <c r="FL654" s="176"/>
      <c r="FM654" s="176"/>
      <c r="FN654" s="176"/>
      <c r="FO654" s="176"/>
      <c r="FP654" s="176"/>
      <c r="FQ654" s="176"/>
      <c r="FR654" s="176"/>
      <c r="FS654" s="176"/>
      <c r="FT654" s="176"/>
      <c r="FU654" s="176"/>
      <c r="FV654" s="176"/>
      <c r="FW654" s="176"/>
      <c r="FX654" s="176"/>
      <c r="FY654" s="176"/>
      <c r="FZ654" s="176"/>
      <c r="GA654" s="176"/>
      <c r="GB654" s="176"/>
      <c r="GC654" s="176"/>
      <c r="GD654" s="176"/>
      <c r="GE654" s="176"/>
      <c r="GF654" s="176"/>
      <c r="GG654" s="176"/>
      <c r="GH654" s="176"/>
      <c r="GI654" s="176"/>
      <c r="GJ654" s="176"/>
      <c r="GK654" s="176"/>
      <c r="GL654" s="176"/>
      <c r="GM654" s="176"/>
      <c r="GN654" s="176"/>
      <c r="GO654" s="176"/>
      <c r="GP654" s="176"/>
      <c r="GQ654" s="176"/>
      <c r="GR654" s="176"/>
      <c r="GS654" s="176"/>
      <c r="GT654" s="176"/>
      <c r="GU654" s="176"/>
      <c r="GV654" s="176"/>
      <c r="GW654" s="176"/>
      <c r="GX654" s="176"/>
      <c r="GY654" s="176"/>
      <c r="GZ654" s="176"/>
      <c r="HA654" s="176"/>
      <c r="HB654" s="176"/>
      <c r="HC654" s="176"/>
      <c r="HD654" s="176"/>
      <c r="HE654" s="176"/>
      <c r="HF654" s="176"/>
      <c r="HG654" s="176"/>
      <c r="HH654" s="176"/>
      <c r="HI654" s="176"/>
      <c r="HJ654" s="176"/>
      <c r="HK654" s="176"/>
      <c r="HL654" s="176"/>
      <c r="HM654" s="176"/>
      <c r="HN654" s="176"/>
      <c r="HO654" s="176"/>
      <c r="HP654" s="176"/>
      <c r="HQ654" s="176"/>
      <c r="HR654" s="176"/>
      <c r="HS654" s="176"/>
      <c r="HT654" s="176"/>
      <c r="HU654" s="176"/>
      <c r="HV654" s="176"/>
      <c r="HW654" s="176"/>
      <c r="HX654" s="176"/>
      <c r="HY654" s="176"/>
      <c r="HZ654" s="176"/>
      <c r="IA654" s="176"/>
      <c r="IB654" s="176"/>
      <c r="IC654" s="176"/>
      <c r="ID654" s="176"/>
      <c r="IE654" s="176"/>
      <c r="IF654" s="176"/>
      <c r="IG654" s="176"/>
      <c r="IH654" s="176"/>
      <c r="II654" s="176"/>
      <c r="IJ654" s="176"/>
      <c r="IK654" s="176"/>
      <c r="IL654" s="176"/>
      <c r="IM654" s="176"/>
      <c r="IN654" s="176"/>
      <c r="IO654" s="176"/>
      <c r="IP654" s="176"/>
      <c r="IQ654" s="176"/>
      <c r="IR654" s="176"/>
      <c r="IS654" s="176"/>
      <c r="IT654" s="176"/>
      <c r="IU654" s="176"/>
      <c r="IV654" s="176"/>
    </row>
    <row r="655" spans="1:256" s="177" customFormat="1" x14ac:dyDescent="0.2">
      <c r="A655" s="591"/>
      <c r="B655" s="868"/>
      <c r="C655" s="814"/>
      <c r="D655" s="814"/>
      <c r="E655" s="814"/>
      <c r="F655" s="869"/>
      <c r="G655" s="165" t="s">
        <v>227</v>
      </c>
      <c r="H655" s="166" t="s">
        <v>228</v>
      </c>
      <c r="I655" s="821"/>
      <c r="J655" s="182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  <c r="BY655" s="176"/>
      <c r="BZ655" s="176"/>
      <c r="CA655" s="176"/>
      <c r="CB655" s="176"/>
      <c r="CC655" s="176"/>
      <c r="CD655" s="176"/>
      <c r="CE655" s="176"/>
      <c r="CF655" s="176"/>
      <c r="CG655" s="176"/>
      <c r="CH655" s="176"/>
      <c r="CI655" s="176"/>
      <c r="CJ655" s="176"/>
      <c r="CK655" s="176"/>
      <c r="CL655" s="176"/>
      <c r="CM655" s="176"/>
      <c r="CN655" s="176"/>
      <c r="CO655" s="176"/>
      <c r="CP655" s="176"/>
      <c r="CQ655" s="176"/>
      <c r="CR655" s="176"/>
      <c r="CS655" s="176"/>
      <c r="CT655" s="176"/>
      <c r="CU655" s="176"/>
      <c r="CV655" s="176"/>
      <c r="CW655" s="176"/>
      <c r="CX655" s="176"/>
      <c r="CY655" s="176"/>
      <c r="CZ655" s="176"/>
      <c r="DA655" s="176"/>
      <c r="DB655" s="176"/>
      <c r="DC655" s="176"/>
      <c r="DD655" s="176"/>
      <c r="DE655" s="176"/>
      <c r="DF655" s="176"/>
      <c r="DG655" s="176"/>
      <c r="DH655" s="176"/>
      <c r="DI655" s="176"/>
      <c r="DJ655" s="176"/>
      <c r="DK655" s="176"/>
      <c r="DL655" s="176"/>
      <c r="DM655" s="176"/>
      <c r="DN655" s="176"/>
      <c r="DO655" s="176"/>
      <c r="DP655" s="176"/>
      <c r="DQ655" s="176"/>
      <c r="DR655" s="176"/>
      <c r="DS655" s="176"/>
      <c r="DT655" s="176"/>
      <c r="DU655" s="176"/>
      <c r="DV655" s="176"/>
      <c r="DW655" s="176"/>
      <c r="DX655" s="176"/>
      <c r="DY655" s="176"/>
      <c r="DZ655" s="176"/>
      <c r="EA655" s="176"/>
      <c r="EB655" s="176"/>
      <c r="EC655" s="176"/>
      <c r="ED655" s="176"/>
      <c r="EE655" s="176"/>
      <c r="EF655" s="176"/>
      <c r="EG655" s="176"/>
      <c r="EH655" s="176"/>
      <c r="EI655" s="176"/>
      <c r="EJ655" s="176"/>
      <c r="EK655" s="176"/>
      <c r="EL655" s="176"/>
      <c r="EM655" s="176"/>
      <c r="EN655" s="176"/>
      <c r="EO655" s="176"/>
      <c r="EP655" s="176"/>
      <c r="EQ655" s="176"/>
      <c r="ER655" s="176"/>
      <c r="ES655" s="176"/>
      <c r="ET655" s="176"/>
      <c r="EU655" s="176"/>
      <c r="EV655" s="176"/>
      <c r="EW655" s="176"/>
      <c r="EX655" s="176"/>
      <c r="EY655" s="176"/>
      <c r="EZ655" s="176"/>
      <c r="FA655" s="176"/>
      <c r="FB655" s="176"/>
      <c r="FC655" s="176"/>
      <c r="FD655" s="176"/>
      <c r="FE655" s="176"/>
      <c r="FF655" s="176"/>
      <c r="FG655" s="176"/>
      <c r="FH655" s="176"/>
      <c r="FI655" s="176"/>
      <c r="FJ655" s="176"/>
      <c r="FK655" s="176"/>
      <c r="FL655" s="176"/>
      <c r="FM655" s="176"/>
      <c r="FN655" s="176"/>
      <c r="FO655" s="176"/>
      <c r="FP655" s="176"/>
      <c r="FQ655" s="176"/>
      <c r="FR655" s="176"/>
      <c r="FS655" s="176"/>
      <c r="FT655" s="176"/>
      <c r="FU655" s="176"/>
      <c r="FV655" s="176"/>
      <c r="FW655" s="176"/>
      <c r="FX655" s="176"/>
      <c r="FY655" s="176"/>
      <c r="FZ655" s="176"/>
      <c r="GA655" s="176"/>
      <c r="GB655" s="176"/>
      <c r="GC655" s="176"/>
      <c r="GD655" s="176"/>
      <c r="GE655" s="176"/>
      <c r="GF655" s="176"/>
      <c r="GG655" s="176"/>
      <c r="GH655" s="176"/>
      <c r="GI655" s="176"/>
      <c r="GJ655" s="176"/>
      <c r="GK655" s="176"/>
      <c r="GL655" s="176"/>
      <c r="GM655" s="176"/>
      <c r="GN655" s="176"/>
      <c r="GO655" s="176"/>
      <c r="GP655" s="176"/>
      <c r="GQ655" s="176"/>
      <c r="GR655" s="176"/>
      <c r="GS655" s="176"/>
      <c r="GT655" s="176"/>
      <c r="GU655" s="176"/>
      <c r="GV655" s="176"/>
      <c r="GW655" s="176"/>
      <c r="GX655" s="176"/>
      <c r="GY655" s="176"/>
      <c r="GZ655" s="176"/>
      <c r="HA655" s="176"/>
      <c r="HB655" s="176"/>
      <c r="HC655" s="176"/>
      <c r="HD655" s="176"/>
      <c r="HE655" s="176"/>
      <c r="HF655" s="176"/>
      <c r="HG655" s="176"/>
      <c r="HH655" s="176"/>
      <c r="HI655" s="176"/>
      <c r="HJ655" s="176"/>
      <c r="HK655" s="176"/>
      <c r="HL655" s="176"/>
      <c r="HM655" s="176"/>
      <c r="HN655" s="176"/>
      <c r="HO655" s="176"/>
      <c r="HP655" s="176"/>
      <c r="HQ655" s="176"/>
      <c r="HR655" s="176"/>
      <c r="HS655" s="176"/>
      <c r="HT655" s="176"/>
      <c r="HU655" s="176"/>
      <c r="HV655" s="176"/>
      <c r="HW655" s="176"/>
      <c r="HX655" s="176"/>
      <c r="HY655" s="176"/>
      <c r="HZ655" s="176"/>
      <c r="IA655" s="176"/>
      <c r="IB655" s="176"/>
      <c r="IC655" s="176"/>
      <c r="ID655" s="176"/>
      <c r="IE655" s="176"/>
      <c r="IF655" s="176"/>
      <c r="IG655" s="176"/>
      <c r="IH655" s="176"/>
      <c r="II655" s="176"/>
      <c r="IJ655" s="176"/>
      <c r="IK655" s="176"/>
      <c r="IL655" s="176"/>
      <c r="IM655" s="176"/>
      <c r="IN655" s="176"/>
      <c r="IO655" s="176"/>
      <c r="IP655" s="176"/>
      <c r="IQ655" s="176"/>
      <c r="IR655" s="176"/>
      <c r="IS655" s="176"/>
      <c r="IT655" s="176"/>
      <c r="IU655" s="176"/>
      <c r="IV655" s="176"/>
    </row>
    <row r="656" spans="1:256" s="177" customFormat="1" x14ac:dyDescent="0.2">
      <c r="A656" s="591"/>
      <c r="B656" s="632"/>
      <c r="C656" s="555"/>
      <c r="D656" s="555"/>
      <c r="E656" s="555"/>
      <c r="F656" s="565"/>
      <c r="G656" s="165"/>
      <c r="H656" s="114">
        <f>TRUNC(F656*G656,2)</f>
        <v>0</v>
      </c>
      <c r="I656" s="558"/>
      <c r="J656" s="182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76"/>
      <c r="DX656" s="176"/>
      <c r="DY656" s="176"/>
      <c r="DZ656" s="176"/>
      <c r="EA656" s="176"/>
      <c r="EB656" s="176"/>
      <c r="EC656" s="176"/>
      <c r="ED656" s="176"/>
      <c r="EE656" s="176"/>
      <c r="EF656" s="176"/>
      <c r="EG656" s="176"/>
      <c r="EH656" s="176"/>
      <c r="EI656" s="176"/>
      <c r="EJ656" s="176"/>
      <c r="EK656" s="176"/>
      <c r="EL656" s="176"/>
      <c r="EM656" s="176"/>
      <c r="EN656" s="176"/>
      <c r="EO656" s="176"/>
      <c r="EP656" s="176"/>
      <c r="EQ656" s="176"/>
      <c r="ER656" s="176"/>
      <c r="ES656" s="176"/>
      <c r="ET656" s="176"/>
      <c r="EU656" s="176"/>
      <c r="EV656" s="176"/>
      <c r="EW656" s="176"/>
      <c r="EX656" s="176"/>
      <c r="EY656" s="176"/>
      <c r="EZ656" s="176"/>
      <c r="FA656" s="176"/>
      <c r="FB656" s="176"/>
      <c r="FC656" s="176"/>
      <c r="FD656" s="176"/>
      <c r="FE656" s="176"/>
      <c r="FF656" s="176"/>
      <c r="FG656" s="176"/>
      <c r="FH656" s="176"/>
      <c r="FI656" s="176"/>
      <c r="FJ656" s="176"/>
      <c r="FK656" s="176"/>
      <c r="FL656" s="176"/>
      <c r="FM656" s="176"/>
      <c r="FN656" s="176"/>
      <c r="FO656" s="176"/>
      <c r="FP656" s="176"/>
      <c r="FQ656" s="176"/>
      <c r="FR656" s="176"/>
      <c r="FS656" s="176"/>
      <c r="FT656" s="176"/>
      <c r="FU656" s="176"/>
      <c r="FV656" s="176"/>
      <c r="FW656" s="176"/>
      <c r="FX656" s="176"/>
      <c r="FY656" s="176"/>
      <c r="FZ656" s="176"/>
      <c r="GA656" s="176"/>
      <c r="GB656" s="176"/>
      <c r="GC656" s="176"/>
      <c r="GD656" s="176"/>
      <c r="GE656" s="176"/>
      <c r="GF656" s="176"/>
      <c r="GG656" s="176"/>
      <c r="GH656" s="176"/>
      <c r="GI656" s="176"/>
      <c r="GJ656" s="176"/>
      <c r="GK656" s="176"/>
      <c r="GL656" s="176"/>
      <c r="GM656" s="176"/>
      <c r="GN656" s="176"/>
      <c r="GO656" s="176"/>
      <c r="GP656" s="176"/>
      <c r="GQ656" s="176"/>
      <c r="GR656" s="176"/>
      <c r="GS656" s="176"/>
      <c r="GT656" s="176"/>
      <c r="GU656" s="176"/>
      <c r="GV656" s="176"/>
      <c r="GW656" s="176"/>
      <c r="GX656" s="176"/>
      <c r="GY656" s="176"/>
      <c r="GZ656" s="176"/>
      <c r="HA656" s="176"/>
      <c r="HB656" s="176"/>
      <c r="HC656" s="176"/>
      <c r="HD656" s="176"/>
      <c r="HE656" s="176"/>
      <c r="HF656" s="176"/>
      <c r="HG656" s="176"/>
      <c r="HH656" s="176"/>
      <c r="HI656" s="176"/>
      <c r="HJ656" s="176"/>
      <c r="HK656" s="176"/>
      <c r="HL656" s="176"/>
      <c r="HM656" s="176"/>
      <c r="HN656" s="176"/>
      <c r="HO656" s="176"/>
      <c r="HP656" s="176"/>
      <c r="HQ656" s="176"/>
      <c r="HR656" s="176"/>
      <c r="HS656" s="176"/>
      <c r="HT656" s="176"/>
      <c r="HU656" s="176"/>
      <c r="HV656" s="176"/>
      <c r="HW656" s="176"/>
      <c r="HX656" s="176"/>
      <c r="HY656" s="176"/>
      <c r="HZ656" s="176"/>
      <c r="IA656" s="176"/>
      <c r="IB656" s="176"/>
      <c r="IC656" s="176"/>
      <c r="ID656" s="176"/>
      <c r="IE656" s="176"/>
      <c r="IF656" s="176"/>
      <c r="IG656" s="176"/>
      <c r="IH656" s="176"/>
      <c r="II656" s="176"/>
      <c r="IJ656" s="176"/>
      <c r="IK656" s="176"/>
      <c r="IL656" s="176"/>
      <c r="IM656" s="176"/>
      <c r="IN656" s="176"/>
      <c r="IO656" s="176"/>
      <c r="IP656" s="176"/>
      <c r="IQ656" s="176"/>
      <c r="IR656" s="176"/>
      <c r="IS656" s="176"/>
      <c r="IT656" s="176"/>
      <c r="IU656" s="176"/>
      <c r="IV656" s="176"/>
    </row>
    <row r="657" spans="1:256" s="177" customFormat="1" ht="36.75" customHeight="1" x14ac:dyDescent="0.2">
      <c r="A657" s="591"/>
      <c r="B657" s="132"/>
      <c r="C657" s="77"/>
      <c r="D657" s="593"/>
      <c r="E657" s="111"/>
      <c r="F657" s="172"/>
      <c r="G657" s="124"/>
      <c r="H657" s="114">
        <f>TRUNC(F657*G657,2)</f>
        <v>0</v>
      </c>
      <c r="I657" s="569"/>
      <c r="J657" s="182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76"/>
      <c r="DX657" s="176"/>
      <c r="DY657" s="176"/>
      <c r="DZ657" s="176"/>
      <c r="EA657" s="176"/>
      <c r="EB657" s="176"/>
      <c r="EC657" s="176"/>
      <c r="ED657" s="176"/>
      <c r="EE657" s="176"/>
      <c r="EF657" s="176"/>
      <c r="EG657" s="176"/>
      <c r="EH657" s="176"/>
      <c r="EI657" s="176"/>
      <c r="EJ657" s="176"/>
      <c r="EK657" s="176"/>
      <c r="EL657" s="176"/>
      <c r="EM657" s="176"/>
      <c r="EN657" s="176"/>
      <c r="EO657" s="176"/>
      <c r="EP657" s="176"/>
      <c r="EQ657" s="176"/>
      <c r="ER657" s="176"/>
      <c r="ES657" s="176"/>
      <c r="ET657" s="176"/>
      <c r="EU657" s="176"/>
      <c r="EV657" s="176"/>
      <c r="EW657" s="176"/>
      <c r="EX657" s="176"/>
      <c r="EY657" s="176"/>
      <c r="EZ657" s="176"/>
      <c r="FA657" s="176"/>
      <c r="FB657" s="176"/>
      <c r="FC657" s="176"/>
      <c r="FD657" s="176"/>
      <c r="FE657" s="176"/>
      <c r="FF657" s="176"/>
      <c r="FG657" s="176"/>
      <c r="FH657" s="176"/>
      <c r="FI657" s="176"/>
      <c r="FJ657" s="176"/>
      <c r="FK657" s="176"/>
      <c r="FL657" s="176"/>
      <c r="FM657" s="176"/>
      <c r="FN657" s="176"/>
      <c r="FO657" s="176"/>
      <c r="FP657" s="176"/>
      <c r="FQ657" s="176"/>
      <c r="FR657" s="176"/>
      <c r="FS657" s="176"/>
      <c r="FT657" s="176"/>
      <c r="FU657" s="176"/>
      <c r="FV657" s="176"/>
      <c r="FW657" s="176"/>
      <c r="FX657" s="176"/>
      <c r="FY657" s="176"/>
      <c r="FZ657" s="176"/>
      <c r="GA657" s="176"/>
      <c r="GB657" s="176"/>
      <c r="GC657" s="176"/>
      <c r="GD657" s="176"/>
      <c r="GE657" s="176"/>
      <c r="GF657" s="176"/>
      <c r="GG657" s="176"/>
      <c r="GH657" s="176"/>
      <c r="GI657" s="176"/>
      <c r="GJ657" s="176"/>
      <c r="GK657" s="176"/>
      <c r="GL657" s="176"/>
      <c r="GM657" s="176"/>
      <c r="GN657" s="176"/>
      <c r="GO657" s="176"/>
      <c r="GP657" s="176"/>
      <c r="GQ657" s="176"/>
      <c r="GR657" s="176"/>
      <c r="GS657" s="176"/>
      <c r="GT657" s="176"/>
      <c r="GU657" s="176"/>
      <c r="GV657" s="176"/>
      <c r="GW657" s="176"/>
      <c r="GX657" s="176"/>
      <c r="GY657" s="176"/>
      <c r="GZ657" s="176"/>
      <c r="HA657" s="176"/>
      <c r="HB657" s="176"/>
      <c r="HC657" s="176"/>
      <c r="HD657" s="176"/>
      <c r="HE657" s="176"/>
      <c r="HF657" s="176"/>
      <c r="HG657" s="176"/>
      <c r="HH657" s="176"/>
      <c r="HI657" s="176"/>
      <c r="HJ657" s="176"/>
      <c r="HK657" s="176"/>
      <c r="HL657" s="176"/>
      <c r="HM657" s="176"/>
      <c r="HN657" s="176"/>
      <c r="HO657" s="176"/>
      <c r="HP657" s="176"/>
      <c r="HQ657" s="176"/>
      <c r="HR657" s="176"/>
      <c r="HS657" s="176"/>
      <c r="HT657" s="176"/>
      <c r="HU657" s="176"/>
      <c r="HV657" s="176"/>
      <c r="HW657" s="176"/>
      <c r="HX657" s="176"/>
      <c r="HY657" s="176"/>
      <c r="HZ657" s="176"/>
      <c r="IA657" s="176"/>
      <c r="IB657" s="176"/>
      <c r="IC657" s="176"/>
      <c r="ID657" s="176"/>
      <c r="IE657" s="176"/>
      <c r="IF657" s="176"/>
      <c r="IG657" s="176"/>
      <c r="IH657" s="176"/>
      <c r="II657" s="176"/>
      <c r="IJ657" s="176"/>
      <c r="IK657" s="176"/>
      <c r="IL657" s="176"/>
      <c r="IM657" s="176"/>
      <c r="IN657" s="176"/>
      <c r="IO657" s="176"/>
      <c r="IP657" s="176"/>
      <c r="IQ657" s="176"/>
      <c r="IR657" s="176"/>
      <c r="IS657" s="176"/>
      <c r="IT657" s="176"/>
      <c r="IU657" s="176"/>
      <c r="IV657" s="176"/>
    </row>
    <row r="658" spans="1:256" s="177" customFormat="1" ht="17.25" customHeight="1" x14ac:dyDescent="0.2">
      <c r="A658" s="591"/>
      <c r="B658" s="132"/>
      <c r="C658" s="77"/>
      <c r="D658" s="593"/>
      <c r="E658" s="111"/>
      <c r="F658" s="172"/>
      <c r="G658" s="594"/>
      <c r="H658" s="125"/>
      <c r="I658" s="569"/>
      <c r="J658" s="182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76"/>
      <c r="DX658" s="176"/>
      <c r="DY658" s="176"/>
      <c r="DZ658" s="176"/>
      <c r="EA658" s="176"/>
      <c r="EB658" s="176"/>
      <c r="EC658" s="176"/>
      <c r="ED658" s="176"/>
      <c r="EE658" s="176"/>
      <c r="EF658" s="176"/>
      <c r="EG658" s="176"/>
      <c r="EH658" s="176"/>
      <c r="EI658" s="176"/>
      <c r="EJ658" s="176"/>
      <c r="EK658" s="176"/>
      <c r="EL658" s="176"/>
      <c r="EM658" s="176"/>
      <c r="EN658" s="176"/>
      <c r="EO658" s="176"/>
      <c r="EP658" s="176"/>
      <c r="EQ658" s="176"/>
      <c r="ER658" s="176"/>
      <c r="ES658" s="176"/>
      <c r="ET658" s="176"/>
      <c r="EU658" s="176"/>
      <c r="EV658" s="176"/>
      <c r="EW658" s="176"/>
      <c r="EX658" s="176"/>
      <c r="EY658" s="176"/>
      <c r="EZ658" s="176"/>
      <c r="FA658" s="176"/>
      <c r="FB658" s="176"/>
      <c r="FC658" s="176"/>
      <c r="FD658" s="176"/>
      <c r="FE658" s="176"/>
      <c r="FF658" s="176"/>
      <c r="FG658" s="176"/>
      <c r="FH658" s="176"/>
      <c r="FI658" s="176"/>
      <c r="FJ658" s="176"/>
      <c r="FK658" s="176"/>
      <c r="FL658" s="176"/>
      <c r="FM658" s="176"/>
      <c r="FN658" s="176"/>
      <c r="FO658" s="176"/>
      <c r="FP658" s="176"/>
      <c r="FQ658" s="176"/>
      <c r="FR658" s="176"/>
      <c r="FS658" s="176"/>
      <c r="FT658" s="176"/>
      <c r="FU658" s="176"/>
      <c r="FV658" s="176"/>
      <c r="FW658" s="176"/>
      <c r="FX658" s="176"/>
      <c r="FY658" s="176"/>
      <c r="FZ658" s="176"/>
      <c r="GA658" s="176"/>
      <c r="GB658" s="176"/>
      <c r="GC658" s="176"/>
      <c r="GD658" s="176"/>
      <c r="GE658" s="176"/>
      <c r="GF658" s="176"/>
      <c r="GG658" s="176"/>
      <c r="GH658" s="176"/>
      <c r="GI658" s="176"/>
      <c r="GJ658" s="176"/>
      <c r="GK658" s="176"/>
      <c r="GL658" s="176"/>
      <c r="GM658" s="176"/>
      <c r="GN658" s="176"/>
      <c r="GO658" s="176"/>
      <c r="GP658" s="176"/>
      <c r="GQ658" s="176"/>
      <c r="GR658" s="176"/>
      <c r="GS658" s="176"/>
      <c r="GT658" s="176"/>
      <c r="GU658" s="176"/>
      <c r="GV658" s="176"/>
      <c r="GW658" s="176"/>
      <c r="GX658" s="176"/>
      <c r="GY658" s="176"/>
      <c r="GZ658" s="176"/>
      <c r="HA658" s="176"/>
      <c r="HB658" s="176"/>
      <c r="HC658" s="176"/>
      <c r="HD658" s="176"/>
      <c r="HE658" s="176"/>
      <c r="HF658" s="176"/>
      <c r="HG658" s="176"/>
      <c r="HH658" s="176"/>
      <c r="HI658" s="176"/>
      <c r="HJ658" s="176"/>
      <c r="HK658" s="176"/>
      <c r="HL658" s="176"/>
      <c r="HM658" s="176"/>
      <c r="HN658" s="176"/>
      <c r="HO658" s="176"/>
      <c r="HP658" s="176"/>
      <c r="HQ658" s="176"/>
      <c r="HR658" s="176"/>
      <c r="HS658" s="176"/>
      <c r="HT658" s="176"/>
      <c r="HU658" s="176"/>
      <c r="HV658" s="176"/>
      <c r="HW658" s="176"/>
      <c r="HX658" s="176"/>
      <c r="HY658" s="176"/>
      <c r="HZ658" s="176"/>
      <c r="IA658" s="176"/>
      <c r="IB658" s="176"/>
      <c r="IC658" s="176"/>
      <c r="ID658" s="176"/>
      <c r="IE658" s="176"/>
      <c r="IF658" s="176"/>
      <c r="IG658" s="176"/>
      <c r="IH658" s="176"/>
      <c r="II658" s="176"/>
      <c r="IJ658" s="176"/>
      <c r="IK658" s="176"/>
      <c r="IL658" s="176"/>
      <c r="IM658" s="176"/>
      <c r="IN658" s="176"/>
      <c r="IO658" s="176"/>
      <c r="IP658" s="176"/>
      <c r="IQ658" s="176"/>
      <c r="IR658" s="176"/>
      <c r="IS658" s="176"/>
      <c r="IT658" s="176"/>
      <c r="IU658" s="176"/>
      <c r="IV658" s="176"/>
    </row>
    <row r="659" spans="1:256" s="177" customFormat="1" x14ac:dyDescent="0.2">
      <c r="A659" s="591"/>
      <c r="B659" s="170" t="s">
        <v>230</v>
      </c>
      <c r="C659" s="808"/>
      <c r="D659" s="809"/>
      <c r="E659" s="809"/>
      <c r="F659" s="809"/>
      <c r="G659" s="809"/>
      <c r="H659" s="810"/>
      <c r="I659" s="171">
        <f>SUM(H656:H658)</f>
        <v>0</v>
      </c>
      <c r="J659" s="182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  <c r="AZ659" s="176"/>
      <c r="BA659" s="176"/>
      <c r="BB659" s="176"/>
      <c r="BC659" s="176"/>
      <c r="BD659" s="176"/>
      <c r="BE659" s="176"/>
      <c r="BF659" s="176"/>
      <c r="BG659" s="176"/>
      <c r="BH659" s="176"/>
      <c r="BI659" s="176"/>
      <c r="BJ659" s="176"/>
      <c r="BK659" s="176"/>
      <c r="BL659" s="176"/>
      <c r="BM659" s="176"/>
      <c r="BN659" s="176"/>
      <c r="BO659" s="176"/>
      <c r="BP659" s="176"/>
      <c r="BQ659" s="176"/>
      <c r="BR659" s="176"/>
      <c r="BS659" s="176"/>
      <c r="BT659" s="176"/>
      <c r="BU659" s="176"/>
      <c r="BV659" s="176"/>
      <c r="BW659" s="176"/>
      <c r="BX659" s="176"/>
      <c r="BY659" s="176"/>
      <c r="BZ659" s="176"/>
      <c r="CA659" s="176"/>
      <c r="CB659" s="176"/>
      <c r="CC659" s="176"/>
      <c r="CD659" s="176"/>
      <c r="CE659" s="176"/>
      <c r="CF659" s="176"/>
      <c r="CG659" s="176"/>
      <c r="CH659" s="176"/>
      <c r="CI659" s="176"/>
      <c r="CJ659" s="176"/>
      <c r="CK659" s="176"/>
      <c r="CL659" s="176"/>
      <c r="CM659" s="176"/>
      <c r="CN659" s="176"/>
      <c r="CO659" s="176"/>
      <c r="CP659" s="176"/>
      <c r="CQ659" s="176"/>
      <c r="CR659" s="176"/>
      <c r="CS659" s="176"/>
      <c r="CT659" s="176"/>
      <c r="CU659" s="176"/>
      <c r="CV659" s="176"/>
      <c r="CW659" s="176"/>
      <c r="CX659" s="176"/>
      <c r="CY659" s="176"/>
      <c r="CZ659" s="176"/>
      <c r="DA659" s="176"/>
      <c r="DB659" s="176"/>
      <c r="DC659" s="176"/>
      <c r="DD659" s="176"/>
      <c r="DE659" s="176"/>
      <c r="DF659" s="176"/>
      <c r="DG659" s="176"/>
      <c r="DH659" s="176"/>
      <c r="DI659" s="176"/>
      <c r="DJ659" s="176"/>
      <c r="DK659" s="176"/>
      <c r="DL659" s="176"/>
      <c r="DM659" s="176"/>
      <c r="DN659" s="176"/>
      <c r="DO659" s="176"/>
      <c r="DP659" s="176"/>
      <c r="DQ659" s="176"/>
      <c r="DR659" s="176"/>
      <c r="DS659" s="176"/>
      <c r="DT659" s="176"/>
      <c r="DU659" s="176"/>
      <c r="DV659" s="176"/>
      <c r="DW659" s="176"/>
      <c r="DX659" s="176"/>
      <c r="DY659" s="176"/>
      <c r="DZ659" s="176"/>
      <c r="EA659" s="176"/>
      <c r="EB659" s="176"/>
      <c r="EC659" s="176"/>
      <c r="ED659" s="176"/>
      <c r="EE659" s="176"/>
      <c r="EF659" s="176"/>
      <c r="EG659" s="176"/>
      <c r="EH659" s="176"/>
      <c r="EI659" s="176"/>
      <c r="EJ659" s="176"/>
      <c r="EK659" s="176"/>
      <c r="EL659" s="176"/>
      <c r="EM659" s="176"/>
      <c r="EN659" s="176"/>
      <c r="EO659" s="176"/>
      <c r="EP659" s="176"/>
      <c r="EQ659" s="176"/>
      <c r="ER659" s="176"/>
      <c r="ES659" s="176"/>
      <c r="ET659" s="176"/>
      <c r="EU659" s="176"/>
      <c r="EV659" s="176"/>
      <c r="EW659" s="176"/>
      <c r="EX659" s="176"/>
      <c r="EY659" s="176"/>
      <c r="EZ659" s="176"/>
      <c r="FA659" s="176"/>
      <c r="FB659" s="176"/>
      <c r="FC659" s="176"/>
      <c r="FD659" s="176"/>
      <c r="FE659" s="176"/>
      <c r="FF659" s="176"/>
      <c r="FG659" s="176"/>
      <c r="FH659" s="176"/>
      <c r="FI659" s="176"/>
      <c r="FJ659" s="176"/>
      <c r="FK659" s="176"/>
      <c r="FL659" s="176"/>
      <c r="FM659" s="176"/>
      <c r="FN659" s="176"/>
      <c r="FO659" s="176"/>
      <c r="FP659" s="176"/>
      <c r="FQ659" s="176"/>
      <c r="FR659" s="176"/>
      <c r="FS659" s="176"/>
      <c r="FT659" s="176"/>
      <c r="FU659" s="176"/>
      <c r="FV659" s="176"/>
      <c r="FW659" s="176"/>
      <c r="FX659" s="176"/>
      <c r="FY659" s="176"/>
      <c r="FZ659" s="176"/>
      <c r="GA659" s="176"/>
      <c r="GB659" s="176"/>
      <c r="GC659" s="176"/>
      <c r="GD659" s="176"/>
      <c r="GE659" s="176"/>
      <c r="GF659" s="176"/>
      <c r="GG659" s="176"/>
      <c r="GH659" s="176"/>
      <c r="GI659" s="176"/>
      <c r="GJ659" s="176"/>
      <c r="GK659" s="176"/>
      <c r="GL659" s="176"/>
      <c r="GM659" s="176"/>
      <c r="GN659" s="176"/>
      <c r="GO659" s="176"/>
      <c r="GP659" s="176"/>
      <c r="GQ659" s="176"/>
      <c r="GR659" s="176"/>
      <c r="GS659" s="176"/>
      <c r="GT659" s="176"/>
      <c r="GU659" s="176"/>
      <c r="GV659" s="176"/>
      <c r="GW659" s="176"/>
      <c r="GX659" s="176"/>
      <c r="GY659" s="176"/>
      <c r="GZ659" s="176"/>
      <c r="HA659" s="176"/>
      <c r="HB659" s="176"/>
      <c r="HC659" s="176"/>
      <c r="HD659" s="176"/>
      <c r="HE659" s="176"/>
      <c r="HF659" s="176"/>
      <c r="HG659" s="176"/>
      <c r="HH659" s="176"/>
      <c r="HI659" s="176"/>
      <c r="HJ659" s="176"/>
      <c r="HK659" s="176"/>
      <c r="HL659" s="176"/>
      <c r="HM659" s="176"/>
      <c r="HN659" s="176"/>
      <c r="HO659" s="176"/>
      <c r="HP659" s="176"/>
      <c r="HQ659" s="176"/>
      <c r="HR659" s="176"/>
      <c r="HS659" s="176"/>
      <c r="HT659" s="176"/>
      <c r="HU659" s="176"/>
      <c r="HV659" s="176"/>
      <c r="HW659" s="176"/>
      <c r="HX659" s="176"/>
      <c r="HY659" s="176"/>
      <c r="HZ659" s="176"/>
      <c r="IA659" s="176"/>
      <c r="IB659" s="176"/>
      <c r="IC659" s="176"/>
      <c r="ID659" s="176"/>
      <c r="IE659" s="176"/>
      <c r="IF659" s="176"/>
      <c r="IG659" s="176"/>
      <c r="IH659" s="176"/>
      <c r="II659" s="176"/>
      <c r="IJ659" s="176"/>
      <c r="IK659" s="176"/>
      <c r="IL659" s="176"/>
      <c r="IM659" s="176"/>
      <c r="IN659" s="176"/>
      <c r="IO659" s="176"/>
      <c r="IP659" s="176"/>
      <c r="IQ659" s="176"/>
      <c r="IR659" s="176"/>
      <c r="IS659" s="176"/>
      <c r="IT659" s="176"/>
      <c r="IU659" s="176"/>
      <c r="IV659" s="176"/>
    </row>
    <row r="660" spans="1:256" s="177" customFormat="1" x14ac:dyDescent="0.2">
      <c r="A660" s="591"/>
      <c r="B660" s="126"/>
      <c r="C660" s="127"/>
      <c r="D660" s="127"/>
      <c r="E660" s="128"/>
      <c r="F660" s="88"/>
      <c r="G660" s="129"/>
      <c r="H660" s="130"/>
      <c r="I660" s="131"/>
      <c r="J660" s="182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  <c r="AZ660" s="176"/>
      <c r="BA660" s="176"/>
      <c r="BB660" s="176"/>
      <c r="BC660" s="176"/>
      <c r="BD660" s="176"/>
      <c r="BE660" s="176"/>
      <c r="BF660" s="176"/>
      <c r="BG660" s="176"/>
      <c r="BH660" s="176"/>
      <c r="BI660" s="176"/>
      <c r="BJ660" s="176"/>
      <c r="BK660" s="176"/>
      <c r="BL660" s="176"/>
      <c r="BM660" s="176"/>
      <c r="BN660" s="176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  <c r="BY660" s="176"/>
      <c r="BZ660" s="176"/>
      <c r="CA660" s="176"/>
      <c r="CB660" s="176"/>
      <c r="CC660" s="176"/>
      <c r="CD660" s="176"/>
      <c r="CE660" s="176"/>
      <c r="CF660" s="176"/>
      <c r="CG660" s="176"/>
      <c r="CH660" s="176"/>
      <c r="CI660" s="176"/>
      <c r="CJ660" s="176"/>
      <c r="CK660" s="176"/>
      <c r="CL660" s="176"/>
      <c r="CM660" s="176"/>
      <c r="CN660" s="176"/>
      <c r="CO660" s="176"/>
      <c r="CP660" s="176"/>
      <c r="CQ660" s="176"/>
      <c r="CR660" s="176"/>
      <c r="CS660" s="176"/>
      <c r="CT660" s="176"/>
      <c r="CU660" s="176"/>
      <c r="CV660" s="176"/>
      <c r="CW660" s="176"/>
      <c r="CX660" s="176"/>
      <c r="CY660" s="176"/>
      <c r="CZ660" s="176"/>
      <c r="DA660" s="176"/>
      <c r="DB660" s="176"/>
      <c r="DC660" s="176"/>
      <c r="DD660" s="176"/>
      <c r="DE660" s="176"/>
      <c r="DF660" s="176"/>
      <c r="DG660" s="176"/>
      <c r="DH660" s="176"/>
      <c r="DI660" s="176"/>
      <c r="DJ660" s="176"/>
      <c r="DK660" s="176"/>
      <c r="DL660" s="176"/>
      <c r="DM660" s="176"/>
      <c r="DN660" s="176"/>
      <c r="DO660" s="176"/>
      <c r="DP660" s="176"/>
      <c r="DQ660" s="176"/>
      <c r="DR660" s="176"/>
      <c r="DS660" s="176"/>
      <c r="DT660" s="176"/>
      <c r="DU660" s="176"/>
      <c r="DV660" s="176"/>
      <c r="DW660" s="176"/>
      <c r="DX660" s="176"/>
      <c r="DY660" s="176"/>
      <c r="DZ660" s="176"/>
      <c r="EA660" s="176"/>
      <c r="EB660" s="176"/>
      <c r="EC660" s="176"/>
      <c r="ED660" s="176"/>
      <c r="EE660" s="176"/>
      <c r="EF660" s="176"/>
      <c r="EG660" s="176"/>
      <c r="EH660" s="176"/>
      <c r="EI660" s="176"/>
      <c r="EJ660" s="176"/>
      <c r="EK660" s="176"/>
      <c r="EL660" s="176"/>
      <c r="EM660" s="176"/>
      <c r="EN660" s="176"/>
      <c r="EO660" s="176"/>
      <c r="EP660" s="176"/>
      <c r="EQ660" s="176"/>
      <c r="ER660" s="176"/>
      <c r="ES660" s="176"/>
      <c r="ET660" s="176"/>
      <c r="EU660" s="176"/>
      <c r="EV660" s="176"/>
      <c r="EW660" s="176"/>
      <c r="EX660" s="176"/>
      <c r="EY660" s="176"/>
      <c r="EZ660" s="176"/>
      <c r="FA660" s="176"/>
      <c r="FB660" s="176"/>
      <c r="FC660" s="176"/>
      <c r="FD660" s="176"/>
      <c r="FE660" s="176"/>
      <c r="FF660" s="176"/>
      <c r="FG660" s="176"/>
      <c r="FH660" s="176"/>
      <c r="FI660" s="176"/>
      <c r="FJ660" s="176"/>
      <c r="FK660" s="176"/>
      <c r="FL660" s="176"/>
      <c r="FM660" s="176"/>
      <c r="FN660" s="176"/>
      <c r="FO660" s="176"/>
      <c r="FP660" s="176"/>
      <c r="FQ660" s="176"/>
      <c r="FR660" s="176"/>
      <c r="FS660" s="176"/>
      <c r="FT660" s="176"/>
      <c r="FU660" s="176"/>
      <c r="FV660" s="176"/>
      <c r="FW660" s="176"/>
      <c r="FX660" s="176"/>
      <c r="FY660" s="176"/>
      <c r="FZ660" s="176"/>
      <c r="GA660" s="176"/>
      <c r="GB660" s="176"/>
      <c r="GC660" s="176"/>
      <c r="GD660" s="176"/>
      <c r="GE660" s="176"/>
      <c r="GF660" s="176"/>
      <c r="GG660" s="176"/>
      <c r="GH660" s="176"/>
      <c r="GI660" s="176"/>
      <c r="GJ660" s="176"/>
      <c r="GK660" s="176"/>
      <c r="GL660" s="176"/>
      <c r="GM660" s="176"/>
      <c r="GN660" s="176"/>
      <c r="GO660" s="176"/>
      <c r="GP660" s="176"/>
      <c r="GQ660" s="176"/>
      <c r="GR660" s="176"/>
      <c r="GS660" s="176"/>
      <c r="GT660" s="176"/>
      <c r="GU660" s="176"/>
      <c r="GV660" s="176"/>
      <c r="GW660" s="176"/>
      <c r="GX660" s="176"/>
      <c r="GY660" s="176"/>
      <c r="GZ660" s="176"/>
      <c r="HA660" s="176"/>
      <c r="HB660" s="176"/>
      <c r="HC660" s="176"/>
      <c r="HD660" s="176"/>
      <c r="HE660" s="176"/>
      <c r="HF660" s="176"/>
      <c r="HG660" s="176"/>
      <c r="HH660" s="176"/>
      <c r="HI660" s="176"/>
      <c r="HJ660" s="176"/>
      <c r="HK660" s="176"/>
      <c r="HL660" s="176"/>
      <c r="HM660" s="176"/>
      <c r="HN660" s="176"/>
      <c r="HO660" s="176"/>
      <c r="HP660" s="176"/>
      <c r="HQ660" s="176"/>
      <c r="HR660" s="176"/>
      <c r="HS660" s="176"/>
      <c r="HT660" s="176"/>
      <c r="HU660" s="176"/>
      <c r="HV660" s="176"/>
      <c r="HW660" s="176"/>
      <c r="HX660" s="176"/>
      <c r="HY660" s="176"/>
      <c r="HZ660" s="176"/>
      <c r="IA660" s="176"/>
      <c r="IB660" s="176"/>
      <c r="IC660" s="176"/>
      <c r="ID660" s="176"/>
      <c r="IE660" s="176"/>
      <c r="IF660" s="176"/>
      <c r="IG660" s="176"/>
      <c r="IH660" s="176"/>
      <c r="II660" s="176"/>
      <c r="IJ660" s="176"/>
      <c r="IK660" s="176"/>
      <c r="IL660" s="176"/>
      <c r="IM660" s="176"/>
      <c r="IN660" s="176"/>
      <c r="IO660" s="176"/>
      <c r="IP660" s="176"/>
      <c r="IQ660" s="176"/>
      <c r="IR660" s="176"/>
      <c r="IS660" s="176"/>
      <c r="IT660" s="176"/>
      <c r="IU660" s="176"/>
      <c r="IV660" s="176"/>
    </row>
    <row r="661" spans="1:256" s="177" customFormat="1" x14ac:dyDescent="0.2">
      <c r="A661" s="591"/>
      <c r="B661" s="811" t="s">
        <v>231</v>
      </c>
      <c r="C661" s="813" t="s">
        <v>22</v>
      </c>
      <c r="D661" s="813" t="s">
        <v>223</v>
      </c>
      <c r="E661" s="813" t="s">
        <v>17</v>
      </c>
      <c r="F661" s="816" t="s">
        <v>224</v>
      </c>
      <c r="G661" s="818" t="s">
        <v>225</v>
      </c>
      <c r="H661" s="819"/>
      <c r="I661" s="820" t="s">
        <v>232</v>
      </c>
      <c r="J661" s="182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76"/>
      <c r="DX661" s="176"/>
      <c r="DY661" s="176"/>
      <c r="DZ661" s="176"/>
      <c r="EA661" s="176"/>
      <c r="EB661" s="176"/>
      <c r="EC661" s="176"/>
      <c r="ED661" s="176"/>
      <c r="EE661" s="176"/>
      <c r="EF661" s="176"/>
      <c r="EG661" s="176"/>
      <c r="EH661" s="176"/>
      <c r="EI661" s="176"/>
      <c r="EJ661" s="176"/>
      <c r="EK661" s="176"/>
      <c r="EL661" s="176"/>
      <c r="EM661" s="176"/>
      <c r="EN661" s="176"/>
      <c r="EO661" s="176"/>
      <c r="EP661" s="176"/>
      <c r="EQ661" s="176"/>
      <c r="ER661" s="176"/>
      <c r="ES661" s="176"/>
      <c r="ET661" s="176"/>
      <c r="EU661" s="176"/>
      <c r="EV661" s="176"/>
      <c r="EW661" s="176"/>
      <c r="EX661" s="176"/>
      <c r="EY661" s="176"/>
      <c r="EZ661" s="176"/>
      <c r="FA661" s="176"/>
      <c r="FB661" s="176"/>
      <c r="FC661" s="176"/>
      <c r="FD661" s="176"/>
      <c r="FE661" s="176"/>
      <c r="FF661" s="176"/>
      <c r="FG661" s="176"/>
      <c r="FH661" s="176"/>
      <c r="FI661" s="176"/>
      <c r="FJ661" s="176"/>
      <c r="FK661" s="176"/>
      <c r="FL661" s="176"/>
      <c r="FM661" s="176"/>
      <c r="FN661" s="176"/>
      <c r="FO661" s="176"/>
      <c r="FP661" s="176"/>
      <c r="FQ661" s="176"/>
      <c r="FR661" s="176"/>
      <c r="FS661" s="176"/>
      <c r="FT661" s="176"/>
      <c r="FU661" s="176"/>
      <c r="FV661" s="176"/>
      <c r="FW661" s="176"/>
      <c r="FX661" s="176"/>
      <c r="FY661" s="176"/>
      <c r="FZ661" s="176"/>
      <c r="GA661" s="176"/>
      <c r="GB661" s="176"/>
      <c r="GC661" s="176"/>
      <c r="GD661" s="176"/>
      <c r="GE661" s="176"/>
      <c r="GF661" s="176"/>
      <c r="GG661" s="176"/>
      <c r="GH661" s="176"/>
      <c r="GI661" s="176"/>
      <c r="GJ661" s="176"/>
      <c r="GK661" s="176"/>
      <c r="GL661" s="176"/>
      <c r="GM661" s="176"/>
      <c r="GN661" s="176"/>
      <c r="GO661" s="176"/>
      <c r="GP661" s="176"/>
      <c r="GQ661" s="176"/>
      <c r="GR661" s="176"/>
      <c r="GS661" s="176"/>
      <c r="GT661" s="176"/>
      <c r="GU661" s="176"/>
      <c r="GV661" s="176"/>
      <c r="GW661" s="176"/>
      <c r="GX661" s="176"/>
      <c r="GY661" s="176"/>
      <c r="GZ661" s="176"/>
      <c r="HA661" s="176"/>
      <c r="HB661" s="176"/>
      <c r="HC661" s="176"/>
      <c r="HD661" s="176"/>
      <c r="HE661" s="176"/>
      <c r="HF661" s="176"/>
      <c r="HG661" s="176"/>
      <c r="HH661" s="176"/>
      <c r="HI661" s="176"/>
      <c r="HJ661" s="176"/>
      <c r="HK661" s="176"/>
      <c r="HL661" s="176"/>
      <c r="HM661" s="176"/>
      <c r="HN661" s="176"/>
      <c r="HO661" s="176"/>
      <c r="HP661" s="176"/>
      <c r="HQ661" s="176"/>
      <c r="HR661" s="176"/>
      <c r="HS661" s="176"/>
      <c r="HT661" s="176"/>
      <c r="HU661" s="176"/>
      <c r="HV661" s="176"/>
      <c r="HW661" s="176"/>
      <c r="HX661" s="176"/>
      <c r="HY661" s="176"/>
      <c r="HZ661" s="176"/>
      <c r="IA661" s="176"/>
      <c r="IB661" s="176"/>
      <c r="IC661" s="176"/>
      <c r="ID661" s="176"/>
      <c r="IE661" s="176"/>
      <c r="IF661" s="176"/>
      <c r="IG661" s="176"/>
      <c r="IH661" s="176"/>
      <c r="II661" s="176"/>
      <c r="IJ661" s="176"/>
      <c r="IK661" s="176"/>
      <c r="IL661" s="176"/>
      <c r="IM661" s="176"/>
      <c r="IN661" s="176"/>
      <c r="IO661" s="176"/>
      <c r="IP661" s="176"/>
      <c r="IQ661" s="176"/>
      <c r="IR661" s="176"/>
      <c r="IS661" s="176"/>
      <c r="IT661" s="176"/>
      <c r="IU661" s="176"/>
      <c r="IV661" s="176"/>
    </row>
    <row r="662" spans="1:256" s="177" customFormat="1" x14ac:dyDescent="0.2">
      <c r="A662" s="591"/>
      <c r="B662" s="812"/>
      <c r="C662" s="814"/>
      <c r="D662" s="814"/>
      <c r="E662" s="815"/>
      <c r="F662" s="817"/>
      <c r="G662" s="165" t="s">
        <v>227</v>
      </c>
      <c r="H662" s="166" t="s">
        <v>228</v>
      </c>
      <c r="I662" s="821"/>
      <c r="J662" s="182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  <c r="AZ662" s="176"/>
      <c r="BA662" s="176"/>
      <c r="BB662" s="176"/>
      <c r="BC662" s="176"/>
      <c r="BD662" s="176"/>
      <c r="BE662" s="176"/>
      <c r="BF662" s="176"/>
      <c r="BG662" s="176"/>
      <c r="BH662" s="176"/>
      <c r="BI662" s="176"/>
      <c r="BJ662" s="176"/>
      <c r="BK662" s="176"/>
      <c r="BL662" s="176"/>
      <c r="BM662" s="176"/>
      <c r="BN662" s="176"/>
      <c r="BO662" s="176"/>
      <c r="BP662" s="176"/>
      <c r="BQ662" s="176"/>
      <c r="BR662" s="176"/>
      <c r="BS662" s="176"/>
      <c r="BT662" s="176"/>
      <c r="BU662" s="176"/>
      <c r="BV662" s="176"/>
      <c r="BW662" s="176"/>
      <c r="BX662" s="176"/>
      <c r="BY662" s="176"/>
      <c r="BZ662" s="176"/>
      <c r="CA662" s="176"/>
      <c r="CB662" s="176"/>
      <c r="CC662" s="176"/>
      <c r="CD662" s="176"/>
      <c r="CE662" s="176"/>
      <c r="CF662" s="176"/>
      <c r="CG662" s="176"/>
      <c r="CH662" s="176"/>
      <c r="CI662" s="176"/>
      <c r="CJ662" s="176"/>
      <c r="CK662" s="176"/>
      <c r="CL662" s="176"/>
      <c r="CM662" s="176"/>
      <c r="CN662" s="176"/>
      <c r="CO662" s="176"/>
      <c r="CP662" s="176"/>
      <c r="CQ662" s="176"/>
      <c r="CR662" s="176"/>
      <c r="CS662" s="176"/>
      <c r="CT662" s="176"/>
      <c r="CU662" s="176"/>
      <c r="CV662" s="176"/>
      <c r="CW662" s="176"/>
      <c r="CX662" s="176"/>
      <c r="CY662" s="176"/>
      <c r="CZ662" s="176"/>
      <c r="DA662" s="176"/>
      <c r="DB662" s="176"/>
      <c r="DC662" s="176"/>
      <c r="DD662" s="176"/>
      <c r="DE662" s="176"/>
      <c r="DF662" s="176"/>
      <c r="DG662" s="176"/>
      <c r="DH662" s="176"/>
      <c r="DI662" s="176"/>
      <c r="DJ662" s="176"/>
      <c r="DK662" s="176"/>
      <c r="DL662" s="176"/>
      <c r="DM662" s="176"/>
      <c r="DN662" s="176"/>
      <c r="DO662" s="176"/>
      <c r="DP662" s="176"/>
      <c r="DQ662" s="176"/>
      <c r="DR662" s="176"/>
      <c r="DS662" s="176"/>
      <c r="DT662" s="176"/>
      <c r="DU662" s="176"/>
      <c r="DV662" s="176"/>
      <c r="DW662" s="176"/>
      <c r="DX662" s="176"/>
      <c r="DY662" s="176"/>
      <c r="DZ662" s="176"/>
      <c r="EA662" s="176"/>
      <c r="EB662" s="176"/>
      <c r="EC662" s="176"/>
      <c r="ED662" s="176"/>
      <c r="EE662" s="176"/>
      <c r="EF662" s="176"/>
      <c r="EG662" s="176"/>
      <c r="EH662" s="176"/>
      <c r="EI662" s="176"/>
      <c r="EJ662" s="176"/>
      <c r="EK662" s="176"/>
      <c r="EL662" s="176"/>
      <c r="EM662" s="176"/>
      <c r="EN662" s="176"/>
      <c r="EO662" s="176"/>
      <c r="EP662" s="176"/>
      <c r="EQ662" s="176"/>
      <c r="ER662" s="176"/>
      <c r="ES662" s="176"/>
      <c r="ET662" s="176"/>
      <c r="EU662" s="176"/>
      <c r="EV662" s="176"/>
      <c r="EW662" s="176"/>
      <c r="EX662" s="176"/>
      <c r="EY662" s="176"/>
      <c r="EZ662" s="176"/>
      <c r="FA662" s="176"/>
      <c r="FB662" s="176"/>
      <c r="FC662" s="176"/>
      <c r="FD662" s="176"/>
      <c r="FE662" s="176"/>
      <c r="FF662" s="176"/>
      <c r="FG662" s="176"/>
      <c r="FH662" s="176"/>
      <c r="FI662" s="176"/>
      <c r="FJ662" s="176"/>
      <c r="FK662" s="176"/>
      <c r="FL662" s="176"/>
      <c r="FM662" s="176"/>
      <c r="FN662" s="176"/>
      <c r="FO662" s="176"/>
      <c r="FP662" s="176"/>
      <c r="FQ662" s="176"/>
      <c r="FR662" s="176"/>
      <c r="FS662" s="176"/>
      <c r="FT662" s="176"/>
      <c r="FU662" s="176"/>
      <c r="FV662" s="176"/>
      <c r="FW662" s="176"/>
      <c r="FX662" s="176"/>
      <c r="FY662" s="176"/>
      <c r="FZ662" s="176"/>
      <c r="GA662" s="176"/>
      <c r="GB662" s="176"/>
      <c r="GC662" s="176"/>
      <c r="GD662" s="176"/>
      <c r="GE662" s="176"/>
      <c r="GF662" s="176"/>
      <c r="GG662" s="176"/>
      <c r="GH662" s="176"/>
      <c r="GI662" s="176"/>
      <c r="GJ662" s="176"/>
      <c r="GK662" s="176"/>
      <c r="GL662" s="176"/>
      <c r="GM662" s="176"/>
      <c r="GN662" s="176"/>
      <c r="GO662" s="176"/>
      <c r="GP662" s="176"/>
      <c r="GQ662" s="176"/>
      <c r="GR662" s="176"/>
      <c r="GS662" s="176"/>
      <c r="GT662" s="176"/>
      <c r="GU662" s="176"/>
      <c r="GV662" s="176"/>
      <c r="GW662" s="176"/>
      <c r="GX662" s="176"/>
      <c r="GY662" s="176"/>
      <c r="GZ662" s="176"/>
      <c r="HA662" s="176"/>
      <c r="HB662" s="176"/>
      <c r="HC662" s="176"/>
      <c r="HD662" s="176"/>
      <c r="HE662" s="176"/>
      <c r="HF662" s="176"/>
      <c r="HG662" s="176"/>
      <c r="HH662" s="176"/>
      <c r="HI662" s="176"/>
      <c r="HJ662" s="176"/>
      <c r="HK662" s="176"/>
      <c r="HL662" s="176"/>
      <c r="HM662" s="176"/>
      <c r="HN662" s="176"/>
      <c r="HO662" s="176"/>
      <c r="HP662" s="176"/>
      <c r="HQ662" s="176"/>
      <c r="HR662" s="176"/>
      <c r="HS662" s="176"/>
      <c r="HT662" s="176"/>
      <c r="HU662" s="176"/>
      <c r="HV662" s="176"/>
      <c r="HW662" s="176"/>
      <c r="HX662" s="176"/>
      <c r="HY662" s="176"/>
      <c r="HZ662" s="176"/>
      <c r="IA662" s="176"/>
      <c r="IB662" s="176"/>
      <c r="IC662" s="176"/>
      <c r="ID662" s="176"/>
      <c r="IE662" s="176"/>
      <c r="IF662" s="176"/>
      <c r="IG662" s="176"/>
      <c r="IH662" s="176"/>
      <c r="II662" s="176"/>
      <c r="IJ662" s="176"/>
      <c r="IK662" s="176"/>
      <c r="IL662" s="176"/>
      <c r="IM662" s="176"/>
      <c r="IN662" s="176"/>
      <c r="IO662" s="176"/>
      <c r="IP662" s="176"/>
      <c r="IQ662" s="176"/>
      <c r="IR662" s="176"/>
      <c r="IS662" s="176"/>
      <c r="IT662" s="176"/>
      <c r="IU662" s="176"/>
      <c r="IV662" s="176"/>
    </row>
    <row r="663" spans="1:256" s="177" customFormat="1" x14ac:dyDescent="0.2">
      <c r="A663" s="591"/>
      <c r="B663" s="132"/>
      <c r="C663" s="110"/>
      <c r="D663" s="78"/>
      <c r="E663" s="111"/>
      <c r="F663" s="112"/>
      <c r="G663" s="113"/>
      <c r="H663" s="114"/>
      <c r="I663" s="159"/>
      <c r="J663" s="182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  <c r="AZ663" s="176"/>
      <c r="BA663" s="176"/>
      <c r="BB663" s="176"/>
      <c r="BC663" s="176"/>
      <c r="BD663" s="176"/>
      <c r="BE663" s="176"/>
      <c r="BF663" s="176"/>
      <c r="BG663" s="176"/>
      <c r="BH663" s="176"/>
      <c r="BI663" s="176"/>
      <c r="BJ663" s="176"/>
      <c r="BK663" s="176"/>
      <c r="BL663" s="176"/>
      <c r="BM663" s="176"/>
      <c r="BN663" s="176"/>
      <c r="BO663" s="176"/>
      <c r="BP663" s="176"/>
      <c r="BQ663" s="176"/>
      <c r="BR663" s="176"/>
      <c r="BS663" s="176"/>
      <c r="BT663" s="176"/>
      <c r="BU663" s="176"/>
      <c r="BV663" s="176"/>
      <c r="BW663" s="176"/>
      <c r="BX663" s="176"/>
      <c r="BY663" s="176"/>
      <c r="BZ663" s="176"/>
      <c r="CA663" s="176"/>
      <c r="CB663" s="176"/>
      <c r="CC663" s="176"/>
      <c r="CD663" s="176"/>
      <c r="CE663" s="176"/>
      <c r="CF663" s="176"/>
      <c r="CG663" s="176"/>
      <c r="CH663" s="176"/>
      <c r="CI663" s="176"/>
      <c r="CJ663" s="176"/>
      <c r="CK663" s="176"/>
      <c r="CL663" s="176"/>
      <c r="CM663" s="176"/>
      <c r="CN663" s="176"/>
      <c r="CO663" s="176"/>
      <c r="CP663" s="176"/>
      <c r="CQ663" s="176"/>
      <c r="CR663" s="176"/>
      <c r="CS663" s="176"/>
      <c r="CT663" s="176"/>
      <c r="CU663" s="176"/>
      <c r="CV663" s="176"/>
      <c r="CW663" s="176"/>
      <c r="CX663" s="176"/>
      <c r="CY663" s="176"/>
      <c r="CZ663" s="176"/>
      <c r="DA663" s="176"/>
      <c r="DB663" s="176"/>
      <c r="DC663" s="176"/>
      <c r="DD663" s="176"/>
      <c r="DE663" s="176"/>
      <c r="DF663" s="176"/>
      <c r="DG663" s="176"/>
      <c r="DH663" s="176"/>
      <c r="DI663" s="176"/>
      <c r="DJ663" s="176"/>
      <c r="DK663" s="176"/>
      <c r="DL663" s="176"/>
      <c r="DM663" s="176"/>
      <c r="DN663" s="176"/>
      <c r="DO663" s="176"/>
      <c r="DP663" s="176"/>
      <c r="DQ663" s="176"/>
      <c r="DR663" s="176"/>
      <c r="DS663" s="176"/>
      <c r="DT663" s="176"/>
      <c r="DU663" s="176"/>
      <c r="DV663" s="176"/>
      <c r="DW663" s="176"/>
      <c r="DX663" s="176"/>
      <c r="DY663" s="176"/>
      <c r="DZ663" s="176"/>
      <c r="EA663" s="176"/>
      <c r="EB663" s="176"/>
      <c r="EC663" s="176"/>
      <c r="ED663" s="176"/>
      <c r="EE663" s="176"/>
      <c r="EF663" s="176"/>
      <c r="EG663" s="176"/>
      <c r="EH663" s="176"/>
      <c r="EI663" s="176"/>
      <c r="EJ663" s="176"/>
      <c r="EK663" s="176"/>
      <c r="EL663" s="176"/>
      <c r="EM663" s="176"/>
      <c r="EN663" s="176"/>
      <c r="EO663" s="176"/>
      <c r="EP663" s="176"/>
      <c r="EQ663" s="176"/>
      <c r="ER663" s="176"/>
      <c r="ES663" s="176"/>
      <c r="ET663" s="176"/>
      <c r="EU663" s="176"/>
      <c r="EV663" s="176"/>
      <c r="EW663" s="176"/>
      <c r="EX663" s="176"/>
      <c r="EY663" s="176"/>
      <c r="EZ663" s="176"/>
      <c r="FA663" s="176"/>
      <c r="FB663" s="176"/>
      <c r="FC663" s="176"/>
      <c r="FD663" s="176"/>
      <c r="FE663" s="176"/>
      <c r="FF663" s="176"/>
      <c r="FG663" s="176"/>
      <c r="FH663" s="176"/>
      <c r="FI663" s="176"/>
      <c r="FJ663" s="176"/>
      <c r="FK663" s="176"/>
      <c r="FL663" s="176"/>
      <c r="FM663" s="176"/>
      <c r="FN663" s="176"/>
      <c r="FO663" s="176"/>
      <c r="FP663" s="176"/>
      <c r="FQ663" s="176"/>
      <c r="FR663" s="176"/>
      <c r="FS663" s="176"/>
      <c r="FT663" s="176"/>
      <c r="FU663" s="176"/>
      <c r="FV663" s="176"/>
      <c r="FW663" s="176"/>
      <c r="FX663" s="176"/>
      <c r="FY663" s="176"/>
      <c r="FZ663" s="176"/>
      <c r="GA663" s="176"/>
      <c r="GB663" s="176"/>
      <c r="GC663" s="176"/>
      <c r="GD663" s="176"/>
      <c r="GE663" s="176"/>
      <c r="GF663" s="176"/>
      <c r="GG663" s="176"/>
      <c r="GH663" s="176"/>
      <c r="GI663" s="176"/>
      <c r="GJ663" s="176"/>
      <c r="GK663" s="176"/>
      <c r="GL663" s="176"/>
      <c r="GM663" s="176"/>
      <c r="GN663" s="176"/>
      <c r="GO663" s="176"/>
      <c r="GP663" s="176"/>
      <c r="GQ663" s="176"/>
      <c r="GR663" s="176"/>
      <c r="GS663" s="176"/>
      <c r="GT663" s="176"/>
      <c r="GU663" s="176"/>
      <c r="GV663" s="176"/>
      <c r="GW663" s="176"/>
      <c r="GX663" s="176"/>
      <c r="GY663" s="176"/>
      <c r="GZ663" s="176"/>
      <c r="HA663" s="176"/>
      <c r="HB663" s="176"/>
      <c r="HC663" s="176"/>
      <c r="HD663" s="176"/>
      <c r="HE663" s="176"/>
      <c r="HF663" s="176"/>
      <c r="HG663" s="176"/>
      <c r="HH663" s="176"/>
      <c r="HI663" s="176"/>
      <c r="HJ663" s="176"/>
      <c r="HK663" s="176"/>
      <c r="HL663" s="176"/>
      <c r="HM663" s="176"/>
      <c r="HN663" s="176"/>
      <c r="HO663" s="176"/>
      <c r="HP663" s="176"/>
      <c r="HQ663" s="176"/>
      <c r="HR663" s="176"/>
      <c r="HS663" s="176"/>
      <c r="HT663" s="176"/>
      <c r="HU663" s="176"/>
      <c r="HV663" s="176"/>
      <c r="HW663" s="176"/>
      <c r="HX663" s="176"/>
      <c r="HY663" s="176"/>
      <c r="HZ663" s="176"/>
      <c r="IA663" s="176"/>
      <c r="IB663" s="176"/>
      <c r="IC663" s="176"/>
      <c r="ID663" s="176"/>
      <c r="IE663" s="176"/>
      <c r="IF663" s="176"/>
      <c r="IG663" s="176"/>
      <c r="IH663" s="176"/>
      <c r="II663" s="176"/>
      <c r="IJ663" s="176"/>
      <c r="IK663" s="176"/>
      <c r="IL663" s="176"/>
      <c r="IM663" s="176"/>
      <c r="IN663" s="176"/>
      <c r="IO663" s="176"/>
      <c r="IP663" s="176"/>
      <c r="IQ663" s="176"/>
      <c r="IR663" s="176"/>
      <c r="IS663" s="176"/>
      <c r="IT663" s="176"/>
      <c r="IU663" s="176"/>
      <c r="IV663" s="176"/>
    </row>
    <row r="664" spans="1:256" s="177" customFormat="1" x14ac:dyDescent="0.2">
      <c r="A664" s="591"/>
      <c r="B664" s="170" t="s">
        <v>232</v>
      </c>
      <c r="C664" s="808"/>
      <c r="D664" s="809"/>
      <c r="E664" s="809"/>
      <c r="F664" s="809"/>
      <c r="G664" s="809"/>
      <c r="H664" s="810"/>
      <c r="I664" s="171">
        <f>SUM(H663)</f>
        <v>0</v>
      </c>
      <c r="J664" s="182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  <c r="AZ664" s="176"/>
      <c r="BA664" s="176"/>
      <c r="BB664" s="176"/>
      <c r="BC664" s="176"/>
      <c r="BD664" s="176"/>
      <c r="BE664" s="176"/>
      <c r="BF664" s="176"/>
      <c r="BG664" s="176"/>
      <c r="BH664" s="176"/>
      <c r="BI664" s="176"/>
      <c r="BJ664" s="176"/>
      <c r="BK664" s="176"/>
      <c r="BL664" s="176"/>
      <c r="BM664" s="176"/>
      <c r="BN664" s="176"/>
      <c r="BO664" s="176"/>
      <c r="BP664" s="176"/>
      <c r="BQ664" s="176"/>
      <c r="BR664" s="176"/>
      <c r="BS664" s="176"/>
      <c r="BT664" s="176"/>
      <c r="BU664" s="176"/>
      <c r="BV664" s="176"/>
      <c r="BW664" s="176"/>
      <c r="BX664" s="176"/>
      <c r="BY664" s="176"/>
      <c r="BZ664" s="176"/>
      <c r="CA664" s="176"/>
      <c r="CB664" s="176"/>
      <c r="CC664" s="176"/>
      <c r="CD664" s="176"/>
      <c r="CE664" s="176"/>
      <c r="CF664" s="176"/>
      <c r="CG664" s="176"/>
      <c r="CH664" s="176"/>
      <c r="CI664" s="176"/>
      <c r="CJ664" s="176"/>
      <c r="CK664" s="176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176"/>
      <c r="DE664" s="176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6"/>
      <c r="DU664" s="176"/>
      <c r="DV664" s="176"/>
      <c r="DW664" s="176"/>
      <c r="DX664" s="176"/>
      <c r="DY664" s="176"/>
      <c r="DZ664" s="176"/>
      <c r="EA664" s="176"/>
      <c r="EB664" s="176"/>
      <c r="EC664" s="176"/>
      <c r="ED664" s="176"/>
      <c r="EE664" s="176"/>
      <c r="EF664" s="176"/>
      <c r="EG664" s="176"/>
      <c r="EH664" s="176"/>
      <c r="EI664" s="176"/>
      <c r="EJ664" s="176"/>
      <c r="EK664" s="176"/>
      <c r="EL664" s="176"/>
      <c r="EM664" s="176"/>
      <c r="EN664" s="176"/>
      <c r="EO664" s="176"/>
      <c r="EP664" s="176"/>
      <c r="EQ664" s="176"/>
      <c r="ER664" s="176"/>
      <c r="ES664" s="176"/>
      <c r="ET664" s="176"/>
      <c r="EU664" s="176"/>
      <c r="EV664" s="176"/>
      <c r="EW664" s="176"/>
      <c r="EX664" s="176"/>
      <c r="EY664" s="176"/>
      <c r="EZ664" s="176"/>
      <c r="FA664" s="176"/>
      <c r="FB664" s="176"/>
      <c r="FC664" s="176"/>
      <c r="FD664" s="176"/>
      <c r="FE664" s="176"/>
      <c r="FF664" s="176"/>
      <c r="FG664" s="176"/>
      <c r="FH664" s="176"/>
      <c r="FI664" s="176"/>
      <c r="FJ664" s="176"/>
      <c r="FK664" s="176"/>
      <c r="FL664" s="176"/>
      <c r="FM664" s="176"/>
      <c r="FN664" s="176"/>
      <c r="FO664" s="176"/>
      <c r="FP664" s="176"/>
      <c r="FQ664" s="176"/>
      <c r="FR664" s="176"/>
      <c r="FS664" s="176"/>
      <c r="FT664" s="176"/>
      <c r="FU664" s="176"/>
      <c r="FV664" s="176"/>
      <c r="FW664" s="176"/>
      <c r="FX664" s="176"/>
      <c r="FY664" s="176"/>
      <c r="FZ664" s="176"/>
      <c r="GA664" s="176"/>
      <c r="GB664" s="176"/>
      <c r="GC664" s="176"/>
      <c r="GD664" s="176"/>
      <c r="GE664" s="176"/>
      <c r="GF664" s="176"/>
      <c r="GG664" s="176"/>
      <c r="GH664" s="176"/>
      <c r="GI664" s="176"/>
      <c r="GJ664" s="176"/>
      <c r="GK664" s="176"/>
      <c r="GL664" s="176"/>
      <c r="GM664" s="176"/>
      <c r="GN664" s="176"/>
      <c r="GO664" s="176"/>
      <c r="GP664" s="176"/>
      <c r="GQ664" s="176"/>
      <c r="GR664" s="176"/>
      <c r="GS664" s="176"/>
      <c r="GT664" s="176"/>
      <c r="GU664" s="176"/>
      <c r="GV664" s="176"/>
      <c r="GW664" s="176"/>
      <c r="GX664" s="176"/>
      <c r="GY664" s="176"/>
      <c r="GZ664" s="176"/>
      <c r="HA664" s="176"/>
      <c r="HB664" s="176"/>
      <c r="HC664" s="176"/>
      <c r="HD664" s="176"/>
      <c r="HE664" s="176"/>
      <c r="HF664" s="176"/>
      <c r="HG664" s="176"/>
      <c r="HH664" s="176"/>
      <c r="HI664" s="176"/>
      <c r="HJ664" s="176"/>
      <c r="HK664" s="176"/>
      <c r="HL664" s="176"/>
      <c r="HM664" s="176"/>
      <c r="HN664" s="176"/>
      <c r="HO664" s="176"/>
      <c r="HP664" s="176"/>
      <c r="HQ664" s="176"/>
      <c r="HR664" s="176"/>
      <c r="HS664" s="176"/>
      <c r="HT664" s="176"/>
      <c r="HU664" s="176"/>
      <c r="HV664" s="176"/>
      <c r="HW664" s="176"/>
      <c r="HX664" s="176"/>
      <c r="HY664" s="176"/>
      <c r="HZ664" s="176"/>
      <c r="IA664" s="176"/>
      <c r="IB664" s="176"/>
      <c r="IC664" s="176"/>
      <c r="ID664" s="176"/>
      <c r="IE664" s="176"/>
      <c r="IF664" s="176"/>
      <c r="IG664" s="176"/>
      <c r="IH664" s="176"/>
      <c r="II664" s="176"/>
      <c r="IJ664" s="176"/>
      <c r="IK664" s="176"/>
      <c r="IL664" s="176"/>
      <c r="IM664" s="176"/>
      <c r="IN664" s="176"/>
      <c r="IO664" s="176"/>
      <c r="IP664" s="176"/>
      <c r="IQ664" s="176"/>
      <c r="IR664" s="176"/>
      <c r="IS664" s="176"/>
      <c r="IT664" s="176"/>
      <c r="IU664" s="176"/>
      <c r="IV664" s="176"/>
    </row>
    <row r="665" spans="1:256" s="177" customFormat="1" x14ac:dyDescent="0.2">
      <c r="A665" s="591"/>
      <c r="B665" s="76"/>
      <c r="C665" s="77"/>
      <c r="D665" s="174"/>
      <c r="E665" s="79"/>
      <c r="F665" s="80"/>
      <c r="G665" s="167"/>
      <c r="H665" s="168"/>
      <c r="I665" s="131"/>
      <c r="J665" s="182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  <c r="AZ665" s="176"/>
      <c r="BA665" s="176"/>
      <c r="BB665" s="176"/>
      <c r="BC665" s="176"/>
      <c r="BD665" s="176"/>
      <c r="BE665" s="176"/>
      <c r="BF665" s="176"/>
      <c r="BG665" s="176"/>
      <c r="BH665" s="176"/>
      <c r="BI665" s="176"/>
      <c r="BJ665" s="176"/>
      <c r="BK665" s="176"/>
      <c r="BL665" s="176"/>
      <c r="BM665" s="176"/>
      <c r="BN665" s="176"/>
      <c r="BO665" s="176"/>
      <c r="BP665" s="176"/>
      <c r="BQ665" s="176"/>
      <c r="BR665" s="176"/>
      <c r="BS665" s="176"/>
      <c r="BT665" s="176"/>
      <c r="BU665" s="176"/>
      <c r="BV665" s="176"/>
      <c r="BW665" s="176"/>
      <c r="BX665" s="176"/>
      <c r="BY665" s="176"/>
      <c r="BZ665" s="176"/>
      <c r="CA665" s="176"/>
      <c r="CB665" s="176"/>
      <c r="CC665" s="176"/>
      <c r="CD665" s="176"/>
      <c r="CE665" s="176"/>
      <c r="CF665" s="176"/>
      <c r="CG665" s="176"/>
      <c r="CH665" s="176"/>
      <c r="CI665" s="176"/>
      <c r="CJ665" s="176"/>
      <c r="CK665" s="176"/>
      <c r="CL665" s="176"/>
      <c r="CM665" s="176"/>
      <c r="CN665" s="176"/>
      <c r="CO665" s="176"/>
      <c r="CP665" s="176"/>
      <c r="CQ665" s="176"/>
      <c r="CR665" s="176"/>
      <c r="CS665" s="176"/>
      <c r="CT665" s="176"/>
      <c r="CU665" s="176"/>
      <c r="CV665" s="176"/>
      <c r="CW665" s="176"/>
      <c r="CX665" s="176"/>
      <c r="CY665" s="176"/>
      <c r="CZ665" s="176"/>
      <c r="DA665" s="176"/>
      <c r="DB665" s="176"/>
      <c r="DC665" s="176"/>
      <c r="DD665" s="176"/>
      <c r="DE665" s="176"/>
      <c r="DF665" s="176"/>
      <c r="DG665" s="176"/>
      <c r="DH665" s="176"/>
      <c r="DI665" s="176"/>
      <c r="DJ665" s="176"/>
      <c r="DK665" s="176"/>
      <c r="DL665" s="176"/>
      <c r="DM665" s="176"/>
      <c r="DN665" s="176"/>
      <c r="DO665" s="176"/>
      <c r="DP665" s="176"/>
      <c r="DQ665" s="176"/>
      <c r="DR665" s="176"/>
      <c r="DS665" s="176"/>
      <c r="DT665" s="176"/>
      <c r="DU665" s="176"/>
      <c r="DV665" s="176"/>
      <c r="DW665" s="176"/>
      <c r="DX665" s="176"/>
      <c r="DY665" s="176"/>
      <c r="DZ665" s="176"/>
      <c r="EA665" s="176"/>
      <c r="EB665" s="176"/>
      <c r="EC665" s="176"/>
      <c r="ED665" s="176"/>
      <c r="EE665" s="176"/>
      <c r="EF665" s="176"/>
      <c r="EG665" s="176"/>
      <c r="EH665" s="176"/>
      <c r="EI665" s="176"/>
      <c r="EJ665" s="176"/>
      <c r="EK665" s="176"/>
      <c r="EL665" s="176"/>
      <c r="EM665" s="176"/>
      <c r="EN665" s="176"/>
      <c r="EO665" s="176"/>
      <c r="EP665" s="176"/>
      <c r="EQ665" s="176"/>
      <c r="ER665" s="176"/>
      <c r="ES665" s="176"/>
      <c r="ET665" s="176"/>
      <c r="EU665" s="176"/>
      <c r="EV665" s="176"/>
      <c r="EW665" s="176"/>
      <c r="EX665" s="176"/>
      <c r="EY665" s="176"/>
      <c r="EZ665" s="176"/>
      <c r="FA665" s="176"/>
      <c r="FB665" s="176"/>
      <c r="FC665" s="176"/>
      <c r="FD665" s="176"/>
      <c r="FE665" s="176"/>
      <c r="FF665" s="176"/>
      <c r="FG665" s="176"/>
      <c r="FH665" s="176"/>
      <c r="FI665" s="176"/>
      <c r="FJ665" s="176"/>
      <c r="FK665" s="176"/>
      <c r="FL665" s="176"/>
      <c r="FM665" s="176"/>
      <c r="FN665" s="176"/>
      <c r="FO665" s="176"/>
      <c r="FP665" s="176"/>
      <c r="FQ665" s="176"/>
      <c r="FR665" s="176"/>
      <c r="FS665" s="176"/>
      <c r="FT665" s="176"/>
      <c r="FU665" s="176"/>
      <c r="FV665" s="176"/>
      <c r="FW665" s="176"/>
      <c r="FX665" s="176"/>
      <c r="FY665" s="176"/>
      <c r="FZ665" s="176"/>
      <c r="GA665" s="176"/>
      <c r="GB665" s="176"/>
      <c r="GC665" s="176"/>
      <c r="GD665" s="176"/>
      <c r="GE665" s="176"/>
      <c r="GF665" s="176"/>
      <c r="GG665" s="176"/>
      <c r="GH665" s="176"/>
      <c r="GI665" s="176"/>
      <c r="GJ665" s="176"/>
      <c r="GK665" s="176"/>
      <c r="GL665" s="176"/>
      <c r="GM665" s="176"/>
      <c r="GN665" s="176"/>
      <c r="GO665" s="176"/>
      <c r="GP665" s="176"/>
      <c r="GQ665" s="176"/>
      <c r="GR665" s="176"/>
      <c r="GS665" s="176"/>
      <c r="GT665" s="176"/>
      <c r="GU665" s="176"/>
      <c r="GV665" s="176"/>
      <c r="GW665" s="176"/>
      <c r="GX665" s="176"/>
      <c r="GY665" s="176"/>
      <c r="GZ665" s="176"/>
      <c r="HA665" s="176"/>
      <c r="HB665" s="176"/>
      <c r="HC665" s="176"/>
      <c r="HD665" s="176"/>
      <c r="HE665" s="176"/>
      <c r="HF665" s="176"/>
      <c r="HG665" s="176"/>
      <c r="HH665" s="176"/>
      <c r="HI665" s="176"/>
      <c r="HJ665" s="176"/>
      <c r="HK665" s="176"/>
      <c r="HL665" s="176"/>
      <c r="HM665" s="176"/>
      <c r="HN665" s="176"/>
      <c r="HO665" s="176"/>
      <c r="HP665" s="176"/>
      <c r="HQ665" s="176"/>
      <c r="HR665" s="176"/>
      <c r="HS665" s="176"/>
      <c r="HT665" s="176"/>
      <c r="HU665" s="176"/>
      <c r="HV665" s="176"/>
      <c r="HW665" s="176"/>
      <c r="HX665" s="176"/>
      <c r="HY665" s="176"/>
      <c r="HZ665" s="176"/>
      <c r="IA665" s="176"/>
      <c r="IB665" s="176"/>
      <c r="IC665" s="176"/>
      <c r="ID665" s="176"/>
      <c r="IE665" s="176"/>
      <c r="IF665" s="176"/>
      <c r="IG665" s="176"/>
      <c r="IH665" s="176"/>
      <c r="II665" s="176"/>
      <c r="IJ665" s="176"/>
      <c r="IK665" s="176"/>
      <c r="IL665" s="176"/>
      <c r="IM665" s="176"/>
      <c r="IN665" s="176"/>
      <c r="IO665" s="176"/>
      <c r="IP665" s="176"/>
      <c r="IQ665" s="176"/>
      <c r="IR665" s="176"/>
      <c r="IS665" s="176"/>
      <c r="IT665" s="176"/>
      <c r="IU665" s="176"/>
      <c r="IV665" s="176"/>
    </row>
    <row r="666" spans="1:256" s="177" customFormat="1" x14ac:dyDescent="0.2">
      <c r="A666" s="591"/>
      <c r="B666" s="102"/>
      <c r="C666" s="672"/>
      <c r="D666" s="672"/>
      <c r="E666" s="672"/>
      <c r="F666" s="104"/>
      <c r="G666" s="105"/>
      <c r="H666" s="106"/>
      <c r="I666" s="107"/>
      <c r="J666" s="182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  <c r="AZ666" s="176"/>
      <c r="BA666" s="176"/>
      <c r="BB666" s="176"/>
      <c r="BC666" s="176"/>
      <c r="BD666" s="176"/>
      <c r="BE666" s="176"/>
      <c r="BF666" s="176"/>
      <c r="BG666" s="176"/>
      <c r="BH666" s="176"/>
      <c r="BI666" s="176"/>
      <c r="BJ666" s="176"/>
      <c r="BK666" s="176"/>
      <c r="BL666" s="176"/>
      <c r="BM666" s="176"/>
      <c r="BN666" s="176"/>
      <c r="BO666" s="176"/>
      <c r="BP666" s="176"/>
      <c r="BQ666" s="176"/>
      <c r="BR666" s="176"/>
      <c r="BS666" s="176"/>
      <c r="BT666" s="176"/>
      <c r="BU666" s="176"/>
      <c r="BV666" s="176"/>
      <c r="BW666" s="176"/>
      <c r="BX666" s="176"/>
      <c r="BY666" s="176"/>
      <c r="BZ666" s="176"/>
      <c r="CA666" s="176"/>
      <c r="CB666" s="176"/>
      <c r="CC666" s="176"/>
      <c r="CD666" s="176"/>
      <c r="CE666" s="176"/>
      <c r="CF666" s="176"/>
      <c r="CG666" s="176"/>
      <c r="CH666" s="176"/>
      <c r="CI666" s="176"/>
      <c r="CJ666" s="176"/>
      <c r="CK666" s="176"/>
      <c r="CL666" s="176"/>
      <c r="CM666" s="176"/>
      <c r="CN666" s="176"/>
      <c r="CO666" s="176"/>
      <c r="CP666" s="176"/>
      <c r="CQ666" s="176"/>
      <c r="CR666" s="176"/>
      <c r="CS666" s="176"/>
      <c r="CT666" s="176"/>
      <c r="CU666" s="176"/>
      <c r="CV666" s="176"/>
      <c r="CW666" s="176"/>
      <c r="CX666" s="176"/>
      <c r="CY666" s="176"/>
      <c r="CZ666" s="176"/>
      <c r="DA666" s="176"/>
      <c r="DB666" s="176"/>
      <c r="DC666" s="176"/>
      <c r="DD666" s="176"/>
      <c r="DE666" s="176"/>
      <c r="DF666" s="176"/>
      <c r="DG666" s="176"/>
      <c r="DH666" s="176"/>
      <c r="DI666" s="176"/>
      <c r="DJ666" s="176"/>
      <c r="DK666" s="176"/>
      <c r="DL666" s="176"/>
      <c r="DM666" s="176"/>
      <c r="DN666" s="176"/>
      <c r="DO666" s="176"/>
      <c r="DP666" s="176"/>
      <c r="DQ666" s="176"/>
      <c r="DR666" s="176"/>
      <c r="DS666" s="176"/>
      <c r="DT666" s="176"/>
      <c r="DU666" s="176"/>
      <c r="DV666" s="176"/>
      <c r="DW666" s="176"/>
      <c r="DX666" s="176"/>
      <c r="DY666" s="176"/>
      <c r="DZ666" s="176"/>
      <c r="EA666" s="176"/>
      <c r="EB666" s="176"/>
      <c r="EC666" s="176"/>
      <c r="ED666" s="176"/>
      <c r="EE666" s="176"/>
      <c r="EF666" s="176"/>
      <c r="EG666" s="176"/>
      <c r="EH666" s="176"/>
      <c r="EI666" s="176"/>
      <c r="EJ666" s="176"/>
      <c r="EK666" s="176"/>
      <c r="EL666" s="176"/>
      <c r="EM666" s="176"/>
      <c r="EN666" s="176"/>
      <c r="EO666" s="176"/>
      <c r="EP666" s="176"/>
      <c r="EQ666" s="176"/>
      <c r="ER666" s="176"/>
      <c r="ES666" s="176"/>
      <c r="ET666" s="176"/>
      <c r="EU666" s="176"/>
      <c r="EV666" s="176"/>
      <c r="EW666" s="176"/>
      <c r="EX666" s="176"/>
      <c r="EY666" s="176"/>
      <c r="EZ666" s="176"/>
      <c r="FA666" s="176"/>
      <c r="FB666" s="176"/>
      <c r="FC666" s="176"/>
      <c r="FD666" s="176"/>
      <c r="FE666" s="176"/>
      <c r="FF666" s="176"/>
      <c r="FG666" s="176"/>
      <c r="FH666" s="176"/>
      <c r="FI666" s="176"/>
      <c r="FJ666" s="176"/>
      <c r="FK666" s="176"/>
      <c r="FL666" s="176"/>
      <c r="FM666" s="176"/>
      <c r="FN666" s="176"/>
      <c r="FO666" s="176"/>
      <c r="FP666" s="176"/>
      <c r="FQ666" s="176"/>
      <c r="FR666" s="176"/>
      <c r="FS666" s="176"/>
      <c r="FT666" s="176"/>
      <c r="FU666" s="176"/>
      <c r="FV666" s="176"/>
      <c r="FW666" s="176"/>
      <c r="FX666" s="176"/>
      <c r="FY666" s="176"/>
      <c r="FZ666" s="176"/>
      <c r="GA666" s="176"/>
      <c r="GB666" s="176"/>
      <c r="GC666" s="176"/>
      <c r="GD666" s="176"/>
      <c r="GE666" s="176"/>
      <c r="GF666" s="176"/>
      <c r="GG666" s="176"/>
      <c r="GH666" s="176"/>
      <c r="GI666" s="176"/>
      <c r="GJ666" s="176"/>
      <c r="GK666" s="176"/>
      <c r="GL666" s="176"/>
      <c r="GM666" s="176"/>
      <c r="GN666" s="176"/>
      <c r="GO666" s="176"/>
      <c r="GP666" s="176"/>
      <c r="GQ666" s="176"/>
      <c r="GR666" s="176"/>
      <c r="GS666" s="176"/>
      <c r="GT666" s="176"/>
      <c r="GU666" s="176"/>
      <c r="GV666" s="176"/>
      <c r="GW666" s="176"/>
      <c r="GX666" s="176"/>
      <c r="GY666" s="176"/>
      <c r="GZ666" s="176"/>
      <c r="HA666" s="176"/>
      <c r="HB666" s="176"/>
      <c r="HC666" s="176"/>
      <c r="HD666" s="176"/>
      <c r="HE666" s="176"/>
      <c r="HF666" s="176"/>
      <c r="HG666" s="176"/>
      <c r="HH666" s="176"/>
      <c r="HI666" s="176"/>
      <c r="HJ666" s="176"/>
      <c r="HK666" s="176"/>
      <c r="HL666" s="176"/>
      <c r="HM666" s="176"/>
      <c r="HN666" s="176"/>
      <c r="HO666" s="176"/>
      <c r="HP666" s="176"/>
      <c r="HQ666" s="176"/>
      <c r="HR666" s="176"/>
      <c r="HS666" s="176"/>
      <c r="HT666" s="176"/>
      <c r="HU666" s="176"/>
      <c r="HV666" s="176"/>
      <c r="HW666" s="176"/>
      <c r="HX666" s="176"/>
      <c r="HY666" s="176"/>
      <c r="HZ666" s="176"/>
      <c r="IA666" s="176"/>
      <c r="IB666" s="176"/>
      <c r="IC666" s="176"/>
      <c r="ID666" s="176"/>
      <c r="IE666" s="176"/>
      <c r="IF666" s="176"/>
      <c r="IG666" s="176"/>
      <c r="IH666" s="176"/>
      <c r="II666" s="176"/>
      <c r="IJ666" s="176"/>
      <c r="IK666" s="176"/>
      <c r="IL666" s="176"/>
      <c r="IM666" s="176"/>
      <c r="IN666" s="176"/>
      <c r="IO666" s="176"/>
      <c r="IP666" s="176"/>
      <c r="IQ666" s="176"/>
      <c r="IR666" s="176"/>
      <c r="IS666" s="176"/>
      <c r="IT666" s="176"/>
      <c r="IU666" s="176"/>
      <c r="IV666" s="176"/>
    </row>
    <row r="667" spans="1:256" s="177" customFormat="1" ht="17.25" customHeight="1" x14ac:dyDescent="0.2">
      <c r="A667" s="591"/>
      <c r="B667" s="139" t="s">
        <v>237</v>
      </c>
      <c r="C667" s="562"/>
      <c r="D667" s="562"/>
      <c r="E667" s="141"/>
      <c r="F667" s="142"/>
      <c r="G667" s="108"/>
      <c r="H667" s="109"/>
      <c r="I667" s="298" t="s">
        <v>210</v>
      </c>
      <c r="J667" s="182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  <c r="AZ667" s="176"/>
      <c r="BA667" s="176"/>
      <c r="BB667" s="176"/>
      <c r="BC667" s="176"/>
      <c r="BD667" s="176"/>
      <c r="BE667" s="176"/>
      <c r="BF667" s="176"/>
      <c r="BG667" s="176"/>
      <c r="BH667" s="176"/>
      <c r="BI667" s="176"/>
      <c r="BJ667" s="176"/>
      <c r="BK667" s="176"/>
      <c r="BL667" s="176"/>
      <c r="BM667" s="176"/>
      <c r="BN667" s="176"/>
      <c r="BO667" s="176"/>
      <c r="BP667" s="176"/>
      <c r="BQ667" s="176"/>
      <c r="BR667" s="176"/>
      <c r="BS667" s="176"/>
      <c r="BT667" s="176"/>
      <c r="BU667" s="176"/>
      <c r="BV667" s="176"/>
      <c r="BW667" s="176"/>
      <c r="BX667" s="176"/>
      <c r="BY667" s="176"/>
      <c r="BZ667" s="176"/>
      <c r="CA667" s="176"/>
      <c r="CB667" s="176"/>
      <c r="CC667" s="176"/>
      <c r="CD667" s="176"/>
      <c r="CE667" s="176"/>
      <c r="CF667" s="176"/>
      <c r="CG667" s="176"/>
      <c r="CH667" s="176"/>
      <c r="CI667" s="176"/>
      <c r="CJ667" s="176"/>
      <c r="CK667" s="176"/>
      <c r="CL667" s="176"/>
      <c r="CM667" s="176"/>
      <c r="CN667" s="176"/>
      <c r="CO667" s="176"/>
      <c r="CP667" s="176"/>
      <c r="CQ667" s="176"/>
      <c r="CR667" s="176"/>
      <c r="CS667" s="176"/>
      <c r="CT667" s="176"/>
      <c r="CU667" s="176"/>
      <c r="CV667" s="176"/>
      <c r="CW667" s="176"/>
      <c r="CX667" s="176"/>
      <c r="CY667" s="176"/>
      <c r="CZ667" s="176"/>
      <c r="DA667" s="176"/>
      <c r="DB667" s="176"/>
      <c r="DC667" s="176"/>
      <c r="DD667" s="176"/>
      <c r="DE667" s="176"/>
      <c r="DF667" s="176"/>
      <c r="DG667" s="176"/>
      <c r="DH667" s="176"/>
      <c r="DI667" s="176"/>
      <c r="DJ667" s="176"/>
      <c r="DK667" s="176"/>
      <c r="DL667" s="176"/>
      <c r="DM667" s="176"/>
      <c r="DN667" s="176"/>
      <c r="DO667" s="176"/>
      <c r="DP667" s="176"/>
      <c r="DQ667" s="176"/>
      <c r="DR667" s="176"/>
      <c r="DS667" s="176"/>
      <c r="DT667" s="176"/>
      <c r="DU667" s="176"/>
      <c r="DV667" s="176"/>
      <c r="DW667" s="176"/>
      <c r="DX667" s="176"/>
      <c r="DY667" s="176"/>
      <c r="DZ667" s="176"/>
      <c r="EA667" s="176"/>
      <c r="EB667" s="176"/>
      <c r="EC667" s="176"/>
      <c r="ED667" s="176"/>
      <c r="EE667" s="176"/>
      <c r="EF667" s="176"/>
      <c r="EG667" s="176"/>
      <c r="EH667" s="176"/>
      <c r="EI667" s="176"/>
      <c r="EJ667" s="176"/>
      <c r="EK667" s="176"/>
      <c r="EL667" s="176"/>
      <c r="EM667" s="176"/>
      <c r="EN667" s="176"/>
      <c r="EO667" s="176"/>
      <c r="EP667" s="176"/>
      <c r="EQ667" s="176"/>
      <c r="ER667" s="176"/>
      <c r="ES667" s="176"/>
      <c r="ET667" s="176"/>
      <c r="EU667" s="176"/>
      <c r="EV667" s="176"/>
      <c r="EW667" s="176"/>
      <c r="EX667" s="176"/>
      <c r="EY667" s="176"/>
      <c r="EZ667" s="176"/>
      <c r="FA667" s="176"/>
      <c r="FB667" s="176"/>
      <c r="FC667" s="176"/>
      <c r="FD667" s="176"/>
      <c r="FE667" s="176"/>
      <c r="FF667" s="176"/>
      <c r="FG667" s="176"/>
      <c r="FH667" s="176"/>
      <c r="FI667" s="176"/>
      <c r="FJ667" s="176"/>
      <c r="FK667" s="176"/>
      <c r="FL667" s="176"/>
      <c r="FM667" s="176"/>
      <c r="FN667" s="176"/>
      <c r="FO667" s="176"/>
      <c r="FP667" s="176"/>
      <c r="FQ667" s="176"/>
      <c r="FR667" s="176"/>
      <c r="FS667" s="176"/>
      <c r="FT667" s="176"/>
      <c r="FU667" s="176"/>
      <c r="FV667" s="176"/>
      <c r="FW667" s="176"/>
      <c r="FX667" s="176"/>
      <c r="FY667" s="176"/>
      <c r="FZ667" s="176"/>
      <c r="GA667" s="176"/>
      <c r="GB667" s="176"/>
      <c r="GC667" s="176"/>
      <c r="GD667" s="176"/>
      <c r="GE667" s="176"/>
      <c r="GF667" s="176"/>
      <c r="GG667" s="176"/>
      <c r="GH667" s="176"/>
      <c r="GI667" s="176"/>
      <c r="GJ667" s="176"/>
      <c r="GK667" s="176"/>
      <c r="GL667" s="176"/>
      <c r="GM667" s="176"/>
      <c r="GN667" s="176"/>
      <c r="GO667" s="176"/>
      <c r="GP667" s="176"/>
      <c r="GQ667" s="176"/>
      <c r="GR667" s="176"/>
      <c r="GS667" s="176"/>
      <c r="GT667" s="176"/>
      <c r="GU667" s="176"/>
      <c r="GV667" s="176"/>
      <c r="GW667" s="176"/>
      <c r="GX667" s="176"/>
      <c r="GY667" s="176"/>
      <c r="GZ667" s="176"/>
      <c r="HA667" s="176"/>
      <c r="HB667" s="176"/>
      <c r="HC667" s="176"/>
      <c r="HD667" s="176"/>
      <c r="HE667" s="176"/>
      <c r="HF667" s="176"/>
      <c r="HG667" s="176"/>
      <c r="HH667" s="176"/>
      <c r="HI667" s="176"/>
      <c r="HJ667" s="176"/>
      <c r="HK667" s="176"/>
      <c r="HL667" s="176"/>
      <c r="HM667" s="176"/>
      <c r="HN667" s="176"/>
      <c r="HO667" s="176"/>
      <c r="HP667" s="176"/>
      <c r="HQ667" s="176"/>
      <c r="HR667" s="176"/>
      <c r="HS667" s="176"/>
      <c r="HT667" s="176"/>
      <c r="HU667" s="176"/>
      <c r="HV667" s="176"/>
      <c r="HW667" s="176"/>
      <c r="HX667" s="176"/>
      <c r="HY667" s="176"/>
      <c r="HZ667" s="176"/>
      <c r="IA667" s="176"/>
      <c r="IB667" s="176"/>
      <c r="IC667" s="176"/>
      <c r="ID667" s="176"/>
      <c r="IE667" s="176"/>
      <c r="IF667" s="176"/>
      <c r="IG667" s="176"/>
      <c r="IH667" s="176"/>
      <c r="II667" s="176"/>
      <c r="IJ667" s="176"/>
      <c r="IK667" s="176"/>
      <c r="IL667" s="176"/>
      <c r="IM667" s="176"/>
      <c r="IN667" s="176"/>
      <c r="IO667" s="176"/>
      <c r="IP667" s="176"/>
      <c r="IQ667" s="176"/>
      <c r="IR667" s="176"/>
      <c r="IS667" s="176"/>
      <c r="IT667" s="176"/>
      <c r="IU667" s="176"/>
      <c r="IV667" s="176"/>
    </row>
    <row r="668" spans="1:256" s="177" customFormat="1" ht="23.25" customHeight="1" x14ac:dyDescent="0.2">
      <c r="A668" s="591"/>
      <c r="B668" s="143" t="s">
        <v>238</v>
      </c>
      <c r="C668" s="144"/>
      <c r="D668" s="144"/>
      <c r="E668" s="145"/>
      <c r="F668" s="146"/>
      <c r="G668" s="595">
        <f>I652</f>
        <v>10.129999999999999</v>
      </c>
      <c r="H668" s="148"/>
      <c r="I668" s="149"/>
      <c r="J668" s="182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  <c r="AZ668" s="176"/>
      <c r="BA668" s="176"/>
      <c r="BB668" s="176"/>
      <c r="BC668" s="176"/>
      <c r="BD668" s="176"/>
      <c r="BE668" s="176"/>
      <c r="BF668" s="176"/>
      <c r="BG668" s="176"/>
      <c r="BH668" s="176"/>
      <c r="BI668" s="176"/>
      <c r="BJ668" s="176"/>
      <c r="BK668" s="176"/>
      <c r="BL668" s="176"/>
      <c r="BM668" s="176"/>
      <c r="BN668" s="176"/>
      <c r="BO668" s="176"/>
      <c r="BP668" s="176"/>
      <c r="BQ668" s="176"/>
      <c r="BR668" s="176"/>
      <c r="BS668" s="176"/>
      <c r="BT668" s="176"/>
      <c r="BU668" s="176"/>
      <c r="BV668" s="176"/>
      <c r="BW668" s="176"/>
      <c r="BX668" s="176"/>
      <c r="BY668" s="176"/>
      <c r="BZ668" s="176"/>
      <c r="CA668" s="176"/>
      <c r="CB668" s="176"/>
      <c r="CC668" s="176"/>
      <c r="CD668" s="176"/>
      <c r="CE668" s="176"/>
      <c r="CF668" s="176"/>
      <c r="CG668" s="176"/>
      <c r="CH668" s="176"/>
      <c r="CI668" s="176"/>
      <c r="CJ668" s="176"/>
      <c r="CK668" s="176"/>
      <c r="CL668" s="176"/>
      <c r="CM668" s="176"/>
      <c r="CN668" s="176"/>
      <c r="CO668" s="176"/>
      <c r="CP668" s="176"/>
      <c r="CQ668" s="176"/>
      <c r="CR668" s="176"/>
      <c r="CS668" s="176"/>
      <c r="CT668" s="176"/>
      <c r="CU668" s="176"/>
      <c r="CV668" s="176"/>
      <c r="CW668" s="176"/>
      <c r="CX668" s="176"/>
      <c r="CY668" s="176"/>
      <c r="CZ668" s="176"/>
      <c r="DA668" s="176"/>
      <c r="DB668" s="176"/>
      <c r="DC668" s="176"/>
      <c r="DD668" s="176"/>
      <c r="DE668" s="176"/>
      <c r="DF668" s="176"/>
      <c r="DG668" s="176"/>
      <c r="DH668" s="176"/>
      <c r="DI668" s="176"/>
      <c r="DJ668" s="176"/>
      <c r="DK668" s="176"/>
      <c r="DL668" s="176"/>
      <c r="DM668" s="176"/>
      <c r="DN668" s="176"/>
      <c r="DO668" s="176"/>
      <c r="DP668" s="176"/>
      <c r="DQ668" s="176"/>
      <c r="DR668" s="176"/>
      <c r="DS668" s="176"/>
      <c r="DT668" s="176"/>
      <c r="DU668" s="176"/>
      <c r="DV668" s="176"/>
      <c r="DW668" s="176"/>
      <c r="DX668" s="176"/>
      <c r="DY668" s="176"/>
      <c r="DZ668" s="176"/>
      <c r="EA668" s="176"/>
      <c r="EB668" s="176"/>
      <c r="EC668" s="176"/>
      <c r="ED668" s="176"/>
      <c r="EE668" s="176"/>
      <c r="EF668" s="176"/>
      <c r="EG668" s="176"/>
      <c r="EH668" s="176"/>
      <c r="EI668" s="176"/>
      <c r="EJ668" s="176"/>
      <c r="EK668" s="176"/>
      <c r="EL668" s="176"/>
      <c r="EM668" s="176"/>
      <c r="EN668" s="176"/>
      <c r="EO668" s="176"/>
      <c r="EP668" s="176"/>
      <c r="EQ668" s="176"/>
      <c r="ER668" s="176"/>
      <c r="ES668" s="176"/>
      <c r="ET668" s="176"/>
      <c r="EU668" s="176"/>
      <c r="EV668" s="176"/>
      <c r="EW668" s="176"/>
      <c r="EX668" s="176"/>
      <c r="EY668" s="176"/>
      <c r="EZ668" s="176"/>
      <c r="FA668" s="176"/>
      <c r="FB668" s="176"/>
      <c r="FC668" s="176"/>
      <c r="FD668" s="176"/>
      <c r="FE668" s="176"/>
      <c r="FF668" s="176"/>
      <c r="FG668" s="176"/>
      <c r="FH668" s="176"/>
      <c r="FI668" s="176"/>
      <c r="FJ668" s="176"/>
      <c r="FK668" s="176"/>
      <c r="FL668" s="176"/>
      <c r="FM668" s="176"/>
      <c r="FN668" s="176"/>
      <c r="FO668" s="176"/>
      <c r="FP668" s="176"/>
      <c r="FQ668" s="176"/>
      <c r="FR668" s="176"/>
      <c r="FS668" s="176"/>
      <c r="FT668" s="176"/>
      <c r="FU668" s="176"/>
      <c r="FV668" s="176"/>
      <c r="FW668" s="176"/>
      <c r="FX668" s="176"/>
      <c r="FY668" s="176"/>
      <c r="FZ668" s="176"/>
      <c r="GA668" s="176"/>
      <c r="GB668" s="176"/>
      <c r="GC668" s="176"/>
      <c r="GD668" s="176"/>
      <c r="GE668" s="176"/>
      <c r="GF668" s="176"/>
      <c r="GG668" s="176"/>
      <c r="GH668" s="176"/>
      <c r="GI668" s="176"/>
      <c r="GJ668" s="176"/>
      <c r="GK668" s="176"/>
      <c r="GL668" s="176"/>
      <c r="GM668" s="176"/>
      <c r="GN668" s="176"/>
      <c r="GO668" s="176"/>
      <c r="GP668" s="176"/>
      <c r="GQ668" s="176"/>
      <c r="GR668" s="176"/>
      <c r="GS668" s="176"/>
      <c r="GT668" s="176"/>
      <c r="GU668" s="176"/>
      <c r="GV668" s="176"/>
      <c r="GW668" s="176"/>
      <c r="GX668" s="176"/>
      <c r="GY668" s="176"/>
      <c r="GZ668" s="176"/>
      <c r="HA668" s="176"/>
      <c r="HB668" s="176"/>
      <c r="HC668" s="176"/>
      <c r="HD668" s="176"/>
      <c r="HE668" s="176"/>
      <c r="HF668" s="176"/>
      <c r="HG668" s="176"/>
      <c r="HH668" s="176"/>
      <c r="HI668" s="176"/>
      <c r="HJ668" s="176"/>
      <c r="HK668" s="176"/>
      <c r="HL668" s="176"/>
      <c r="HM668" s="176"/>
      <c r="HN668" s="176"/>
      <c r="HO668" s="176"/>
      <c r="HP668" s="176"/>
      <c r="HQ668" s="176"/>
      <c r="HR668" s="176"/>
      <c r="HS668" s="176"/>
      <c r="HT668" s="176"/>
      <c r="HU668" s="176"/>
      <c r="HV668" s="176"/>
      <c r="HW668" s="176"/>
      <c r="HX668" s="176"/>
      <c r="HY668" s="176"/>
      <c r="HZ668" s="176"/>
      <c r="IA668" s="176"/>
      <c r="IB668" s="176"/>
      <c r="IC668" s="176"/>
      <c r="ID668" s="176"/>
      <c r="IE668" s="176"/>
      <c r="IF668" s="176"/>
      <c r="IG668" s="176"/>
      <c r="IH668" s="176"/>
      <c r="II668" s="176"/>
      <c r="IJ668" s="176"/>
      <c r="IK668" s="176"/>
      <c r="IL668" s="176"/>
      <c r="IM668" s="176"/>
      <c r="IN668" s="176"/>
      <c r="IO668" s="176"/>
      <c r="IP668" s="176"/>
      <c r="IQ668" s="176"/>
      <c r="IR668" s="176"/>
      <c r="IS668" s="176"/>
      <c r="IT668" s="176"/>
      <c r="IU668" s="176"/>
      <c r="IV668" s="176"/>
    </row>
    <row r="669" spans="1:256" s="177" customFormat="1" ht="23.25" customHeight="1" x14ac:dyDescent="0.2">
      <c r="A669" s="591"/>
      <c r="B669" s="296" t="s">
        <v>239</v>
      </c>
      <c r="C669" s="673"/>
      <c r="D669" s="673"/>
      <c r="E669" s="150"/>
      <c r="F669" s="151"/>
      <c r="G669" s="596">
        <v>0</v>
      </c>
      <c r="H669" s="161"/>
      <c r="I669" s="153"/>
      <c r="J669" s="182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  <c r="AZ669" s="176"/>
      <c r="BA669" s="176"/>
      <c r="BB669" s="176"/>
      <c r="BC669" s="176"/>
      <c r="BD669" s="176"/>
      <c r="BE669" s="176"/>
      <c r="BF669" s="176"/>
      <c r="BG669" s="176"/>
      <c r="BH669" s="176"/>
      <c r="BI669" s="176"/>
      <c r="BJ669" s="176"/>
      <c r="BK669" s="176"/>
      <c r="BL669" s="176"/>
      <c r="BM669" s="176"/>
      <c r="BN669" s="176"/>
      <c r="BO669" s="176"/>
      <c r="BP669" s="176"/>
      <c r="BQ669" s="176"/>
      <c r="BR669" s="176"/>
      <c r="BS669" s="176"/>
      <c r="BT669" s="176"/>
      <c r="BU669" s="176"/>
      <c r="BV669" s="176"/>
      <c r="BW669" s="176"/>
      <c r="BX669" s="176"/>
      <c r="BY669" s="176"/>
      <c r="BZ669" s="176"/>
      <c r="CA669" s="176"/>
      <c r="CB669" s="176"/>
      <c r="CC669" s="176"/>
      <c r="CD669" s="176"/>
      <c r="CE669" s="176"/>
      <c r="CF669" s="176"/>
      <c r="CG669" s="176"/>
      <c r="CH669" s="176"/>
      <c r="CI669" s="176"/>
      <c r="CJ669" s="176"/>
      <c r="CK669" s="176"/>
      <c r="CL669" s="176"/>
      <c r="CM669" s="176"/>
      <c r="CN669" s="176"/>
      <c r="CO669" s="176"/>
      <c r="CP669" s="176"/>
      <c r="CQ669" s="176"/>
      <c r="CR669" s="176"/>
      <c r="CS669" s="176"/>
      <c r="CT669" s="176"/>
      <c r="CU669" s="176"/>
      <c r="CV669" s="176"/>
      <c r="CW669" s="176"/>
      <c r="CX669" s="176"/>
      <c r="CY669" s="176"/>
      <c r="CZ669" s="176"/>
      <c r="DA669" s="176"/>
      <c r="DB669" s="176"/>
      <c r="DC669" s="176"/>
      <c r="DD669" s="176"/>
      <c r="DE669" s="176"/>
      <c r="DF669" s="176"/>
      <c r="DG669" s="176"/>
      <c r="DH669" s="176"/>
      <c r="DI669" s="176"/>
      <c r="DJ669" s="176"/>
      <c r="DK669" s="176"/>
      <c r="DL669" s="176"/>
      <c r="DM669" s="176"/>
      <c r="DN669" s="176"/>
      <c r="DO669" s="176"/>
      <c r="DP669" s="176"/>
      <c r="DQ669" s="176"/>
      <c r="DR669" s="176"/>
      <c r="DS669" s="176"/>
      <c r="DT669" s="176"/>
      <c r="DU669" s="176"/>
      <c r="DV669" s="176"/>
      <c r="DW669" s="176"/>
      <c r="DX669" s="176"/>
      <c r="DY669" s="176"/>
      <c r="DZ669" s="176"/>
      <c r="EA669" s="176"/>
      <c r="EB669" s="176"/>
      <c r="EC669" s="176"/>
      <c r="ED669" s="176"/>
      <c r="EE669" s="176"/>
      <c r="EF669" s="176"/>
      <c r="EG669" s="176"/>
      <c r="EH669" s="176"/>
      <c r="EI669" s="176"/>
      <c r="EJ669" s="176"/>
      <c r="EK669" s="176"/>
      <c r="EL669" s="176"/>
      <c r="EM669" s="176"/>
      <c r="EN669" s="176"/>
      <c r="EO669" s="176"/>
      <c r="EP669" s="176"/>
      <c r="EQ669" s="176"/>
      <c r="ER669" s="176"/>
      <c r="ES669" s="176"/>
      <c r="ET669" s="176"/>
      <c r="EU669" s="176"/>
      <c r="EV669" s="176"/>
      <c r="EW669" s="176"/>
      <c r="EX669" s="176"/>
      <c r="EY669" s="176"/>
      <c r="EZ669" s="176"/>
      <c r="FA669" s="176"/>
      <c r="FB669" s="176"/>
      <c r="FC669" s="176"/>
      <c r="FD669" s="176"/>
      <c r="FE669" s="176"/>
      <c r="FF669" s="176"/>
      <c r="FG669" s="176"/>
      <c r="FH669" s="176"/>
      <c r="FI669" s="176"/>
      <c r="FJ669" s="176"/>
      <c r="FK669" s="176"/>
      <c r="FL669" s="176"/>
      <c r="FM669" s="176"/>
      <c r="FN669" s="176"/>
      <c r="FO669" s="176"/>
      <c r="FP669" s="176"/>
      <c r="FQ669" s="176"/>
      <c r="FR669" s="176"/>
      <c r="FS669" s="176"/>
      <c r="FT669" s="176"/>
      <c r="FU669" s="176"/>
      <c r="FV669" s="176"/>
      <c r="FW669" s="176"/>
      <c r="FX669" s="176"/>
      <c r="FY669" s="176"/>
      <c r="FZ669" s="176"/>
      <c r="GA669" s="176"/>
      <c r="GB669" s="176"/>
      <c r="GC669" s="176"/>
      <c r="GD669" s="176"/>
      <c r="GE669" s="176"/>
      <c r="GF669" s="176"/>
      <c r="GG669" s="176"/>
      <c r="GH669" s="176"/>
      <c r="GI669" s="176"/>
      <c r="GJ669" s="176"/>
      <c r="GK669" s="176"/>
      <c r="GL669" s="176"/>
      <c r="GM669" s="176"/>
      <c r="GN669" s="176"/>
      <c r="GO669" s="176"/>
      <c r="GP669" s="176"/>
      <c r="GQ669" s="176"/>
      <c r="GR669" s="176"/>
      <c r="GS669" s="176"/>
      <c r="GT669" s="176"/>
      <c r="GU669" s="176"/>
      <c r="GV669" s="176"/>
      <c r="GW669" s="176"/>
      <c r="GX669" s="176"/>
      <c r="GY669" s="176"/>
      <c r="GZ669" s="176"/>
      <c r="HA669" s="176"/>
      <c r="HB669" s="176"/>
      <c r="HC669" s="176"/>
      <c r="HD669" s="176"/>
      <c r="HE669" s="176"/>
      <c r="HF669" s="176"/>
      <c r="HG669" s="176"/>
      <c r="HH669" s="176"/>
      <c r="HI669" s="176"/>
      <c r="HJ669" s="176"/>
      <c r="HK669" s="176"/>
      <c r="HL669" s="176"/>
      <c r="HM669" s="176"/>
      <c r="HN669" s="176"/>
      <c r="HO669" s="176"/>
      <c r="HP669" s="176"/>
      <c r="HQ669" s="176"/>
      <c r="HR669" s="176"/>
      <c r="HS669" s="176"/>
      <c r="HT669" s="176"/>
      <c r="HU669" s="176"/>
      <c r="HV669" s="176"/>
      <c r="HW669" s="176"/>
      <c r="HX669" s="176"/>
      <c r="HY669" s="176"/>
      <c r="HZ669" s="176"/>
      <c r="IA669" s="176"/>
      <c r="IB669" s="176"/>
      <c r="IC669" s="176"/>
      <c r="ID669" s="176"/>
      <c r="IE669" s="176"/>
      <c r="IF669" s="176"/>
      <c r="IG669" s="176"/>
      <c r="IH669" s="176"/>
      <c r="II669" s="176"/>
      <c r="IJ669" s="176"/>
      <c r="IK669" s="176"/>
      <c r="IL669" s="176"/>
      <c r="IM669" s="176"/>
      <c r="IN669" s="176"/>
      <c r="IO669" s="176"/>
      <c r="IP669" s="176"/>
      <c r="IQ669" s="176"/>
      <c r="IR669" s="176"/>
      <c r="IS669" s="176"/>
      <c r="IT669" s="176"/>
      <c r="IU669" s="176"/>
      <c r="IV669" s="176"/>
    </row>
    <row r="670" spans="1:256" s="177" customFormat="1" ht="23.25" customHeight="1" x14ac:dyDescent="0.2">
      <c r="A670" s="591"/>
      <c r="B670" s="154" t="s">
        <v>240</v>
      </c>
      <c r="C670" s="155"/>
      <c r="D670" s="155"/>
      <c r="E670" s="156"/>
      <c r="F670" s="597"/>
      <c r="G670" s="598"/>
      <c r="H670" s="297"/>
      <c r="I670" s="159">
        <f>G668+G669</f>
        <v>10.129999999999999</v>
      </c>
      <c r="J670" s="182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  <c r="AZ670" s="176"/>
      <c r="BA670" s="176"/>
      <c r="BB670" s="176"/>
      <c r="BC670" s="176"/>
      <c r="BD670" s="176"/>
      <c r="BE670" s="176"/>
      <c r="BF670" s="176"/>
      <c r="BG670" s="176"/>
      <c r="BH670" s="176"/>
      <c r="BI670" s="176"/>
      <c r="BJ670" s="176"/>
      <c r="BK670" s="176"/>
      <c r="BL670" s="176"/>
      <c r="BM670" s="176"/>
      <c r="BN670" s="176"/>
      <c r="BO670" s="176"/>
      <c r="BP670" s="176"/>
      <c r="BQ670" s="176"/>
      <c r="BR670" s="176"/>
      <c r="BS670" s="176"/>
      <c r="BT670" s="176"/>
      <c r="BU670" s="176"/>
      <c r="BV670" s="176"/>
      <c r="BW670" s="176"/>
      <c r="BX670" s="176"/>
      <c r="BY670" s="176"/>
      <c r="BZ670" s="176"/>
      <c r="CA670" s="176"/>
      <c r="CB670" s="176"/>
      <c r="CC670" s="176"/>
      <c r="CD670" s="176"/>
      <c r="CE670" s="176"/>
      <c r="CF670" s="176"/>
      <c r="CG670" s="176"/>
      <c r="CH670" s="176"/>
      <c r="CI670" s="176"/>
      <c r="CJ670" s="176"/>
      <c r="CK670" s="176"/>
      <c r="CL670" s="176"/>
      <c r="CM670" s="176"/>
      <c r="CN670" s="176"/>
      <c r="CO670" s="176"/>
      <c r="CP670" s="176"/>
      <c r="CQ670" s="176"/>
      <c r="CR670" s="176"/>
      <c r="CS670" s="176"/>
      <c r="CT670" s="176"/>
      <c r="CU670" s="176"/>
      <c r="CV670" s="176"/>
      <c r="CW670" s="176"/>
      <c r="CX670" s="176"/>
      <c r="CY670" s="176"/>
      <c r="CZ670" s="176"/>
      <c r="DA670" s="176"/>
      <c r="DB670" s="176"/>
      <c r="DC670" s="176"/>
      <c r="DD670" s="176"/>
      <c r="DE670" s="176"/>
      <c r="DF670" s="176"/>
      <c r="DG670" s="176"/>
      <c r="DH670" s="176"/>
      <c r="DI670" s="176"/>
      <c r="DJ670" s="176"/>
      <c r="DK670" s="176"/>
      <c r="DL670" s="176"/>
      <c r="DM670" s="176"/>
      <c r="DN670" s="176"/>
      <c r="DO670" s="176"/>
      <c r="DP670" s="176"/>
      <c r="DQ670" s="176"/>
      <c r="DR670" s="176"/>
      <c r="DS670" s="176"/>
      <c r="DT670" s="176"/>
      <c r="DU670" s="176"/>
      <c r="DV670" s="176"/>
      <c r="DW670" s="176"/>
      <c r="DX670" s="176"/>
      <c r="DY670" s="176"/>
      <c r="DZ670" s="176"/>
      <c r="EA670" s="176"/>
      <c r="EB670" s="176"/>
      <c r="EC670" s="176"/>
      <c r="ED670" s="176"/>
      <c r="EE670" s="176"/>
      <c r="EF670" s="176"/>
      <c r="EG670" s="176"/>
      <c r="EH670" s="176"/>
      <c r="EI670" s="176"/>
      <c r="EJ670" s="176"/>
      <c r="EK670" s="176"/>
      <c r="EL670" s="176"/>
      <c r="EM670" s="176"/>
      <c r="EN670" s="176"/>
      <c r="EO670" s="176"/>
      <c r="EP670" s="176"/>
      <c r="EQ670" s="176"/>
      <c r="ER670" s="176"/>
      <c r="ES670" s="176"/>
      <c r="ET670" s="176"/>
      <c r="EU670" s="176"/>
      <c r="EV670" s="176"/>
      <c r="EW670" s="176"/>
      <c r="EX670" s="176"/>
      <c r="EY670" s="176"/>
      <c r="EZ670" s="176"/>
      <c r="FA670" s="176"/>
      <c r="FB670" s="176"/>
      <c r="FC670" s="176"/>
      <c r="FD670" s="176"/>
      <c r="FE670" s="176"/>
      <c r="FF670" s="176"/>
      <c r="FG670" s="176"/>
      <c r="FH670" s="176"/>
      <c r="FI670" s="176"/>
      <c r="FJ670" s="176"/>
      <c r="FK670" s="176"/>
      <c r="FL670" s="176"/>
      <c r="FM670" s="176"/>
      <c r="FN670" s="176"/>
      <c r="FO670" s="176"/>
      <c r="FP670" s="176"/>
      <c r="FQ670" s="176"/>
      <c r="FR670" s="176"/>
      <c r="FS670" s="176"/>
      <c r="FT670" s="176"/>
      <c r="FU670" s="176"/>
      <c r="FV670" s="176"/>
      <c r="FW670" s="176"/>
      <c r="FX670" s="176"/>
      <c r="FY670" s="176"/>
      <c r="FZ670" s="176"/>
      <c r="GA670" s="176"/>
      <c r="GB670" s="176"/>
      <c r="GC670" s="176"/>
      <c r="GD670" s="176"/>
      <c r="GE670" s="176"/>
      <c r="GF670" s="176"/>
      <c r="GG670" s="176"/>
      <c r="GH670" s="176"/>
      <c r="GI670" s="176"/>
      <c r="GJ670" s="176"/>
      <c r="GK670" s="176"/>
      <c r="GL670" s="176"/>
      <c r="GM670" s="176"/>
      <c r="GN670" s="176"/>
      <c r="GO670" s="176"/>
      <c r="GP670" s="176"/>
      <c r="GQ670" s="176"/>
      <c r="GR670" s="176"/>
      <c r="GS670" s="176"/>
      <c r="GT670" s="176"/>
      <c r="GU670" s="176"/>
      <c r="GV670" s="176"/>
      <c r="GW670" s="176"/>
      <c r="GX670" s="176"/>
      <c r="GY670" s="176"/>
      <c r="GZ670" s="176"/>
      <c r="HA670" s="176"/>
      <c r="HB670" s="176"/>
      <c r="HC670" s="176"/>
      <c r="HD670" s="176"/>
      <c r="HE670" s="176"/>
      <c r="HF670" s="176"/>
      <c r="HG670" s="176"/>
      <c r="HH670" s="176"/>
      <c r="HI670" s="176"/>
      <c r="HJ670" s="176"/>
      <c r="HK670" s="176"/>
      <c r="HL670" s="176"/>
      <c r="HM670" s="176"/>
      <c r="HN670" s="176"/>
      <c r="HO670" s="176"/>
      <c r="HP670" s="176"/>
      <c r="HQ670" s="176"/>
      <c r="HR670" s="176"/>
      <c r="HS670" s="176"/>
      <c r="HT670" s="176"/>
      <c r="HU670" s="176"/>
      <c r="HV670" s="176"/>
      <c r="HW670" s="176"/>
      <c r="HX670" s="176"/>
      <c r="HY670" s="176"/>
      <c r="HZ670" s="176"/>
      <c r="IA670" s="176"/>
      <c r="IB670" s="176"/>
      <c r="IC670" s="176"/>
      <c r="ID670" s="176"/>
      <c r="IE670" s="176"/>
      <c r="IF670" s="176"/>
      <c r="IG670" s="176"/>
      <c r="IH670" s="176"/>
      <c r="II670" s="176"/>
      <c r="IJ670" s="176"/>
      <c r="IK670" s="176"/>
      <c r="IL670" s="176"/>
      <c r="IM670" s="176"/>
      <c r="IN670" s="176"/>
      <c r="IO670" s="176"/>
      <c r="IP670" s="176"/>
      <c r="IQ670" s="176"/>
      <c r="IR670" s="176"/>
      <c r="IS670" s="176"/>
      <c r="IT670" s="176"/>
      <c r="IU670" s="176"/>
      <c r="IV670" s="176"/>
    </row>
    <row r="671" spans="1:256" s="177" customFormat="1" ht="23.25" customHeight="1" x14ac:dyDescent="0.2">
      <c r="A671" s="591"/>
      <c r="B671" s="143" t="s">
        <v>241</v>
      </c>
      <c r="C671" s="144"/>
      <c r="D671" s="144"/>
      <c r="E671" s="145"/>
      <c r="F671" s="151"/>
      <c r="G671" s="595">
        <f>I659</f>
        <v>0</v>
      </c>
      <c r="H671" s="161"/>
      <c r="I671" s="162"/>
      <c r="J671" s="182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  <c r="AZ671" s="176"/>
      <c r="BA671" s="176"/>
      <c r="BB671" s="176"/>
      <c r="BC671" s="176"/>
      <c r="BD671" s="176"/>
      <c r="BE671" s="176"/>
      <c r="BF671" s="176"/>
      <c r="BG671" s="176"/>
      <c r="BH671" s="176"/>
      <c r="BI671" s="176"/>
      <c r="BJ671" s="176"/>
      <c r="BK671" s="176"/>
      <c r="BL671" s="176"/>
      <c r="BM671" s="176"/>
      <c r="BN671" s="176"/>
      <c r="BO671" s="176"/>
      <c r="BP671" s="176"/>
      <c r="BQ671" s="176"/>
      <c r="BR671" s="176"/>
      <c r="BS671" s="176"/>
      <c r="BT671" s="176"/>
      <c r="BU671" s="176"/>
      <c r="BV671" s="176"/>
      <c r="BW671" s="176"/>
      <c r="BX671" s="176"/>
      <c r="BY671" s="176"/>
      <c r="BZ671" s="176"/>
      <c r="CA671" s="176"/>
      <c r="CB671" s="176"/>
      <c r="CC671" s="176"/>
      <c r="CD671" s="176"/>
      <c r="CE671" s="176"/>
      <c r="CF671" s="176"/>
      <c r="CG671" s="176"/>
      <c r="CH671" s="176"/>
      <c r="CI671" s="176"/>
      <c r="CJ671" s="176"/>
      <c r="CK671" s="176"/>
      <c r="CL671" s="176"/>
      <c r="CM671" s="176"/>
      <c r="CN671" s="176"/>
      <c r="CO671" s="176"/>
      <c r="CP671" s="176"/>
      <c r="CQ671" s="176"/>
      <c r="CR671" s="176"/>
      <c r="CS671" s="176"/>
      <c r="CT671" s="176"/>
      <c r="CU671" s="176"/>
      <c r="CV671" s="176"/>
      <c r="CW671" s="176"/>
      <c r="CX671" s="176"/>
      <c r="CY671" s="176"/>
      <c r="CZ671" s="176"/>
      <c r="DA671" s="176"/>
      <c r="DB671" s="176"/>
      <c r="DC671" s="176"/>
      <c r="DD671" s="176"/>
      <c r="DE671" s="176"/>
      <c r="DF671" s="176"/>
      <c r="DG671" s="176"/>
      <c r="DH671" s="176"/>
      <c r="DI671" s="176"/>
      <c r="DJ671" s="176"/>
      <c r="DK671" s="176"/>
      <c r="DL671" s="176"/>
      <c r="DM671" s="176"/>
      <c r="DN671" s="176"/>
      <c r="DO671" s="176"/>
      <c r="DP671" s="176"/>
      <c r="DQ671" s="176"/>
      <c r="DR671" s="176"/>
      <c r="DS671" s="176"/>
      <c r="DT671" s="176"/>
      <c r="DU671" s="176"/>
      <c r="DV671" s="176"/>
      <c r="DW671" s="176"/>
      <c r="DX671" s="176"/>
      <c r="DY671" s="176"/>
      <c r="DZ671" s="176"/>
      <c r="EA671" s="176"/>
      <c r="EB671" s="176"/>
      <c r="EC671" s="176"/>
      <c r="ED671" s="176"/>
      <c r="EE671" s="176"/>
      <c r="EF671" s="176"/>
      <c r="EG671" s="176"/>
      <c r="EH671" s="176"/>
      <c r="EI671" s="176"/>
      <c r="EJ671" s="176"/>
      <c r="EK671" s="176"/>
      <c r="EL671" s="176"/>
      <c r="EM671" s="176"/>
      <c r="EN671" s="176"/>
      <c r="EO671" s="176"/>
      <c r="EP671" s="176"/>
      <c r="EQ671" s="176"/>
      <c r="ER671" s="176"/>
      <c r="ES671" s="176"/>
      <c r="ET671" s="176"/>
      <c r="EU671" s="176"/>
      <c r="EV671" s="176"/>
      <c r="EW671" s="176"/>
      <c r="EX671" s="176"/>
      <c r="EY671" s="176"/>
      <c r="EZ671" s="176"/>
      <c r="FA671" s="176"/>
      <c r="FB671" s="176"/>
      <c r="FC671" s="176"/>
      <c r="FD671" s="176"/>
      <c r="FE671" s="176"/>
      <c r="FF671" s="176"/>
      <c r="FG671" s="176"/>
      <c r="FH671" s="176"/>
      <c r="FI671" s="176"/>
      <c r="FJ671" s="176"/>
      <c r="FK671" s="176"/>
      <c r="FL671" s="176"/>
      <c r="FM671" s="176"/>
      <c r="FN671" s="176"/>
      <c r="FO671" s="176"/>
      <c r="FP671" s="176"/>
      <c r="FQ671" s="176"/>
      <c r="FR671" s="176"/>
      <c r="FS671" s="176"/>
      <c r="FT671" s="176"/>
      <c r="FU671" s="176"/>
      <c r="FV671" s="176"/>
      <c r="FW671" s="176"/>
      <c r="FX671" s="176"/>
      <c r="FY671" s="176"/>
      <c r="FZ671" s="176"/>
      <c r="GA671" s="176"/>
      <c r="GB671" s="176"/>
      <c r="GC671" s="176"/>
      <c r="GD671" s="176"/>
      <c r="GE671" s="176"/>
      <c r="GF671" s="176"/>
      <c r="GG671" s="176"/>
      <c r="GH671" s="176"/>
      <c r="GI671" s="176"/>
      <c r="GJ671" s="176"/>
      <c r="GK671" s="176"/>
      <c r="GL671" s="176"/>
      <c r="GM671" s="176"/>
      <c r="GN671" s="176"/>
      <c r="GO671" s="176"/>
      <c r="GP671" s="176"/>
      <c r="GQ671" s="176"/>
      <c r="GR671" s="176"/>
      <c r="GS671" s="176"/>
      <c r="GT671" s="176"/>
      <c r="GU671" s="176"/>
      <c r="GV671" s="176"/>
      <c r="GW671" s="176"/>
      <c r="GX671" s="176"/>
      <c r="GY671" s="176"/>
      <c r="GZ671" s="176"/>
      <c r="HA671" s="176"/>
      <c r="HB671" s="176"/>
      <c r="HC671" s="176"/>
      <c r="HD671" s="176"/>
      <c r="HE671" s="176"/>
      <c r="HF671" s="176"/>
      <c r="HG671" s="176"/>
      <c r="HH671" s="176"/>
      <c r="HI671" s="176"/>
      <c r="HJ671" s="176"/>
      <c r="HK671" s="176"/>
      <c r="HL671" s="176"/>
      <c r="HM671" s="176"/>
      <c r="HN671" s="176"/>
      <c r="HO671" s="176"/>
      <c r="HP671" s="176"/>
      <c r="HQ671" s="176"/>
      <c r="HR671" s="176"/>
      <c r="HS671" s="176"/>
      <c r="HT671" s="176"/>
      <c r="HU671" s="176"/>
      <c r="HV671" s="176"/>
      <c r="HW671" s="176"/>
      <c r="HX671" s="176"/>
      <c r="HY671" s="176"/>
      <c r="HZ671" s="176"/>
      <c r="IA671" s="176"/>
      <c r="IB671" s="176"/>
      <c r="IC671" s="176"/>
      <c r="ID671" s="176"/>
      <c r="IE671" s="176"/>
      <c r="IF671" s="176"/>
      <c r="IG671" s="176"/>
      <c r="IH671" s="176"/>
      <c r="II671" s="176"/>
      <c r="IJ671" s="176"/>
      <c r="IK671" s="176"/>
      <c r="IL671" s="176"/>
      <c r="IM671" s="176"/>
      <c r="IN671" s="176"/>
      <c r="IO671" s="176"/>
      <c r="IP671" s="176"/>
      <c r="IQ671" s="176"/>
      <c r="IR671" s="176"/>
      <c r="IS671" s="176"/>
      <c r="IT671" s="176"/>
      <c r="IU671" s="176"/>
      <c r="IV671" s="176"/>
    </row>
    <row r="672" spans="1:256" s="177" customFormat="1" ht="23.25" customHeight="1" x14ac:dyDescent="0.2">
      <c r="A672" s="591"/>
      <c r="B672" s="118" t="s">
        <v>242</v>
      </c>
      <c r="C672" s="673"/>
      <c r="D672" s="673"/>
      <c r="E672" s="150"/>
      <c r="F672" s="151"/>
      <c r="G672" s="596">
        <f>I664</f>
        <v>0</v>
      </c>
      <c r="H672" s="161"/>
      <c r="I672" s="153"/>
      <c r="J672" s="182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  <c r="AZ672" s="176"/>
      <c r="BA672" s="176"/>
      <c r="BB672" s="176"/>
      <c r="BC672" s="176"/>
      <c r="BD672" s="176"/>
      <c r="BE672" s="176"/>
      <c r="BF672" s="176"/>
      <c r="BG672" s="176"/>
      <c r="BH672" s="176"/>
      <c r="BI672" s="176"/>
      <c r="BJ672" s="176"/>
      <c r="BK672" s="176"/>
      <c r="BL672" s="176"/>
      <c r="BM672" s="176"/>
      <c r="BN672" s="176"/>
      <c r="BO672" s="176"/>
      <c r="BP672" s="176"/>
      <c r="BQ672" s="176"/>
      <c r="BR672" s="176"/>
      <c r="BS672" s="176"/>
      <c r="BT672" s="176"/>
      <c r="BU672" s="176"/>
      <c r="BV672" s="176"/>
      <c r="BW672" s="176"/>
      <c r="BX672" s="176"/>
      <c r="BY672" s="176"/>
      <c r="BZ672" s="176"/>
      <c r="CA672" s="176"/>
      <c r="CB672" s="176"/>
      <c r="CC672" s="176"/>
      <c r="CD672" s="176"/>
      <c r="CE672" s="176"/>
      <c r="CF672" s="176"/>
      <c r="CG672" s="176"/>
      <c r="CH672" s="176"/>
      <c r="CI672" s="176"/>
      <c r="CJ672" s="176"/>
      <c r="CK672" s="176"/>
      <c r="CL672" s="176"/>
      <c r="CM672" s="176"/>
      <c r="CN672" s="176"/>
      <c r="CO672" s="176"/>
      <c r="CP672" s="176"/>
      <c r="CQ672" s="176"/>
      <c r="CR672" s="176"/>
      <c r="CS672" s="176"/>
      <c r="CT672" s="176"/>
      <c r="CU672" s="176"/>
      <c r="CV672" s="176"/>
      <c r="CW672" s="176"/>
      <c r="CX672" s="176"/>
      <c r="CY672" s="176"/>
      <c r="CZ672" s="176"/>
      <c r="DA672" s="176"/>
      <c r="DB672" s="176"/>
      <c r="DC672" s="176"/>
      <c r="DD672" s="176"/>
      <c r="DE672" s="176"/>
      <c r="DF672" s="176"/>
      <c r="DG672" s="176"/>
      <c r="DH672" s="176"/>
      <c r="DI672" s="176"/>
      <c r="DJ672" s="176"/>
      <c r="DK672" s="176"/>
      <c r="DL672" s="176"/>
      <c r="DM672" s="176"/>
      <c r="DN672" s="176"/>
      <c r="DO672" s="176"/>
      <c r="DP672" s="176"/>
      <c r="DQ672" s="176"/>
      <c r="DR672" s="176"/>
      <c r="DS672" s="176"/>
      <c r="DT672" s="176"/>
      <c r="DU672" s="176"/>
      <c r="DV672" s="176"/>
      <c r="DW672" s="176"/>
      <c r="DX672" s="176"/>
      <c r="DY672" s="176"/>
      <c r="DZ672" s="176"/>
      <c r="EA672" s="176"/>
      <c r="EB672" s="176"/>
      <c r="EC672" s="176"/>
      <c r="ED672" s="176"/>
      <c r="EE672" s="176"/>
      <c r="EF672" s="176"/>
      <c r="EG672" s="176"/>
      <c r="EH672" s="176"/>
      <c r="EI672" s="176"/>
      <c r="EJ672" s="176"/>
      <c r="EK672" s="176"/>
      <c r="EL672" s="176"/>
      <c r="EM672" s="176"/>
      <c r="EN672" s="176"/>
      <c r="EO672" s="176"/>
      <c r="EP672" s="176"/>
      <c r="EQ672" s="176"/>
      <c r="ER672" s="176"/>
      <c r="ES672" s="176"/>
      <c r="ET672" s="176"/>
      <c r="EU672" s="176"/>
      <c r="EV672" s="176"/>
      <c r="EW672" s="176"/>
      <c r="EX672" s="176"/>
      <c r="EY672" s="176"/>
      <c r="EZ672" s="176"/>
      <c r="FA672" s="176"/>
      <c r="FB672" s="176"/>
      <c r="FC672" s="176"/>
      <c r="FD672" s="176"/>
      <c r="FE672" s="176"/>
      <c r="FF672" s="176"/>
      <c r="FG672" s="176"/>
      <c r="FH672" s="176"/>
      <c r="FI672" s="176"/>
      <c r="FJ672" s="176"/>
      <c r="FK672" s="176"/>
      <c r="FL672" s="176"/>
      <c r="FM672" s="176"/>
      <c r="FN672" s="176"/>
      <c r="FO672" s="176"/>
      <c r="FP672" s="176"/>
      <c r="FQ672" s="176"/>
      <c r="FR672" s="176"/>
      <c r="FS672" s="176"/>
      <c r="FT672" s="176"/>
      <c r="FU672" s="176"/>
      <c r="FV672" s="176"/>
      <c r="FW672" s="176"/>
      <c r="FX672" s="176"/>
      <c r="FY672" s="176"/>
      <c r="FZ672" s="176"/>
      <c r="GA672" s="176"/>
      <c r="GB672" s="176"/>
      <c r="GC672" s="176"/>
      <c r="GD672" s="176"/>
      <c r="GE672" s="176"/>
      <c r="GF672" s="176"/>
      <c r="GG672" s="176"/>
      <c r="GH672" s="176"/>
      <c r="GI672" s="176"/>
      <c r="GJ672" s="176"/>
      <c r="GK672" s="176"/>
      <c r="GL672" s="176"/>
      <c r="GM672" s="176"/>
      <c r="GN672" s="176"/>
      <c r="GO672" s="176"/>
      <c r="GP672" s="176"/>
      <c r="GQ672" s="176"/>
      <c r="GR672" s="176"/>
      <c r="GS672" s="176"/>
      <c r="GT672" s="176"/>
      <c r="GU672" s="176"/>
      <c r="GV672" s="176"/>
      <c r="GW672" s="176"/>
      <c r="GX672" s="176"/>
      <c r="GY672" s="176"/>
      <c r="GZ672" s="176"/>
      <c r="HA672" s="176"/>
      <c r="HB672" s="176"/>
      <c r="HC672" s="176"/>
      <c r="HD672" s="176"/>
      <c r="HE672" s="176"/>
      <c r="HF672" s="176"/>
      <c r="HG672" s="176"/>
      <c r="HH672" s="176"/>
      <c r="HI672" s="176"/>
      <c r="HJ672" s="176"/>
      <c r="HK672" s="176"/>
      <c r="HL672" s="176"/>
      <c r="HM672" s="176"/>
      <c r="HN672" s="176"/>
      <c r="HO672" s="176"/>
      <c r="HP672" s="176"/>
      <c r="HQ672" s="176"/>
      <c r="HR672" s="176"/>
      <c r="HS672" s="176"/>
      <c r="HT672" s="176"/>
      <c r="HU672" s="176"/>
      <c r="HV672" s="176"/>
      <c r="HW672" s="176"/>
      <c r="HX672" s="176"/>
      <c r="HY672" s="176"/>
      <c r="HZ672" s="176"/>
      <c r="IA672" s="176"/>
      <c r="IB672" s="176"/>
      <c r="IC672" s="176"/>
      <c r="ID672" s="176"/>
      <c r="IE672" s="176"/>
      <c r="IF672" s="176"/>
      <c r="IG672" s="176"/>
      <c r="IH672" s="176"/>
      <c r="II672" s="176"/>
      <c r="IJ672" s="176"/>
      <c r="IK672" s="176"/>
      <c r="IL672" s="176"/>
      <c r="IM672" s="176"/>
      <c r="IN672" s="176"/>
      <c r="IO672" s="176"/>
      <c r="IP672" s="176"/>
      <c r="IQ672" s="176"/>
      <c r="IR672" s="176"/>
      <c r="IS672" s="176"/>
      <c r="IT672" s="176"/>
      <c r="IU672" s="176"/>
      <c r="IV672" s="176"/>
    </row>
    <row r="673" spans="1:256" s="177" customFormat="1" ht="23.25" customHeight="1" x14ac:dyDescent="0.2">
      <c r="A673" s="591"/>
      <c r="B673" s="154" t="s">
        <v>243</v>
      </c>
      <c r="C673" s="155"/>
      <c r="D673" s="155"/>
      <c r="E673" s="156"/>
      <c r="F673" s="151"/>
      <c r="G673" s="598"/>
      <c r="H673" s="297"/>
      <c r="I673" s="159">
        <f>G671+G672</f>
        <v>0</v>
      </c>
      <c r="J673" s="179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  <c r="AZ673" s="176"/>
      <c r="BA673" s="176"/>
      <c r="BB673" s="176"/>
      <c r="BC673" s="176"/>
      <c r="BD673" s="176"/>
      <c r="BE673" s="176"/>
      <c r="BF673" s="176"/>
      <c r="BG673" s="176"/>
      <c r="BH673" s="176"/>
      <c r="BI673" s="176"/>
      <c r="BJ673" s="176"/>
      <c r="BK673" s="176"/>
      <c r="BL673" s="176"/>
      <c r="BM673" s="176"/>
      <c r="BN673" s="176"/>
      <c r="BO673" s="176"/>
      <c r="BP673" s="176"/>
      <c r="BQ673" s="176"/>
      <c r="BR673" s="176"/>
      <c r="BS673" s="176"/>
      <c r="BT673" s="176"/>
      <c r="BU673" s="176"/>
      <c r="BV673" s="176"/>
      <c r="BW673" s="176"/>
      <c r="BX673" s="176"/>
      <c r="BY673" s="176"/>
      <c r="BZ673" s="176"/>
      <c r="CA673" s="176"/>
      <c r="CB673" s="176"/>
      <c r="CC673" s="176"/>
      <c r="CD673" s="176"/>
      <c r="CE673" s="176"/>
      <c r="CF673" s="176"/>
      <c r="CG673" s="176"/>
      <c r="CH673" s="176"/>
      <c r="CI673" s="176"/>
      <c r="CJ673" s="176"/>
      <c r="CK673" s="176"/>
      <c r="CL673" s="176"/>
      <c r="CM673" s="176"/>
      <c r="CN673" s="176"/>
      <c r="CO673" s="176"/>
      <c r="CP673" s="176"/>
      <c r="CQ673" s="176"/>
      <c r="CR673" s="176"/>
      <c r="CS673" s="176"/>
      <c r="CT673" s="176"/>
      <c r="CU673" s="176"/>
      <c r="CV673" s="176"/>
      <c r="CW673" s="176"/>
      <c r="CX673" s="176"/>
      <c r="CY673" s="176"/>
      <c r="CZ673" s="176"/>
      <c r="DA673" s="176"/>
      <c r="DB673" s="176"/>
      <c r="DC673" s="176"/>
      <c r="DD673" s="176"/>
      <c r="DE673" s="176"/>
      <c r="DF673" s="176"/>
      <c r="DG673" s="176"/>
      <c r="DH673" s="176"/>
      <c r="DI673" s="176"/>
      <c r="DJ673" s="176"/>
      <c r="DK673" s="176"/>
      <c r="DL673" s="176"/>
      <c r="DM673" s="176"/>
      <c r="DN673" s="176"/>
      <c r="DO673" s="176"/>
      <c r="DP673" s="176"/>
      <c r="DQ673" s="176"/>
      <c r="DR673" s="176"/>
      <c r="DS673" s="176"/>
      <c r="DT673" s="176"/>
      <c r="DU673" s="176"/>
      <c r="DV673" s="176"/>
      <c r="DW673" s="176"/>
      <c r="DX673" s="176"/>
      <c r="DY673" s="176"/>
      <c r="DZ673" s="176"/>
      <c r="EA673" s="176"/>
      <c r="EB673" s="176"/>
      <c r="EC673" s="176"/>
      <c r="ED673" s="176"/>
      <c r="EE673" s="176"/>
      <c r="EF673" s="176"/>
      <c r="EG673" s="176"/>
      <c r="EH673" s="176"/>
      <c r="EI673" s="176"/>
      <c r="EJ673" s="176"/>
      <c r="EK673" s="176"/>
      <c r="EL673" s="176"/>
      <c r="EM673" s="176"/>
      <c r="EN673" s="176"/>
      <c r="EO673" s="176"/>
      <c r="EP673" s="176"/>
      <c r="EQ673" s="176"/>
      <c r="ER673" s="176"/>
      <c r="ES673" s="176"/>
      <c r="ET673" s="176"/>
      <c r="EU673" s="176"/>
      <c r="EV673" s="176"/>
      <c r="EW673" s="176"/>
      <c r="EX673" s="176"/>
      <c r="EY673" s="176"/>
      <c r="EZ673" s="176"/>
      <c r="FA673" s="176"/>
      <c r="FB673" s="176"/>
      <c r="FC673" s="176"/>
      <c r="FD673" s="176"/>
      <c r="FE673" s="176"/>
      <c r="FF673" s="176"/>
      <c r="FG673" s="176"/>
      <c r="FH673" s="176"/>
      <c r="FI673" s="176"/>
      <c r="FJ673" s="176"/>
      <c r="FK673" s="176"/>
      <c r="FL673" s="176"/>
      <c r="FM673" s="176"/>
      <c r="FN673" s="176"/>
      <c r="FO673" s="176"/>
      <c r="FP673" s="176"/>
      <c r="FQ673" s="176"/>
      <c r="FR673" s="176"/>
      <c r="FS673" s="176"/>
      <c r="FT673" s="176"/>
      <c r="FU673" s="176"/>
      <c r="FV673" s="176"/>
      <c r="FW673" s="176"/>
      <c r="FX673" s="176"/>
      <c r="FY673" s="176"/>
      <c r="FZ673" s="176"/>
      <c r="GA673" s="176"/>
      <c r="GB673" s="176"/>
      <c r="GC673" s="176"/>
      <c r="GD673" s="176"/>
      <c r="GE673" s="176"/>
      <c r="GF673" s="176"/>
      <c r="GG673" s="176"/>
      <c r="GH673" s="176"/>
      <c r="GI673" s="176"/>
      <c r="GJ673" s="176"/>
      <c r="GK673" s="176"/>
      <c r="GL673" s="176"/>
      <c r="GM673" s="176"/>
      <c r="GN673" s="176"/>
      <c r="GO673" s="176"/>
      <c r="GP673" s="176"/>
      <c r="GQ673" s="176"/>
      <c r="GR673" s="176"/>
      <c r="GS673" s="176"/>
      <c r="GT673" s="176"/>
      <c r="GU673" s="176"/>
      <c r="GV673" s="176"/>
      <c r="GW673" s="176"/>
      <c r="GX673" s="176"/>
      <c r="GY673" s="176"/>
      <c r="GZ673" s="176"/>
      <c r="HA673" s="176"/>
      <c r="HB673" s="176"/>
      <c r="HC673" s="176"/>
      <c r="HD673" s="176"/>
      <c r="HE673" s="176"/>
      <c r="HF673" s="176"/>
      <c r="HG673" s="176"/>
      <c r="HH673" s="176"/>
      <c r="HI673" s="176"/>
      <c r="HJ673" s="176"/>
      <c r="HK673" s="176"/>
      <c r="HL673" s="176"/>
      <c r="HM673" s="176"/>
      <c r="HN673" s="176"/>
      <c r="HO673" s="176"/>
      <c r="HP673" s="176"/>
      <c r="HQ673" s="176"/>
      <c r="HR673" s="176"/>
      <c r="HS673" s="176"/>
      <c r="HT673" s="176"/>
      <c r="HU673" s="176"/>
      <c r="HV673" s="176"/>
      <c r="HW673" s="176"/>
      <c r="HX673" s="176"/>
      <c r="HY673" s="176"/>
      <c r="HZ673" s="176"/>
      <c r="IA673" s="176"/>
      <c r="IB673" s="176"/>
      <c r="IC673" s="176"/>
      <c r="ID673" s="176"/>
      <c r="IE673" s="176"/>
      <c r="IF673" s="176"/>
      <c r="IG673" s="176"/>
      <c r="IH673" s="176"/>
      <c r="II673" s="176"/>
      <c r="IJ673" s="176"/>
      <c r="IK673" s="176"/>
      <c r="IL673" s="176"/>
      <c r="IM673" s="176"/>
      <c r="IN673" s="176"/>
      <c r="IO673" s="176"/>
      <c r="IP673" s="176"/>
      <c r="IQ673" s="176"/>
      <c r="IR673" s="176"/>
      <c r="IS673" s="176"/>
      <c r="IT673" s="176"/>
      <c r="IU673" s="176"/>
      <c r="IV673" s="176"/>
    </row>
    <row r="674" spans="1:256" s="177" customFormat="1" ht="23.25" customHeight="1" thickBot="1" x14ac:dyDescent="0.25">
      <c r="A674" s="591"/>
      <c r="B674" s="318" t="s">
        <v>244</v>
      </c>
      <c r="C674" s="319"/>
      <c r="D674" s="319"/>
      <c r="E674" s="319"/>
      <c r="F674" s="699"/>
      <c r="G674" s="321"/>
      <c r="H674" s="700"/>
      <c r="I674" s="323">
        <f>I670+I673</f>
        <v>10.129999999999999</v>
      </c>
      <c r="J674" s="179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  <c r="BY674" s="176"/>
      <c r="BZ674" s="176"/>
      <c r="CA674" s="176"/>
      <c r="CB674" s="176"/>
      <c r="CC674" s="176"/>
      <c r="CD674" s="176"/>
      <c r="CE674" s="176"/>
      <c r="CF674" s="176"/>
      <c r="CG674" s="176"/>
      <c r="CH674" s="176"/>
      <c r="CI674" s="176"/>
      <c r="CJ674" s="176"/>
      <c r="CK674" s="176"/>
      <c r="CL674" s="176"/>
      <c r="CM674" s="176"/>
      <c r="CN674" s="176"/>
      <c r="CO674" s="176"/>
      <c r="CP674" s="176"/>
      <c r="CQ674" s="176"/>
      <c r="CR674" s="176"/>
      <c r="CS674" s="176"/>
      <c r="CT674" s="176"/>
      <c r="CU674" s="176"/>
      <c r="CV674" s="176"/>
      <c r="CW674" s="176"/>
      <c r="CX674" s="176"/>
      <c r="CY674" s="176"/>
      <c r="CZ674" s="176"/>
      <c r="DA674" s="176"/>
      <c r="DB674" s="176"/>
      <c r="DC674" s="176"/>
      <c r="DD674" s="176"/>
      <c r="DE674" s="176"/>
      <c r="DF674" s="176"/>
      <c r="DG674" s="176"/>
      <c r="DH674" s="176"/>
      <c r="DI674" s="176"/>
      <c r="DJ674" s="176"/>
      <c r="DK674" s="176"/>
      <c r="DL674" s="176"/>
      <c r="DM674" s="176"/>
      <c r="DN674" s="176"/>
      <c r="DO674" s="176"/>
      <c r="DP674" s="176"/>
      <c r="DQ674" s="176"/>
      <c r="DR674" s="176"/>
      <c r="DS674" s="176"/>
      <c r="DT674" s="176"/>
      <c r="DU674" s="176"/>
      <c r="DV674" s="176"/>
      <c r="DW674" s="176"/>
      <c r="DX674" s="176"/>
      <c r="DY674" s="176"/>
      <c r="DZ674" s="176"/>
      <c r="EA674" s="176"/>
      <c r="EB674" s="176"/>
      <c r="EC674" s="176"/>
      <c r="ED674" s="176"/>
      <c r="EE674" s="176"/>
      <c r="EF674" s="176"/>
      <c r="EG674" s="176"/>
      <c r="EH674" s="176"/>
      <c r="EI674" s="176"/>
      <c r="EJ674" s="176"/>
      <c r="EK674" s="176"/>
      <c r="EL674" s="176"/>
      <c r="EM674" s="176"/>
      <c r="EN674" s="176"/>
      <c r="EO674" s="176"/>
      <c r="EP674" s="176"/>
      <c r="EQ674" s="176"/>
      <c r="ER674" s="176"/>
      <c r="ES674" s="176"/>
      <c r="ET674" s="176"/>
      <c r="EU674" s="176"/>
      <c r="EV674" s="176"/>
      <c r="EW674" s="176"/>
      <c r="EX674" s="176"/>
      <c r="EY674" s="176"/>
      <c r="EZ674" s="176"/>
      <c r="FA674" s="176"/>
      <c r="FB674" s="176"/>
      <c r="FC674" s="176"/>
      <c r="FD674" s="176"/>
      <c r="FE674" s="176"/>
      <c r="FF674" s="176"/>
      <c r="FG674" s="176"/>
      <c r="FH674" s="176"/>
      <c r="FI674" s="176"/>
      <c r="FJ674" s="176"/>
      <c r="FK674" s="176"/>
      <c r="FL674" s="176"/>
      <c r="FM674" s="176"/>
      <c r="FN674" s="176"/>
      <c r="FO674" s="176"/>
      <c r="FP674" s="176"/>
      <c r="FQ674" s="176"/>
      <c r="FR674" s="176"/>
      <c r="FS674" s="176"/>
      <c r="FT674" s="176"/>
      <c r="FU674" s="176"/>
      <c r="FV674" s="176"/>
      <c r="FW674" s="176"/>
      <c r="FX674" s="176"/>
      <c r="FY674" s="176"/>
      <c r="FZ674" s="176"/>
      <c r="GA674" s="176"/>
      <c r="GB674" s="176"/>
      <c r="GC674" s="176"/>
      <c r="GD674" s="176"/>
      <c r="GE674" s="176"/>
      <c r="GF674" s="176"/>
      <c r="GG674" s="176"/>
      <c r="GH674" s="176"/>
      <c r="GI674" s="176"/>
      <c r="GJ674" s="176"/>
      <c r="GK674" s="176"/>
      <c r="GL674" s="176"/>
      <c r="GM674" s="176"/>
      <c r="GN674" s="176"/>
      <c r="GO674" s="176"/>
      <c r="GP674" s="176"/>
      <c r="GQ674" s="176"/>
      <c r="GR674" s="176"/>
      <c r="GS674" s="176"/>
      <c r="GT674" s="176"/>
      <c r="GU674" s="176"/>
      <c r="GV674" s="176"/>
      <c r="GW674" s="176"/>
      <c r="GX674" s="176"/>
      <c r="GY674" s="176"/>
      <c r="GZ674" s="176"/>
      <c r="HA674" s="176"/>
      <c r="HB674" s="176"/>
      <c r="HC674" s="176"/>
      <c r="HD674" s="176"/>
      <c r="HE674" s="176"/>
      <c r="HF674" s="176"/>
      <c r="HG674" s="176"/>
      <c r="HH674" s="176"/>
      <c r="HI674" s="176"/>
      <c r="HJ674" s="176"/>
      <c r="HK674" s="176"/>
      <c r="HL674" s="176"/>
      <c r="HM674" s="176"/>
      <c r="HN674" s="176"/>
      <c r="HO674" s="176"/>
      <c r="HP674" s="176"/>
      <c r="HQ674" s="176"/>
      <c r="HR674" s="176"/>
      <c r="HS674" s="176"/>
      <c r="HT674" s="176"/>
      <c r="HU674" s="176"/>
      <c r="HV674" s="176"/>
      <c r="HW674" s="176"/>
      <c r="HX674" s="176"/>
      <c r="HY674" s="176"/>
      <c r="HZ674" s="176"/>
      <c r="IA674" s="176"/>
      <c r="IB674" s="176"/>
      <c r="IC674" s="176"/>
      <c r="ID674" s="176"/>
      <c r="IE674" s="176"/>
      <c r="IF674" s="176"/>
      <c r="IG674" s="176"/>
      <c r="IH674" s="176"/>
      <c r="II674" s="176"/>
      <c r="IJ674" s="176"/>
      <c r="IK674" s="176"/>
      <c r="IL674" s="176"/>
      <c r="IM674" s="176"/>
      <c r="IN674" s="176"/>
      <c r="IO674" s="176"/>
      <c r="IP674" s="176"/>
      <c r="IQ674" s="176"/>
      <c r="IR674" s="176"/>
      <c r="IS674" s="176"/>
      <c r="IT674" s="176"/>
      <c r="IU674" s="176"/>
      <c r="IV674" s="176"/>
    </row>
    <row r="675" spans="1:256" x14ac:dyDescent="0.2">
      <c r="A675" s="582"/>
      <c r="B675" s="93"/>
      <c r="C675" s="94"/>
      <c r="D675" s="94"/>
      <c r="E675" s="94"/>
      <c r="F675" s="95"/>
      <c r="G675" s="96"/>
      <c r="H675" s="97"/>
      <c r="I675" s="164"/>
      <c r="J675" s="583"/>
      <c r="K675" s="584"/>
      <c r="L675" s="584"/>
      <c r="M675" s="585"/>
      <c r="N675" s="585"/>
      <c r="O675" s="585"/>
      <c r="P675" s="585"/>
      <c r="Q675" s="585"/>
      <c r="R675" s="585"/>
      <c r="S675" s="585"/>
      <c r="T675" s="585"/>
      <c r="U675" s="585"/>
      <c r="V675" s="585"/>
      <c r="W675" s="585"/>
      <c r="X675" s="585"/>
      <c r="Y675" s="585"/>
      <c r="Z675" s="585"/>
      <c r="AA675" s="585"/>
      <c r="AB675" s="585"/>
      <c r="AC675" s="585"/>
      <c r="AD675" s="585"/>
      <c r="AE675" s="585"/>
      <c r="AF675" s="585"/>
      <c r="AG675" s="585"/>
      <c r="AH675" s="585"/>
      <c r="AI675" s="585"/>
      <c r="AJ675" s="585"/>
      <c r="AK675" s="585"/>
      <c r="AL675" s="585"/>
      <c r="AM675" s="585"/>
      <c r="AN675" s="585"/>
      <c r="AO675" s="585"/>
      <c r="AP675" s="585"/>
      <c r="AQ675" s="585"/>
      <c r="AR675" s="585"/>
      <c r="AS675" s="585"/>
      <c r="AT675" s="585"/>
      <c r="AU675" s="585"/>
      <c r="AV675" s="585"/>
      <c r="AW675" s="585"/>
      <c r="AX675" s="585"/>
      <c r="AY675" s="585"/>
      <c r="AZ675" s="585"/>
      <c r="BA675" s="585"/>
      <c r="BB675" s="585"/>
      <c r="BC675" s="585"/>
      <c r="BD675" s="585"/>
      <c r="BE675" s="585"/>
      <c r="BF675" s="585"/>
      <c r="BG675" s="585"/>
      <c r="BH675" s="585"/>
      <c r="BI675" s="585"/>
      <c r="BJ675" s="585"/>
      <c r="BK675" s="585"/>
      <c r="BL675" s="585"/>
      <c r="BM675" s="585"/>
      <c r="BN675" s="585"/>
      <c r="BO675" s="585"/>
      <c r="BP675" s="585"/>
      <c r="BQ675" s="585"/>
      <c r="BR675" s="585"/>
      <c r="BS675" s="585"/>
      <c r="BT675" s="585"/>
      <c r="BU675" s="585"/>
      <c r="BV675" s="585"/>
      <c r="BW675" s="585"/>
      <c r="BX675" s="585"/>
      <c r="BY675" s="585"/>
      <c r="BZ675" s="585"/>
      <c r="CA675" s="585"/>
      <c r="CB675" s="585"/>
      <c r="CC675" s="585"/>
      <c r="CD675" s="585"/>
      <c r="CE675" s="585"/>
      <c r="CF675" s="585"/>
      <c r="CG675" s="585"/>
      <c r="CH675" s="585"/>
      <c r="CI675" s="585"/>
      <c r="CJ675" s="585"/>
      <c r="CK675" s="585"/>
      <c r="CL675" s="585"/>
      <c r="CM675" s="585"/>
      <c r="CN675" s="585"/>
      <c r="CO675" s="585"/>
      <c r="CP675" s="585"/>
      <c r="CQ675" s="585"/>
      <c r="CR675" s="585"/>
      <c r="CS675" s="585"/>
      <c r="CT675" s="585"/>
      <c r="CU675" s="585"/>
      <c r="CV675" s="585"/>
      <c r="CW675" s="585"/>
      <c r="CX675" s="585"/>
      <c r="CY675" s="585"/>
      <c r="CZ675" s="585"/>
      <c r="DA675" s="585"/>
      <c r="DB675" s="585"/>
      <c r="DC675" s="585"/>
      <c r="DD675" s="585"/>
      <c r="DE675" s="585"/>
      <c r="DF675" s="585"/>
      <c r="DG675" s="585"/>
      <c r="DH675" s="585"/>
      <c r="DI675" s="585"/>
      <c r="DJ675" s="585"/>
      <c r="DK675" s="585"/>
      <c r="DL675" s="585"/>
      <c r="DM675" s="585"/>
      <c r="DN675" s="585"/>
      <c r="DO675" s="585"/>
      <c r="DP675" s="585"/>
      <c r="DQ675" s="585"/>
      <c r="DR675" s="585"/>
      <c r="DS675" s="585"/>
      <c r="DT675" s="585"/>
      <c r="DU675" s="585"/>
      <c r="DV675" s="585"/>
      <c r="DW675" s="585"/>
      <c r="DX675" s="585"/>
      <c r="DY675" s="585"/>
      <c r="DZ675" s="585"/>
      <c r="EA675" s="585"/>
      <c r="EB675" s="585"/>
      <c r="EC675" s="585"/>
      <c r="ED675" s="585"/>
      <c r="EE675" s="585"/>
      <c r="EF675" s="585"/>
      <c r="EG675" s="585"/>
      <c r="EH675" s="585"/>
      <c r="EI675" s="585"/>
      <c r="EJ675" s="585"/>
      <c r="EK675" s="585"/>
      <c r="EL675" s="585"/>
      <c r="EM675" s="585"/>
      <c r="EN675" s="585"/>
      <c r="EO675" s="585"/>
      <c r="EP675" s="585"/>
      <c r="EQ675" s="585"/>
      <c r="ER675" s="585"/>
      <c r="ES675" s="585"/>
      <c r="ET675" s="585"/>
      <c r="EU675" s="585"/>
      <c r="EV675" s="585"/>
      <c r="EW675" s="585"/>
      <c r="EX675" s="585"/>
      <c r="EY675" s="585"/>
      <c r="EZ675" s="585"/>
      <c r="FA675" s="585"/>
      <c r="FB675" s="585"/>
      <c r="FC675" s="585"/>
      <c r="FD675" s="585"/>
      <c r="FE675" s="585"/>
      <c r="FF675" s="585"/>
      <c r="FG675" s="585"/>
      <c r="FH675" s="585"/>
      <c r="FI675" s="585"/>
      <c r="FJ675" s="585"/>
      <c r="FK675" s="585"/>
      <c r="FL675" s="585"/>
      <c r="FM675" s="585"/>
      <c r="FN675" s="585"/>
      <c r="FO675" s="585"/>
      <c r="FP675" s="585"/>
      <c r="FQ675" s="585"/>
      <c r="FR675" s="585"/>
      <c r="FS675" s="585"/>
      <c r="FT675" s="585"/>
      <c r="FU675" s="585"/>
      <c r="FV675" s="585"/>
      <c r="FW675" s="585"/>
      <c r="FX675" s="585"/>
      <c r="FY675" s="585"/>
      <c r="FZ675" s="585"/>
      <c r="GA675" s="585"/>
      <c r="GB675" s="585"/>
      <c r="GC675" s="585"/>
      <c r="GD675" s="585"/>
      <c r="GE675" s="585"/>
      <c r="GF675" s="585"/>
      <c r="GG675" s="585"/>
      <c r="GH675" s="585"/>
      <c r="GI675" s="585"/>
      <c r="GJ675" s="585"/>
      <c r="GK675" s="585"/>
      <c r="GL675" s="585"/>
      <c r="GM675" s="585"/>
      <c r="GN675" s="585"/>
      <c r="GO675" s="585"/>
      <c r="GP675" s="585"/>
      <c r="GQ675" s="585"/>
      <c r="GR675" s="585"/>
      <c r="GS675" s="585"/>
      <c r="GT675" s="585"/>
      <c r="GU675" s="585"/>
      <c r="GV675" s="585"/>
      <c r="GW675" s="585"/>
      <c r="GX675" s="585"/>
      <c r="GY675" s="585"/>
      <c r="GZ675" s="585"/>
      <c r="HA675" s="585"/>
      <c r="HB675" s="585"/>
      <c r="HC675" s="585"/>
      <c r="HD675" s="585"/>
      <c r="HE675" s="585"/>
      <c r="HF675" s="585"/>
      <c r="HG675" s="585"/>
      <c r="HH675" s="585"/>
      <c r="HI675" s="585"/>
      <c r="HJ675" s="585"/>
      <c r="HK675" s="585"/>
      <c r="HL675" s="585"/>
      <c r="HM675" s="585"/>
      <c r="HN675" s="585"/>
      <c r="HO675" s="585"/>
      <c r="HP675" s="585"/>
      <c r="HQ675" s="585"/>
      <c r="HR675" s="585"/>
      <c r="HS675" s="585"/>
      <c r="HT675" s="585"/>
      <c r="HU675" s="585"/>
      <c r="HV675" s="585"/>
      <c r="HW675" s="585"/>
      <c r="HX675" s="585"/>
      <c r="HY675" s="585"/>
      <c r="HZ675" s="585"/>
      <c r="IA675" s="585"/>
      <c r="IB675" s="585"/>
      <c r="IC675" s="585"/>
      <c r="ID675" s="585"/>
      <c r="IE675" s="585"/>
      <c r="IF675" s="585"/>
      <c r="IG675" s="585"/>
      <c r="IH675" s="585"/>
      <c r="II675" s="585"/>
      <c r="IJ675" s="585"/>
      <c r="IK675" s="585"/>
      <c r="IL675" s="585"/>
      <c r="IM675" s="585"/>
      <c r="IN675" s="585"/>
      <c r="IO675" s="585"/>
      <c r="IP675" s="585"/>
      <c r="IQ675" s="585"/>
      <c r="IR675" s="585"/>
      <c r="IS675" s="585"/>
      <c r="IT675" s="585"/>
      <c r="IU675" s="585"/>
      <c r="IV675" s="585"/>
    </row>
    <row r="676" spans="1:256" x14ac:dyDescent="0.2">
      <c r="A676" s="582"/>
      <c r="B676" s="822" t="s">
        <v>211</v>
      </c>
      <c r="C676" s="823"/>
      <c r="D676" s="823"/>
      <c r="E676" s="823"/>
      <c r="F676" s="823"/>
      <c r="G676" s="823"/>
      <c r="H676" s="823"/>
      <c r="I676" s="824"/>
      <c r="J676" s="583"/>
      <c r="K676" s="584"/>
      <c r="L676" s="584"/>
      <c r="M676" s="585"/>
      <c r="N676" s="585"/>
      <c r="O676" s="585"/>
      <c r="P676" s="585"/>
      <c r="Q676" s="585"/>
      <c r="R676" s="585"/>
      <c r="S676" s="585"/>
      <c r="T676" s="585"/>
      <c r="U676" s="585"/>
      <c r="V676" s="585"/>
      <c r="W676" s="585"/>
      <c r="X676" s="585"/>
      <c r="Y676" s="585"/>
      <c r="Z676" s="585"/>
      <c r="AA676" s="585"/>
      <c r="AB676" s="585"/>
      <c r="AC676" s="585"/>
      <c r="AD676" s="585"/>
      <c r="AE676" s="585"/>
      <c r="AF676" s="585"/>
      <c r="AG676" s="585"/>
      <c r="AH676" s="585"/>
      <c r="AI676" s="585"/>
      <c r="AJ676" s="585"/>
      <c r="AK676" s="585"/>
      <c r="AL676" s="585"/>
      <c r="AM676" s="585"/>
      <c r="AN676" s="585"/>
      <c r="AO676" s="585"/>
      <c r="AP676" s="585"/>
      <c r="AQ676" s="585"/>
      <c r="AR676" s="585"/>
      <c r="AS676" s="585"/>
      <c r="AT676" s="585"/>
      <c r="AU676" s="585"/>
      <c r="AV676" s="585"/>
      <c r="AW676" s="585"/>
      <c r="AX676" s="585"/>
      <c r="AY676" s="585"/>
      <c r="AZ676" s="585"/>
      <c r="BA676" s="585"/>
      <c r="BB676" s="585"/>
      <c r="BC676" s="585"/>
      <c r="BD676" s="585"/>
      <c r="BE676" s="585"/>
      <c r="BF676" s="585"/>
      <c r="BG676" s="585"/>
      <c r="BH676" s="585"/>
      <c r="BI676" s="585"/>
      <c r="BJ676" s="585"/>
      <c r="BK676" s="585"/>
      <c r="BL676" s="585"/>
      <c r="BM676" s="585"/>
      <c r="BN676" s="585"/>
      <c r="BO676" s="585"/>
      <c r="BP676" s="585"/>
      <c r="BQ676" s="585"/>
      <c r="BR676" s="585"/>
      <c r="BS676" s="585"/>
      <c r="BT676" s="585"/>
      <c r="BU676" s="585"/>
      <c r="BV676" s="585"/>
      <c r="BW676" s="585"/>
      <c r="BX676" s="585"/>
      <c r="BY676" s="585"/>
      <c r="BZ676" s="585"/>
      <c r="CA676" s="585"/>
      <c r="CB676" s="585"/>
      <c r="CC676" s="585"/>
      <c r="CD676" s="585"/>
      <c r="CE676" s="585"/>
      <c r="CF676" s="585"/>
      <c r="CG676" s="585"/>
      <c r="CH676" s="585"/>
      <c r="CI676" s="585"/>
      <c r="CJ676" s="585"/>
      <c r="CK676" s="585"/>
      <c r="CL676" s="585"/>
      <c r="CM676" s="585"/>
      <c r="CN676" s="585"/>
      <c r="CO676" s="585"/>
      <c r="CP676" s="585"/>
      <c r="CQ676" s="585"/>
      <c r="CR676" s="585"/>
      <c r="CS676" s="585"/>
      <c r="CT676" s="585"/>
      <c r="CU676" s="585"/>
      <c r="CV676" s="585"/>
      <c r="CW676" s="585"/>
      <c r="CX676" s="585"/>
      <c r="CY676" s="585"/>
      <c r="CZ676" s="585"/>
      <c r="DA676" s="585"/>
      <c r="DB676" s="585"/>
      <c r="DC676" s="585"/>
      <c r="DD676" s="585"/>
      <c r="DE676" s="585"/>
      <c r="DF676" s="585"/>
      <c r="DG676" s="585"/>
      <c r="DH676" s="585"/>
      <c r="DI676" s="585"/>
      <c r="DJ676" s="585"/>
      <c r="DK676" s="585"/>
      <c r="DL676" s="585"/>
      <c r="DM676" s="585"/>
      <c r="DN676" s="585"/>
      <c r="DO676" s="585"/>
      <c r="DP676" s="585"/>
      <c r="DQ676" s="585"/>
      <c r="DR676" s="585"/>
      <c r="DS676" s="585"/>
      <c r="DT676" s="585"/>
      <c r="DU676" s="585"/>
      <c r="DV676" s="585"/>
      <c r="DW676" s="585"/>
      <c r="DX676" s="585"/>
      <c r="DY676" s="585"/>
      <c r="DZ676" s="585"/>
      <c r="EA676" s="585"/>
      <c r="EB676" s="585"/>
      <c r="EC676" s="585"/>
      <c r="ED676" s="585"/>
      <c r="EE676" s="585"/>
      <c r="EF676" s="585"/>
      <c r="EG676" s="585"/>
      <c r="EH676" s="585"/>
      <c r="EI676" s="585"/>
      <c r="EJ676" s="585"/>
      <c r="EK676" s="585"/>
      <c r="EL676" s="585"/>
      <c r="EM676" s="585"/>
      <c r="EN676" s="585"/>
      <c r="EO676" s="585"/>
      <c r="EP676" s="585"/>
      <c r="EQ676" s="585"/>
      <c r="ER676" s="585"/>
      <c r="ES676" s="585"/>
      <c r="ET676" s="585"/>
      <c r="EU676" s="585"/>
      <c r="EV676" s="585"/>
      <c r="EW676" s="585"/>
      <c r="EX676" s="585"/>
      <c r="EY676" s="585"/>
      <c r="EZ676" s="585"/>
      <c r="FA676" s="585"/>
      <c r="FB676" s="585"/>
      <c r="FC676" s="585"/>
      <c r="FD676" s="585"/>
      <c r="FE676" s="585"/>
      <c r="FF676" s="585"/>
      <c r="FG676" s="585"/>
      <c r="FH676" s="585"/>
      <c r="FI676" s="585"/>
      <c r="FJ676" s="585"/>
      <c r="FK676" s="585"/>
      <c r="FL676" s="585"/>
      <c r="FM676" s="585"/>
      <c r="FN676" s="585"/>
      <c r="FO676" s="585"/>
      <c r="FP676" s="585"/>
      <c r="FQ676" s="585"/>
      <c r="FR676" s="585"/>
      <c r="FS676" s="585"/>
      <c r="FT676" s="585"/>
      <c r="FU676" s="585"/>
      <c r="FV676" s="585"/>
      <c r="FW676" s="585"/>
      <c r="FX676" s="585"/>
      <c r="FY676" s="585"/>
      <c r="FZ676" s="585"/>
      <c r="GA676" s="585"/>
      <c r="GB676" s="585"/>
      <c r="GC676" s="585"/>
      <c r="GD676" s="585"/>
      <c r="GE676" s="585"/>
      <c r="GF676" s="585"/>
      <c r="GG676" s="585"/>
      <c r="GH676" s="585"/>
      <c r="GI676" s="585"/>
      <c r="GJ676" s="585"/>
      <c r="GK676" s="585"/>
      <c r="GL676" s="585"/>
      <c r="GM676" s="585"/>
      <c r="GN676" s="585"/>
      <c r="GO676" s="585"/>
      <c r="GP676" s="585"/>
      <c r="GQ676" s="585"/>
      <c r="GR676" s="585"/>
      <c r="GS676" s="585"/>
      <c r="GT676" s="585"/>
      <c r="GU676" s="585"/>
      <c r="GV676" s="585"/>
      <c r="GW676" s="585"/>
      <c r="GX676" s="585"/>
      <c r="GY676" s="585"/>
      <c r="GZ676" s="585"/>
      <c r="HA676" s="585"/>
      <c r="HB676" s="585"/>
      <c r="HC676" s="585"/>
      <c r="HD676" s="585"/>
      <c r="HE676" s="585"/>
      <c r="HF676" s="585"/>
      <c r="HG676" s="585"/>
      <c r="HH676" s="585"/>
      <c r="HI676" s="585"/>
      <c r="HJ676" s="585"/>
      <c r="HK676" s="585"/>
      <c r="HL676" s="585"/>
      <c r="HM676" s="585"/>
      <c r="HN676" s="585"/>
      <c r="HO676" s="585"/>
      <c r="HP676" s="585"/>
      <c r="HQ676" s="585"/>
      <c r="HR676" s="585"/>
      <c r="HS676" s="585"/>
      <c r="HT676" s="585"/>
      <c r="HU676" s="585"/>
      <c r="HV676" s="585"/>
      <c r="HW676" s="585"/>
      <c r="HX676" s="585"/>
      <c r="HY676" s="585"/>
      <c r="HZ676" s="585"/>
      <c r="IA676" s="585"/>
      <c r="IB676" s="585"/>
      <c r="IC676" s="585"/>
      <c r="ID676" s="585"/>
      <c r="IE676" s="585"/>
      <c r="IF676" s="585"/>
      <c r="IG676" s="585"/>
      <c r="IH676" s="585"/>
      <c r="II676" s="585"/>
      <c r="IJ676" s="585"/>
      <c r="IK676" s="585"/>
      <c r="IL676" s="585"/>
      <c r="IM676" s="585"/>
      <c r="IN676" s="585"/>
      <c r="IO676" s="585"/>
      <c r="IP676" s="585"/>
      <c r="IQ676" s="585"/>
      <c r="IR676" s="585"/>
      <c r="IS676" s="585"/>
      <c r="IT676" s="585"/>
      <c r="IU676" s="585"/>
      <c r="IV676" s="585"/>
    </row>
    <row r="677" spans="1:256" x14ac:dyDescent="0.2">
      <c r="A677" s="582"/>
      <c r="B677" s="822" t="s">
        <v>212</v>
      </c>
      <c r="C677" s="823"/>
      <c r="D677" s="823"/>
      <c r="E677" s="823"/>
      <c r="F677" s="823"/>
      <c r="G677" s="823"/>
      <c r="H677" s="823"/>
      <c r="I677" s="824"/>
      <c r="J677" s="583"/>
      <c r="K677" s="584"/>
      <c r="L677" s="584"/>
      <c r="M677" s="585"/>
      <c r="N677" s="585"/>
      <c r="O677" s="585"/>
      <c r="P677" s="585"/>
      <c r="Q677" s="585"/>
      <c r="R677" s="585"/>
      <c r="S677" s="585"/>
      <c r="T677" s="585"/>
      <c r="U677" s="585"/>
      <c r="V677" s="585"/>
      <c r="W677" s="585"/>
      <c r="X677" s="585"/>
      <c r="Y677" s="585"/>
      <c r="Z677" s="585"/>
      <c r="AA677" s="585"/>
      <c r="AB677" s="585"/>
      <c r="AC677" s="585"/>
      <c r="AD677" s="585"/>
      <c r="AE677" s="585"/>
      <c r="AF677" s="585"/>
      <c r="AG677" s="585"/>
      <c r="AH677" s="585"/>
      <c r="AI677" s="585"/>
      <c r="AJ677" s="585"/>
      <c r="AK677" s="585"/>
      <c r="AL677" s="585"/>
      <c r="AM677" s="585"/>
      <c r="AN677" s="585"/>
      <c r="AO677" s="585"/>
      <c r="AP677" s="585"/>
      <c r="AQ677" s="585"/>
      <c r="AR677" s="585"/>
      <c r="AS677" s="585"/>
      <c r="AT677" s="585"/>
      <c r="AU677" s="585"/>
      <c r="AV677" s="585"/>
      <c r="AW677" s="585"/>
      <c r="AX677" s="585"/>
      <c r="AY677" s="585"/>
      <c r="AZ677" s="585"/>
      <c r="BA677" s="585"/>
      <c r="BB677" s="585"/>
      <c r="BC677" s="585"/>
      <c r="BD677" s="585"/>
      <c r="BE677" s="585"/>
      <c r="BF677" s="585"/>
      <c r="BG677" s="585"/>
      <c r="BH677" s="585"/>
      <c r="BI677" s="585"/>
      <c r="BJ677" s="585"/>
      <c r="BK677" s="585"/>
      <c r="BL677" s="585"/>
      <c r="BM677" s="585"/>
      <c r="BN677" s="585"/>
      <c r="BO677" s="585"/>
      <c r="BP677" s="585"/>
      <c r="BQ677" s="585"/>
      <c r="BR677" s="585"/>
      <c r="BS677" s="585"/>
      <c r="BT677" s="585"/>
      <c r="BU677" s="585"/>
      <c r="BV677" s="585"/>
      <c r="BW677" s="585"/>
      <c r="BX677" s="585"/>
      <c r="BY677" s="585"/>
      <c r="BZ677" s="585"/>
      <c r="CA677" s="585"/>
      <c r="CB677" s="585"/>
      <c r="CC677" s="585"/>
      <c r="CD677" s="585"/>
      <c r="CE677" s="585"/>
      <c r="CF677" s="585"/>
      <c r="CG677" s="585"/>
      <c r="CH677" s="585"/>
      <c r="CI677" s="585"/>
      <c r="CJ677" s="585"/>
      <c r="CK677" s="585"/>
      <c r="CL677" s="585"/>
      <c r="CM677" s="585"/>
      <c r="CN677" s="585"/>
      <c r="CO677" s="585"/>
      <c r="CP677" s="585"/>
      <c r="CQ677" s="585"/>
      <c r="CR677" s="585"/>
      <c r="CS677" s="585"/>
      <c r="CT677" s="585"/>
      <c r="CU677" s="585"/>
      <c r="CV677" s="585"/>
      <c r="CW677" s="585"/>
      <c r="CX677" s="585"/>
      <c r="CY677" s="585"/>
      <c r="CZ677" s="585"/>
      <c r="DA677" s="585"/>
      <c r="DB677" s="585"/>
      <c r="DC677" s="585"/>
      <c r="DD677" s="585"/>
      <c r="DE677" s="585"/>
      <c r="DF677" s="585"/>
      <c r="DG677" s="585"/>
      <c r="DH677" s="585"/>
      <c r="DI677" s="585"/>
      <c r="DJ677" s="585"/>
      <c r="DK677" s="585"/>
      <c r="DL677" s="585"/>
      <c r="DM677" s="585"/>
      <c r="DN677" s="585"/>
      <c r="DO677" s="585"/>
      <c r="DP677" s="585"/>
      <c r="DQ677" s="585"/>
      <c r="DR677" s="585"/>
      <c r="DS677" s="585"/>
      <c r="DT677" s="585"/>
      <c r="DU677" s="585"/>
      <c r="DV677" s="585"/>
      <c r="DW677" s="585"/>
      <c r="DX677" s="585"/>
      <c r="DY677" s="585"/>
      <c r="DZ677" s="585"/>
      <c r="EA677" s="585"/>
      <c r="EB677" s="585"/>
      <c r="EC677" s="585"/>
      <c r="ED677" s="585"/>
      <c r="EE677" s="585"/>
      <c r="EF677" s="585"/>
      <c r="EG677" s="585"/>
      <c r="EH677" s="585"/>
      <c r="EI677" s="585"/>
      <c r="EJ677" s="585"/>
      <c r="EK677" s="585"/>
      <c r="EL677" s="585"/>
      <c r="EM677" s="585"/>
      <c r="EN677" s="585"/>
      <c r="EO677" s="585"/>
      <c r="EP677" s="585"/>
      <c r="EQ677" s="585"/>
      <c r="ER677" s="585"/>
      <c r="ES677" s="585"/>
      <c r="ET677" s="585"/>
      <c r="EU677" s="585"/>
      <c r="EV677" s="585"/>
      <c r="EW677" s="585"/>
      <c r="EX677" s="585"/>
      <c r="EY677" s="585"/>
      <c r="EZ677" s="585"/>
      <c r="FA677" s="585"/>
      <c r="FB677" s="585"/>
      <c r="FC677" s="585"/>
      <c r="FD677" s="585"/>
      <c r="FE677" s="585"/>
      <c r="FF677" s="585"/>
      <c r="FG677" s="585"/>
      <c r="FH677" s="585"/>
      <c r="FI677" s="585"/>
      <c r="FJ677" s="585"/>
      <c r="FK677" s="585"/>
      <c r="FL677" s="585"/>
      <c r="FM677" s="585"/>
      <c r="FN677" s="585"/>
      <c r="FO677" s="585"/>
      <c r="FP677" s="585"/>
      <c r="FQ677" s="585"/>
      <c r="FR677" s="585"/>
      <c r="FS677" s="585"/>
      <c r="FT677" s="585"/>
      <c r="FU677" s="585"/>
      <c r="FV677" s="585"/>
      <c r="FW677" s="585"/>
      <c r="FX677" s="585"/>
      <c r="FY677" s="585"/>
      <c r="FZ677" s="585"/>
      <c r="GA677" s="585"/>
      <c r="GB677" s="585"/>
      <c r="GC677" s="585"/>
      <c r="GD677" s="585"/>
      <c r="GE677" s="585"/>
      <c r="GF677" s="585"/>
      <c r="GG677" s="585"/>
      <c r="GH677" s="585"/>
      <c r="GI677" s="585"/>
      <c r="GJ677" s="585"/>
      <c r="GK677" s="585"/>
      <c r="GL677" s="585"/>
      <c r="GM677" s="585"/>
      <c r="GN677" s="585"/>
      <c r="GO677" s="585"/>
      <c r="GP677" s="585"/>
      <c r="GQ677" s="585"/>
      <c r="GR677" s="585"/>
      <c r="GS677" s="585"/>
      <c r="GT677" s="585"/>
      <c r="GU677" s="585"/>
      <c r="GV677" s="585"/>
      <c r="GW677" s="585"/>
      <c r="GX677" s="585"/>
      <c r="GY677" s="585"/>
      <c r="GZ677" s="585"/>
      <c r="HA677" s="585"/>
      <c r="HB677" s="585"/>
      <c r="HC677" s="585"/>
      <c r="HD677" s="585"/>
      <c r="HE677" s="585"/>
      <c r="HF677" s="585"/>
      <c r="HG677" s="585"/>
      <c r="HH677" s="585"/>
      <c r="HI677" s="585"/>
      <c r="HJ677" s="585"/>
      <c r="HK677" s="585"/>
      <c r="HL677" s="585"/>
      <c r="HM677" s="585"/>
      <c r="HN677" s="585"/>
      <c r="HO677" s="585"/>
      <c r="HP677" s="585"/>
      <c r="HQ677" s="585"/>
      <c r="HR677" s="585"/>
      <c r="HS677" s="585"/>
      <c r="HT677" s="585"/>
      <c r="HU677" s="585"/>
      <c r="HV677" s="585"/>
      <c r="HW677" s="585"/>
      <c r="HX677" s="585"/>
      <c r="HY677" s="585"/>
      <c r="HZ677" s="585"/>
      <c r="IA677" s="585"/>
      <c r="IB677" s="585"/>
      <c r="IC677" s="585"/>
      <c r="ID677" s="585"/>
      <c r="IE677" s="585"/>
      <c r="IF677" s="585"/>
      <c r="IG677" s="585"/>
      <c r="IH677" s="585"/>
      <c r="II677" s="585"/>
      <c r="IJ677" s="585"/>
      <c r="IK677" s="585"/>
      <c r="IL677" s="585"/>
      <c r="IM677" s="585"/>
      <c r="IN677" s="585"/>
      <c r="IO677" s="585"/>
      <c r="IP677" s="585"/>
      <c r="IQ677" s="585"/>
      <c r="IR677" s="585"/>
      <c r="IS677" s="585"/>
      <c r="IT677" s="585"/>
      <c r="IU677" s="585"/>
      <c r="IV677" s="585"/>
    </row>
    <row r="678" spans="1:256" ht="12.75" customHeight="1" x14ac:dyDescent="0.2">
      <c r="A678" s="582"/>
      <c r="B678" s="894" t="str">
        <f>B4</f>
        <v>Substituição dos sistemas de climatização dos cartórios do Edifício Sede por VRF</v>
      </c>
      <c r="C678" s="895"/>
      <c r="D678" s="895"/>
      <c r="E678" s="895"/>
      <c r="F678" s="895"/>
      <c r="G678" s="895"/>
      <c r="H678" s="895"/>
      <c r="I678" s="896"/>
      <c r="J678" s="583"/>
      <c r="K678" s="584"/>
      <c r="L678" s="584"/>
      <c r="M678" s="585"/>
      <c r="N678" s="585"/>
      <c r="O678" s="585"/>
      <c r="P678" s="585"/>
      <c r="Q678" s="585"/>
      <c r="R678" s="585"/>
      <c r="S678" s="585"/>
      <c r="T678" s="585"/>
      <c r="U678" s="585"/>
      <c r="V678" s="585"/>
      <c r="W678" s="585"/>
      <c r="X678" s="585"/>
      <c r="Y678" s="585"/>
      <c r="Z678" s="585"/>
      <c r="AA678" s="585"/>
      <c r="AB678" s="585"/>
      <c r="AC678" s="585"/>
      <c r="AD678" s="585"/>
      <c r="AE678" s="585"/>
      <c r="AF678" s="585"/>
      <c r="AG678" s="585"/>
      <c r="AH678" s="585"/>
      <c r="AI678" s="585"/>
      <c r="AJ678" s="585"/>
      <c r="AK678" s="585"/>
      <c r="AL678" s="585"/>
      <c r="AM678" s="585"/>
      <c r="AN678" s="585"/>
      <c r="AO678" s="585"/>
      <c r="AP678" s="585"/>
      <c r="AQ678" s="585"/>
      <c r="AR678" s="585"/>
      <c r="AS678" s="585"/>
      <c r="AT678" s="585"/>
      <c r="AU678" s="585"/>
      <c r="AV678" s="585"/>
      <c r="AW678" s="585"/>
      <c r="AX678" s="585"/>
      <c r="AY678" s="585"/>
      <c r="AZ678" s="585"/>
      <c r="BA678" s="585"/>
      <c r="BB678" s="585"/>
      <c r="BC678" s="585"/>
      <c r="BD678" s="585"/>
      <c r="BE678" s="585"/>
      <c r="BF678" s="585"/>
      <c r="BG678" s="585"/>
      <c r="BH678" s="585"/>
      <c r="BI678" s="585"/>
      <c r="BJ678" s="585"/>
      <c r="BK678" s="585"/>
      <c r="BL678" s="585"/>
      <c r="BM678" s="585"/>
      <c r="BN678" s="585"/>
      <c r="BO678" s="585"/>
      <c r="BP678" s="585"/>
      <c r="BQ678" s="585"/>
      <c r="BR678" s="585"/>
      <c r="BS678" s="585"/>
      <c r="BT678" s="585"/>
      <c r="BU678" s="585"/>
      <c r="BV678" s="585"/>
      <c r="BW678" s="585"/>
      <c r="BX678" s="585"/>
      <c r="BY678" s="585"/>
      <c r="BZ678" s="585"/>
      <c r="CA678" s="585"/>
      <c r="CB678" s="585"/>
      <c r="CC678" s="585"/>
      <c r="CD678" s="585"/>
      <c r="CE678" s="585"/>
      <c r="CF678" s="585"/>
      <c r="CG678" s="585"/>
      <c r="CH678" s="585"/>
      <c r="CI678" s="585"/>
      <c r="CJ678" s="585"/>
      <c r="CK678" s="585"/>
      <c r="CL678" s="585"/>
      <c r="CM678" s="585"/>
      <c r="CN678" s="585"/>
      <c r="CO678" s="585"/>
      <c r="CP678" s="585"/>
      <c r="CQ678" s="585"/>
      <c r="CR678" s="585"/>
      <c r="CS678" s="585"/>
      <c r="CT678" s="585"/>
      <c r="CU678" s="585"/>
      <c r="CV678" s="585"/>
      <c r="CW678" s="585"/>
      <c r="CX678" s="585"/>
      <c r="CY678" s="585"/>
      <c r="CZ678" s="585"/>
      <c r="DA678" s="585"/>
      <c r="DB678" s="585"/>
      <c r="DC678" s="585"/>
      <c r="DD678" s="585"/>
      <c r="DE678" s="585"/>
      <c r="DF678" s="585"/>
      <c r="DG678" s="585"/>
      <c r="DH678" s="585"/>
      <c r="DI678" s="585"/>
      <c r="DJ678" s="585"/>
      <c r="DK678" s="585"/>
      <c r="DL678" s="585"/>
      <c r="DM678" s="585"/>
      <c r="DN678" s="585"/>
      <c r="DO678" s="585"/>
      <c r="DP678" s="585"/>
      <c r="DQ678" s="585"/>
      <c r="DR678" s="585"/>
      <c r="DS678" s="585"/>
      <c r="DT678" s="585"/>
      <c r="DU678" s="585"/>
      <c r="DV678" s="585"/>
      <c r="DW678" s="585"/>
      <c r="DX678" s="585"/>
      <c r="DY678" s="585"/>
      <c r="DZ678" s="585"/>
      <c r="EA678" s="585"/>
      <c r="EB678" s="585"/>
      <c r="EC678" s="585"/>
      <c r="ED678" s="585"/>
      <c r="EE678" s="585"/>
      <c r="EF678" s="585"/>
      <c r="EG678" s="585"/>
      <c r="EH678" s="585"/>
      <c r="EI678" s="585"/>
      <c r="EJ678" s="585"/>
      <c r="EK678" s="585"/>
      <c r="EL678" s="585"/>
      <c r="EM678" s="585"/>
      <c r="EN678" s="585"/>
      <c r="EO678" s="585"/>
      <c r="EP678" s="585"/>
      <c r="EQ678" s="585"/>
      <c r="ER678" s="585"/>
      <c r="ES678" s="585"/>
      <c r="ET678" s="585"/>
      <c r="EU678" s="585"/>
      <c r="EV678" s="585"/>
      <c r="EW678" s="585"/>
      <c r="EX678" s="585"/>
      <c r="EY678" s="585"/>
      <c r="EZ678" s="585"/>
      <c r="FA678" s="585"/>
      <c r="FB678" s="585"/>
      <c r="FC678" s="585"/>
      <c r="FD678" s="585"/>
      <c r="FE678" s="585"/>
      <c r="FF678" s="585"/>
      <c r="FG678" s="585"/>
      <c r="FH678" s="585"/>
      <c r="FI678" s="585"/>
      <c r="FJ678" s="585"/>
      <c r="FK678" s="585"/>
      <c r="FL678" s="585"/>
      <c r="FM678" s="585"/>
      <c r="FN678" s="585"/>
      <c r="FO678" s="585"/>
      <c r="FP678" s="585"/>
      <c r="FQ678" s="585"/>
      <c r="FR678" s="585"/>
      <c r="FS678" s="585"/>
      <c r="FT678" s="585"/>
      <c r="FU678" s="585"/>
      <c r="FV678" s="585"/>
      <c r="FW678" s="585"/>
      <c r="FX678" s="585"/>
      <c r="FY678" s="585"/>
      <c r="FZ678" s="585"/>
      <c r="GA678" s="585"/>
      <c r="GB678" s="585"/>
      <c r="GC678" s="585"/>
      <c r="GD678" s="585"/>
      <c r="GE678" s="585"/>
      <c r="GF678" s="585"/>
      <c r="GG678" s="585"/>
      <c r="GH678" s="585"/>
      <c r="GI678" s="585"/>
      <c r="GJ678" s="585"/>
      <c r="GK678" s="585"/>
      <c r="GL678" s="585"/>
      <c r="GM678" s="585"/>
      <c r="GN678" s="585"/>
      <c r="GO678" s="585"/>
      <c r="GP678" s="585"/>
      <c r="GQ678" s="585"/>
      <c r="GR678" s="585"/>
      <c r="GS678" s="585"/>
      <c r="GT678" s="585"/>
      <c r="GU678" s="585"/>
      <c r="GV678" s="585"/>
      <c r="GW678" s="585"/>
      <c r="GX678" s="585"/>
      <c r="GY678" s="585"/>
      <c r="GZ678" s="585"/>
      <c r="HA678" s="585"/>
      <c r="HB678" s="585"/>
      <c r="HC678" s="585"/>
      <c r="HD678" s="585"/>
      <c r="HE678" s="585"/>
      <c r="HF678" s="585"/>
      <c r="HG678" s="585"/>
      <c r="HH678" s="585"/>
      <c r="HI678" s="585"/>
      <c r="HJ678" s="585"/>
      <c r="HK678" s="585"/>
      <c r="HL678" s="585"/>
      <c r="HM678" s="585"/>
      <c r="HN678" s="585"/>
      <c r="HO678" s="585"/>
      <c r="HP678" s="585"/>
      <c r="HQ678" s="585"/>
      <c r="HR678" s="585"/>
      <c r="HS678" s="585"/>
      <c r="HT678" s="585"/>
      <c r="HU678" s="585"/>
      <c r="HV678" s="585"/>
      <c r="HW678" s="585"/>
      <c r="HX678" s="585"/>
      <c r="HY678" s="585"/>
      <c r="HZ678" s="585"/>
      <c r="IA678" s="585"/>
      <c r="IB678" s="585"/>
      <c r="IC678" s="585"/>
      <c r="ID678" s="585"/>
      <c r="IE678" s="585"/>
      <c r="IF678" s="585"/>
      <c r="IG678" s="585"/>
      <c r="IH678" s="585"/>
      <c r="II678" s="585"/>
      <c r="IJ678" s="585"/>
      <c r="IK678" s="585"/>
      <c r="IL678" s="585"/>
      <c r="IM678" s="585"/>
      <c r="IN678" s="585"/>
      <c r="IO678" s="585"/>
      <c r="IP678" s="585"/>
      <c r="IQ678" s="585"/>
      <c r="IR678" s="585"/>
      <c r="IS678" s="585"/>
      <c r="IT678" s="585"/>
      <c r="IU678" s="585"/>
      <c r="IV678" s="585"/>
    </row>
    <row r="679" spans="1:256" ht="12.75" customHeight="1" x14ac:dyDescent="0.2">
      <c r="A679" s="582"/>
      <c r="B679" s="847"/>
      <c r="C679" s="848"/>
      <c r="D679" s="848"/>
      <c r="E679" s="848"/>
      <c r="F679" s="848"/>
      <c r="G679" s="848"/>
      <c r="H679" s="848"/>
      <c r="I679" s="849"/>
      <c r="J679" s="583"/>
      <c r="K679" s="584"/>
      <c r="L679" s="584"/>
      <c r="M679" s="585"/>
      <c r="N679" s="585"/>
      <c r="O679" s="585"/>
      <c r="P679" s="585"/>
      <c r="Q679" s="585"/>
      <c r="R679" s="585"/>
      <c r="S679" s="585"/>
      <c r="T679" s="585"/>
      <c r="U679" s="585"/>
      <c r="V679" s="585"/>
      <c r="W679" s="585"/>
      <c r="X679" s="585"/>
      <c r="Y679" s="585"/>
      <c r="Z679" s="585"/>
      <c r="AA679" s="585"/>
      <c r="AB679" s="585"/>
      <c r="AC679" s="585"/>
      <c r="AD679" s="585"/>
      <c r="AE679" s="585"/>
      <c r="AF679" s="585"/>
      <c r="AG679" s="585"/>
      <c r="AH679" s="585"/>
      <c r="AI679" s="585"/>
      <c r="AJ679" s="585"/>
      <c r="AK679" s="585"/>
      <c r="AL679" s="585"/>
      <c r="AM679" s="585"/>
      <c r="AN679" s="585"/>
      <c r="AO679" s="585"/>
      <c r="AP679" s="585"/>
      <c r="AQ679" s="585"/>
      <c r="AR679" s="585"/>
      <c r="AS679" s="585"/>
      <c r="AT679" s="585"/>
      <c r="AU679" s="585"/>
      <c r="AV679" s="585"/>
      <c r="AW679" s="585"/>
      <c r="AX679" s="585"/>
      <c r="AY679" s="585"/>
      <c r="AZ679" s="585"/>
      <c r="BA679" s="585"/>
      <c r="BB679" s="585"/>
      <c r="BC679" s="585"/>
      <c r="BD679" s="585"/>
      <c r="BE679" s="585"/>
      <c r="BF679" s="585"/>
      <c r="BG679" s="585"/>
      <c r="BH679" s="585"/>
      <c r="BI679" s="585"/>
      <c r="BJ679" s="585"/>
      <c r="BK679" s="585"/>
      <c r="BL679" s="585"/>
      <c r="BM679" s="585"/>
      <c r="BN679" s="585"/>
      <c r="BO679" s="585"/>
      <c r="BP679" s="585"/>
      <c r="BQ679" s="585"/>
      <c r="BR679" s="585"/>
      <c r="BS679" s="585"/>
      <c r="BT679" s="585"/>
      <c r="BU679" s="585"/>
      <c r="BV679" s="585"/>
      <c r="BW679" s="585"/>
      <c r="BX679" s="585"/>
      <c r="BY679" s="585"/>
      <c r="BZ679" s="585"/>
      <c r="CA679" s="585"/>
      <c r="CB679" s="585"/>
      <c r="CC679" s="585"/>
      <c r="CD679" s="585"/>
      <c r="CE679" s="585"/>
      <c r="CF679" s="585"/>
      <c r="CG679" s="585"/>
      <c r="CH679" s="585"/>
      <c r="CI679" s="585"/>
      <c r="CJ679" s="585"/>
      <c r="CK679" s="585"/>
      <c r="CL679" s="585"/>
      <c r="CM679" s="585"/>
      <c r="CN679" s="585"/>
      <c r="CO679" s="585"/>
      <c r="CP679" s="585"/>
      <c r="CQ679" s="585"/>
      <c r="CR679" s="585"/>
      <c r="CS679" s="585"/>
      <c r="CT679" s="585"/>
      <c r="CU679" s="585"/>
      <c r="CV679" s="585"/>
      <c r="CW679" s="585"/>
      <c r="CX679" s="585"/>
      <c r="CY679" s="585"/>
      <c r="CZ679" s="585"/>
      <c r="DA679" s="585"/>
      <c r="DB679" s="585"/>
      <c r="DC679" s="585"/>
      <c r="DD679" s="585"/>
      <c r="DE679" s="585"/>
      <c r="DF679" s="585"/>
      <c r="DG679" s="585"/>
      <c r="DH679" s="585"/>
      <c r="DI679" s="585"/>
      <c r="DJ679" s="585"/>
      <c r="DK679" s="585"/>
      <c r="DL679" s="585"/>
      <c r="DM679" s="585"/>
      <c r="DN679" s="585"/>
      <c r="DO679" s="585"/>
      <c r="DP679" s="585"/>
      <c r="DQ679" s="585"/>
      <c r="DR679" s="585"/>
      <c r="DS679" s="585"/>
      <c r="DT679" s="585"/>
      <c r="DU679" s="585"/>
      <c r="DV679" s="585"/>
      <c r="DW679" s="585"/>
      <c r="DX679" s="585"/>
      <c r="DY679" s="585"/>
      <c r="DZ679" s="585"/>
      <c r="EA679" s="585"/>
      <c r="EB679" s="585"/>
      <c r="EC679" s="585"/>
      <c r="ED679" s="585"/>
      <c r="EE679" s="585"/>
      <c r="EF679" s="585"/>
      <c r="EG679" s="585"/>
      <c r="EH679" s="585"/>
      <c r="EI679" s="585"/>
      <c r="EJ679" s="585"/>
      <c r="EK679" s="585"/>
      <c r="EL679" s="585"/>
      <c r="EM679" s="585"/>
      <c r="EN679" s="585"/>
      <c r="EO679" s="585"/>
      <c r="EP679" s="585"/>
      <c r="EQ679" s="585"/>
      <c r="ER679" s="585"/>
      <c r="ES679" s="585"/>
      <c r="ET679" s="585"/>
      <c r="EU679" s="585"/>
      <c r="EV679" s="585"/>
      <c r="EW679" s="585"/>
      <c r="EX679" s="585"/>
      <c r="EY679" s="585"/>
      <c r="EZ679" s="585"/>
      <c r="FA679" s="585"/>
      <c r="FB679" s="585"/>
      <c r="FC679" s="585"/>
      <c r="FD679" s="585"/>
      <c r="FE679" s="585"/>
      <c r="FF679" s="585"/>
      <c r="FG679" s="585"/>
      <c r="FH679" s="585"/>
      <c r="FI679" s="585"/>
      <c r="FJ679" s="585"/>
      <c r="FK679" s="585"/>
      <c r="FL679" s="585"/>
      <c r="FM679" s="585"/>
      <c r="FN679" s="585"/>
      <c r="FO679" s="585"/>
      <c r="FP679" s="585"/>
      <c r="FQ679" s="585"/>
      <c r="FR679" s="585"/>
      <c r="FS679" s="585"/>
      <c r="FT679" s="585"/>
      <c r="FU679" s="585"/>
      <c r="FV679" s="585"/>
      <c r="FW679" s="585"/>
      <c r="FX679" s="585"/>
      <c r="FY679" s="585"/>
      <c r="FZ679" s="585"/>
      <c r="GA679" s="585"/>
      <c r="GB679" s="585"/>
      <c r="GC679" s="585"/>
      <c r="GD679" s="585"/>
      <c r="GE679" s="585"/>
      <c r="GF679" s="585"/>
      <c r="GG679" s="585"/>
      <c r="GH679" s="585"/>
      <c r="GI679" s="585"/>
      <c r="GJ679" s="585"/>
      <c r="GK679" s="585"/>
      <c r="GL679" s="585"/>
      <c r="GM679" s="585"/>
      <c r="GN679" s="585"/>
      <c r="GO679" s="585"/>
      <c r="GP679" s="585"/>
      <c r="GQ679" s="585"/>
      <c r="GR679" s="585"/>
      <c r="GS679" s="585"/>
      <c r="GT679" s="585"/>
      <c r="GU679" s="585"/>
      <c r="GV679" s="585"/>
      <c r="GW679" s="585"/>
      <c r="GX679" s="585"/>
      <c r="GY679" s="585"/>
      <c r="GZ679" s="585"/>
      <c r="HA679" s="585"/>
      <c r="HB679" s="585"/>
      <c r="HC679" s="585"/>
      <c r="HD679" s="585"/>
      <c r="HE679" s="585"/>
      <c r="HF679" s="585"/>
      <c r="HG679" s="585"/>
      <c r="HH679" s="585"/>
      <c r="HI679" s="585"/>
      <c r="HJ679" s="585"/>
      <c r="HK679" s="585"/>
      <c r="HL679" s="585"/>
      <c r="HM679" s="585"/>
      <c r="HN679" s="585"/>
      <c r="HO679" s="585"/>
      <c r="HP679" s="585"/>
      <c r="HQ679" s="585"/>
      <c r="HR679" s="585"/>
      <c r="HS679" s="585"/>
      <c r="HT679" s="585"/>
      <c r="HU679" s="585"/>
      <c r="HV679" s="585"/>
      <c r="HW679" s="585"/>
      <c r="HX679" s="585"/>
      <c r="HY679" s="585"/>
      <c r="HZ679" s="585"/>
      <c r="IA679" s="585"/>
      <c r="IB679" s="585"/>
      <c r="IC679" s="585"/>
      <c r="ID679" s="585"/>
      <c r="IE679" s="585"/>
      <c r="IF679" s="585"/>
      <c r="IG679" s="585"/>
      <c r="IH679" s="585"/>
      <c r="II679" s="585"/>
      <c r="IJ679" s="585"/>
      <c r="IK679" s="585"/>
      <c r="IL679" s="585"/>
      <c r="IM679" s="585"/>
      <c r="IN679" s="585"/>
      <c r="IO679" s="585"/>
      <c r="IP679" s="585"/>
      <c r="IQ679" s="585"/>
      <c r="IR679" s="585"/>
      <c r="IS679" s="585"/>
      <c r="IT679" s="585"/>
      <c r="IU679" s="585"/>
      <c r="IV679" s="585"/>
    </row>
    <row r="680" spans="1:256" s="589" customFormat="1" ht="19.5" customHeight="1" x14ac:dyDescent="0.2">
      <c r="A680" s="586"/>
      <c r="B680" s="882" t="str">
        <f>'[8]Anexo 2 elétrica'!H34</f>
        <v>ELE-020</v>
      </c>
      <c r="C680" s="897"/>
      <c r="D680" s="897"/>
      <c r="E680" s="897"/>
      <c r="F680" s="897"/>
      <c r="G680" s="897"/>
      <c r="H680" s="897"/>
      <c r="I680" s="898"/>
      <c r="J680" s="587"/>
      <c r="K680" s="587"/>
      <c r="L680" s="587"/>
      <c r="M680" s="588"/>
      <c r="N680" s="588"/>
      <c r="O680" s="588"/>
      <c r="P680" s="588"/>
      <c r="Q680" s="588"/>
      <c r="R680" s="588"/>
      <c r="S680" s="588"/>
      <c r="T680" s="588"/>
      <c r="U680" s="588"/>
      <c r="V680" s="588"/>
      <c r="W680" s="588"/>
      <c r="X680" s="588"/>
      <c r="Y680" s="588"/>
      <c r="Z680" s="588"/>
      <c r="AA680" s="588"/>
      <c r="AB680" s="588"/>
      <c r="AC680" s="588"/>
      <c r="AD680" s="588"/>
      <c r="AE680" s="588"/>
      <c r="AF680" s="588"/>
      <c r="AG680" s="588"/>
      <c r="AH680" s="588"/>
      <c r="AI680" s="588"/>
      <c r="AJ680" s="588"/>
      <c r="AK680" s="588"/>
      <c r="AL680" s="588"/>
      <c r="AM680" s="588"/>
      <c r="AN680" s="588"/>
      <c r="AO680" s="588"/>
      <c r="AP680" s="588"/>
      <c r="AQ680" s="588"/>
      <c r="AR680" s="588"/>
      <c r="AS680" s="588"/>
      <c r="AT680" s="588"/>
      <c r="AU680" s="588"/>
      <c r="AV680" s="588"/>
      <c r="AW680" s="588"/>
      <c r="AX680" s="588"/>
      <c r="AY680" s="588"/>
      <c r="AZ680" s="588"/>
      <c r="BA680" s="588"/>
      <c r="BB680" s="588"/>
      <c r="BC680" s="588"/>
      <c r="BD680" s="588"/>
      <c r="BE680" s="588"/>
      <c r="BF680" s="588"/>
      <c r="BG680" s="588"/>
      <c r="BH680" s="588"/>
      <c r="BI680" s="588"/>
      <c r="BJ680" s="588"/>
      <c r="BK680" s="588"/>
      <c r="BL680" s="588"/>
      <c r="BM680" s="588"/>
      <c r="BN680" s="588"/>
      <c r="BO680" s="588"/>
      <c r="BP680" s="588"/>
      <c r="BQ680" s="588"/>
      <c r="BR680" s="588"/>
      <c r="BS680" s="588"/>
      <c r="BT680" s="588"/>
      <c r="BU680" s="588"/>
      <c r="BV680" s="588"/>
      <c r="BW680" s="588"/>
      <c r="BX680" s="588"/>
      <c r="BY680" s="588"/>
      <c r="BZ680" s="588"/>
      <c r="CA680" s="588"/>
      <c r="CB680" s="588"/>
      <c r="CC680" s="588"/>
      <c r="CD680" s="588"/>
      <c r="CE680" s="588"/>
      <c r="CF680" s="588"/>
      <c r="CG680" s="588"/>
      <c r="CH680" s="588"/>
      <c r="CI680" s="588"/>
      <c r="CJ680" s="588"/>
      <c r="CK680" s="588"/>
      <c r="CL680" s="588"/>
      <c r="CM680" s="588"/>
      <c r="CN680" s="588"/>
      <c r="CO680" s="588"/>
      <c r="CP680" s="588"/>
      <c r="CQ680" s="588"/>
      <c r="CR680" s="588"/>
      <c r="CS680" s="588"/>
      <c r="CT680" s="588"/>
      <c r="CU680" s="588"/>
      <c r="CV680" s="588"/>
      <c r="CW680" s="588"/>
      <c r="CX680" s="588"/>
      <c r="CY680" s="588"/>
      <c r="CZ680" s="588"/>
      <c r="DA680" s="588"/>
      <c r="DB680" s="588"/>
      <c r="DC680" s="588"/>
      <c r="DD680" s="588"/>
      <c r="DE680" s="588"/>
      <c r="DF680" s="588"/>
      <c r="DG680" s="588"/>
      <c r="DH680" s="588"/>
      <c r="DI680" s="588"/>
      <c r="DJ680" s="588"/>
      <c r="DK680" s="588"/>
      <c r="DL680" s="588"/>
      <c r="DM680" s="588"/>
      <c r="DN680" s="588"/>
      <c r="DO680" s="588"/>
      <c r="DP680" s="588"/>
      <c r="DQ680" s="588"/>
      <c r="DR680" s="588"/>
      <c r="DS680" s="588"/>
      <c r="DT680" s="588"/>
      <c r="DU680" s="588"/>
      <c r="DV680" s="588"/>
      <c r="DW680" s="588"/>
      <c r="DX680" s="588"/>
      <c r="DY680" s="588"/>
      <c r="DZ680" s="588"/>
      <c r="EA680" s="588"/>
      <c r="EB680" s="588"/>
      <c r="EC680" s="588"/>
      <c r="ED680" s="588"/>
      <c r="EE680" s="588"/>
      <c r="EF680" s="588"/>
      <c r="EG680" s="588"/>
      <c r="EH680" s="588"/>
      <c r="EI680" s="588"/>
      <c r="EJ680" s="588"/>
      <c r="EK680" s="588"/>
      <c r="EL680" s="588"/>
      <c r="EM680" s="588"/>
      <c r="EN680" s="588"/>
      <c r="EO680" s="588"/>
      <c r="EP680" s="588"/>
      <c r="EQ680" s="588"/>
      <c r="ER680" s="588"/>
      <c r="ES680" s="588"/>
      <c r="ET680" s="588"/>
      <c r="EU680" s="588"/>
      <c r="EV680" s="588"/>
      <c r="EW680" s="588"/>
      <c r="EX680" s="588"/>
      <c r="EY680" s="588"/>
      <c r="EZ680" s="588"/>
      <c r="FA680" s="588"/>
      <c r="FB680" s="588"/>
      <c r="FC680" s="588"/>
      <c r="FD680" s="588"/>
      <c r="FE680" s="588"/>
      <c r="FF680" s="588"/>
      <c r="FG680" s="588"/>
      <c r="FH680" s="588"/>
      <c r="FI680" s="588"/>
      <c r="FJ680" s="588"/>
      <c r="FK680" s="588"/>
      <c r="FL680" s="588"/>
      <c r="FM680" s="588"/>
      <c r="FN680" s="588"/>
      <c r="FO680" s="588"/>
      <c r="FP680" s="588"/>
      <c r="FQ680" s="588"/>
      <c r="FR680" s="588"/>
      <c r="FS680" s="588"/>
      <c r="FT680" s="588"/>
      <c r="FU680" s="588"/>
      <c r="FV680" s="588"/>
      <c r="FW680" s="588"/>
      <c r="FX680" s="588"/>
      <c r="FY680" s="588"/>
      <c r="FZ680" s="588"/>
      <c r="GA680" s="588"/>
      <c r="GB680" s="588"/>
      <c r="GC680" s="588"/>
      <c r="GD680" s="588"/>
      <c r="GE680" s="588"/>
      <c r="GF680" s="588"/>
      <c r="GG680" s="588"/>
      <c r="GH680" s="588"/>
      <c r="GI680" s="588"/>
      <c r="GJ680" s="588"/>
      <c r="GK680" s="588"/>
      <c r="GL680" s="588"/>
      <c r="GM680" s="588"/>
      <c r="GN680" s="588"/>
      <c r="GO680" s="588"/>
      <c r="GP680" s="588"/>
      <c r="GQ680" s="588"/>
      <c r="GR680" s="588"/>
      <c r="GS680" s="588"/>
      <c r="GT680" s="588"/>
      <c r="GU680" s="588"/>
      <c r="GV680" s="588"/>
      <c r="GW680" s="588"/>
      <c r="GX680" s="588"/>
      <c r="GY680" s="588"/>
      <c r="GZ680" s="588"/>
      <c r="HA680" s="588"/>
      <c r="HB680" s="588"/>
      <c r="HC680" s="588"/>
      <c r="HD680" s="588"/>
      <c r="HE680" s="588"/>
      <c r="HF680" s="588"/>
      <c r="HG680" s="588"/>
      <c r="HH680" s="588"/>
      <c r="HI680" s="588"/>
      <c r="HJ680" s="588"/>
      <c r="HK680" s="588"/>
      <c r="HL680" s="588"/>
      <c r="HM680" s="588"/>
      <c r="HN680" s="588"/>
      <c r="HO680" s="588"/>
      <c r="HP680" s="588"/>
      <c r="HQ680" s="588"/>
      <c r="HR680" s="588"/>
      <c r="HS680" s="588"/>
      <c r="HT680" s="588"/>
      <c r="HU680" s="588"/>
      <c r="HV680" s="588"/>
      <c r="HW680" s="588"/>
      <c r="HX680" s="588"/>
      <c r="HY680" s="588"/>
      <c r="HZ680" s="588"/>
      <c r="IA680" s="588"/>
      <c r="IB680" s="588"/>
      <c r="IC680" s="588"/>
      <c r="ID680" s="588"/>
      <c r="IE680" s="588"/>
      <c r="IF680" s="588"/>
      <c r="IG680" s="588"/>
      <c r="IH680" s="588"/>
      <c r="II680" s="588"/>
      <c r="IJ680" s="588"/>
      <c r="IK680" s="588"/>
      <c r="IL680" s="588"/>
      <c r="IM680" s="588"/>
      <c r="IN680" s="588"/>
      <c r="IO680" s="588"/>
      <c r="IP680" s="588"/>
      <c r="IQ680" s="588"/>
      <c r="IR680" s="588"/>
      <c r="IS680" s="588"/>
      <c r="IT680" s="588"/>
      <c r="IU680" s="588"/>
      <c r="IV680" s="588"/>
    </row>
    <row r="681" spans="1:256" s="589" customFormat="1" ht="19.5" customHeight="1" x14ac:dyDescent="0.2">
      <c r="A681" s="586"/>
      <c r="B681" s="885" t="s">
        <v>215</v>
      </c>
      <c r="C681" s="897"/>
      <c r="D681" s="590" t="s">
        <v>22</v>
      </c>
      <c r="E681" s="590" t="s">
        <v>216</v>
      </c>
      <c r="F681" s="899" t="s">
        <v>217</v>
      </c>
      <c r="G681" s="899"/>
      <c r="H681" s="899" t="s">
        <v>218</v>
      </c>
      <c r="I681" s="900"/>
      <c r="J681" s="587"/>
      <c r="K681" s="587"/>
      <c r="L681" s="587"/>
      <c r="M681" s="588"/>
      <c r="N681" s="588"/>
      <c r="O681" s="588"/>
      <c r="P681" s="588"/>
      <c r="Q681" s="588"/>
      <c r="R681" s="588"/>
      <c r="S681" s="588"/>
      <c r="T681" s="588"/>
      <c r="U681" s="588"/>
      <c r="V681" s="588"/>
      <c r="W681" s="588"/>
      <c r="X681" s="588"/>
      <c r="Y681" s="588"/>
      <c r="Z681" s="588"/>
      <c r="AA681" s="588"/>
      <c r="AB681" s="588"/>
      <c r="AC681" s="588"/>
      <c r="AD681" s="588"/>
      <c r="AE681" s="588"/>
      <c r="AF681" s="588"/>
      <c r="AG681" s="588"/>
      <c r="AH681" s="588"/>
      <c r="AI681" s="588"/>
      <c r="AJ681" s="588"/>
      <c r="AK681" s="588"/>
      <c r="AL681" s="588"/>
      <c r="AM681" s="588"/>
      <c r="AN681" s="588"/>
      <c r="AO681" s="588"/>
      <c r="AP681" s="588"/>
      <c r="AQ681" s="588"/>
      <c r="AR681" s="588"/>
      <c r="AS681" s="588"/>
      <c r="AT681" s="588"/>
      <c r="AU681" s="588"/>
      <c r="AV681" s="588"/>
      <c r="AW681" s="588"/>
      <c r="AX681" s="588"/>
      <c r="AY681" s="588"/>
      <c r="AZ681" s="588"/>
      <c r="BA681" s="588"/>
      <c r="BB681" s="588"/>
      <c r="BC681" s="588"/>
      <c r="BD681" s="588"/>
      <c r="BE681" s="588"/>
      <c r="BF681" s="588"/>
      <c r="BG681" s="588"/>
      <c r="BH681" s="588"/>
      <c r="BI681" s="588"/>
      <c r="BJ681" s="588"/>
      <c r="BK681" s="588"/>
      <c r="BL681" s="588"/>
      <c r="BM681" s="588"/>
      <c r="BN681" s="588"/>
      <c r="BO681" s="588"/>
      <c r="BP681" s="588"/>
      <c r="BQ681" s="588"/>
      <c r="BR681" s="588"/>
      <c r="BS681" s="588"/>
      <c r="BT681" s="588"/>
      <c r="BU681" s="588"/>
      <c r="BV681" s="588"/>
      <c r="BW681" s="588"/>
      <c r="BX681" s="588"/>
      <c r="BY681" s="588"/>
      <c r="BZ681" s="588"/>
      <c r="CA681" s="588"/>
      <c r="CB681" s="588"/>
      <c r="CC681" s="588"/>
      <c r="CD681" s="588"/>
      <c r="CE681" s="588"/>
      <c r="CF681" s="588"/>
      <c r="CG681" s="588"/>
      <c r="CH681" s="588"/>
      <c r="CI681" s="588"/>
      <c r="CJ681" s="588"/>
      <c r="CK681" s="588"/>
      <c r="CL681" s="588"/>
      <c r="CM681" s="588"/>
      <c r="CN681" s="588"/>
      <c r="CO681" s="588"/>
      <c r="CP681" s="588"/>
      <c r="CQ681" s="588"/>
      <c r="CR681" s="588"/>
      <c r="CS681" s="588"/>
      <c r="CT681" s="588"/>
      <c r="CU681" s="588"/>
      <c r="CV681" s="588"/>
      <c r="CW681" s="588"/>
      <c r="CX681" s="588"/>
      <c r="CY681" s="588"/>
      <c r="CZ681" s="588"/>
      <c r="DA681" s="588"/>
      <c r="DB681" s="588"/>
      <c r="DC681" s="588"/>
      <c r="DD681" s="588"/>
      <c r="DE681" s="588"/>
      <c r="DF681" s="588"/>
      <c r="DG681" s="588"/>
      <c r="DH681" s="588"/>
      <c r="DI681" s="588"/>
      <c r="DJ681" s="588"/>
      <c r="DK681" s="588"/>
      <c r="DL681" s="588"/>
      <c r="DM681" s="588"/>
      <c r="DN681" s="588"/>
      <c r="DO681" s="588"/>
      <c r="DP681" s="588"/>
      <c r="DQ681" s="588"/>
      <c r="DR681" s="588"/>
      <c r="DS681" s="588"/>
      <c r="DT681" s="588"/>
      <c r="DU681" s="588"/>
      <c r="DV681" s="588"/>
      <c r="DW681" s="588"/>
      <c r="DX681" s="588"/>
      <c r="DY681" s="588"/>
      <c r="DZ681" s="588"/>
      <c r="EA681" s="588"/>
      <c r="EB681" s="588"/>
      <c r="EC681" s="588"/>
      <c r="ED681" s="588"/>
      <c r="EE681" s="588"/>
      <c r="EF681" s="588"/>
      <c r="EG681" s="588"/>
      <c r="EH681" s="588"/>
      <c r="EI681" s="588"/>
      <c r="EJ681" s="588"/>
      <c r="EK681" s="588"/>
      <c r="EL681" s="588"/>
      <c r="EM681" s="588"/>
      <c r="EN681" s="588"/>
      <c r="EO681" s="588"/>
      <c r="EP681" s="588"/>
      <c r="EQ681" s="588"/>
      <c r="ER681" s="588"/>
      <c r="ES681" s="588"/>
      <c r="ET681" s="588"/>
      <c r="EU681" s="588"/>
      <c r="EV681" s="588"/>
      <c r="EW681" s="588"/>
      <c r="EX681" s="588"/>
      <c r="EY681" s="588"/>
      <c r="EZ681" s="588"/>
      <c r="FA681" s="588"/>
      <c r="FB681" s="588"/>
      <c r="FC681" s="588"/>
      <c r="FD681" s="588"/>
      <c r="FE681" s="588"/>
      <c r="FF681" s="588"/>
      <c r="FG681" s="588"/>
      <c r="FH681" s="588"/>
      <c r="FI681" s="588"/>
      <c r="FJ681" s="588"/>
      <c r="FK681" s="588"/>
      <c r="FL681" s="588"/>
      <c r="FM681" s="588"/>
      <c r="FN681" s="588"/>
      <c r="FO681" s="588"/>
      <c r="FP681" s="588"/>
      <c r="FQ681" s="588"/>
      <c r="FR681" s="588"/>
      <c r="FS681" s="588"/>
      <c r="FT681" s="588"/>
      <c r="FU681" s="588"/>
      <c r="FV681" s="588"/>
      <c r="FW681" s="588"/>
      <c r="FX681" s="588"/>
      <c r="FY681" s="588"/>
      <c r="FZ681" s="588"/>
      <c r="GA681" s="588"/>
      <c r="GB681" s="588"/>
      <c r="GC681" s="588"/>
      <c r="GD681" s="588"/>
      <c r="GE681" s="588"/>
      <c r="GF681" s="588"/>
      <c r="GG681" s="588"/>
      <c r="GH681" s="588"/>
      <c r="GI681" s="588"/>
      <c r="GJ681" s="588"/>
      <c r="GK681" s="588"/>
      <c r="GL681" s="588"/>
      <c r="GM681" s="588"/>
      <c r="GN681" s="588"/>
      <c r="GO681" s="588"/>
      <c r="GP681" s="588"/>
      <c r="GQ681" s="588"/>
      <c r="GR681" s="588"/>
      <c r="GS681" s="588"/>
      <c r="GT681" s="588"/>
      <c r="GU681" s="588"/>
      <c r="GV681" s="588"/>
      <c r="GW681" s="588"/>
      <c r="GX681" s="588"/>
      <c r="GY681" s="588"/>
      <c r="GZ681" s="588"/>
      <c r="HA681" s="588"/>
      <c r="HB681" s="588"/>
      <c r="HC681" s="588"/>
      <c r="HD681" s="588"/>
      <c r="HE681" s="588"/>
      <c r="HF681" s="588"/>
      <c r="HG681" s="588"/>
      <c r="HH681" s="588"/>
      <c r="HI681" s="588"/>
      <c r="HJ681" s="588"/>
      <c r="HK681" s="588"/>
      <c r="HL681" s="588"/>
      <c r="HM681" s="588"/>
      <c r="HN681" s="588"/>
      <c r="HO681" s="588"/>
      <c r="HP681" s="588"/>
      <c r="HQ681" s="588"/>
      <c r="HR681" s="588"/>
      <c r="HS681" s="588"/>
      <c r="HT681" s="588"/>
      <c r="HU681" s="588"/>
      <c r="HV681" s="588"/>
      <c r="HW681" s="588"/>
      <c r="HX681" s="588"/>
      <c r="HY681" s="588"/>
      <c r="HZ681" s="588"/>
      <c r="IA681" s="588"/>
      <c r="IB681" s="588"/>
      <c r="IC681" s="588"/>
      <c r="ID681" s="588"/>
      <c r="IE681" s="588"/>
      <c r="IF681" s="588"/>
      <c r="IG681" s="588"/>
      <c r="IH681" s="588"/>
      <c r="II681" s="588"/>
      <c r="IJ681" s="588"/>
      <c r="IK681" s="588"/>
      <c r="IL681" s="588"/>
      <c r="IM681" s="588"/>
      <c r="IN681" s="588"/>
      <c r="IO681" s="588"/>
      <c r="IP681" s="588"/>
      <c r="IQ681" s="588"/>
      <c r="IR681" s="588"/>
      <c r="IS681" s="588"/>
      <c r="IT681" s="588"/>
      <c r="IU681" s="588"/>
      <c r="IV681" s="588"/>
    </row>
    <row r="682" spans="1:256" s="177" customFormat="1" ht="66.75" customHeight="1" x14ac:dyDescent="0.2">
      <c r="A682" s="591" t="str">
        <f>B680</f>
        <v>ELE-020</v>
      </c>
      <c r="B682" s="901" t="str">
        <f>'[8]Anexo 2 elétrica'!B34</f>
        <v>Emendas dos cabos bitola 6,0mm2 de alimentação das novas condensadoras com conectores de pressão, de 2 vias, sem parafusos, com corpo transparente em policarbonato antichama, contatos em cobre eletrolítico e atendendo às normas NBR5410, NR10 E NR12. Marca de Referência Wago, linha 221.</v>
      </c>
      <c r="C682" s="902"/>
      <c r="D682" s="637"/>
      <c r="E682" s="638"/>
      <c r="F682" s="903" t="s">
        <v>217</v>
      </c>
      <c r="G682" s="904"/>
      <c r="H682" s="905" t="s">
        <v>1045</v>
      </c>
      <c r="I682" s="906"/>
      <c r="J682" s="178" t="e">
        <f>#REF!</f>
        <v>#REF!</v>
      </c>
      <c r="K682" s="175"/>
      <c r="L682" s="175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  <c r="AZ682" s="176"/>
      <c r="BA682" s="176"/>
      <c r="BB682" s="176"/>
      <c r="BC682" s="176"/>
      <c r="BD682" s="176"/>
      <c r="BE682" s="176"/>
      <c r="BF682" s="176"/>
      <c r="BG682" s="176"/>
      <c r="BH682" s="176"/>
      <c r="BI682" s="176"/>
      <c r="BJ682" s="176"/>
      <c r="BK682" s="176"/>
      <c r="BL682" s="176"/>
      <c r="BM682" s="176"/>
      <c r="BN682" s="176"/>
      <c r="BO682" s="176"/>
      <c r="BP682" s="176"/>
      <c r="BQ682" s="176"/>
      <c r="BR682" s="176"/>
      <c r="BS682" s="176"/>
      <c r="BT682" s="176"/>
      <c r="BU682" s="176"/>
      <c r="BV682" s="176"/>
      <c r="BW682" s="176"/>
      <c r="BX682" s="176"/>
      <c r="BY682" s="176"/>
      <c r="BZ682" s="176"/>
      <c r="CA682" s="176"/>
      <c r="CB682" s="176"/>
      <c r="CC682" s="176"/>
      <c r="CD682" s="176"/>
      <c r="CE682" s="176"/>
      <c r="CF682" s="176"/>
      <c r="CG682" s="176"/>
      <c r="CH682" s="176"/>
      <c r="CI682" s="176"/>
      <c r="CJ682" s="176"/>
      <c r="CK682" s="176"/>
      <c r="CL682" s="176"/>
      <c r="CM682" s="176"/>
      <c r="CN682" s="176"/>
      <c r="CO682" s="176"/>
      <c r="CP682" s="176"/>
      <c r="CQ682" s="176"/>
      <c r="CR682" s="176"/>
      <c r="CS682" s="176"/>
      <c r="CT682" s="176"/>
      <c r="CU682" s="176"/>
      <c r="CV682" s="176"/>
      <c r="CW682" s="176"/>
      <c r="CX682" s="176"/>
      <c r="CY682" s="176"/>
      <c r="CZ682" s="176"/>
      <c r="DA682" s="176"/>
      <c r="DB682" s="176"/>
      <c r="DC682" s="176"/>
      <c r="DD682" s="176"/>
      <c r="DE682" s="176"/>
      <c r="DF682" s="176"/>
      <c r="DG682" s="176"/>
      <c r="DH682" s="176"/>
      <c r="DI682" s="176"/>
      <c r="DJ682" s="176"/>
      <c r="DK682" s="176"/>
      <c r="DL682" s="176"/>
      <c r="DM682" s="176"/>
      <c r="DN682" s="176"/>
      <c r="DO682" s="176"/>
      <c r="DP682" s="176"/>
      <c r="DQ682" s="176"/>
      <c r="DR682" s="176"/>
      <c r="DS682" s="176"/>
      <c r="DT682" s="176"/>
      <c r="DU682" s="176"/>
      <c r="DV682" s="176"/>
      <c r="DW682" s="176"/>
      <c r="DX682" s="176"/>
      <c r="DY682" s="176"/>
      <c r="DZ682" s="176"/>
      <c r="EA682" s="176"/>
      <c r="EB682" s="176"/>
      <c r="EC682" s="176"/>
      <c r="ED682" s="176"/>
      <c r="EE682" s="176"/>
      <c r="EF682" s="176"/>
      <c r="EG682" s="176"/>
      <c r="EH682" s="176"/>
      <c r="EI682" s="176"/>
      <c r="EJ682" s="176"/>
      <c r="EK682" s="176"/>
      <c r="EL682" s="176"/>
      <c r="EM682" s="176"/>
      <c r="EN682" s="176"/>
      <c r="EO682" s="176"/>
      <c r="EP682" s="176"/>
      <c r="EQ682" s="176"/>
      <c r="ER682" s="176"/>
      <c r="ES682" s="176"/>
      <c r="ET682" s="176"/>
      <c r="EU682" s="176"/>
      <c r="EV682" s="176"/>
      <c r="EW682" s="176"/>
      <c r="EX682" s="176"/>
      <c r="EY682" s="176"/>
      <c r="EZ682" s="176"/>
      <c r="FA682" s="176"/>
      <c r="FB682" s="176"/>
      <c r="FC682" s="176"/>
      <c r="FD682" s="176"/>
      <c r="FE682" s="176"/>
      <c r="FF682" s="176"/>
      <c r="FG682" s="176"/>
      <c r="FH682" s="176"/>
      <c r="FI682" s="176"/>
      <c r="FJ682" s="176"/>
      <c r="FK682" s="176"/>
      <c r="FL682" s="176"/>
      <c r="FM682" s="176"/>
      <c r="FN682" s="176"/>
      <c r="FO682" s="176"/>
      <c r="FP682" s="176"/>
      <c r="FQ682" s="176"/>
      <c r="FR682" s="176"/>
      <c r="FS682" s="176"/>
      <c r="FT682" s="176"/>
      <c r="FU682" s="176"/>
      <c r="FV682" s="176"/>
      <c r="FW682" s="176"/>
      <c r="FX682" s="176"/>
      <c r="FY682" s="176"/>
      <c r="FZ682" s="176"/>
      <c r="GA682" s="176"/>
      <c r="GB682" s="176"/>
      <c r="GC682" s="176"/>
      <c r="GD682" s="176"/>
      <c r="GE682" s="176"/>
      <c r="GF682" s="176"/>
      <c r="GG682" s="176"/>
      <c r="GH682" s="176"/>
      <c r="GI682" s="176"/>
      <c r="GJ682" s="176"/>
      <c r="GK682" s="176"/>
      <c r="GL682" s="176"/>
      <c r="GM682" s="176"/>
      <c r="GN682" s="176"/>
      <c r="GO682" s="176"/>
      <c r="GP682" s="176"/>
      <c r="GQ682" s="176"/>
      <c r="GR682" s="176"/>
      <c r="GS682" s="176"/>
      <c r="GT682" s="176"/>
      <c r="GU682" s="176"/>
      <c r="GV682" s="176"/>
      <c r="GW682" s="176"/>
      <c r="GX682" s="176"/>
      <c r="GY682" s="176"/>
      <c r="GZ682" s="176"/>
      <c r="HA682" s="176"/>
      <c r="HB682" s="176"/>
      <c r="HC682" s="176"/>
      <c r="HD682" s="176"/>
      <c r="HE682" s="176"/>
      <c r="HF682" s="176"/>
      <c r="HG682" s="176"/>
      <c r="HH682" s="176"/>
      <c r="HI682" s="176"/>
      <c r="HJ682" s="176"/>
      <c r="HK682" s="176"/>
      <c r="HL682" s="176"/>
      <c r="HM682" s="176"/>
      <c r="HN682" s="176"/>
      <c r="HO682" s="176"/>
      <c r="HP682" s="176"/>
      <c r="HQ682" s="176"/>
      <c r="HR682" s="176"/>
      <c r="HS682" s="176"/>
      <c r="HT682" s="176"/>
      <c r="HU682" s="176"/>
      <c r="HV682" s="176"/>
      <c r="HW682" s="176"/>
      <c r="HX682" s="176"/>
      <c r="HY682" s="176"/>
      <c r="HZ682" s="176"/>
      <c r="IA682" s="176"/>
      <c r="IB682" s="176"/>
      <c r="IC682" s="176"/>
      <c r="ID682" s="176"/>
      <c r="IE682" s="176"/>
      <c r="IF682" s="176"/>
      <c r="IG682" s="176"/>
      <c r="IH682" s="176"/>
      <c r="II682" s="176"/>
      <c r="IJ682" s="176"/>
      <c r="IK682" s="176"/>
      <c r="IL682" s="176"/>
      <c r="IM682" s="176"/>
      <c r="IN682" s="176"/>
      <c r="IO682" s="176"/>
      <c r="IP682" s="176"/>
      <c r="IQ682" s="176"/>
      <c r="IR682" s="176"/>
      <c r="IS682" s="176"/>
      <c r="IT682" s="176"/>
      <c r="IU682" s="176"/>
      <c r="IV682" s="176"/>
    </row>
    <row r="683" spans="1:256" s="177" customFormat="1" x14ac:dyDescent="0.2">
      <c r="A683" s="591"/>
      <c r="B683" s="102"/>
      <c r="C683" s="672"/>
      <c r="D683" s="672"/>
      <c r="E683" s="672"/>
      <c r="F683" s="104"/>
      <c r="G683" s="105"/>
      <c r="H683" s="106"/>
      <c r="I683" s="107"/>
      <c r="J683" s="179"/>
      <c r="K683" s="175"/>
      <c r="L683" s="175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  <c r="AZ683" s="176"/>
      <c r="BA683" s="176"/>
      <c r="BB683" s="176"/>
      <c r="BC683" s="176"/>
      <c r="BD683" s="176"/>
      <c r="BE683" s="176"/>
      <c r="BF683" s="176"/>
      <c r="BG683" s="176"/>
      <c r="BH683" s="176"/>
      <c r="BI683" s="176"/>
      <c r="BJ683" s="176"/>
      <c r="BK683" s="176"/>
      <c r="BL683" s="176"/>
      <c r="BM683" s="176"/>
      <c r="BN683" s="176"/>
      <c r="BO683" s="176"/>
      <c r="BP683" s="176"/>
      <c r="BQ683" s="176"/>
      <c r="BR683" s="176"/>
      <c r="BS683" s="176"/>
      <c r="BT683" s="176"/>
      <c r="BU683" s="176"/>
      <c r="BV683" s="176"/>
      <c r="BW683" s="176"/>
      <c r="BX683" s="176"/>
      <c r="BY683" s="176"/>
      <c r="BZ683" s="176"/>
      <c r="CA683" s="176"/>
      <c r="CB683" s="176"/>
      <c r="CC683" s="176"/>
      <c r="CD683" s="176"/>
      <c r="CE683" s="176"/>
      <c r="CF683" s="176"/>
      <c r="CG683" s="176"/>
      <c r="CH683" s="176"/>
      <c r="CI683" s="176"/>
      <c r="CJ683" s="176"/>
      <c r="CK683" s="176"/>
      <c r="CL683" s="176"/>
      <c r="CM683" s="176"/>
      <c r="CN683" s="176"/>
      <c r="CO683" s="176"/>
      <c r="CP683" s="176"/>
      <c r="CQ683" s="176"/>
      <c r="CR683" s="176"/>
      <c r="CS683" s="176"/>
      <c r="CT683" s="176"/>
      <c r="CU683" s="176"/>
      <c r="CV683" s="176"/>
      <c r="CW683" s="176"/>
      <c r="CX683" s="176"/>
      <c r="CY683" s="176"/>
      <c r="CZ683" s="176"/>
      <c r="DA683" s="176"/>
      <c r="DB683" s="176"/>
      <c r="DC683" s="176"/>
      <c r="DD683" s="176"/>
      <c r="DE683" s="176"/>
      <c r="DF683" s="176"/>
      <c r="DG683" s="176"/>
      <c r="DH683" s="176"/>
      <c r="DI683" s="176"/>
      <c r="DJ683" s="176"/>
      <c r="DK683" s="176"/>
      <c r="DL683" s="176"/>
      <c r="DM683" s="176"/>
      <c r="DN683" s="176"/>
      <c r="DO683" s="176"/>
      <c r="DP683" s="176"/>
      <c r="DQ683" s="176"/>
      <c r="DR683" s="176"/>
      <c r="DS683" s="176"/>
      <c r="DT683" s="176"/>
      <c r="DU683" s="176"/>
      <c r="DV683" s="176"/>
      <c r="DW683" s="176"/>
      <c r="DX683" s="176"/>
      <c r="DY683" s="176"/>
      <c r="DZ683" s="176"/>
      <c r="EA683" s="176"/>
      <c r="EB683" s="176"/>
      <c r="EC683" s="176"/>
      <c r="ED683" s="176"/>
      <c r="EE683" s="176"/>
      <c r="EF683" s="176"/>
      <c r="EG683" s="176"/>
      <c r="EH683" s="176"/>
      <c r="EI683" s="176"/>
      <c r="EJ683" s="176"/>
      <c r="EK683" s="176"/>
      <c r="EL683" s="176"/>
      <c r="EM683" s="176"/>
      <c r="EN683" s="176"/>
      <c r="EO683" s="176"/>
      <c r="EP683" s="176"/>
      <c r="EQ683" s="176"/>
      <c r="ER683" s="176"/>
      <c r="ES683" s="176"/>
      <c r="ET683" s="176"/>
      <c r="EU683" s="176"/>
      <c r="EV683" s="176"/>
      <c r="EW683" s="176"/>
      <c r="EX683" s="176"/>
      <c r="EY683" s="176"/>
      <c r="EZ683" s="176"/>
      <c r="FA683" s="176"/>
      <c r="FB683" s="176"/>
      <c r="FC683" s="176"/>
      <c r="FD683" s="176"/>
      <c r="FE683" s="176"/>
      <c r="FF683" s="176"/>
      <c r="FG683" s="176"/>
      <c r="FH683" s="176"/>
      <c r="FI683" s="176"/>
      <c r="FJ683" s="176"/>
      <c r="FK683" s="176"/>
      <c r="FL683" s="176"/>
      <c r="FM683" s="176"/>
      <c r="FN683" s="176"/>
      <c r="FO683" s="176"/>
      <c r="FP683" s="176"/>
      <c r="FQ683" s="176"/>
      <c r="FR683" s="176"/>
      <c r="FS683" s="176"/>
      <c r="FT683" s="176"/>
      <c r="FU683" s="176"/>
      <c r="FV683" s="176"/>
      <c r="FW683" s="176"/>
      <c r="FX683" s="176"/>
      <c r="FY683" s="176"/>
      <c r="FZ683" s="176"/>
      <c r="GA683" s="176"/>
      <c r="GB683" s="176"/>
      <c r="GC683" s="176"/>
      <c r="GD683" s="176"/>
      <c r="GE683" s="176"/>
      <c r="GF683" s="176"/>
      <c r="GG683" s="176"/>
      <c r="GH683" s="176"/>
      <c r="GI683" s="176"/>
      <c r="GJ683" s="176"/>
      <c r="GK683" s="176"/>
      <c r="GL683" s="176"/>
      <c r="GM683" s="176"/>
      <c r="GN683" s="176"/>
      <c r="GO683" s="176"/>
      <c r="GP683" s="176"/>
      <c r="GQ683" s="176"/>
      <c r="GR683" s="176"/>
      <c r="GS683" s="176"/>
      <c r="GT683" s="176"/>
      <c r="GU683" s="176"/>
      <c r="GV683" s="176"/>
      <c r="GW683" s="176"/>
      <c r="GX683" s="176"/>
      <c r="GY683" s="176"/>
      <c r="GZ683" s="176"/>
      <c r="HA683" s="176"/>
      <c r="HB683" s="176"/>
      <c r="HC683" s="176"/>
      <c r="HD683" s="176"/>
      <c r="HE683" s="176"/>
      <c r="HF683" s="176"/>
      <c r="HG683" s="176"/>
      <c r="HH683" s="176"/>
      <c r="HI683" s="176"/>
      <c r="HJ683" s="176"/>
      <c r="HK683" s="176"/>
      <c r="HL683" s="176"/>
      <c r="HM683" s="176"/>
      <c r="HN683" s="176"/>
      <c r="HO683" s="176"/>
      <c r="HP683" s="176"/>
      <c r="HQ683" s="176"/>
      <c r="HR683" s="176"/>
      <c r="HS683" s="176"/>
      <c r="HT683" s="176"/>
      <c r="HU683" s="176"/>
      <c r="HV683" s="176"/>
      <c r="HW683" s="176"/>
      <c r="HX683" s="176"/>
      <c r="HY683" s="176"/>
      <c r="HZ683" s="176"/>
      <c r="IA683" s="176"/>
      <c r="IB683" s="176"/>
      <c r="IC683" s="176"/>
      <c r="ID683" s="176"/>
      <c r="IE683" s="176"/>
      <c r="IF683" s="176"/>
      <c r="IG683" s="176"/>
      <c r="IH683" s="176"/>
      <c r="II683" s="176"/>
      <c r="IJ683" s="176"/>
      <c r="IK683" s="176"/>
      <c r="IL683" s="176"/>
      <c r="IM683" s="176"/>
      <c r="IN683" s="176"/>
      <c r="IO683" s="176"/>
      <c r="IP683" s="176"/>
      <c r="IQ683" s="176"/>
      <c r="IR683" s="176"/>
      <c r="IS683" s="176"/>
      <c r="IT683" s="176"/>
      <c r="IU683" s="176"/>
      <c r="IV683" s="176"/>
    </row>
    <row r="684" spans="1:256" s="177" customFormat="1" x14ac:dyDescent="0.2">
      <c r="A684" s="591"/>
      <c r="B684" s="866" t="s">
        <v>222</v>
      </c>
      <c r="C684" s="813" t="s">
        <v>22</v>
      </c>
      <c r="D684" s="813" t="s">
        <v>223</v>
      </c>
      <c r="E684" s="813" t="s">
        <v>17</v>
      </c>
      <c r="F684" s="816" t="s">
        <v>224</v>
      </c>
      <c r="G684" s="818" t="s">
        <v>225</v>
      </c>
      <c r="H684" s="819"/>
      <c r="I684" s="820" t="s">
        <v>226</v>
      </c>
      <c r="J684" s="179"/>
      <c r="K684" s="175"/>
      <c r="L684" s="175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  <c r="AZ684" s="176"/>
      <c r="BA684" s="176"/>
      <c r="BB684" s="176"/>
      <c r="BC684" s="176"/>
      <c r="BD684" s="176"/>
      <c r="BE684" s="176"/>
      <c r="BF684" s="176"/>
      <c r="BG684" s="176"/>
      <c r="BH684" s="176"/>
      <c r="BI684" s="176"/>
      <c r="BJ684" s="176"/>
      <c r="BK684" s="176"/>
      <c r="BL684" s="176"/>
      <c r="BM684" s="176"/>
      <c r="BN684" s="176"/>
      <c r="BO684" s="176"/>
      <c r="BP684" s="176"/>
      <c r="BQ684" s="176"/>
      <c r="BR684" s="176"/>
      <c r="BS684" s="176"/>
      <c r="BT684" s="176"/>
      <c r="BU684" s="176"/>
      <c r="BV684" s="176"/>
      <c r="BW684" s="176"/>
      <c r="BX684" s="176"/>
      <c r="BY684" s="176"/>
      <c r="BZ684" s="176"/>
      <c r="CA684" s="176"/>
      <c r="CB684" s="176"/>
      <c r="CC684" s="176"/>
      <c r="CD684" s="176"/>
      <c r="CE684" s="176"/>
      <c r="CF684" s="176"/>
      <c r="CG684" s="176"/>
      <c r="CH684" s="176"/>
      <c r="CI684" s="176"/>
      <c r="CJ684" s="176"/>
      <c r="CK684" s="176"/>
      <c r="CL684" s="176"/>
      <c r="CM684" s="176"/>
      <c r="CN684" s="176"/>
      <c r="CO684" s="176"/>
      <c r="CP684" s="176"/>
      <c r="CQ684" s="176"/>
      <c r="CR684" s="176"/>
      <c r="CS684" s="176"/>
      <c r="CT684" s="176"/>
      <c r="CU684" s="176"/>
      <c r="CV684" s="176"/>
      <c r="CW684" s="176"/>
      <c r="CX684" s="176"/>
      <c r="CY684" s="176"/>
      <c r="CZ684" s="176"/>
      <c r="DA684" s="176"/>
      <c r="DB684" s="176"/>
      <c r="DC684" s="176"/>
      <c r="DD684" s="176"/>
      <c r="DE684" s="176"/>
      <c r="DF684" s="176"/>
      <c r="DG684" s="176"/>
      <c r="DH684" s="176"/>
      <c r="DI684" s="176"/>
      <c r="DJ684" s="176"/>
      <c r="DK684" s="176"/>
      <c r="DL684" s="176"/>
      <c r="DM684" s="176"/>
      <c r="DN684" s="176"/>
      <c r="DO684" s="176"/>
      <c r="DP684" s="176"/>
      <c r="DQ684" s="176"/>
      <c r="DR684" s="176"/>
      <c r="DS684" s="176"/>
      <c r="DT684" s="176"/>
      <c r="DU684" s="176"/>
      <c r="DV684" s="176"/>
      <c r="DW684" s="176"/>
      <c r="DX684" s="176"/>
      <c r="DY684" s="176"/>
      <c r="DZ684" s="176"/>
      <c r="EA684" s="176"/>
      <c r="EB684" s="176"/>
      <c r="EC684" s="176"/>
      <c r="ED684" s="176"/>
      <c r="EE684" s="176"/>
      <c r="EF684" s="176"/>
      <c r="EG684" s="176"/>
      <c r="EH684" s="176"/>
      <c r="EI684" s="176"/>
      <c r="EJ684" s="176"/>
      <c r="EK684" s="176"/>
      <c r="EL684" s="176"/>
      <c r="EM684" s="176"/>
      <c r="EN684" s="176"/>
      <c r="EO684" s="176"/>
      <c r="EP684" s="176"/>
      <c r="EQ684" s="176"/>
      <c r="ER684" s="176"/>
      <c r="ES684" s="176"/>
      <c r="ET684" s="176"/>
      <c r="EU684" s="176"/>
      <c r="EV684" s="176"/>
      <c r="EW684" s="176"/>
      <c r="EX684" s="176"/>
      <c r="EY684" s="176"/>
      <c r="EZ684" s="176"/>
      <c r="FA684" s="176"/>
      <c r="FB684" s="176"/>
      <c r="FC684" s="176"/>
      <c r="FD684" s="176"/>
      <c r="FE684" s="176"/>
      <c r="FF684" s="176"/>
      <c r="FG684" s="176"/>
      <c r="FH684" s="176"/>
      <c r="FI684" s="176"/>
      <c r="FJ684" s="176"/>
      <c r="FK684" s="176"/>
      <c r="FL684" s="176"/>
      <c r="FM684" s="176"/>
      <c r="FN684" s="176"/>
      <c r="FO684" s="176"/>
      <c r="FP684" s="176"/>
      <c r="FQ684" s="176"/>
      <c r="FR684" s="176"/>
      <c r="FS684" s="176"/>
      <c r="FT684" s="176"/>
      <c r="FU684" s="176"/>
      <c r="FV684" s="176"/>
      <c r="FW684" s="176"/>
      <c r="FX684" s="176"/>
      <c r="FY684" s="176"/>
      <c r="FZ684" s="176"/>
      <c r="GA684" s="176"/>
      <c r="GB684" s="176"/>
      <c r="GC684" s="176"/>
      <c r="GD684" s="176"/>
      <c r="GE684" s="176"/>
      <c r="GF684" s="176"/>
      <c r="GG684" s="176"/>
      <c r="GH684" s="176"/>
      <c r="GI684" s="176"/>
      <c r="GJ684" s="176"/>
      <c r="GK684" s="176"/>
      <c r="GL684" s="176"/>
      <c r="GM684" s="176"/>
      <c r="GN684" s="176"/>
      <c r="GO684" s="176"/>
      <c r="GP684" s="176"/>
      <c r="GQ684" s="176"/>
      <c r="GR684" s="176"/>
      <c r="GS684" s="176"/>
      <c r="GT684" s="176"/>
      <c r="GU684" s="176"/>
      <c r="GV684" s="176"/>
      <c r="GW684" s="176"/>
      <c r="GX684" s="176"/>
      <c r="GY684" s="176"/>
      <c r="GZ684" s="176"/>
      <c r="HA684" s="176"/>
      <c r="HB684" s="176"/>
      <c r="HC684" s="176"/>
      <c r="HD684" s="176"/>
      <c r="HE684" s="176"/>
      <c r="HF684" s="176"/>
      <c r="HG684" s="176"/>
      <c r="HH684" s="176"/>
      <c r="HI684" s="176"/>
      <c r="HJ684" s="176"/>
      <c r="HK684" s="176"/>
      <c r="HL684" s="176"/>
      <c r="HM684" s="176"/>
      <c r="HN684" s="176"/>
      <c r="HO684" s="176"/>
      <c r="HP684" s="176"/>
      <c r="HQ684" s="176"/>
      <c r="HR684" s="176"/>
      <c r="HS684" s="176"/>
      <c r="HT684" s="176"/>
      <c r="HU684" s="176"/>
      <c r="HV684" s="176"/>
      <c r="HW684" s="176"/>
      <c r="HX684" s="176"/>
      <c r="HY684" s="176"/>
      <c r="HZ684" s="176"/>
      <c r="IA684" s="176"/>
      <c r="IB684" s="176"/>
      <c r="IC684" s="176"/>
      <c r="ID684" s="176"/>
      <c r="IE684" s="176"/>
      <c r="IF684" s="176"/>
      <c r="IG684" s="176"/>
      <c r="IH684" s="176"/>
      <c r="II684" s="176"/>
      <c r="IJ684" s="176"/>
      <c r="IK684" s="176"/>
      <c r="IL684" s="176"/>
      <c r="IM684" s="176"/>
      <c r="IN684" s="176"/>
      <c r="IO684" s="176"/>
      <c r="IP684" s="176"/>
      <c r="IQ684" s="176"/>
      <c r="IR684" s="176"/>
      <c r="IS684" s="176"/>
      <c r="IT684" s="176"/>
      <c r="IU684" s="176"/>
      <c r="IV684" s="176"/>
    </row>
    <row r="685" spans="1:256" s="177" customFormat="1" x14ac:dyDescent="0.2">
      <c r="A685" s="591"/>
      <c r="B685" s="867"/>
      <c r="C685" s="814"/>
      <c r="D685" s="814"/>
      <c r="E685" s="815"/>
      <c r="F685" s="817"/>
      <c r="G685" s="165" t="s">
        <v>227</v>
      </c>
      <c r="H685" s="166" t="s">
        <v>228</v>
      </c>
      <c r="I685" s="821"/>
      <c r="J685" s="179"/>
      <c r="K685" s="175"/>
      <c r="L685" s="175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  <c r="AZ685" s="176"/>
      <c r="BA685" s="176"/>
      <c r="BB685" s="176"/>
      <c r="BC685" s="176"/>
      <c r="BD685" s="176"/>
      <c r="BE685" s="176"/>
      <c r="BF685" s="176"/>
      <c r="BG685" s="176"/>
      <c r="BH685" s="176"/>
      <c r="BI685" s="176"/>
      <c r="BJ685" s="176"/>
      <c r="BK685" s="176"/>
      <c r="BL685" s="176"/>
      <c r="BM685" s="176"/>
      <c r="BN685" s="176"/>
      <c r="BO685" s="176"/>
      <c r="BP685" s="176"/>
      <c r="BQ685" s="176"/>
      <c r="BR685" s="176"/>
      <c r="BS685" s="176"/>
      <c r="BT685" s="176"/>
      <c r="BU685" s="176"/>
      <c r="BV685" s="176"/>
      <c r="BW685" s="176"/>
      <c r="BX685" s="176"/>
      <c r="BY685" s="176"/>
      <c r="BZ685" s="176"/>
      <c r="CA685" s="176"/>
      <c r="CB685" s="176"/>
      <c r="CC685" s="176"/>
      <c r="CD685" s="176"/>
      <c r="CE685" s="176"/>
      <c r="CF685" s="176"/>
      <c r="CG685" s="176"/>
      <c r="CH685" s="176"/>
      <c r="CI685" s="176"/>
      <c r="CJ685" s="176"/>
      <c r="CK685" s="176"/>
      <c r="CL685" s="176"/>
      <c r="CM685" s="176"/>
      <c r="CN685" s="176"/>
      <c r="CO685" s="176"/>
      <c r="CP685" s="176"/>
      <c r="CQ685" s="176"/>
      <c r="CR685" s="176"/>
      <c r="CS685" s="176"/>
      <c r="CT685" s="176"/>
      <c r="CU685" s="176"/>
      <c r="CV685" s="176"/>
      <c r="CW685" s="176"/>
      <c r="CX685" s="176"/>
      <c r="CY685" s="176"/>
      <c r="CZ685" s="176"/>
      <c r="DA685" s="176"/>
      <c r="DB685" s="176"/>
      <c r="DC685" s="176"/>
      <c r="DD685" s="176"/>
      <c r="DE685" s="176"/>
      <c r="DF685" s="176"/>
      <c r="DG685" s="176"/>
      <c r="DH685" s="176"/>
      <c r="DI685" s="176"/>
      <c r="DJ685" s="176"/>
      <c r="DK685" s="176"/>
      <c r="DL685" s="176"/>
      <c r="DM685" s="176"/>
      <c r="DN685" s="176"/>
      <c r="DO685" s="176"/>
      <c r="DP685" s="176"/>
      <c r="DQ685" s="176"/>
      <c r="DR685" s="176"/>
      <c r="DS685" s="176"/>
      <c r="DT685" s="176"/>
      <c r="DU685" s="176"/>
      <c r="DV685" s="176"/>
      <c r="DW685" s="176"/>
      <c r="DX685" s="176"/>
      <c r="DY685" s="176"/>
      <c r="DZ685" s="176"/>
      <c r="EA685" s="176"/>
      <c r="EB685" s="176"/>
      <c r="EC685" s="176"/>
      <c r="ED685" s="176"/>
      <c r="EE685" s="176"/>
      <c r="EF685" s="176"/>
      <c r="EG685" s="176"/>
      <c r="EH685" s="176"/>
      <c r="EI685" s="176"/>
      <c r="EJ685" s="176"/>
      <c r="EK685" s="176"/>
      <c r="EL685" s="176"/>
      <c r="EM685" s="176"/>
      <c r="EN685" s="176"/>
      <c r="EO685" s="176"/>
      <c r="EP685" s="176"/>
      <c r="EQ685" s="176"/>
      <c r="ER685" s="176"/>
      <c r="ES685" s="176"/>
      <c r="ET685" s="176"/>
      <c r="EU685" s="176"/>
      <c r="EV685" s="176"/>
      <c r="EW685" s="176"/>
      <c r="EX685" s="176"/>
      <c r="EY685" s="176"/>
      <c r="EZ685" s="176"/>
      <c r="FA685" s="176"/>
      <c r="FB685" s="176"/>
      <c r="FC685" s="176"/>
      <c r="FD685" s="176"/>
      <c r="FE685" s="176"/>
      <c r="FF685" s="176"/>
      <c r="FG685" s="176"/>
      <c r="FH685" s="176"/>
      <c r="FI685" s="176"/>
      <c r="FJ685" s="176"/>
      <c r="FK685" s="176"/>
      <c r="FL685" s="176"/>
      <c r="FM685" s="176"/>
      <c r="FN685" s="176"/>
      <c r="FO685" s="176"/>
      <c r="FP685" s="176"/>
      <c r="FQ685" s="176"/>
      <c r="FR685" s="176"/>
      <c r="FS685" s="176"/>
      <c r="FT685" s="176"/>
      <c r="FU685" s="176"/>
      <c r="FV685" s="176"/>
      <c r="FW685" s="176"/>
      <c r="FX685" s="176"/>
      <c r="FY685" s="176"/>
      <c r="FZ685" s="176"/>
      <c r="GA685" s="176"/>
      <c r="GB685" s="176"/>
      <c r="GC685" s="176"/>
      <c r="GD685" s="176"/>
      <c r="GE685" s="176"/>
      <c r="GF685" s="176"/>
      <c r="GG685" s="176"/>
      <c r="GH685" s="176"/>
      <c r="GI685" s="176"/>
      <c r="GJ685" s="176"/>
      <c r="GK685" s="176"/>
      <c r="GL685" s="176"/>
      <c r="GM685" s="176"/>
      <c r="GN685" s="176"/>
      <c r="GO685" s="176"/>
      <c r="GP685" s="176"/>
      <c r="GQ685" s="176"/>
      <c r="GR685" s="176"/>
      <c r="GS685" s="176"/>
      <c r="GT685" s="176"/>
      <c r="GU685" s="176"/>
      <c r="GV685" s="176"/>
      <c r="GW685" s="176"/>
      <c r="GX685" s="176"/>
      <c r="GY685" s="176"/>
      <c r="GZ685" s="176"/>
      <c r="HA685" s="176"/>
      <c r="HB685" s="176"/>
      <c r="HC685" s="176"/>
      <c r="HD685" s="176"/>
      <c r="HE685" s="176"/>
      <c r="HF685" s="176"/>
      <c r="HG685" s="176"/>
      <c r="HH685" s="176"/>
      <c r="HI685" s="176"/>
      <c r="HJ685" s="176"/>
      <c r="HK685" s="176"/>
      <c r="HL685" s="176"/>
      <c r="HM685" s="176"/>
      <c r="HN685" s="176"/>
      <c r="HO685" s="176"/>
      <c r="HP685" s="176"/>
      <c r="HQ685" s="176"/>
      <c r="HR685" s="176"/>
      <c r="HS685" s="176"/>
      <c r="HT685" s="176"/>
      <c r="HU685" s="176"/>
      <c r="HV685" s="176"/>
      <c r="HW685" s="176"/>
      <c r="HX685" s="176"/>
      <c r="HY685" s="176"/>
      <c r="HZ685" s="176"/>
      <c r="IA685" s="176"/>
      <c r="IB685" s="176"/>
      <c r="IC685" s="176"/>
      <c r="ID685" s="176"/>
      <c r="IE685" s="176"/>
      <c r="IF685" s="176"/>
      <c r="IG685" s="176"/>
      <c r="IH685" s="176"/>
      <c r="II685" s="176"/>
      <c r="IJ685" s="176"/>
      <c r="IK685" s="176"/>
      <c r="IL685" s="176"/>
      <c r="IM685" s="176"/>
      <c r="IN685" s="176"/>
      <c r="IO685" s="176"/>
      <c r="IP685" s="176"/>
      <c r="IQ685" s="176"/>
      <c r="IR685" s="176"/>
      <c r="IS685" s="176"/>
      <c r="IT685" s="176"/>
      <c r="IU685" s="176"/>
      <c r="IV685" s="176"/>
    </row>
    <row r="686" spans="1:256" s="177" customFormat="1" ht="27" customHeight="1" x14ac:dyDescent="0.2">
      <c r="A686" s="591"/>
      <c r="B686" s="81" t="s">
        <v>324</v>
      </c>
      <c r="C686" s="77" t="s">
        <v>8</v>
      </c>
      <c r="D686" s="78" t="s">
        <v>1014</v>
      </c>
      <c r="E686" s="618" t="s">
        <v>249</v>
      </c>
      <c r="F686" s="80">
        <v>8.3299999999999999E-2</v>
      </c>
      <c r="G686" s="592">
        <f>$G$12</f>
        <v>25.99</v>
      </c>
      <c r="H686" s="114">
        <f>TRUNC(F686*G686,2)</f>
        <v>2.16</v>
      </c>
      <c r="I686" s="169"/>
      <c r="J686" s="179"/>
      <c r="K686" s="175"/>
      <c r="L686" s="175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  <c r="AZ686" s="176"/>
      <c r="BA686" s="176"/>
      <c r="BB686" s="176"/>
      <c r="BC686" s="176"/>
      <c r="BD686" s="176"/>
      <c r="BE686" s="176"/>
      <c r="BF686" s="176"/>
      <c r="BG686" s="176"/>
      <c r="BH686" s="176"/>
      <c r="BI686" s="176"/>
      <c r="BJ686" s="176"/>
      <c r="BK686" s="176"/>
      <c r="BL686" s="176"/>
      <c r="BM686" s="176"/>
      <c r="BN686" s="176"/>
      <c r="BO686" s="176"/>
      <c r="BP686" s="176"/>
      <c r="BQ686" s="176"/>
      <c r="BR686" s="176"/>
      <c r="BS686" s="176"/>
      <c r="BT686" s="176"/>
      <c r="BU686" s="176"/>
      <c r="BV686" s="176"/>
      <c r="BW686" s="176"/>
      <c r="BX686" s="176"/>
      <c r="BY686" s="176"/>
      <c r="BZ686" s="176"/>
      <c r="CA686" s="176"/>
      <c r="CB686" s="176"/>
      <c r="CC686" s="176"/>
      <c r="CD686" s="176"/>
      <c r="CE686" s="176"/>
      <c r="CF686" s="176"/>
      <c r="CG686" s="176"/>
      <c r="CH686" s="176"/>
      <c r="CI686" s="176"/>
      <c r="CJ686" s="176"/>
      <c r="CK686" s="176"/>
      <c r="CL686" s="176"/>
      <c r="CM686" s="176"/>
      <c r="CN686" s="176"/>
      <c r="CO686" s="176"/>
      <c r="CP686" s="176"/>
      <c r="CQ686" s="176"/>
      <c r="CR686" s="176"/>
      <c r="CS686" s="176"/>
      <c r="CT686" s="176"/>
      <c r="CU686" s="176"/>
      <c r="CV686" s="176"/>
      <c r="CW686" s="176"/>
      <c r="CX686" s="176"/>
      <c r="CY686" s="176"/>
      <c r="CZ686" s="176"/>
      <c r="DA686" s="176"/>
      <c r="DB686" s="176"/>
      <c r="DC686" s="176"/>
      <c r="DD686" s="176"/>
      <c r="DE686" s="176"/>
      <c r="DF686" s="176"/>
      <c r="DG686" s="176"/>
      <c r="DH686" s="176"/>
      <c r="DI686" s="176"/>
      <c r="DJ686" s="176"/>
      <c r="DK686" s="176"/>
      <c r="DL686" s="176"/>
      <c r="DM686" s="176"/>
      <c r="DN686" s="176"/>
      <c r="DO686" s="176"/>
      <c r="DP686" s="176"/>
      <c r="DQ686" s="176"/>
      <c r="DR686" s="176"/>
      <c r="DS686" s="176"/>
      <c r="DT686" s="176"/>
      <c r="DU686" s="176"/>
      <c r="DV686" s="176"/>
      <c r="DW686" s="176"/>
      <c r="DX686" s="176"/>
      <c r="DY686" s="176"/>
      <c r="DZ686" s="176"/>
      <c r="EA686" s="176"/>
      <c r="EB686" s="176"/>
      <c r="EC686" s="176"/>
      <c r="ED686" s="176"/>
      <c r="EE686" s="176"/>
      <c r="EF686" s="176"/>
      <c r="EG686" s="176"/>
      <c r="EH686" s="176"/>
      <c r="EI686" s="176"/>
      <c r="EJ686" s="176"/>
      <c r="EK686" s="176"/>
      <c r="EL686" s="176"/>
      <c r="EM686" s="176"/>
      <c r="EN686" s="176"/>
      <c r="EO686" s="176"/>
      <c r="EP686" s="176"/>
      <c r="EQ686" s="176"/>
      <c r="ER686" s="176"/>
      <c r="ES686" s="176"/>
      <c r="ET686" s="176"/>
      <c r="EU686" s="176"/>
      <c r="EV686" s="176"/>
      <c r="EW686" s="176"/>
      <c r="EX686" s="176"/>
      <c r="EY686" s="176"/>
      <c r="EZ686" s="176"/>
      <c r="FA686" s="176"/>
      <c r="FB686" s="176"/>
      <c r="FC686" s="176"/>
      <c r="FD686" s="176"/>
      <c r="FE686" s="176"/>
      <c r="FF686" s="176"/>
      <c r="FG686" s="176"/>
      <c r="FH686" s="176"/>
      <c r="FI686" s="176"/>
      <c r="FJ686" s="176"/>
      <c r="FK686" s="176"/>
      <c r="FL686" s="176"/>
      <c r="FM686" s="176"/>
      <c r="FN686" s="176"/>
      <c r="FO686" s="176"/>
      <c r="FP686" s="176"/>
      <c r="FQ686" s="176"/>
      <c r="FR686" s="176"/>
      <c r="FS686" s="176"/>
      <c r="FT686" s="176"/>
      <c r="FU686" s="176"/>
      <c r="FV686" s="176"/>
      <c r="FW686" s="176"/>
      <c r="FX686" s="176"/>
      <c r="FY686" s="176"/>
      <c r="FZ686" s="176"/>
      <c r="GA686" s="176"/>
      <c r="GB686" s="176"/>
      <c r="GC686" s="176"/>
      <c r="GD686" s="176"/>
      <c r="GE686" s="176"/>
      <c r="GF686" s="176"/>
      <c r="GG686" s="176"/>
      <c r="GH686" s="176"/>
      <c r="GI686" s="176"/>
      <c r="GJ686" s="176"/>
      <c r="GK686" s="176"/>
      <c r="GL686" s="176"/>
      <c r="GM686" s="176"/>
      <c r="GN686" s="176"/>
      <c r="GO686" s="176"/>
      <c r="GP686" s="176"/>
      <c r="GQ686" s="176"/>
      <c r="GR686" s="176"/>
      <c r="GS686" s="176"/>
      <c r="GT686" s="176"/>
      <c r="GU686" s="176"/>
      <c r="GV686" s="176"/>
      <c r="GW686" s="176"/>
      <c r="GX686" s="176"/>
      <c r="GY686" s="176"/>
      <c r="GZ686" s="176"/>
      <c r="HA686" s="176"/>
      <c r="HB686" s="176"/>
      <c r="HC686" s="176"/>
      <c r="HD686" s="176"/>
      <c r="HE686" s="176"/>
      <c r="HF686" s="176"/>
      <c r="HG686" s="176"/>
      <c r="HH686" s="176"/>
      <c r="HI686" s="176"/>
      <c r="HJ686" s="176"/>
      <c r="HK686" s="176"/>
      <c r="HL686" s="176"/>
      <c r="HM686" s="176"/>
      <c r="HN686" s="176"/>
      <c r="HO686" s="176"/>
      <c r="HP686" s="176"/>
      <c r="HQ686" s="176"/>
      <c r="HR686" s="176"/>
      <c r="HS686" s="176"/>
      <c r="HT686" s="176"/>
      <c r="HU686" s="176"/>
      <c r="HV686" s="176"/>
      <c r="HW686" s="176"/>
      <c r="HX686" s="176"/>
      <c r="HY686" s="176"/>
      <c r="HZ686" s="176"/>
      <c r="IA686" s="176"/>
      <c r="IB686" s="176"/>
      <c r="IC686" s="176"/>
      <c r="ID686" s="176"/>
      <c r="IE686" s="176"/>
      <c r="IF686" s="176"/>
      <c r="IG686" s="176"/>
      <c r="IH686" s="176"/>
      <c r="II686" s="176"/>
      <c r="IJ686" s="176"/>
      <c r="IK686" s="176"/>
      <c r="IL686" s="176"/>
      <c r="IM686" s="176"/>
      <c r="IN686" s="176"/>
      <c r="IO686" s="176"/>
      <c r="IP686" s="176"/>
      <c r="IQ686" s="176"/>
      <c r="IR686" s="176"/>
      <c r="IS686" s="176"/>
      <c r="IT686" s="176"/>
      <c r="IU686" s="176"/>
      <c r="IV686" s="176"/>
    </row>
    <row r="687" spans="1:256" s="177" customFormat="1" x14ac:dyDescent="0.2">
      <c r="A687" s="591"/>
      <c r="B687" s="170" t="s">
        <v>226</v>
      </c>
      <c r="C687" s="808"/>
      <c r="D687" s="809"/>
      <c r="E687" s="809"/>
      <c r="F687" s="809"/>
      <c r="G687" s="809"/>
      <c r="H687" s="810"/>
      <c r="I687" s="171">
        <f>SUM(H686:H686)</f>
        <v>2.16</v>
      </c>
      <c r="J687" s="179"/>
      <c r="K687" s="175"/>
      <c r="L687" s="175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  <c r="AZ687" s="176"/>
      <c r="BA687" s="176"/>
      <c r="BB687" s="176"/>
      <c r="BC687" s="176"/>
      <c r="BD687" s="176"/>
      <c r="BE687" s="176"/>
      <c r="BF687" s="176"/>
      <c r="BG687" s="176"/>
      <c r="BH687" s="176"/>
      <c r="BI687" s="176"/>
      <c r="BJ687" s="176"/>
      <c r="BK687" s="176"/>
      <c r="BL687" s="176"/>
      <c r="BM687" s="176"/>
      <c r="BN687" s="176"/>
      <c r="BO687" s="176"/>
      <c r="BP687" s="176"/>
      <c r="BQ687" s="176"/>
      <c r="BR687" s="176"/>
      <c r="BS687" s="176"/>
      <c r="BT687" s="176"/>
      <c r="BU687" s="176"/>
      <c r="BV687" s="176"/>
      <c r="BW687" s="176"/>
      <c r="BX687" s="176"/>
      <c r="BY687" s="176"/>
      <c r="BZ687" s="176"/>
      <c r="CA687" s="176"/>
      <c r="CB687" s="176"/>
      <c r="CC687" s="176"/>
      <c r="CD687" s="176"/>
      <c r="CE687" s="176"/>
      <c r="CF687" s="176"/>
      <c r="CG687" s="176"/>
      <c r="CH687" s="176"/>
      <c r="CI687" s="176"/>
      <c r="CJ687" s="176"/>
      <c r="CK687" s="176"/>
      <c r="CL687" s="176"/>
      <c r="CM687" s="176"/>
      <c r="CN687" s="176"/>
      <c r="CO687" s="176"/>
      <c r="CP687" s="176"/>
      <c r="CQ687" s="176"/>
      <c r="CR687" s="176"/>
      <c r="CS687" s="176"/>
      <c r="CT687" s="176"/>
      <c r="CU687" s="176"/>
      <c r="CV687" s="176"/>
      <c r="CW687" s="176"/>
      <c r="CX687" s="176"/>
      <c r="CY687" s="176"/>
      <c r="CZ687" s="176"/>
      <c r="DA687" s="176"/>
      <c r="DB687" s="176"/>
      <c r="DC687" s="176"/>
      <c r="DD687" s="176"/>
      <c r="DE687" s="176"/>
      <c r="DF687" s="176"/>
      <c r="DG687" s="176"/>
      <c r="DH687" s="176"/>
      <c r="DI687" s="176"/>
      <c r="DJ687" s="176"/>
      <c r="DK687" s="176"/>
      <c r="DL687" s="176"/>
      <c r="DM687" s="176"/>
      <c r="DN687" s="176"/>
      <c r="DO687" s="176"/>
      <c r="DP687" s="176"/>
      <c r="DQ687" s="176"/>
      <c r="DR687" s="176"/>
      <c r="DS687" s="176"/>
      <c r="DT687" s="176"/>
      <c r="DU687" s="176"/>
      <c r="DV687" s="176"/>
      <c r="DW687" s="176"/>
      <c r="DX687" s="176"/>
      <c r="DY687" s="176"/>
      <c r="DZ687" s="176"/>
      <c r="EA687" s="176"/>
      <c r="EB687" s="176"/>
      <c r="EC687" s="176"/>
      <c r="ED687" s="176"/>
      <c r="EE687" s="176"/>
      <c r="EF687" s="176"/>
      <c r="EG687" s="176"/>
      <c r="EH687" s="176"/>
      <c r="EI687" s="176"/>
      <c r="EJ687" s="176"/>
      <c r="EK687" s="176"/>
      <c r="EL687" s="176"/>
      <c r="EM687" s="176"/>
      <c r="EN687" s="176"/>
      <c r="EO687" s="176"/>
      <c r="EP687" s="176"/>
      <c r="EQ687" s="176"/>
      <c r="ER687" s="176"/>
      <c r="ES687" s="176"/>
      <c r="ET687" s="176"/>
      <c r="EU687" s="176"/>
      <c r="EV687" s="176"/>
      <c r="EW687" s="176"/>
      <c r="EX687" s="176"/>
      <c r="EY687" s="176"/>
      <c r="EZ687" s="176"/>
      <c r="FA687" s="176"/>
      <c r="FB687" s="176"/>
      <c r="FC687" s="176"/>
      <c r="FD687" s="176"/>
      <c r="FE687" s="176"/>
      <c r="FF687" s="176"/>
      <c r="FG687" s="176"/>
      <c r="FH687" s="176"/>
      <c r="FI687" s="176"/>
      <c r="FJ687" s="176"/>
      <c r="FK687" s="176"/>
      <c r="FL687" s="176"/>
      <c r="FM687" s="176"/>
      <c r="FN687" s="176"/>
      <c r="FO687" s="176"/>
      <c r="FP687" s="176"/>
      <c r="FQ687" s="176"/>
      <c r="FR687" s="176"/>
      <c r="FS687" s="176"/>
      <c r="FT687" s="176"/>
      <c r="FU687" s="176"/>
      <c r="FV687" s="176"/>
      <c r="FW687" s="176"/>
      <c r="FX687" s="176"/>
      <c r="FY687" s="176"/>
      <c r="FZ687" s="176"/>
      <c r="GA687" s="176"/>
      <c r="GB687" s="176"/>
      <c r="GC687" s="176"/>
      <c r="GD687" s="176"/>
      <c r="GE687" s="176"/>
      <c r="GF687" s="176"/>
      <c r="GG687" s="176"/>
      <c r="GH687" s="176"/>
      <c r="GI687" s="176"/>
      <c r="GJ687" s="176"/>
      <c r="GK687" s="176"/>
      <c r="GL687" s="176"/>
      <c r="GM687" s="176"/>
      <c r="GN687" s="176"/>
      <c r="GO687" s="176"/>
      <c r="GP687" s="176"/>
      <c r="GQ687" s="176"/>
      <c r="GR687" s="176"/>
      <c r="GS687" s="176"/>
      <c r="GT687" s="176"/>
      <c r="GU687" s="176"/>
      <c r="GV687" s="176"/>
      <c r="GW687" s="176"/>
      <c r="GX687" s="176"/>
      <c r="GY687" s="176"/>
      <c r="GZ687" s="176"/>
      <c r="HA687" s="176"/>
      <c r="HB687" s="176"/>
      <c r="HC687" s="176"/>
      <c r="HD687" s="176"/>
      <c r="HE687" s="176"/>
      <c r="HF687" s="176"/>
      <c r="HG687" s="176"/>
      <c r="HH687" s="176"/>
      <c r="HI687" s="176"/>
      <c r="HJ687" s="176"/>
      <c r="HK687" s="176"/>
      <c r="HL687" s="176"/>
      <c r="HM687" s="176"/>
      <c r="HN687" s="176"/>
      <c r="HO687" s="176"/>
      <c r="HP687" s="176"/>
      <c r="HQ687" s="176"/>
      <c r="HR687" s="176"/>
      <c r="HS687" s="176"/>
      <c r="HT687" s="176"/>
      <c r="HU687" s="176"/>
      <c r="HV687" s="176"/>
      <c r="HW687" s="176"/>
      <c r="HX687" s="176"/>
      <c r="HY687" s="176"/>
      <c r="HZ687" s="176"/>
      <c r="IA687" s="176"/>
      <c r="IB687" s="176"/>
      <c r="IC687" s="176"/>
      <c r="ID687" s="176"/>
      <c r="IE687" s="176"/>
      <c r="IF687" s="176"/>
      <c r="IG687" s="176"/>
      <c r="IH687" s="176"/>
      <c r="II687" s="176"/>
      <c r="IJ687" s="176"/>
      <c r="IK687" s="176"/>
      <c r="IL687" s="176"/>
      <c r="IM687" s="176"/>
      <c r="IN687" s="176"/>
      <c r="IO687" s="176"/>
      <c r="IP687" s="176"/>
      <c r="IQ687" s="176"/>
      <c r="IR687" s="176"/>
      <c r="IS687" s="176"/>
      <c r="IT687" s="176"/>
      <c r="IU687" s="176"/>
      <c r="IV687" s="176"/>
    </row>
    <row r="688" spans="1:256" s="177" customFormat="1" x14ac:dyDescent="0.2">
      <c r="A688" s="591"/>
      <c r="B688" s="102"/>
      <c r="C688" s="672"/>
      <c r="D688" s="672"/>
      <c r="E688" s="672"/>
      <c r="F688" s="104"/>
      <c r="G688" s="105"/>
      <c r="H688" s="106"/>
      <c r="I688" s="107"/>
      <c r="J688" s="179"/>
      <c r="K688" s="175"/>
      <c r="L688" s="175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176"/>
      <c r="EF688" s="176"/>
      <c r="EG688" s="176"/>
      <c r="EH688" s="176"/>
      <c r="EI688" s="176"/>
      <c r="EJ688" s="176"/>
      <c r="EK688" s="176"/>
      <c r="EL688" s="176"/>
      <c r="EM688" s="176"/>
      <c r="EN688" s="176"/>
      <c r="EO688" s="176"/>
      <c r="EP688" s="176"/>
      <c r="EQ688" s="176"/>
      <c r="ER688" s="176"/>
      <c r="ES688" s="176"/>
      <c r="ET688" s="176"/>
      <c r="EU688" s="176"/>
      <c r="EV688" s="176"/>
      <c r="EW688" s="176"/>
      <c r="EX688" s="176"/>
      <c r="EY688" s="176"/>
      <c r="EZ688" s="176"/>
      <c r="FA688" s="176"/>
      <c r="FB688" s="176"/>
      <c r="FC688" s="176"/>
      <c r="FD688" s="176"/>
      <c r="FE688" s="176"/>
      <c r="FF688" s="176"/>
      <c r="FG688" s="176"/>
      <c r="FH688" s="176"/>
      <c r="FI688" s="176"/>
      <c r="FJ688" s="176"/>
      <c r="FK688" s="176"/>
      <c r="FL688" s="176"/>
      <c r="FM688" s="176"/>
      <c r="FN688" s="176"/>
      <c r="FO688" s="176"/>
      <c r="FP688" s="176"/>
      <c r="FQ688" s="176"/>
      <c r="FR688" s="176"/>
      <c r="FS688" s="176"/>
      <c r="FT688" s="176"/>
      <c r="FU688" s="176"/>
      <c r="FV688" s="176"/>
      <c r="FW688" s="176"/>
      <c r="FX688" s="176"/>
      <c r="FY688" s="176"/>
      <c r="FZ688" s="176"/>
      <c r="GA688" s="176"/>
      <c r="GB688" s="176"/>
      <c r="GC688" s="176"/>
      <c r="GD688" s="176"/>
      <c r="GE688" s="176"/>
      <c r="GF688" s="176"/>
      <c r="GG688" s="176"/>
      <c r="GH688" s="176"/>
      <c r="GI688" s="176"/>
      <c r="GJ688" s="176"/>
      <c r="GK688" s="176"/>
      <c r="GL688" s="176"/>
      <c r="GM688" s="176"/>
      <c r="GN688" s="176"/>
      <c r="GO688" s="176"/>
      <c r="GP688" s="176"/>
      <c r="GQ688" s="176"/>
      <c r="GR688" s="176"/>
      <c r="GS688" s="176"/>
      <c r="GT688" s="176"/>
      <c r="GU688" s="176"/>
      <c r="GV688" s="176"/>
      <c r="GW688" s="176"/>
      <c r="GX688" s="176"/>
      <c r="GY688" s="176"/>
      <c r="GZ688" s="176"/>
      <c r="HA688" s="176"/>
      <c r="HB688" s="176"/>
      <c r="HC688" s="176"/>
      <c r="HD688" s="176"/>
      <c r="HE688" s="176"/>
      <c r="HF688" s="176"/>
      <c r="HG688" s="176"/>
      <c r="HH688" s="176"/>
      <c r="HI688" s="176"/>
      <c r="HJ688" s="176"/>
      <c r="HK688" s="176"/>
      <c r="HL688" s="176"/>
      <c r="HM688" s="176"/>
      <c r="HN688" s="176"/>
      <c r="HO688" s="176"/>
      <c r="HP688" s="176"/>
      <c r="HQ688" s="176"/>
      <c r="HR688" s="176"/>
      <c r="HS688" s="176"/>
      <c r="HT688" s="176"/>
      <c r="HU688" s="176"/>
      <c r="HV688" s="176"/>
      <c r="HW688" s="176"/>
      <c r="HX688" s="176"/>
      <c r="HY688" s="176"/>
      <c r="HZ688" s="176"/>
      <c r="IA688" s="176"/>
      <c r="IB688" s="176"/>
      <c r="IC688" s="176"/>
      <c r="ID688" s="176"/>
      <c r="IE688" s="176"/>
      <c r="IF688" s="176"/>
      <c r="IG688" s="176"/>
      <c r="IH688" s="176"/>
      <c r="II688" s="176"/>
      <c r="IJ688" s="176"/>
      <c r="IK688" s="176"/>
      <c r="IL688" s="176"/>
      <c r="IM688" s="176"/>
      <c r="IN688" s="176"/>
      <c r="IO688" s="176"/>
      <c r="IP688" s="176"/>
      <c r="IQ688" s="176"/>
      <c r="IR688" s="176"/>
      <c r="IS688" s="176"/>
      <c r="IT688" s="176"/>
      <c r="IU688" s="176"/>
      <c r="IV688" s="176"/>
    </row>
    <row r="689" spans="1:256" s="177" customFormat="1" x14ac:dyDescent="0.2">
      <c r="A689" s="591"/>
      <c r="B689" s="866" t="s">
        <v>229</v>
      </c>
      <c r="C689" s="813" t="s">
        <v>22</v>
      </c>
      <c r="D689" s="813" t="s">
        <v>223</v>
      </c>
      <c r="E689" s="813" t="s">
        <v>17</v>
      </c>
      <c r="F689" s="816" t="s">
        <v>224</v>
      </c>
      <c r="G689" s="818" t="s">
        <v>225</v>
      </c>
      <c r="H689" s="819"/>
      <c r="I689" s="820" t="s">
        <v>230</v>
      </c>
      <c r="J689" s="179"/>
      <c r="K689" s="175"/>
      <c r="L689" s="181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  <c r="BY689" s="176"/>
      <c r="BZ689" s="176"/>
      <c r="CA689" s="176"/>
      <c r="CB689" s="176"/>
      <c r="CC689" s="176"/>
      <c r="CD689" s="176"/>
      <c r="CE689" s="176"/>
      <c r="CF689" s="176"/>
      <c r="CG689" s="176"/>
      <c r="CH689" s="176"/>
      <c r="CI689" s="176"/>
      <c r="CJ689" s="176"/>
      <c r="CK689" s="176"/>
      <c r="CL689" s="176"/>
      <c r="CM689" s="176"/>
      <c r="CN689" s="176"/>
      <c r="CO689" s="176"/>
      <c r="CP689" s="176"/>
      <c r="CQ689" s="176"/>
      <c r="CR689" s="176"/>
      <c r="CS689" s="176"/>
      <c r="CT689" s="176"/>
      <c r="CU689" s="176"/>
      <c r="CV689" s="176"/>
      <c r="CW689" s="176"/>
      <c r="CX689" s="176"/>
      <c r="CY689" s="176"/>
      <c r="CZ689" s="176"/>
      <c r="DA689" s="176"/>
      <c r="DB689" s="176"/>
      <c r="DC689" s="176"/>
      <c r="DD689" s="176"/>
      <c r="DE689" s="176"/>
      <c r="DF689" s="176"/>
      <c r="DG689" s="176"/>
      <c r="DH689" s="176"/>
      <c r="DI689" s="176"/>
      <c r="DJ689" s="176"/>
      <c r="DK689" s="176"/>
      <c r="DL689" s="176"/>
      <c r="DM689" s="176"/>
      <c r="DN689" s="176"/>
      <c r="DO689" s="176"/>
      <c r="DP689" s="176"/>
      <c r="DQ689" s="176"/>
      <c r="DR689" s="176"/>
      <c r="DS689" s="176"/>
      <c r="DT689" s="176"/>
      <c r="DU689" s="176"/>
      <c r="DV689" s="176"/>
      <c r="DW689" s="176"/>
      <c r="DX689" s="176"/>
      <c r="DY689" s="176"/>
      <c r="DZ689" s="176"/>
      <c r="EA689" s="176"/>
      <c r="EB689" s="176"/>
      <c r="EC689" s="176"/>
      <c r="ED689" s="176"/>
      <c r="EE689" s="176"/>
      <c r="EF689" s="176"/>
      <c r="EG689" s="176"/>
      <c r="EH689" s="176"/>
      <c r="EI689" s="176"/>
      <c r="EJ689" s="176"/>
      <c r="EK689" s="176"/>
      <c r="EL689" s="176"/>
      <c r="EM689" s="176"/>
      <c r="EN689" s="176"/>
      <c r="EO689" s="176"/>
      <c r="EP689" s="176"/>
      <c r="EQ689" s="176"/>
      <c r="ER689" s="176"/>
      <c r="ES689" s="176"/>
      <c r="ET689" s="176"/>
      <c r="EU689" s="176"/>
      <c r="EV689" s="176"/>
      <c r="EW689" s="176"/>
      <c r="EX689" s="176"/>
      <c r="EY689" s="176"/>
      <c r="EZ689" s="176"/>
      <c r="FA689" s="176"/>
      <c r="FB689" s="176"/>
      <c r="FC689" s="176"/>
      <c r="FD689" s="176"/>
      <c r="FE689" s="176"/>
      <c r="FF689" s="176"/>
      <c r="FG689" s="176"/>
      <c r="FH689" s="176"/>
      <c r="FI689" s="176"/>
      <c r="FJ689" s="176"/>
      <c r="FK689" s="176"/>
      <c r="FL689" s="176"/>
      <c r="FM689" s="176"/>
      <c r="FN689" s="176"/>
      <c r="FO689" s="176"/>
      <c r="FP689" s="176"/>
      <c r="FQ689" s="176"/>
      <c r="FR689" s="176"/>
      <c r="FS689" s="176"/>
      <c r="FT689" s="176"/>
      <c r="FU689" s="176"/>
      <c r="FV689" s="176"/>
      <c r="FW689" s="176"/>
      <c r="FX689" s="176"/>
      <c r="FY689" s="176"/>
      <c r="FZ689" s="176"/>
      <c r="GA689" s="176"/>
      <c r="GB689" s="176"/>
      <c r="GC689" s="176"/>
      <c r="GD689" s="176"/>
      <c r="GE689" s="176"/>
      <c r="GF689" s="176"/>
      <c r="GG689" s="176"/>
      <c r="GH689" s="176"/>
      <c r="GI689" s="176"/>
      <c r="GJ689" s="176"/>
      <c r="GK689" s="176"/>
      <c r="GL689" s="176"/>
      <c r="GM689" s="176"/>
      <c r="GN689" s="176"/>
      <c r="GO689" s="176"/>
      <c r="GP689" s="176"/>
      <c r="GQ689" s="176"/>
      <c r="GR689" s="176"/>
      <c r="GS689" s="176"/>
      <c r="GT689" s="176"/>
      <c r="GU689" s="176"/>
      <c r="GV689" s="176"/>
      <c r="GW689" s="176"/>
      <c r="GX689" s="176"/>
      <c r="GY689" s="176"/>
      <c r="GZ689" s="176"/>
      <c r="HA689" s="176"/>
      <c r="HB689" s="176"/>
      <c r="HC689" s="176"/>
      <c r="HD689" s="176"/>
      <c r="HE689" s="176"/>
      <c r="HF689" s="176"/>
      <c r="HG689" s="176"/>
      <c r="HH689" s="176"/>
      <c r="HI689" s="176"/>
      <c r="HJ689" s="176"/>
      <c r="HK689" s="176"/>
      <c r="HL689" s="176"/>
      <c r="HM689" s="176"/>
      <c r="HN689" s="176"/>
      <c r="HO689" s="176"/>
      <c r="HP689" s="176"/>
      <c r="HQ689" s="176"/>
      <c r="HR689" s="176"/>
      <c r="HS689" s="176"/>
      <c r="HT689" s="176"/>
      <c r="HU689" s="176"/>
      <c r="HV689" s="176"/>
      <c r="HW689" s="176"/>
      <c r="HX689" s="176"/>
      <c r="HY689" s="176"/>
      <c r="HZ689" s="176"/>
      <c r="IA689" s="176"/>
      <c r="IB689" s="176"/>
      <c r="IC689" s="176"/>
      <c r="ID689" s="176"/>
      <c r="IE689" s="176"/>
      <c r="IF689" s="176"/>
      <c r="IG689" s="176"/>
      <c r="IH689" s="176"/>
      <c r="II689" s="176"/>
      <c r="IJ689" s="176"/>
      <c r="IK689" s="176"/>
      <c r="IL689" s="176"/>
      <c r="IM689" s="176"/>
      <c r="IN689" s="176"/>
      <c r="IO689" s="176"/>
      <c r="IP689" s="176"/>
      <c r="IQ689" s="176"/>
      <c r="IR689" s="176"/>
      <c r="IS689" s="176"/>
      <c r="IT689" s="176"/>
      <c r="IU689" s="176"/>
      <c r="IV689" s="176"/>
    </row>
    <row r="690" spans="1:256" s="177" customFormat="1" x14ac:dyDescent="0.2">
      <c r="A690" s="591"/>
      <c r="B690" s="868"/>
      <c r="C690" s="814"/>
      <c r="D690" s="814"/>
      <c r="E690" s="814"/>
      <c r="F690" s="869"/>
      <c r="G690" s="165" t="s">
        <v>227</v>
      </c>
      <c r="H690" s="166" t="s">
        <v>228</v>
      </c>
      <c r="I690" s="821"/>
      <c r="J690" s="182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  <c r="AZ690" s="176"/>
      <c r="BA690" s="176"/>
      <c r="BB690" s="176"/>
      <c r="BC690" s="176"/>
      <c r="BD690" s="176"/>
      <c r="BE690" s="176"/>
      <c r="BF690" s="176"/>
      <c r="BG690" s="176"/>
      <c r="BH690" s="176"/>
      <c r="BI690" s="176"/>
      <c r="BJ690" s="176"/>
      <c r="BK690" s="176"/>
      <c r="BL690" s="176"/>
      <c r="BM690" s="176"/>
      <c r="BN690" s="176"/>
      <c r="BO690" s="176"/>
      <c r="BP690" s="176"/>
      <c r="BQ690" s="176"/>
      <c r="BR690" s="176"/>
      <c r="BS690" s="176"/>
      <c r="BT690" s="176"/>
      <c r="BU690" s="176"/>
      <c r="BV690" s="176"/>
      <c r="BW690" s="176"/>
      <c r="BX690" s="176"/>
      <c r="BY690" s="176"/>
      <c r="BZ690" s="176"/>
      <c r="CA690" s="176"/>
      <c r="CB690" s="176"/>
      <c r="CC690" s="176"/>
      <c r="CD690" s="176"/>
      <c r="CE690" s="176"/>
      <c r="CF690" s="176"/>
      <c r="CG690" s="176"/>
      <c r="CH690" s="176"/>
      <c r="CI690" s="176"/>
      <c r="CJ690" s="176"/>
      <c r="CK690" s="176"/>
      <c r="CL690" s="176"/>
      <c r="CM690" s="176"/>
      <c r="CN690" s="176"/>
      <c r="CO690" s="176"/>
      <c r="CP690" s="176"/>
      <c r="CQ690" s="176"/>
      <c r="CR690" s="176"/>
      <c r="CS690" s="176"/>
      <c r="CT690" s="176"/>
      <c r="CU690" s="176"/>
      <c r="CV690" s="176"/>
      <c r="CW690" s="176"/>
      <c r="CX690" s="176"/>
      <c r="CY690" s="176"/>
      <c r="CZ690" s="176"/>
      <c r="DA690" s="176"/>
      <c r="DB690" s="176"/>
      <c r="DC690" s="176"/>
      <c r="DD690" s="176"/>
      <c r="DE690" s="176"/>
      <c r="DF690" s="176"/>
      <c r="DG690" s="176"/>
      <c r="DH690" s="176"/>
      <c r="DI690" s="176"/>
      <c r="DJ690" s="176"/>
      <c r="DK690" s="176"/>
      <c r="DL690" s="176"/>
      <c r="DM690" s="176"/>
      <c r="DN690" s="176"/>
      <c r="DO690" s="176"/>
      <c r="DP690" s="176"/>
      <c r="DQ690" s="176"/>
      <c r="DR690" s="176"/>
      <c r="DS690" s="176"/>
      <c r="DT690" s="176"/>
      <c r="DU690" s="176"/>
      <c r="DV690" s="176"/>
      <c r="DW690" s="176"/>
      <c r="DX690" s="176"/>
      <c r="DY690" s="176"/>
      <c r="DZ690" s="176"/>
      <c r="EA690" s="176"/>
      <c r="EB690" s="176"/>
      <c r="EC690" s="176"/>
      <c r="ED690" s="176"/>
      <c r="EE690" s="176"/>
      <c r="EF690" s="176"/>
      <c r="EG690" s="176"/>
      <c r="EH690" s="176"/>
      <c r="EI690" s="176"/>
      <c r="EJ690" s="176"/>
      <c r="EK690" s="176"/>
      <c r="EL690" s="176"/>
      <c r="EM690" s="176"/>
      <c r="EN690" s="176"/>
      <c r="EO690" s="176"/>
      <c r="EP690" s="176"/>
      <c r="EQ690" s="176"/>
      <c r="ER690" s="176"/>
      <c r="ES690" s="176"/>
      <c r="ET690" s="176"/>
      <c r="EU690" s="176"/>
      <c r="EV690" s="176"/>
      <c r="EW690" s="176"/>
      <c r="EX690" s="176"/>
      <c r="EY690" s="176"/>
      <c r="EZ690" s="176"/>
      <c r="FA690" s="176"/>
      <c r="FB690" s="176"/>
      <c r="FC690" s="176"/>
      <c r="FD690" s="176"/>
      <c r="FE690" s="176"/>
      <c r="FF690" s="176"/>
      <c r="FG690" s="176"/>
      <c r="FH690" s="176"/>
      <c r="FI690" s="176"/>
      <c r="FJ690" s="176"/>
      <c r="FK690" s="176"/>
      <c r="FL690" s="176"/>
      <c r="FM690" s="176"/>
      <c r="FN690" s="176"/>
      <c r="FO690" s="176"/>
      <c r="FP690" s="176"/>
      <c r="FQ690" s="176"/>
      <c r="FR690" s="176"/>
      <c r="FS690" s="176"/>
      <c r="FT690" s="176"/>
      <c r="FU690" s="176"/>
      <c r="FV690" s="176"/>
      <c r="FW690" s="176"/>
      <c r="FX690" s="176"/>
      <c r="FY690" s="176"/>
      <c r="FZ690" s="176"/>
      <c r="GA690" s="176"/>
      <c r="GB690" s="176"/>
      <c r="GC690" s="176"/>
      <c r="GD690" s="176"/>
      <c r="GE690" s="176"/>
      <c r="GF690" s="176"/>
      <c r="GG690" s="176"/>
      <c r="GH690" s="176"/>
      <c r="GI690" s="176"/>
      <c r="GJ690" s="176"/>
      <c r="GK690" s="176"/>
      <c r="GL690" s="176"/>
      <c r="GM690" s="176"/>
      <c r="GN690" s="176"/>
      <c r="GO690" s="176"/>
      <c r="GP690" s="176"/>
      <c r="GQ690" s="176"/>
      <c r="GR690" s="176"/>
      <c r="GS690" s="176"/>
      <c r="GT690" s="176"/>
      <c r="GU690" s="176"/>
      <c r="GV690" s="176"/>
      <c r="GW690" s="176"/>
      <c r="GX690" s="176"/>
      <c r="GY690" s="176"/>
      <c r="GZ690" s="176"/>
      <c r="HA690" s="176"/>
      <c r="HB690" s="176"/>
      <c r="HC690" s="176"/>
      <c r="HD690" s="176"/>
      <c r="HE690" s="176"/>
      <c r="HF690" s="176"/>
      <c r="HG690" s="176"/>
      <c r="HH690" s="176"/>
      <c r="HI690" s="176"/>
      <c r="HJ690" s="176"/>
      <c r="HK690" s="176"/>
      <c r="HL690" s="176"/>
      <c r="HM690" s="176"/>
      <c r="HN690" s="176"/>
      <c r="HO690" s="176"/>
      <c r="HP690" s="176"/>
      <c r="HQ690" s="176"/>
      <c r="HR690" s="176"/>
      <c r="HS690" s="176"/>
      <c r="HT690" s="176"/>
      <c r="HU690" s="176"/>
      <c r="HV690" s="176"/>
      <c r="HW690" s="176"/>
      <c r="HX690" s="176"/>
      <c r="HY690" s="176"/>
      <c r="HZ690" s="176"/>
      <c r="IA690" s="176"/>
      <c r="IB690" s="176"/>
      <c r="IC690" s="176"/>
      <c r="ID690" s="176"/>
      <c r="IE690" s="176"/>
      <c r="IF690" s="176"/>
      <c r="IG690" s="176"/>
      <c r="IH690" s="176"/>
      <c r="II690" s="176"/>
      <c r="IJ690" s="176"/>
      <c r="IK690" s="176"/>
      <c r="IL690" s="176"/>
      <c r="IM690" s="176"/>
      <c r="IN690" s="176"/>
      <c r="IO690" s="176"/>
      <c r="IP690" s="176"/>
      <c r="IQ690" s="176"/>
      <c r="IR690" s="176"/>
      <c r="IS690" s="176"/>
      <c r="IT690" s="176"/>
      <c r="IU690" s="176"/>
      <c r="IV690" s="176"/>
    </row>
    <row r="691" spans="1:256" s="177" customFormat="1" ht="33.75" x14ac:dyDescent="0.2">
      <c r="A691" s="591"/>
      <c r="B691" s="625" t="s">
        <v>1046</v>
      </c>
      <c r="C691" s="633" t="s">
        <v>233</v>
      </c>
      <c r="D691" s="633" t="s">
        <v>255</v>
      </c>
      <c r="E691" s="633" t="s">
        <v>17</v>
      </c>
      <c r="F691" s="608">
        <v>1</v>
      </c>
      <c r="G691" s="617">
        <v>4.16</v>
      </c>
      <c r="H691" s="610">
        <f>TRUNC(F691*G691,2)</f>
        <v>4.16</v>
      </c>
      <c r="I691" s="611"/>
      <c r="J691" s="182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  <c r="AZ691" s="176"/>
      <c r="BA691" s="176"/>
      <c r="BB691" s="176"/>
      <c r="BC691" s="176"/>
      <c r="BD691" s="176"/>
      <c r="BE691" s="176"/>
      <c r="BF691" s="176"/>
      <c r="BG691" s="176"/>
      <c r="BH691" s="176"/>
      <c r="BI691" s="176"/>
      <c r="BJ691" s="176"/>
      <c r="BK691" s="176"/>
      <c r="BL691" s="176"/>
      <c r="BM691" s="176"/>
      <c r="BN691" s="176"/>
      <c r="BO691" s="176"/>
      <c r="BP691" s="176"/>
      <c r="BQ691" s="176"/>
      <c r="BR691" s="176"/>
      <c r="BS691" s="176"/>
      <c r="BT691" s="176"/>
      <c r="BU691" s="176"/>
      <c r="BV691" s="176"/>
      <c r="BW691" s="176"/>
      <c r="BX691" s="176"/>
      <c r="BY691" s="176"/>
      <c r="BZ691" s="176"/>
      <c r="CA691" s="176"/>
      <c r="CB691" s="176"/>
      <c r="CC691" s="176"/>
      <c r="CD691" s="176"/>
      <c r="CE691" s="176"/>
      <c r="CF691" s="176"/>
      <c r="CG691" s="176"/>
      <c r="CH691" s="176"/>
      <c r="CI691" s="176"/>
      <c r="CJ691" s="176"/>
      <c r="CK691" s="176"/>
      <c r="CL691" s="176"/>
      <c r="CM691" s="176"/>
      <c r="CN691" s="176"/>
      <c r="CO691" s="176"/>
      <c r="CP691" s="176"/>
      <c r="CQ691" s="176"/>
      <c r="CR691" s="176"/>
      <c r="CS691" s="176"/>
      <c r="CT691" s="176"/>
      <c r="CU691" s="176"/>
      <c r="CV691" s="176"/>
      <c r="CW691" s="176"/>
      <c r="CX691" s="176"/>
      <c r="CY691" s="176"/>
      <c r="CZ691" s="176"/>
      <c r="DA691" s="176"/>
      <c r="DB691" s="176"/>
      <c r="DC691" s="176"/>
      <c r="DD691" s="176"/>
      <c r="DE691" s="176"/>
      <c r="DF691" s="176"/>
      <c r="DG691" s="176"/>
      <c r="DH691" s="176"/>
      <c r="DI691" s="176"/>
      <c r="DJ691" s="176"/>
      <c r="DK691" s="176"/>
      <c r="DL691" s="176"/>
      <c r="DM691" s="176"/>
      <c r="DN691" s="176"/>
      <c r="DO691" s="176"/>
      <c r="DP691" s="176"/>
      <c r="DQ691" s="176"/>
      <c r="DR691" s="176"/>
      <c r="DS691" s="176"/>
      <c r="DT691" s="176"/>
      <c r="DU691" s="176"/>
      <c r="DV691" s="176"/>
      <c r="DW691" s="176"/>
      <c r="DX691" s="176"/>
      <c r="DY691" s="176"/>
      <c r="DZ691" s="176"/>
      <c r="EA691" s="176"/>
      <c r="EB691" s="176"/>
      <c r="EC691" s="176"/>
      <c r="ED691" s="176"/>
      <c r="EE691" s="176"/>
      <c r="EF691" s="176"/>
      <c r="EG691" s="176"/>
      <c r="EH691" s="176"/>
      <c r="EI691" s="176"/>
      <c r="EJ691" s="176"/>
      <c r="EK691" s="176"/>
      <c r="EL691" s="176"/>
      <c r="EM691" s="176"/>
      <c r="EN691" s="176"/>
      <c r="EO691" s="176"/>
      <c r="EP691" s="176"/>
      <c r="EQ691" s="176"/>
      <c r="ER691" s="176"/>
      <c r="ES691" s="176"/>
      <c r="ET691" s="176"/>
      <c r="EU691" s="176"/>
      <c r="EV691" s="176"/>
      <c r="EW691" s="176"/>
      <c r="EX691" s="176"/>
      <c r="EY691" s="176"/>
      <c r="EZ691" s="176"/>
      <c r="FA691" s="176"/>
      <c r="FB691" s="176"/>
      <c r="FC691" s="176"/>
      <c r="FD691" s="176"/>
      <c r="FE691" s="176"/>
      <c r="FF691" s="176"/>
      <c r="FG691" s="176"/>
      <c r="FH691" s="176"/>
      <c r="FI691" s="176"/>
      <c r="FJ691" s="176"/>
      <c r="FK691" s="176"/>
      <c r="FL691" s="176"/>
      <c r="FM691" s="176"/>
      <c r="FN691" s="176"/>
      <c r="FO691" s="176"/>
      <c r="FP691" s="176"/>
      <c r="FQ691" s="176"/>
      <c r="FR691" s="176"/>
      <c r="FS691" s="176"/>
      <c r="FT691" s="176"/>
      <c r="FU691" s="176"/>
      <c r="FV691" s="176"/>
      <c r="FW691" s="176"/>
      <c r="FX691" s="176"/>
      <c r="FY691" s="176"/>
      <c r="FZ691" s="176"/>
      <c r="GA691" s="176"/>
      <c r="GB691" s="176"/>
      <c r="GC691" s="176"/>
      <c r="GD691" s="176"/>
      <c r="GE691" s="176"/>
      <c r="GF691" s="176"/>
      <c r="GG691" s="176"/>
      <c r="GH691" s="176"/>
      <c r="GI691" s="176"/>
      <c r="GJ691" s="176"/>
      <c r="GK691" s="176"/>
      <c r="GL691" s="176"/>
      <c r="GM691" s="176"/>
      <c r="GN691" s="176"/>
      <c r="GO691" s="176"/>
      <c r="GP691" s="176"/>
      <c r="GQ691" s="176"/>
      <c r="GR691" s="176"/>
      <c r="GS691" s="176"/>
      <c r="GT691" s="176"/>
      <c r="GU691" s="176"/>
      <c r="GV691" s="176"/>
      <c r="GW691" s="176"/>
      <c r="GX691" s="176"/>
      <c r="GY691" s="176"/>
      <c r="GZ691" s="176"/>
      <c r="HA691" s="176"/>
      <c r="HB691" s="176"/>
      <c r="HC691" s="176"/>
      <c r="HD691" s="176"/>
      <c r="HE691" s="176"/>
      <c r="HF691" s="176"/>
      <c r="HG691" s="176"/>
      <c r="HH691" s="176"/>
      <c r="HI691" s="176"/>
      <c r="HJ691" s="176"/>
      <c r="HK691" s="176"/>
      <c r="HL691" s="176"/>
      <c r="HM691" s="176"/>
      <c r="HN691" s="176"/>
      <c r="HO691" s="176"/>
      <c r="HP691" s="176"/>
      <c r="HQ691" s="176"/>
      <c r="HR691" s="176"/>
      <c r="HS691" s="176"/>
      <c r="HT691" s="176"/>
      <c r="HU691" s="176"/>
      <c r="HV691" s="176"/>
      <c r="HW691" s="176"/>
      <c r="HX691" s="176"/>
      <c r="HY691" s="176"/>
      <c r="HZ691" s="176"/>
      <c r="IA691" s="176"/>
      <c r="IB691" s="176"/>
      <c r="IC691" s="176"/>
      <c r="ID691" s="176"/>
      <c r="IE691" s="176"/>
      <c r="IF691" s="176"/>
      <c r="IG691" s="176"/>
      <c r="IH691" s="176"/>
      <c r="II691" s="176"/>
      <c r="IJ691" s="176"/>
      <c r="IK691" s="176"/>
      <c r="IL691" s="176"/>
      <c r="IM691" s="176"/>
      <c r="IN691" s="176"/>
      <c r="IO691" s="176"/>
      <c r="IP691" s="176"/>
      <c r="IQ691" s="176"/>
      <c r="IR691" s="176"/>
      <c r="IS691" s="176"/>
      <c r="IT691" s="176"/>
      <c r="IU691" s="176"/>
      <c r="IV691" s="176"/>
    </row>
    <row r="692" spans="1:256" s="177" customFormat="1" ht="17.25" customHeight="1" x14ac:dyDescent="0.2">
      <c r="A692" s="591"/>
      <c r="B692" s="132"/>
      <c r="C692" s="77"/>
      <c r="D692" s="593"/>
      <c r="E692" s="111"/>
      <c r="F692" s="172"/>
      <c r="G692" s="594"/>
      <c r="H692" s="125"/>
      <c r="I692" s="569"/>
      <c r="J692" s="182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  <c r="AZ692" s="176"/>
      <c r="BA692" s="176"/>
      <c r="BB692" s="176"/>
      <c r="BC692" s="176"/>
      <c r="BD692" s="176"/>
      <c r="BE692" s="176"/>
      <c r="BF692" s="176"/>
      <c r="BG692" s="176"/>
      <c r="BH692" s="176"/>
      <c r="BI692" s="176"/>
      <c r="BJ692" s="176"/>
      <c r="BK692" s="176"/>
      <c r="BL692" s="176"/>
      <c r="BM692" s="176"/>
      <c r="BN692" s="176"/>
      <c r="BO692" s="176"/>
      <c r="BP692" s="176"/>
      <c r="BQ692" s="176"/>
      <c r="BR692" s="176"/>
      <c r="BS692" s="176"/>
      <c r="BT692" s="176"/>
      <c r="BU692" s="176"/>
      <c r="BV692" s="176"/>
      <c r="BW692" s="176"/>
      <c r="BX692" s="176"/>
      <c r="BY692" s="176"/>
      <c r="BZ692" s="176"/>
      <c r="CA692" s="176"/>
      <c r="CB692" s="176"/>
      <c r="CC692" s="176"/>
      <c r="CD692" s="176"/>
      <c r="CE692" s="176"/>
      <c r="CF692" s="176"/>
      <c r="CG692" s="176"/>
      <c r="CH692" s="176"/>
      <c r="CI692" s="176"/>
      <c r="CJ692" s="176"/>
      <c r="CK692" s="176"/>
      <c r="CL692" s="176"/>
      <c r="CM692" s="176"/>
      <c r="CN692" s="176"/>
      <c r="CO692" s="176"/>
      <c r="CP692" s="176"/>
      <c r="CQ692" s="176"/>
      <c r="CR692" s="176"/>
      <c r="CS692" s="176"/>
      <c r="CT692" s="176"/>
      <c r="CU692" s="176"/>
      <c r="CV692" s="176"/>
      <c r="CW692" s="176"/>
      <c r="CX692" s="176"/>
      <c r="CY692" s="176"/>
      <c r="CZ692" s="176"/>
      <c r="DA692" s="176"/>
      <c r="DB692" s="176"/>
      <c r="DC692" s="176"/>
      <c r="DD692" s="176"/>
      <c r="DE692" s="176"/>
      <c r="DF692" s="176"/>
      <c r="DG692" s="176"/>
      <c r="DH692" s="176"/>
      <c r="DI692" s="176"/>
      <c r="DJ692" s="176"/>
      <c r="DK692" s="176"/>
      <c r="DL692" s="176"/>
      <c r="DM692" s="176"/>
      <c r="DN692" s="176"/>
      <c r="DO692" s="176"/>
      <c r="DP692" s="176"/>
      <c r="DQ692" s="176"/>
      <c r="DR692" s="176"/>
      <c r="DS692" s="176"/>
      <c r="DT692" s="176"/>
      <c r="DU692" s="176"/>
      <c r="DV692" s="176"/>
      <c r="DW692" s="176"/>
      <c r="DX692" s="176"/>
      <c r="DY692" s="176"/>
      <c r="DZ692" s="176"/>
      <c r="EA692" s="176"/>
      <c r="EB692" s="176"/>
      <c r="EC692" s="176"/>
      <c r="ED692" s="176"/>
      <c r="EE692" s="176"/>
      <c r="EF692" s="176"/>
      <c r="EG692" s="176"/>
      <c r="EH692" s="176"/>
      <c r="EI692" s="176"/>
      <c r="EJ692" s="176"/>
      <c r="EK692" s="176"/>
      <c r="EL692" s="176"/>
      <c r="EM692" s="176"/>
      <c r="EN692" s="176"/>
      <c r="EO692" s="176"/>
      <c r="EP692" s="176"/>
      <c r="EQ692" s="176"/>
      <c r="ER692" s="176"/>
      <c r="ES692" s="176"/>
      <c r="ET692" s="176"/>
      <c r="EU692" s="176"/>
      <c r="EV692" s="176"/>
      <c r="EW692" s="176"/>
      <c r="EX692" s="176"/>
      <c r="EY692" s="176"/>
      <c r="EZ692" s="176"/>
      <c r="FA692" s="176"/>
      <c r="FB692" s="176"/>
      <c r="FC692" s="176"/>
      <c r="FD692" s="176"/>
      <c r="FE692" s="176"/>
      <c r="FF692" s="176"/>
      <c r="FG692" s="176"/>
      <c r="FH692" s="176"/>
      <c r="FI692" s="176"/>
      <c r="FJ692" s="176"/>
      <c r="FK692" s="176"/>
      <c r="FL692" s="176"/>
      <c r="FM692" s="176"/>
      <c r="FN692" s="176"/>
      <c r="FO692" s="176"/>
      <c r="FP692" s="176"/>
      <c r="FQ692" s="176"/>
      <c r="FR692" s="176"/>
      <c r="FS692" s="176"/>
      <c r="FT692" s="176"/>
      <c r="FU692" s="176"/>
      <c r="FV692" s="176"/>
      <c r="FW692" s="176"/>
      <c r="FX692" s="176"/>
      <c r="FY692" s="176"/>
      <c r="FZ692" s="176"/>
      <c r="GA692" s="176"/>
      <c r="GB692" s="176"/>
      <c r="GC692" s="176"/>
      <c r="GD692" s="176"/>
      <c r="GE692" s="176"/>
      <c r="GF692" s="176"/>
      <c r="GG692" s="176"/>
      <c r="GH692" s="176"/>
      <c r="GI692" s="176"/>
      <c r="GJ692" s="176"/>
      <c r="GK692" s="176"/>
      <c r="GL692" s="176"/>
      <c r="GM692" s="176"/>
      <c r="GN692" s="176"/>
      <c r="GO692" s="176"/>
      <c r="GP692" s="176"/>
      <c r="GQ692" s="176"/>
      <c r="GR692" s="176"/>
      <c r="GS692" s="176"/>
      <c r="GT692" s="176"/>
      <c r="GU692" s="176"/>
      <c r="GV692" s="176"/>
      <c r="GW692" s="176"/>
      <c r="GX692" s="176"/>
      <c r="GY692" s="176"/>
      <c r="GZ692" s="176"/>
      <c r="HA692" s="176"/>
      <c r="HB692" s="176"/>
      <c r="HC692" s="176"/>
      <c r="HD692" s="176"/>
      <c r="HE692" s="176"/>
      <c r="HF692" s="176"/>
      <c r="HG692" s="176"/>
      <c r="HH692" s="176"/>
      <c r="HI692" s="176"/>
      <c r="HJ692" s="176"/>
      <c r="HK692" s="176"/>
      <c r="HL692" s="176"/>
      <c r="HM692" s="176"/>
      <c r="HN692" s="176"/>
      <c r="HO692" s="176"/>
      <c r="HP692" s="176"/>
      <c r="HQ692" s="176"/>
      <c r="HR692" s="176"/>
      <c r="HS692" s="176"/>
      <c r="HT692" s="176"/>
      <c r="HU692" s="176"/>
      <c r="HV692" s="176"/>
      <c r="HW692" s="176"/>
      <c r="HX692" s="176"/>
      <c r="HY692" s="176"/>
      <c r="HZ692" s="176"/>
      <c r="IA692" s="176"/>
      <c r="IB692" s="176"/>
      <c r="IC692" s="176"/>
      <c r="ID692" s="176"/>
      <c r="IE692" s="176"/>
      <c r="IF692" s="176"/>
      <c r="IG692" s="176"/>
      <c r="IH692" s="176"/>
      <c r="II692" s="176"/>
      <c r="IJ692" s="176"/>
      <c r="IK692" s="176"/>
      <c r="IL692" s="176"/>
      <c r="IM692" s="176"/>
      <c r="IN692" s="176"/>
      <c r="IO692" s="176"/>
      <c r="IP692" s="176"/>
      <c r="IQ692" s="176"/>
      <c r="IR692" s="176"/>
      <c r="IS692" s="176"/>
      <c r="IT692" s="176"/>
      <c r="IU692" s="176"/>
      <c r="IV692" s="176"/>
    </row>
    <row r="693" spans="1:256" s="177" customFormat="1" x14ac:dyDescent="0.2">
      <c r="A693" s="591"/>
      <c r="B693" s="170" t="s">
        <v>230</v>
      </c>
      <c r="C693" s="808"/>
      <c r="D693" s="809"/>
      <c r="E693" s="809"/>
      <c r="F693" s="809"/>
      <c r="G693" s="809"/>
      <c r="H693" s="810"/>
      <c r="I693" s="171">
        <f>SUM(H691:H692)</f>
        <v>4.16</v>
      </c>
      <c r="J693" s="182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  <c r="AZ693" s="176"/>
      <c r="BA693" s="176"/>
      <c r="BB693" s="176"/>
      <c r="BC693" s="176"/>
      <c r="BD693" s="176"/>
      <c r="BE693" s="176"/>
      <c r="BF693" s="176"/>
      <c r="BG693" s="176"/>
      <c r="BH693" s="176"/>
      <c r="BI693" s="176"/>
      <c r="BJ693" s="176"/>
      <c r="BK693" s="176"/>
      <c r="BL693" s="176"/>
      <c r="BM693" s="176"/>
      <c r="BN693" s="176"/>
      <c r="BO693" s="176"/>
      <c r="BP693" s="176"/>
      <c r="BQ693" s="176"/>
      <c r="BR693" s="176"/>
      <c r="BS693" s="176"/>
      <c r="BT693" s="176"/>
      <c r="BU693" s="176"/>
      <c r="BV693" s="176"/>
      <c r="BW693" s="176"/>
      <c r="BX693" s="176"/>
      <c r="BY693" s="176"/>
      <c r="BZ693" s="176"/>
      <c r="CA693" s="176"/>
      <c r="CB693" s="176"/>
      <c r="CC693" s="176"/>
      <c r="CD693" s="176"/>
      <c r="CE693" s="176"/>
      <c r="CF693" s="176"/>
      <c r="CG693" s="176"/>
      <c r="CH693" s="176"/>
      <c r="CI693" s="176"/>
      <c r="CJ693" s="176"/>
      <c r="CK693" s="176"/>
      <c r="CL693" s="176"/>
      <c r="CM693" s="176"/>
      <c r="CN693" s="176"/>
      <c r="CO693" s="176"/>
      <c r="CP693" s="176"/>
      <c r="CQ693" s="176"/>
      <c r="CR693" s="176"/>
      <c r="CS693" s="176"/>
      <c r="CT693" s="176"/>
      <c r="CU693" s="176"/>
      <c r="CV693" s="176"/>
      <c r="CW693" s="176"/>
      <c r="CX693" s="176"/>
      <c r="CY693" s="176"/>
      <c r="CZ693" s="176"/>
      <c r="DA693" s="176"/>
      <c r="DB693" s="176"/>
      <c r="DC693" s="176"/>
      <c r="DD693" s="176"/>
      <c r="DE693" s="176"/>
      <c r="DF693" s="176"/>
      <c r="DG693" s="176"/>
      <c r="DH693" s="176"/>
      <c r="DI693" s="176"/>
      <c r="DJ693" s="176"/>
      <c r="DK693" s="176"/>
      <c r="DL693" s="176"/>
      <c r="DM693" s="176"/>
      <c r="DN693" s="176"/>
      <c r="DO693" s="176"/>
      <c r="DP693" s="176"/>
      <c r="DQ693" s="176"/>
      <c r="DR693" s="176"/>
      <c r="DS693" s="176"/>
      <c r="DT693" s="176"/>
      <c r="DU693" s="176"/>
      <c r="DV693" s="176"/>
      <c r="DW693" s="176"/>
      <c r="DX693" s="176"/>
      <c r="DY693" s="176"/>
      <c r="DZ693" s="176"/>
      <c r="EA693" s="176"/>
      <c r="EB693" s="176"/>
      <c r="EC693" s="176"/>
      <c r="ED693" s="176"/>
      <c r="EE693" s="176"/>
      <c r="EF693" s="176"/>
      <c r="EG693" s="176"/>
      <c r="EH693" s="176"/>
      <c r="EI693" s="176"/>
      <c r="EJ693" s="176"/>
      <c r="EK693" s="176"/>
      <c r="EL693" s="176"/>
      <c r="EM693" s="176"/>
      <c r="EN693" s="176"/>
      <c r="EO693" s="176"/>
      <c r="EP693" s="176"/>
      <c r="EQ693" s="176"/>
      <c r="ER693" s="176"/>
      <c r="ES693" s="176"/>
      <c r="ET693" s="176"/>
      <c r="EU693" s="176"/>
      <c r="EV693" s="176"/>
      <c r="EW693" s="176"/>
      <c r="EX693" s="176"/>
      <c r="EY693" s="176"/>
      <c r="EZ693" s="176"/>
      <c r="FA693" s="176"/>
      <c r="FB693" s="176"/>
      <c r="FC693" s="176"/>
      <c r="FD693" s="176"/>
      <c r="FE693" s="176"/>
      <c r="FF693" s="176"/>
      <c r="FG693" s="176"/>
      <c r="FH693" s="176"/>
      <c r="FI693" s="176"/>
      <c r="FJ693" s="176"/>
      <c r="FK693" s="176"/>
      <c r="FL693" s="176"/>
      <c r="FM693" s="176"/>
      <c r="FN693" s="176"/>
      <c r="FO693" s="176"/>
      <c r="FP693" s="176"/>
      <c r="FQ693" s="176"/>
      <c r="FR693" s="176"/>
      <c r="FS693" s="176"/>
      <c r="FT693" s="176"/>
      <c r="FU693" s="176"/>
      <c r="FV693" s="176"/>
      <c r="FW693" s="176"/>
      <c r="FX693" s="176"/>
      <c r="FY693" s="176"/>
      <c r="FZ693" s="176"/>
      <c r="GA693" s="176"/>
      <c r="GB693" s="176"/>
      <c r="GC693" s="176"/>
      <c r="GD693" s="176"/>
      <c r="GE693" s="176"/>
      <c r="GF693" s="176"/>
      <c r="GG693" s="176"/>
      <c r="GH693" s="176"/>
      <c r="GI693" s="176"/>
      <c r="GJ693" s="176"/>
      <c r="GK693" s="176"/>
      <c r="GL693" s="176"/>
      <c r="GM693" s="176"/>
      <c r="GN693" s="176"/>
      <c r="GO693" s="176"/>
      <c r="GP693" s="176"/>
      <c r="GQ693" s="176"/>
      <c r="GR693" s="176"/>
      <c r="GS693" s="176"/>
      <c r="GT693" s="176"/>
      <c r="GU693" s="176"/>
      <c r="GV693" s="176"/>
      <c r="GW693" s="176"/>
      <c r="GX693" s="176"/>
      <c r="GY693" s="176"/>
      <c r="GZ693" s="176"/>
      <c r="HA693" s="176"/>
      <c r="HB693" s="176"/>
      <c r="HC693" s="176"/>
      <c r="HD693" s="176"/>
      <c r="HE693" s="176"/>
      <c r="HF693" s="176"/>
      <c r="HG693" s="176"/>
      <c r="HH693" s="176"/>
      <c r="HI693" s="176"/>
      <c r="HJ693" s="176"/>
      <c r="HK693" s="176"/>
      <c r="HL693" s="176"/>
      <c r="HM693" s="176"/>
      <c r="HN693" s="176"/>
      <c r="HO693" s="176"/>
      <c r="HP693" s="176"/>
      <c r="HQ693" s="176"/>
      <c r="HR693" s="176"/>
      <c r="HS693" s="176"/>
      <c r="HT693" s="176"/>
      <c r="HU693" s="176"/>
      <c r="HV693" s="176"/>
      <c r="HW693" s="176"/>
      <c r="HX693" s="176"/>
      <c r="HY693" s="176"/>
      <c r="HZ693" s="176"/>
      <c r="IA693" s="176"/>
      <c r="IB693" s="176"/>
      <c r="IC693" s="176"/>
      <c r="ID693" s="176"/>
      <c r="IE693" s="176"/>
      <c r="IF693" s="176"/>
      <c r="IG693" s="176"/>
      <c r="IH693" s="176"/>
      <c r="II693" s="176"/>
      <c r="IJ693" s="176"/>
      <c r="IK693" s="176"/>
      <c r="IL693" s="176"/>
      <c r="IM693" s="176"/>
      <c r="IN693" s="176"/>
      <c r="IO693" s="176"/>
      <c r="IP693" s="176"/>
      <c r="IQ693" s="176"/>
      <c r="IR693" s="176"/>
      <c r="IS693" s="176"/>
      <c r="IT693" s="176"/>
      <c r="IU693" s="176"/>
      <c r="IV693" s="176"/>
    </row>
    <row r="694" spans="1:256" s="177" customFormat="1" x14ac:dyDescent="0.2">
      <c r="A694" s="591"/>
      <c r="B694" s="126"/>
      <c r="C694" s="127"/>
      <c r="D694" s="127"/>
      <c r="E694" s="128"/>
      <c r="F694" s="88"/>
      <c r="G694" s="129"/>
      <c r="H694" s="130"/>
      <c r="I694" s="131"/>
      <c r="J694" s="182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  <c r="AZ694" s="176"/>
      <c r="BA694" s="176"/>
      <c r="BB694" s="176"/>
      <c r="BC694" s="176"/>
      <c r="BD694" s="176"/>
      <c r="BE694" s="176"/>
      <c r="BF694" s="176"/>
      <c r="BG694" s="176"/>
      <c r="BH694" s="176"/>
      <c r="BI694" s="176"/>
      <c r="BJ694" s="176"/>
      <c r="BK694" s="176"/>
      <c r="BL694" s="176"/>
      <c r="BM694" s="176"/>
      <c r="BN694" s="176"/>
      <c r="BO694" s="176"/>
      <c r="BP694" s="176"/>
      <c r="BQ694" s="176"/>
      <c r="BR694" s="176"/>
      <c r="BS694" s="176"/>
      <c r="BT694" s="176"/>
      <c r="BU694" s="176"/>
      <c r="BV694" s="176"/>
      <c r="BW694" s="176"/>
      <c r="BX694" s="176"/>
      <c r="BY694" s="176"/>
      <c r="BZ694" s="176"/>
      <c r="CA694" s="176"/>
      <c r="CB694" s="176"/>
      <c r="CC694" s="176"/>
      <c r="CD694" s="176"/>
      <c r="CE694" s="176"/>
      <c r="CF694" s="176"/>
      <c r="CG694" s="176"/>
      <c r="CH694" s="176"/>
      <c r="CI694" s="176"/>
      <c r="CJ694" s="176"/>
      <c r="CK694" s="176"/>
      <c r="CL694" s="176"/>
      <c r="CM694" s="176"/>
      <c r="CN694" s="176"/>
      <c r="CO694" s="176"/>
      <c r="CP694" s="176"/>
      <c r="CQ694" s="176"/>
      <c r="CR694" s="176"/>
      <c r="CS694" s="176"/>
      <c r="CT694" s="176"/>
      <c r="CU694" s="176"/>
      <c r="CV694" s="176"/>
      <c r="CW694" s="176"/>
      <c r="CX694" s="176"/>
      <c r="CY694" s="176"/>
      <c r="CZ694" s="176"/>
      <c r="DA694" s="176"/>
      <c r="DB694" s="176"/>
      <c r="DC694" s="176"/>
      <c r="DD694" s="176"/>
      <c r="DE694" s="176"/>
      <c r="DF694" s="176"/>
      <c r="DG694" s="176"/>
      <c r="DH694" s="176"/>
      <c r="DI694" s="176"/>
      <c r="DJ694" s="176"/>
      <c r="DK694" s="176"/>
      <c r="DL694" s="176"/>
      <c r="DM694" s="176"/>
      <c r="DN694" s="176"/>
      <c r="DO694" s="176"/>
      <c r="DP694" s="176"/>
      <c r="DQ694" s="176"/>
      <c r="DR694" s="176"/>
      <c r="DS694" s="176"/>
      <c r="DT694" s="176"/>
      <c r="DU694" s="176"/>
      <c r="DV694" s="176"/>
      <c r="DW694" s="176"/>
      <c r="DX694" s="176"/>
      <c r="DY694" s="176"/>
      <c r="DZ694" s="176"/>
      <c r="EA694" s="176"/>
      <c r="EB694" s="176"/>
      <c r="EC694" s="176"/>
      <c r="ED694" s="176"/>
      <c r="EE694" s="176"/>
      <c r="EF694" s="176"/>
      <c r="EG694" s="176"/>
      <c r="EH694" s="176"/>
      <c r="EI694" s="176"/>
      <c r="EJ694" s="176"/>
      <c r="EK694" s="176"/>
      <c r="EL694" s="176"/>
      <c r="EM694" s="176"/>
      <c r="EN694" s="176"/>
      <c r="EO694" s="176"/>
      <c r="EP694" s="176"/>
      <c r="EQ694" s="176"/>
      <c r="ER694" s="176"/>
      <c r="ES694" s="176"/>
      <c r="ET694" s="176"/>
      <c r="EU694" s="176"/>
      <c r="EV694" s="176"/>
      <c r="EW694" s="176"/>
      <c r="EX694" s="176"/>
      <c r="EY694" s="176"/>
      <c r="EZ694" s="176"/>
      <c r="FA694" s="176"/>
      <c r="FB694" s="176"/>
      <c r="FC694" s="176"/>
      <c r="FD694" s="176"/>
      <c r="FE694" s="176"/>
      <c r="FF694" s="176"/>
      <c r="FG694" s="176"/>
      <c r="FH694" s="176"/>
      <c r="FI694" s="176"/>
      <c r="FJ694" s="176"/>
      <c r="FK694" s="176"/>
      <c r="FL694" s="176"/>
      <c r="FM694" s="176"/>
      <c r="FN694" s="176"/>
      <c r="FO694" s="176"/>
      <c r="FP694" s="176"/>
      <c r="FQ694" s="176"/>
      <c r="FR694" s="176"/>
      <c r="FS694" s="176"/>
      <c r="FT694" s="176"/>
      <c r="FU694" s="176"/>
      <c r="FV694" s="176"/>
      <c r="FW694" s="176"/>
      <c r="FX694" s="176"/>
      <c r="FY694" s="176"/>
      <c r="FZ694" s="176"/>
      <c r="GA694" s="176"/>
      <c r="GB694" s="176"/>
      <c r="GC694" s="176"/>
      <c r="GD694" s="176"/>
      <c r="GE694" s="176"/>
      <c r="GF694" s="176"/>
      <c r="GG694" s="176"/>
      <c r="GH694" s="176"/>
      <c r="GI694" s="176"/>
      <c r="GJ694" s="176"/>
      <c r="GK694" s="176"/>
      <c r="GL694" s="176"/>
      <c r="GM694" s="176"/>
      <c r="GN694" s="176"/>
      <c r="GO694" s="176"/>
      <c r="GP694" s="176"/>
      <c r="GQ694" s="176"/>
      <c r="GR694" s="176"/>
      <c r="GS694" s="176"/>
      <c r="GT694" s="176"/>
      <c r="GU694" s="176"/>
      <c r="GV694" s="176"/>
      <c r="GW694" s="176"/>
      <c r="GX694" s="176"/>
      <c r="GY694" s="176"/>
      <c r="GZ694" s="176"/>
      <c r="HA694" s="176"/>
      <c r="HB694" s="176"/>
      <c r="HC694" s="176"/>
      <c r="HD694" s="176"/>
      <c r="HE694" s="176"/>
      <c r="HF694" s="176"/>
      <c r="HG694" s="176"/>
      <c r="HH694" s="176"/>
      <c r="HI694" s="176"/>
      <c r="HJ694" s="176"/>
      <c r="HK694" s="176"/>
      <c r="HL694" s="176"/>
      <c r="HM694" s="176"/>
      <c r="HN694" s="176"/>
      <c r="HO694" s="176"/>
      <c r="HP694" s="176"/>
      <c r="HQ694" s="176"/>
      <c r="HR694" s="176"/>
      <c r="HS694" s="176"/>
      <c r="HT694" s="176"/>
      <c r="HU694" s="176"/>
      <c r="HV694" s="176"/>
      <c r="HW694" s="176"/>
      <c r="HX694" s="176"/>
      <c r="HY694" s="176"/>
      <c r="HZ694" s="176"/>
      <c r="IA694" s="176"/>
      <c r="IB694" s="176"/>
      <c r="IC694" s="176"/>
      <c r="ID694" s="176"/>
      <c r="IE694" s="176"/>
      <c r="IF694" s="176"/>
      <c r="IG694" s="176"/>
      <c r="IH694" s="176"/>
      <c r="II694" s="176"/>
      <c r="IJ694" s="176"/>
      <c r="IK694" s="176"/>
      <c r="IL694" s="176"/>
      <c r="IM694" s="176"/>
      <c r="IN694" s="176"/>
      <c r="IO694" s="176"/>
      <c r="IP694" s="176"/>
      <c r="IQ694" s="176"/>
      <c r="IR694" s="176"/>
      <c r="IS694" s="176"/>
      <c r="IT694" s="176"/>
      <c r="IU694" s="176"/>
      <c r="IV694" s="176"/>
    </row>
    <row r="695" spans="1:256" s="177" customFormat="1" x14ac:dyDescent="0.2">
      <c r="A695" s="591"/>
      <c r="B695" s="811" t="s">
        <v>231</v>
      </c>
      <c r="C695" s="813" t="s">
        <v>22</v>
      </c>
      <c r="D695" s="813" t="s">
        <v>223</v>
      </c>
      <c r="E695" s="813" t="s">
        <v>17</v>
      </c>
      <c r="F695" s="816" t="s">
        <v>224</v>
      </c>
      <c r="G695" s="818" t="s">
        <v>225</v>
      </c>
      <c r="H695" s="819"/>
      <c r="I695" s="820" t="s">
        <v>232</v>
      </c>
      <c r="J695" s="182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  <c r="AZ695" s="176"/>
      <c r="BA695" s="176"/>
      <c r="BB695" s="176"/>
      <c r="BC695" s="176"/>
      <c r="BD695" s="176"/>
      <c r="BE695" s="176"/>
      <c r="BF695" s="176"/>
      <c r="BG695" s="176"/>
      <c r="BH695" s="176"/>
      <c r="BI695" s="176"/>
      <c r="BJ695" s="176"/>
      <c r="BK695" s="176"/>
      <c r="BL695" s="176"/>
      <c r="BM695" s="176"/>
      <c r="BN695" s="176"/>
      <c r="BO695" s="176"/>
      <c r="BP695" s="176"/>
      <c r="BQ695" s="176"/>
      <c r="BR695" s="176"/>
      <c r="BS695" s="176"/>
      <c r="BT695" s="176"/>
      <c r="BU695" s="176"/>
      <c r="BV695" s="176"/>
      <c r="BW695" s="176"/>
      <c r="BX695" s="176"/>
      <c r="BY695" s="176"/>
      <c r="BZ695" s="176"/>
      <c r="CA695" s="176"/>
      <c r="CB695" s="176"/>
      <c r="CC695" s="176"/>
      <c r="CD695" s="176"/>
      <c r="CE695" s="176"/>
      <c r="CF695" s="176"/>
      <c r="CG695" s="176"/>
      <c r="CH695" s="176"/>
      <c r="CI695" s="176"/>
      <c r="CJ695" s="176"/>
      <c r="CK695" s="176"/>
      <c r="CL695" s="176"/>
      <c r="CM695" s="176"/>
      <c r="CN695" s="176"/>
      <c r="CO695" s="176"/>
      <c r="CP695" s="176"/>
      <c r="CQ695" s="176"/>
      <c r="CR695" s="176"/>
      <c r="CS695" s="176"/>
      <c r="CT695" s="176"/>
      <c r="CU695" s="176"/>
      <c r="CV695" s="176"/>
      <c r="CW695" s="176"/>
      <c r="CX695" s="176"/>
      <c r="CY695" s="176"/>
      <c r="CZ695" s="176"/>
      <c r="DA695" s="176"/>
      <c r="DB695" s="176"/>
      <c r="DC695" s="176"/>
      <c r="DD695" s="176"/>
      <c r="DE695" s="176"/>
      <c r="DF695" s="176"/>
      <c r="DG695" s="176"/>
      <c r="DH695" s="176"/>
      <c r="DI695" s="176"/>
      <c r="DJ695" s="176"/>
      <c r="DK695" s="176"/>
      <c r="DL695" s="176"/>
      <c r="DM695" s="176"/>
      <c r="DN695" s="176"/>
      <c r="DO695" s="176"/>
      <c r="DP695" s="176"/>
      <c r="DQ695" s="176"/>
      <c r="DR695" s="176"/>
      <c r="DS695" s="176"/>
      <c r="DT695" s="176"/>
      <c r="DU695" s="176"/>
      <c r="DV695" s="176"/>
      <c r="DW695" s="176"/>
      <c r="DX695" s="176"/>
      <c r="DY695" s="176"/>
      <c r="DZ695" s="176"/>
      <c r="EA695" s="176"/>
      <c r="EB695" s="176"/>
      <c r="EC695" s="176"/>
      <c r="ED695" s="176"/>
      <c r="EE695" s="176"/>
      <c r="EF695" s="176"/>
      <c r="EG695" s="176"/>
      <c r="EH695" s="176"/>
      <c r="EI695" s="176"/>
      <c r="EJ695" s="176"/>
      <c r="EK695" s="176"/>
      <c r="EL695" s="176"/>
      <c r="EM695" s="176"/>
      <c r="EN695" s="176"/>
      <c r="EO695" s="176"/>
      <c r="EP695" s="176"/>
      <c r="EQ695" s="176"/>
      <c r="ER695" s="176"/>
      <c r="ES695" s="176"/>
      <c r="ET695" s="176"/>
      <c r="EU695" s="176"/>
      <c r="EV695" s="176"/>
      <c r="EW695" s="176"/>
      <c r="EX695" s="176"/>
      <c r="EY695" s="176"/>
      <c r="EZ695" s="176"/>
      <c r="FA695" s="176"/>
      <c r="FB695" s="176"/>
      <c r="FC695" s="176"/>
      <c r="FD695" s="176"/>
      <c r="FE695" s="176"/>
      <c r="FF695" s="176"/>
      <c r="FG695" s="176"/>
      <c r="FH695" s="176"/>
      <c r="FI695" s="176"/>
      <c r="FJ695" s="176"/>
      <c r="FK695" s="176"/>
      <c r="FL695" s="176"/>
      <c r="FM695" s="176"/>
      <c r="FN695" s="176"/>
      <c r="FO695" s="176"/>
      <c r="FP695" s="176"/>
      <c r="FQ695" s="176"/>
      <c r="FR695" s="176"/>
      <c r="FS695" s="176"/>
      <c r="FT695" s="176"/>
      <c r="FU695" s="176"/>
      <c r="FV695" s="176"/>
      <c r="FW695" s="176"/>
      <c r="FX695" s="176"/>
      <c r="FY695" s="176"/>
      <c r="FZ695" s="176"/>
      <c r="GA695" s="176"/>
      <c r="GB695" s="176"/>
      <c r="GC695" s="176"/>
      <c r="GD695" s="176"/>
      <c r="GE695" s="176"/>
      <c r="GF695" s="176"/>
      <c r="GG695" s="176"/>
      <c r="GH695" s="176"/>
      <c r="GI695" s="176"/>
      <c r="GJ695" s="176"/>
      <c r="GK695" s="176"/>
      <c r="GL695" s="176"/>
      <c r="GM695" s="176"/>
      <c r="GN695" s="176"/>
      <c r="GO695" s="176"/>
      <c r="GP695" s="176"/>
      <c r="GQ695" s="176"/>
      <c r="GR695" s="176"/>
      <c r="GS695" s="176"/>
      <c r="GT695" s="176"/>
      <c r="GU695" s="176"/>
      <c r="GV695" s="176"/>
      <c r="GW695" s="176"/>
      <c r="GX695" s="176"/>
      <c r="GY695" s="176"/>
      <c r="GZ695" s="176"/>
      <c r="HA695" s="176"/>
      <c r="HB695" s="176"/>
      <c r="HC695" s="176"/>
      <c r="HD695" s="176"/>
      <c r="HE695" s="176"/>
      <c r="HF695" s="176"/>
      <c r="HG695" s="176"/>
      <c r="HH695" s="176"/>
      <c r="HI695" s="176"/>
      <c r="HJ695" s="176"/>
      <c r="HK695" s="176"/>
      <c r="HL695" s="176"/>
      <c r="HM695" s="176"/>
      <c r="HN695" s="176"/>
      <c r="HO695" s="176"/>
      <c r="HP695" s="176"/>
      <c r="HQ695" s="176"/>
      <c r="HR695" s="176"/>
      <c r="HS695" s="176"/>
      <c r="HT695" s="176"/>
      <c r="HU695" s="176"/>
      <c r="HV695" s="176"/>
      <c r="HW695" s="176"/>
      <c r="HX695" s="176"/>
      <c r="HY695" s="176"/>
      <c r="HZ695" s="176"/>
      <c r="IA695" s="176"/>
      <c r="IB695" s="176"/>
      <c r="IC695" s="176"/>
      <c r="ID695" s="176"/>
      <c r="IE695" s="176"/>
      <c r="IF695" s="176"/>
      <c r="IG695" s="176"/>
      <c r="IH695" s="176"/>
      <c r="II695" s="176"/>
      <c r="IJ695" s="176"/>
      <c r="IK695" s="176"/>
      <c r="IL695" s="176"/>
      <c r="IM695" s="176"/>
      <c r="IN695" s="176"/>
      <c r="IO695" s="176"/>
      <c r="IP695" s="176"/>
      <c r="IQ695" s="176"/>
      <c r="IR695" s="176"/>
      <c r="IS695" s="176"/>
      <c r="IT695" s="176"/>
      <c r="IU695" s="176"/>
      <c r="IV695" s="176"/>
    </row>
    <row r="696" spans="1:256" s="177" customFormat="1" x14ac:dyDescent="0.2">
      <c r="A696" s="591"/>
      <c r="B696" s="812"/>
      <c r="C696" s="814"/>
      <c r="D696" s="814"/>
      <c r="E696" s="815"/>
      <c r="F696" s="817"/>
      <c r="G696" s="165" t="s">
        <v>227</v>
      </c>
      <c r="H696" s="166" t="s">
        <v>228</v>
      </c>
      <c r="I696" s="821"/>
      <c r="J696" s="182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  <c r="AZ696" s="176"/>
      <c r="BA696" s="176"/>
      <c r="BB696" s="176"/>
      <c r="BC696" s="176"/>
      <c r="BD696" s="176"/>
      <c r="BE696" s="176"/>
      <c r="BF696" s="176"/>
      <c r="BG696" s="176"/>
      <c r="BH696" s="176"/>
      <c r="BI696" s="176"/>
      <c r="BJ696" s="176"/>
      <c r="BK696" s="176"/>
      <c r="BL696" s="176"/>
      <c r="BM696" s="176"/>
      <c r="BN696" s="176"/>
      <c r="BO696" s="176"/>
      <c r="BP696" s="176"/>
      <c r="BQ696" s="176"/>
      <c r="BR696" s="176"/>
      <c r="BS696" s="176"/>
      <c r="BT696" s="176"/>
      <c r="BU696" s="176"/>
      <c r="BV696" s="176"/>
      <c r="BW696" s="176"/>
      <c r="BX696" s="176"/>
      <c r="BY696" s="176"/>
      <c r="BZ696" s="176"/>
      <c r="CA696" s="176"/>
      <c r="CB696" s="176"/>
      <c r="CC696" s="176"/>
      <c r="CD696" s="176"/>
      <c r="CE696" s="176"/>
      <c r="CF696" s="176"/>
      <c r="CG696" s="176"/>
      <c r="CH696" s="176"/>
      <c r="CI696" s="176"/>
      <c r="CJ696" s="176"/>
      <c r="CK696" s="176"/>
      <c r="CL696" s="176"/>
      <c r="CM696" s="176"/>
      <c r="CN696" s="176"/>
      <c r="CO696" s="176"/>
      <c r="CP696" s="176"/>
      <c r="CQ696" s="176"/>
      <c r="CR696" s="176"/>
      <c r="CS696" s="176"/>
      <c r="CT696" s="176"/>
      <c r="CU696" s="176"/>
      <c r="CV696" s="176"/>
      <c r="CW696" s="176"/>
      <c r="CX696" s="176"/>
      <c r="CY696" s="176"/>
      <c r="CZ696" s="176"/>
      <c r="DA696" s="176"/>
      <c r="DB696" s="176"/>
      <c r="DC696" s="176"/>
      <c r="DD696" s="176"/>
      <c r="DE696" s="176"/>
      <c r="DF696" s="176"/>
      <c r="DG696" s="176"/>
      <c r="DH696" s="176"/>
      <c r="DI696" s="176"/>
      <c r="DJ696" s="176"/>
      <c r="DK696" s="176"/>
      <c r="DL696" s="176"/>
      <c r="DM696" s="176"/>
      <c r="DN696" s="176"/>
      <c r="DO696" s="176"/>
      <c r="DP696" s="176"/>
      <c r="DQ696" s="176"/>
      <c r="DR696" s="176"/>
      <c r="DS696" s="176"/>
      <c r="DT696" s="176"/>
      <c r="DU696" s="176"/>
      <c r="DV696" s="176"/>
      <c r="DW696" s="176"/>
      <c r="DX696" s="176"/>
      <c r="DY696" s="176"/>
      <c r="DZ696" s="176"/>
      <c r="EA696" s="176"/>
      <c r="EB696" s="176"/>
      <c r="EC696" s="176"/>
      <c r="ED696" s="176"/>
      <c r="EE696" s="176"/>
      <c r="EF696" s="176"/>
      <c r="EG696" s="176"/>
      <c r="EH696" s="176"/>
      <c r="EI696" s="176"/>
      <c r="EJ696" s="176"/>
      <c r="EK696" s="176"/>
      <c r="EL696" s="176"/>
      <c r="EM696" s="176"/>
      <c r="EN696" s="176"/>
      <c r="EO696" s="176"/>
      <c r="EP696" s="176"/>
      <c r="EQ696" s="176"/>
      <c r="ER696" s="176"/>
      <c r="ES696" s="176"/>
      <c r="ET696" s="176"/>
      <c r="EU696" s="176"/>
      <c r="EV696" s="176"/>
      <c r="EW696" s="176"/>
      <c r="EX696" s="176"/>
      <c r="EY696" s="176"/>
      <c r="EZ696" s="176"/>
      <c r="FA696" s="176"/>
      <c r="FB696" s="176"/>
      <c r="FC696" s="176"/>
      <c r="FD696" s="176"/>
      <c r="FE696" s="176"/>
      <c r="FF696" s="176"/>
      <c r="FG696" s="176"/>
      <c r="FH696" s="176"/>
      <c r="FI696" s="176"/>
      <c r="FJ696" s="176"/>
      <c r="FK696" s="176"/>
      <c r="FL696" s="176"/>
      <c r="FM696" s="176"/>
      <c r="FN696" s="176"/>
      <c r="FO696" s="176"/>
      <c r="FP696" s="176"/>
      <c r="FQ696" s="176"/>
      <c r="FR696" s="176"/>
      <c r="FS696" s="176"/>
      <c r="FT696" s="176"/>
      <c r="FU696" s="176"/>
      <c r="FV696" s="176"/>
      <c r="FW696" s="176"/>
      <c r="FX696" s="176"/>
      <c r="FY696" s="176"/>
      <c r="FZ696" s="176"/>
      <c r="GA696" s="176"/>
      <c r="GB696" s="176"/>
      <c r="GC696" s="176"/>
      <c r="GD696" s="176"/>
      <c r="GE696" s="176"/>
      <c r="GF696" s="176"/>
      <c r="GG696" s="176"/>
      <c r="GH696" s="176"/>
      <c r="GI696" s="176"/>
      <c r="GJ696" s="176"/>
      <c r="GK696" s="176"/>
      <c r="GL696" s="176"/>
      <c r="GM696" s="176"/>
      <c r="GN696" s="176"/>
      <c r="GO696" s="176"/>
      <c r="GP696" s="176"/>
      <c r="GQ696" s="176"/>
      <c r="GR696" s="176"/>
      <c r="GS696" s="176"/>
      <c r="GT696" s="176"/>
      <c r="GU696" s="176"/>
      <c r="GV696" s="176"/>
      <c r="GW696" s="176"/>
      <c r="GX696" s="176"/>
      <c r="GY696" s="176"/>
      <c r="GZ696" s="176"/>
      <c r="HA696" s="176"/>
      <c r="HB696" s="176"/>
      <c r="HC696" s="176"/>
      <c r="HD696" s="176"/>
      <c r="HE696" s="176"/>
      <c r="HF696" s="176"/>
      <c r="HG696" s="176"/>
      <c r="HH696" s="176"/>
      <c r="HI696" s="176"/>
      <c r="HJ696" s="176"/>
      <c r="HK696" s="176"/>
      <c r="HL696" s="176"/>
      <c r="HM696" s="176"/>
      <c r="HN696" s="176"/>
      <c r="HO696" s="176"/>
      <c r="HP696" s="176"/>
      <c r="HQ696" s="176"/>
      <c r="HR696" s="176"/>
      <c r="HS696" s="176"/>
      <c r="HT696" s="176"/>
      <c r="HU696" s="176"/>
      <c r="HV696" s="176"/>
      <c r="HW696" s="176"/>
      <c r="HX696" s="176"/>
      <c r="HY696" s="176"/>
      <c r="HZ696" s="176"/>
      <c r="IA696" s="176"/>
      <c r="IB696" s="176"/>
      <c r="IC696" s="176"/>
      <c r="ID696" s="176"/>
      <c r="IE696" s="176"/>
      <c r="IF696" s="176"/>
      <c r="IG696" s="176"/>
      <c r="IH696" s="176"/>
      <c r="II696" s="176"/>
      <c r="IJ696" s="176"/>
      <c r="IK696" s="176"/>
      <c r="IL696" s="176"/>
      <c r="IM696" s="176"/>
      <c r="IN696" s="176"/>
      <c r="IO696" s="176"/>
      <c r="IP696" s="176"/>
      <c r="IQ696" s="176"/>
      <c r="IR696" s="176"/>
      <c r="IS696" s="176"/>
      <c r="IT696" s="176"/>
      <c r="IU696" s="176"/>
      <c r="IV696" s="176"/>
    </row>
    <row r="697" spans="1:256" s="177" customFormat="1" x14ac:dyDescent="0.2">
      <c r="A697" s="591"/>
      <c r="B697" s="132"/>
      <c r="C697" s="110"/>
      <c r="D697" s="78"/>
      <c r="E697" s="111"/>
      <c r="F697" s="112"/>
      <c r="G697" s="113"/>
      <c r="H697" s="114"/>
      <c r="I697" s="159"/>
      <c r="J697" s="182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  <c r="AZ697" s="176"/>
      <c r="BA697" s="176"/>
      <c r="BB697" s="176"/>
      <c r="BC697" s="176"/>
      <c r="BD697" s="176"/>
      <c r="BE697" s="176"/>
      <c r="BF697" s="176"/>
      <c r="BG697" s="176"/>
      <c r="BH697" s="176"/>
      <c r="BI697" s="176"/>
      <c r="BJ697" s="176"/>
      <c r="BK697" s="176"/>
      <c r="BL697" s="176"/>
      <c r="BM697" s="176"/>
      <c r="BN697" s="176"/>
      <c r="BO697" s="176"/>
      <c r="BP697" s="176"/>
      <c r="BQ697" s="176"/>
      <c r="BR697" s="176"/>
      <c r="BS697" s="176"/>
      <c r="BT697" s="176"/>
      <c r="BU697" s="176"/>
      <c r="BV697" s="176"/>
      <c r="BW697" s="176"/>
      <c r="BX697" s="176"/>
      <c r="BY697" s="176"/>
      <c r="BZ697" s="176"/>
      <c r="CA697" s="176"/>
      <c r="CB697" s="176"/>
      <c r="CC697" s="176"/>
      <c r="CD697" s="176"/>
      <c r="CE697" s="176"/>
      <c r="CF697" s="176"/>
      <c r="CG697" s="176"/>
      <c r="CH697" s="176"/>
      <c r="CI697" s="176"/>
      <c r="CJ697" s="176"/>
      <c r="CK697" s="176"/>
      <c r="CL697" s="176"/>
      <c r="CM697" s="176"/>
      <c r="CN697" s="176"/>
      <c r="CO697" s="176"/>
      <c r="CP697" s="176"/>
      <c r="CQ697" s="176"/>
      <c r="CR697" s="176"/>
      <c r="CS697" s="176"/>
      <c r="CT697" s="176"/>
      <c r="CU697" s="176"/>
      <c r="CV697" s="176"/>
      <c r="CW697" s="176"/>
      <c r="CX697" s="176"/>
      <c r="CY697" s="176"/>
      <c r="CZ697" s="176"/>
      <c r="DA697" s="176"/>
      <c r="DB697" s="176"/>
      <c r="DC697" s="176"/>
      <c r="DD697" s="176"/>
      <c r="DE697" s="176"/>
      <c r="DF697" s="176"/>
      <c r="DG697" s="176"/>
      <c r="DH697" s="176"/>
      <c r="DI697" s="176"/>
      <c r="DJ697" s="176"/>
      <c r="DK697" s="176"/>
      <c r="DL697" s="176"/>
      <c r="DM697" s="176"/>
      <c r="DN697" s="176"/>
      <c r="DO697" s="176"/>
      <c r="DP697" s="176"/>
      <c r="DQ697" s="176"/>
      <c r="DR697" s="176"/>
      <c r="DS697" s="176"/>
      <c r="DT697" s="176"/>
      <c r="DU697" s="176"/>
      <c r="DV697" s="176"/>
      <c r="DW697" s="176"/>
      <c r="DX697" s="176"/>
      <c r="DY697" s="176"/>
      <c r="DZ697" s="176"/>
      <c r="EA697" s="176"/>
      <c r="EB697" s="176"/>
      <c r="EC697" s="176"/>
      <c r="ED697" s="176"/>
      <c r="EE697" s="176"/>
      <c r="EF697" s="176"/>
      <c r="EG697" s="176"/>
      <c r="EH697" s="176"/>
      <c r="EI697" s="176"/>
      <c r="EJ697" s="176"/>
      <c r="EK697" s="176"/>
      <c r="EL697" s="176"/>
      <c r="EM697" s="176"/>
      <c r="EN697" s="176"/>
      <c r="EO697" s="176"/>
      <c r="EP697" s="176"/>
      <c r="EQ697" s="176"/>
      <c r="ER697" s="176"/>
      <c r="ES697" s="176"/>
      <c r="ET697" s="176"/>
      <c r="EU697" s="176"/>
      <c r="EV697" s="176"/>
      <c r="EW697" s="176"/>
      <c r="EX697" s="176"/>
      <c r="EY697" s="176"/>
      <c r="EZ697" s="176"/>
      <c r="FA697" s="176"/>
      <c r="FB697" s="176"/>
      <c r="FC697" s="176"/>
      <c r="FD697" s="176"/>
      <c r="FE697" s="176"/>
      <c r="FF697" s="176"/>
      <c r="FG697" s="176"/>
      <c r="FH697" s="176"/>
      <c r="FI697" s="176"/>
      <c r="FJ697" s="176"/>
      <c r="FK697" s="176"/>
      <c r="FL697" s="176"/>
      <c r="FM697" s="176"/>
      <c r="FN697" s="176"/>
      <c r="FO697" s="176"/>
      <c r="FP697" s="176"/>
      <c r="FQ697" s="176"/>
      <c r="FR697" s="176"/>
      <c r="FS697" s="176"/>
      <c r="FT697" s="176"/>
      <c r="FU697" s="176"/>
      <c r="FV697" s="176"/>
      <c r="FW697" s="176"/>
      <c r="FX697" s="176"/>
      <c r="FY697" s="176"/>
      <c r="FZ697" s="176"/>
      <c r="GA697" s="176"/>
      <c r="GB697" s="176"/>
      <c r="GC697" s="176"/>
      <c r="GD697" s="176"/>
      <c r="GE697" s="176"/>
      <c r="GF697" s="176"/>
      <c r="GG697" s="176"/>
      <c r="GH697" s="176"/>
      <c r="GI697" s="176"/>
      <c r="GJ697" s="176"/>
      <c r="GK697" s="176"/>
      <c r="GL697" s="176"/>
      <c r="GM697" s="176"/>
      <c r="GN697" s="176"/>
      <c r="GO697" s="176"/>
      <c r="GP697" s="176"/>
      <c r="GQ697" s="176"/>
      <c r="GR697" s="176"/>
      <c r="GS697" s="176"/>
      <c r="GT697" s="176"/>
      <c r="GU697" s="176"/>
      <c r="GV697" s="176"/>
      <c r="GW697" s="176"/>
      <c r="GX697" s="176"/>
      <c r="GY697" s="176"/>
      <c r="GZ697" s="176"/>
      <c r="HA697" s="176"/>
      <c r="HB697" s="176"/>
      <c r="HC697" s="176"/>
      <c r="HD697" s="176"/>
      <c r="HE697" s="176"/>
      <c r="HF697" s="176"/>
      <c r="HG697" s="176"/>
      <c r="HH697" s="176"/>
      <c r="HI697" s="176"/>
      <c r="HJ697" s="176"/>
      <c r="HK697" s="176"/>
      <c r="HL697" s="176"/>
      <c r="HM697" s="176"/>
      <c r="HN697" s="176"/>
      <c r="HO697" s="176"/>
      <c r="HP697" s="176"/>
      <c r="HQ697" s="176"/>
      <c r="HR697" s="176"/>
      <c r="HS697" s="176"/>
      <c r="HT697" s="176"/>
      <c r="HU697" s="176"/>
      <c r="HV697" s="176"/>
      <c r="HW697" s="176"/>
      <c r="HX697" s="176"/>
      <c r="HY697" s="176"/>
      <c r="HZ697" s="176"/>
      <c r="IA697" s="176"/>
      <c r="IB697" s="176"/>
      <c r="IC697" s="176"/>
      <c r="ID697" s="176"/>
      <c r="IE697" s="176"/>
      <c r="IF697" s="176"/>
      <c r="IG697" s="176"/>
      <c r="IH697" s="176"/>
      <c r="II697" s="176"/>
      <c r="IJ697" s="176"/>
      <c r="IK697" s="176"/>
      <c r="IL697" s="176"/>
      <c r="IM697" s="176"/>
      <c r="IN697" s="176"/>
      <c r="IO697" s="176"/>
      <c r="IP697" s="176"/>
      <c r="IQ697" s="176"/>
      <c r="IR697" s="176"/>
      <c r="IS697" s="176"/>
      <c r="IT697" s="176"/>
      <c r="IU697" s="176"/>
      <c r="IV697" s="176"/>
    </row>
    <row r="698" spans="1:256" s="177" customFormat="1" x14ac:dyDescent="0.2">
      <c r="A698" s="591"/>
      <c r="B698" s="170" t="s">
        <v>232</v>
      </c>
      <c r="C698" s="808"/>
      <c r="D698" s="809"/>
      <c r="E698" s="809"/>
      <c r="F698" s="809"/>
      <c r="G698" s="809"/>
      <c r="H698" s="810"/>
      <c r="I698" s="171">
        <f>SUM(H697)</f>
        <v>0</v>
      </c>
      <c r="J698" s="182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  <c r="AZ698" s="176"/>
      <c r="BA698" s="176"/>
      <c r="BB698" s="176"/>
      <c r="BC698" s="176"/>
      <c r="BD698" s="176"/>
      <c r="BE698" s="176"/>
      <c r="BF698" s="176"/>
      <c r="BG698" s="176"/>
      <c r="BH698" s="176"/>
      <c r="BI698" s="176"/>
      <c r="BJ698" s="176"/>
      <c r="BK698" s="176"/>
      <c r="BL698" s="176"/>
      <c r="BM698" s="176"/>
      <c r="BN698" s="176"/>
      <c r="BO698" s="176"/>
      <c r="BP698" s="176"/>
      <c r="BQ698" s="176"/>
      <c r="BR698" s="176"/>
      <c r="BS698" s="176"/>
      <c r="BT698" s="176"/>
      <c r="BU698" s="176"/>
      <c r="BV698" s="176"/>
      <c r="BW698" s="176"/>
      <c r="BX698" s="176"/>
      <c r="BY698" s="176"/>
      <c r="BZ698" s="176"/>
      <c r="CA698" s="176"/>
      <c r="CB698" s="176"/>
      <c r="CC698" s="176"/>
      <c r="CD698" s="176"/>
      <c r="CE698" s="176"/>
      <c r="CF698" s="176"/>
      <c r="CG698" s="176"/>
      <c r="CH698" s="176"/>
      <c r="CI698" s="176"/>
      <c r="CJ698" s="176"/>
      <c r="CK698" s="176"/>
      <c r="CL698" s="176"/>
      <c r="CM698" s="176"/>
      <c r="CN698" s="176"/>
      <c r="CO698" s="176"/>
      <c r="CP698" s="176"/>
      <c r="CQ698" s="176"/>
      <c r="CR698" s="176"/>
      <c r="CS698" s="176"/>
      <c r="CT698" s="176"/>
      <c r="CU698" s="176"/>
      <c r="CV698" s="176"/>
      <c r="CW698" s="176"/>
      <c r="CX698" s="176"/>
      <c r="CY698" s="176"/>
      <c r="CZ698" s="176"/>
      <c r="DA698" s="176"/>
      <c r="DB698" s="176"/>
      <c r="DC698" s="176"/>
      <c r="DD698" s="176"/>
      <c r="DE698" s="176"/>
      <c r="DF698" s="176"/>
      <c r="DG698" s="176"/>
      <c r="DH698" s="176"/>
      <c r="DI698" s="176"/>
      <c r="DJ698" s="176"/>
      <c r="DK698" s="176"/>
      <c r="DL698" s="176"/>
      <c r="DM698" s="176"/>
      <c r="DN698" s="176"/>
      <c r="DO698" s="176"/>
      <c r="DP698" s="176"/>
      <c r="DQ698" s="176"/>
      <c r="DR698" s="176"/>
      <c r="DS698" s="176"/>
      <c r="DT698" s="176"/>
      <c r="DU698" s="176"/>
      <c r="DV698" s="176"/>
      <c r="DW698" s="176"/>
      <c r="DX698" s="176"/>
      <c r="DY698" s="176"/>
      <c r="DZ698" s="176"/>
      <c r="EA698" s="176"/>
      <c r="EB698" s="176"/>
      <c r="EC698" s="176"/>
      <c r="ED698" s="176"/>
      <c r="EE698" s="176"/>
      <c r="EF698" s="176"/>
      <c r="EG698" s="176"/>
      <c r="EH698" s="176"/>
      <c r="EI698" s="176"/>
      <c r="EJ698" s="176"/>
      <c r="EK698" s="176"/>
      <c r="EL698" s="176"/>
      <c r="EM698" s="176"/>
      <c r="EN698" s="176"/>
      <c r="EO698" s="176"/>
      <c r="EP698" s="176"/>
      <c r="EQ698" s="176"/>
      <c r="ER698" s="176"/>
      <c r="ES698" s="176"/>
      <c r="ET698" s="176"/>
      <c r="EU698" s="176"/>
      <c r="EV698" s="176"/>
      <c r="EW698" s="176"/>
      <c r="EX698" s="176"/>
      <c r="EY698" s="176"/>
      <c r="EZ698" s="176"/>
      <c r="FA698" s="176"/>
      <c r="FB698" s="176"/>
      <c r="FC698" s="176"/>
      <c r="FD698" s="176"/>
      <c r="FE698" s="176"/>
      <c r="FF698" s="176"/>
      <c r="FG698" s="176"/>
      <c r="FH698" s="176"/>
      <c r="FI698" s="176"/>
      <c r="FJ698" s="176"/>
      <c r="FK698" s="176"/>
      <c r="FL698" s="176"/>
      <c r="FM698" s="176"/>
      <c r="FN698" s="176"/>
      <c r="FO698" s="176"/>
      <c r="FP698" s="176"/>
      <c r="FQ698" s="176"/>
      <c r="FR698" s="176"/>
      <c r="FS698" s="176"/>
      <c r="FT698" s="176"/>
      <c r="FU698" s="176"/>
      <c r="FV698" s="176"/>
      <c r="FW698" s="176"/>
      <c r="FX698" s="176"/>
      <c r="FY698" s="176"/>
      <c r="FZ698" s="176"/>
      <c r="GA698" s="176"/>
      <c r="GB698" s="176"/>
      <c r="GC698" s="176"/>
      <c r="GD698" s="176"/>
      <c r="GE698" s="176"/>
      <c r="GF698" s="176"/>
      <c r="GG698" s="176"/>
      <c r="GH698" s="176"/>
      <c r="GI698" s="176"/>
      <c r="GJ698" s="176"/>
      <c r="GK698" s="176"/>
      <c r="GL698" s="176"/>
      <c r="GM698" s="176"/>
      <c r="GN698" s="176"/>
      <c r="GO698" s="176"/>
      <c r="GP698" s="176"/>
      <c r="GQ698" s="176"/>
      <c r="GR698" s="176"/>
      <c r="GS698" s="176"/>
      <c r="GT698" s="176"/>
      <c r="GU698" s="176"/>
      <c r="GV698" s="176"/>
      <c r="GW698" s="176"/>
      <c r="GX698" s="176"/>
      <c r="GY698" s="176"/>
      <c r="GZ698" s="176"/>
      <c r="HA698" s="176"/>
      <c r="HB698" s="176"/>
      <c r="HC698" s="176"/>
      <c r="HD698" s="176"/>
      <c r="HE698" s="176"/>
      <c r="HF698" s="176"/>
      <c r="HG698" s="176"/>
      <c r="HH698" s="176"/>
      <c r="HI698" s="176"/>
      <c r="HJ698" s="176"/>
      <c r="HK698" s="176"/>
      <c r="HL698" s="176"/>
      <c r="HM698" s="176"/>
      <c r="HN698" s="176"/>
      <c r="HO698" s="176"/>
      <c r="HP698" s="176"/>
      <c r="HQ698" s="176"/>
      <c r="HR698" s="176"/>
      <c r="HS698" s="176"/>
      <c r="HT698" s="176"/>
      <c r="HU698" s="176"/>
      <c r="HV698" s="176"/>
      <c r="HW698" s="176"/>
      <c r="HX698" s="176"/>
      <c r="HY698" s="176"/>
      <c r="HZ698" s="176"/>
      <c r="IA698" s="176"/>
      <c r="IB698" s="176"/>
      <c r="IC698" s="176"/>
      <c r="ID698" s="176"/>
      <c r="IE698" s="176"/>
      <c r="IF698" s="176"/>
      <c r="IG698" s="176"/>
      <c r="IH698" s="176"/>
      <c r="II698" s="176"/>
      <c r="IJ698" s="176"/>
      <c r="IK698" s="176"/>
      <c r="IL698" s="176"/>
      <c r="IM698" s="176"/>
      <c r="IN698" s="176"/>
      <c r="IO698" s="176"/>
      <c r="IP698" s="176"/>
      <c r="IQ698" s="176"/>
      <c r="IR698" s="176"/>
      <c r="IS698" s="176"/>
      <c r="IT698" s="176"/>
      <c r="IU698" s="176"/>
      <c r="IV698" s="176"/>
    </row>
    <row r="699" spans="1:256" s="177" customFormat="1" x14ac:dyDescent="0.2">
      <c r="A699" s="591"/>
      <c r="B699" s="76"/>
      <c r="C699" s="77"/>
      <c r="D699" s="174"/>
      <c r="E699" s="79"/>
      <c r="F699" s="80"/>
      <c r="G699" s="167"/>
      <c r="H699" s="168"/>
      <c r="I699" s="131"/>
      <c r="J699" s="182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  <c r="AZ699" s="176"/>
      <c r="BA699" s="176"/>
      <c r="BB699" s="176"/>
      <c r="BC699" s="176"/>
      <c r="BD699" s="176"/>
      <c r="BE699" s="176"/>
      <c r="BF699" s="176"/>
      <c r="BG699" s="176"/>
      <c r="BH699" s="176"/>
      <c r="BI699" s="176"/>
      <c r="BJ699" s="176"/>
      <c r="BK699" s="176"/>
      <c r="BL699" s="176"/>
      <c r="BM699" s="176"/>
      <c r="BN699" s="176"/>
      <c r="BO699" s="176"/>
      <c r="BP699" s="176"/>
      <c r="BQ699" s="176"/>
      <c r="BR699" s="176"/>
      <c r="BS699" s="176"/>
      <c r="BT699" s="176"/>
      <c r="BU699" s="176"/>
      <c r="BV699" s="176"/>
      <c r="BW699" s="176"/>
      <c r="BX699" s="176"/>
      <c r="BY699" s="176"/>
      <c r="BZ699" s="176"/>
      <c r="CA699" s="176"/>
      <c r="CB699" s="176"/>
      <c r="CC699" s="176"/>
      <c r="CD699" s="176"/>
      <c r="CE699" s="176"/>
      <c r="CF699" s="176"/>
      <c r="CG699" s="176"/>
      <c r="CH699" s="176"/>
      <c r="CI699" s="176"/>
      <c r="CJ699" s="176"/>
      <c r="CK699" s="176"/>
      <c r="CL699" s="176"/>
      <c r="CM699" s="176"/>
      <c r="CN699" s="176"/>
      <c r="CO699" s="176"/>
      <c r="CP699" s="176"/>
      <c r="CQ699" s="176"/>
      <c r="CR699" s="176"/>
      <c r="CS699" s="176"/>
      <c r="CT699" s="176"/>
      <c r="CU699" s="176"/>
      <c r="CV699" s="176"/>
      <c r="CW699" s="176"/>
      <c r="CX699" s="176"/>
      <c r="CY699" s="176"/>
      <c r="CZ699" s="176"/>
      <c r="DA699" s="176"/>
      <c r="DB699" s="176"/>
      <c r="DC699" s="176"/>
      <c r="DD699" s="176"/>
      <c r="DE699" s="176"/>
      <c r="DF699" s="176"/>
      <c r="DG699" s="176"/>
      <c r="DH699" s="176"/>
      <c r="DI699" s="176"/>
      <c r="DJ699" s="176"/>
      <c r="DK699" s="176"/>
      <c r="DL699" s="176"/>
      <c r="DM699" s="176"/>
      <c r="DN699" s="176"/>
      <c r="DO699" s="176"/>
      <c r="DP699" s="176"/>
      <c r="DQ699" s="176"/>
      <c r="DR699" s="176"/>
      <c r="DS699" s="176"/>
      <c r="DT699" s="176"/>
      <c r="DU699" s="176"/>
      <c r="DV699" s="176"/>
      <c r="DW699" s="176"/>
      <c r="DX699" s="176"/>
      <c r="DY699" s="176"/>
      <c r="DZ699" s="176"/>
      <c r="EA699" s="176"/>
      <c r="EB699" s="176"/>
      <c r="EC699" s="176"/>
      <c r="ED699" s="176"/>
      <c r="EE699" s="176"/>
      <c r="EF699" s="176"/>
      <c r="EG699" s="176"/>
      <c r="EH699" s="176"/>
      <c r="EI699" s="176"/>
      <c r="EJ699" s="176"/>
      <c r="EK699" s="176"/>
      <c r="EL699" s="176"/>
      <c r="EM699" s="176"/>
      <c r="EN699" s="176"/>
      <c r="EO699" s="176"/>
      <c r="EP699" s="176"/>
      <c r="EQ699" s="176"/>
      <c r="ER699" s="176"/>
      <c r="ES699" s="176"/>
      <c r="ET699" s="176"/>
      <c r="EU699" s="176"/>
      <c r="EV699" s="176"/>
      <c r="EW699" s="176"/>
      <c r="EX699" s="176"/>
      <c r="EY699" s="176"/>
      <c r="EZ699" s="176"/>
      <c r="FA699" s="176"/>
      <c r="FB699" s="176"/>
      <c r="FC699" s="176"/>
      <c r="FD699" s="176"/>
      <c r="FE699" s="176"/>
      <c r="FF699" s="176"/>
      <c r="FG699" s="176"/>
      <c r="FH699" s="176"/>
      <c r="FI699" s="176"/>
      <c r="FJ699" s="176"/>
      <c r="FK699" s="176"/>
      <c r="FL699" s="176"/>
      <c r="FM699" s="176"/>
      <c r="FN699" s="176"/>
      <c r="FO699" s="176"/>
      <c r="FP699" s="176"/>
      <c r="FQ699" s="176"/>
      <c r="FR699" s="176"/>
      <c r="FS699" s="176"/>
      <c r="FT699" s="176"/>
      <c r="FU699" s="176"/>
      <c r="FV699" s="176"/>
      <c r="FW699" s="176"/>
      <c r="FX699" s="176"/>
      <c r="FY699" s="176"/>
      <c r="FZ699" s="176"/>
      <c r="GA699" s="176"/>
      <c r="GB699" s="176"/>
      <c r="GC699" s="176"/>
      <c r="GD699" s="176"/>
      <c r="GE699" s="176"/>
      <c r="GF699" s="176"/>
      <c r="GG699" s="176"/>
      <c r="GH699" s="176"/>
      <c r="GI699" s="176"/>
      <c r="GJ699" s="176"/>
      <c r="GK699" s="176"/>
      <c r="GL699" s="176"/>
      <c r="GM699" s="176"/>
      <c r="GN699" s="176"/>
      <c r="GO699" s="176"/>
      <c r="GP699" s="176"/>
      <c r="GQ699" s="176"/>
      <c r="GR699" s="176"/>
      <c r="GS699" s="176"/>
      <c r="GT699" s="176"/>
      <c r="GU699" s="176"/>
      <c r="GV699" s="176"/>
      <c r="GW699" s="176"/>
      <c r="GX699" s="176"/>
      <c r="GY699" s="176"/>
      <c r="GZ699" s="176"/>
      <c r="HA699" s="176"/>
      <c r="HB699" s="176"/>
      <c r="HC699" s="176"/>
      <c r="HD699" s="176"/>
      <c r="HE699" s="176"/>
      <c r="HF699" s="176"/>
      <c r="HG699" s="176"/>
      <c r="HH699" s="176"/>
      <c r="HI699" s="176"/>
      <c r="HJ699" s="176"/>
      <c r="HK699" s="176"/>
      <c r="HL699" s="176"/>
      <c r="HM699" s="176"/>
      <c r="HN699" s="176"/>
      <c r="HO699" s="176"/>
      <c r="HP699" s="176"/>
      <c r="HQ699" s="176"/>
      <c r="HR699" s="176"/>
      <c r="HS699" s="176"/>
      <c r="HT699" s="176"/>
      <c r="HU699" s="176"/>
      <c r="HV699" s="176"/>
      <c r="HW699" s="176"/>
      <c r="HX699" s="176"/>
      <c r="HY699" s="176"/>
      <c r="HZ699" s="176"/>
      <c r="IA699" s="176"/>
      <c r="IB699" s="176"/>
      <c r="IC699" s="176"/>
      <c r="ID699" s="176"/>
      <c r="IE699" s="176"/>
      <c r="IF699" s="176"/>
      <c r="IG699" s="176"/>
      <c r="IH699" s="176"/>
      <c r="II699" s="176"/>
      <c r="IJ699" s="176"/>
      <c r="IK699" s="176"/>
      <c r="IL699" s="176"/>
      <c r="IM699" s="176"/>
      <c r="IN699" s="176"/>
      <c r="IO699" s="176"/>
      <c r="IP699" s="176"/>
      <c r="IQ699" s="176"/>
      <c r="IR699" s="176"/>
      <c r="IS699" s="176"/>
      <c r="IT699" s="176"/>
      <c r="IU699" s="176"/>
      <c r="IV699" s="176"/>
    </row>
    <row r="700" spans="1:256" s="177" customFormat="1" x14ac:dyDescent="0.2">
      <c r="A700" s="591"/>
      <c r="B700" s="102"/>
      <c r="C700" s="672"/>
      <c r="D700" s="672"/>
      <c r="E700" s="672"/>
      <c r="F700" s="104"/>
      <c r="G700" s="105"/>
      <c r="H700" s="106"/>
      <c r="I700" s="107"/>
      <c r="J700" s="182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  <c r="AZ700" s="176"/>
      <c r="BA700" s="176"/>
      <c r="BB700" s="176"/>
      <c r="BC700" s="176"/>
      <c r="BD700" s="176"/>
      <c r="BE700" s="176"/>
      <c r="BF700" s="176"/>
      <c r="BG700" s="176"/>
      <c r="BH700" s="176"/>
      <c r="BI700" s="176"/>
      <c r="BJ700" s="176"/>
      <c r="BK700" s="176"/>
      <c r="BL700" s="176"/>
      <c r="BM700" s="176"/>
      <c r="BN700" s="176"/>
      <c r="BO700" s="176"/>
      <c r="BP700" s="176"/>
      <c r="BQ700" s="176"/>
      <c r="BR700" s="176"/>
      <c r="BS700" s="176"/>
      <c r="BT700" s="176"/>
      <c r="BU700" s="176"/>
      <c r="BV700" s="176"/>
      <c r="BW700" s="176"/>
      <c r="BX700" s="176"/>
      <c r="BY700" s="176"/>
      <c r="BZ700" s="176"/>
      <c r="CA700" s="176"/>
      <c r="CB700" s="176"/>
      <c r="CC700" s="176"/>
      <c r="CD700" s="176"/>
      <c r="CE700" s="176"/>
      <c r="CF700" s="176"/>
      <c r="CG700" s="176"/>
      <c r="CH700" s="176"/>
      <c r="CI700" s="176"/>
      <c r="CJ700" s="176"/>
      <c r="CK700" s="176"/>
      <c r="CL700" s="176"/>
      <c r="CM700" s="176"/>
      <c r="CN700" s="176"/>
      <c r="CO700" s="176"/>
      <c r="CP700" s="176"/>
      <c r="CQ700" s="176"/>
      <c r="CR700" s="176"/>
      <c r="CS700" s="176"/>
      <c r="CT700" s="176"/>
      <c r="CU700" s="176"/>
      <c r="CV700" s="176"/>
      <c r="CW700" s="176"/>
      <c r="CX700" s="176"/>
      <c r="CY700" s="176"/>
      <c r="CZ700" s="176"/>
      <c r="DA700" s="176"/>
      <c r="DB700" s="176"/>
      <c r="DC700" s="176"/>
      <c r="DD700" s="176"/>
      <c r="DE700" s="176"/>
      <c r="DF700" s="176"/>
      <c r="DG700" s="176"/>
      <c r="DH700" s="176"/>
      <c r="DI700" s="176"/>
      <c r="DJ700" s="176"/>
      <c r="DK700" s="176"/>
      <c r="DL700" s="176"/>
      <c r="DM700" s="176"/>
      <c r="DN700" s="176"/>
      <c r="DO700" s="176"/>
      <c r="DP700" s="176"/>
      <c r="DQ700" s="176"/>
      <c r="DR700" s="176"/>
      <c r="DS700" s="176"/>
      <c r="DT700" s="176"/>
      <c r="DU700" s="176"/>
      <c r="DV700" s="176"/>
      <c r="DW700" s="176"/>
      <c r="DX700" s="176"/>
      <c r="DY700" s="176"/>
      <c r="DZ700" s="176"/>
      <c r="EA700" s="176"/>
      <c r="EB700" s="176"/>
      <c r="EC700" s="176"/>
      <c r="ED700" s="176"/>
      <c r="EE700" s="176"/>
      <c r="EF700" s="176"/>
      <c r="EG700" s="176"/>
      <c r="EH700" s="176"/>
      <c r="EI700" s="176"/>
      <c r="EJ700" s="176"/>
      <c r="EK700" s="176"/>
      <c r="EL700" s="176"/>
      <c r="EM700" s="176"/>
      <c r="EN700" s="176"/>
      <c r="EO700" s="176"/>
      <c r="EP700" s="176"/>
      <c r="EQ700" s="176"/>
      <c r="ER700" s="176"/>
      <c r="ES700" s="176"/>
      <c r="ET700" s="176"/>
      <c r="EU700" s="176"/>
      <c r="EV700" s="176"/>
      <c r="EW700" s="176"/>
      <c r="EX700" s="176"/>
      <c r="EY700" s="176"/>
      <c r="EZ700" s="176"/>
      <c r="FA700" s="176"/>
      <c r="FB700" s="176"/>
      <c r="FC700" s="176"/>
      <c r="FD700" s="176"/>
      <c r="FE700" s="176"/>
      <c r="FF700" s="176"/>
      <c r="FG700" s="176"/>
      <c r="FH700" s="176"/>
      <c r="FI700" s="176"/>
      <c r="FJ700" s="176"/>
      <c r="FK700" s="176"/>
      <c r="FL700" s="176"/>
      <c r="FM700" s="176"/>
      <c r="FN700" s="176"/>
      <c r="FO700" s="176"/>
      <c r="FP700" s="176"/>
      <c r="FQ700" s="176"/>
      <c r="FR700" s="176"/>
      <c r="FS700" s="176"/>
      <c r="FT700" s="176"/>
      <c r="FU700" s="176"/>
      <c r="FV700" s="176"/>
      <c r="FW700" s="176"/>
      <c r="FX700" s="176"/>
      <c r="FY700" s="176"/>
      <c r="FZ700" s="176"/>
      <c r="GA700" s="176"/>
      <c r="GB700" s="176"/>
      <c r="GC700" s="176"/>
      <c r="GD700" s="176"/>
      <c r="GE700" s="176"/>
      <c r="GF700" s="176"/>
      <c r="GG700" s="176"/>
      <c r="GH700" s="176"/>
      <c r="GI700" s="176"/>
      <c r="GJ700" s="176"/>
      <c r="GK700" s="176"/>
      <c r="GL700" s="176"/>
      <c r="GM700" s="176"/>
      <c r="GN700" s="176"/>
      <c r="GO700" s="176"/>
      <c r="GP700" s="176"/>
      <c r="GQ700" s="176"/>
      <c r="GR700" s="176"/>
      <c r="GS700" s="176"/>
      <c r="GT700" s="176"/>
      <c r="GU700" s="176"/>
      <c r="GV700" s="176"/>
      <c r="GW700" s="176"/>
      <c r="GX700" s="176"/>
      <c r="GY700" s="176"/>
      <c r="GZ700" s="176"/>
      <c r="HA700" s="176"/>
      <c r="HB700" s="176"/>
      <c r="HC700" s="176"/>
      <c r="HD700" s="176"/>
      <c r="HE700" s="176"/>
      <c r="HF700" s="176"/>
      <c r="HG700" s="176"/>
      <c r="HH700" s="176"/>
      <c r="HI700" s="176"/>
      <c r="HJ700" s="176"/>
      <c r="HK700" s="176"/>
      <c r="HL700" s="176"/>
      <c r="HM700" s="176"/>
      <c r="HN700" s="176"/>
      <c r="HO700" s="176"/>
      <c r="HP700" s="176"/>
      <c r="HQ700" s="176"/>
      <c r="HR700" s="176"/>
      <c r="HS700" s="176"/>
      <c r="HT700" s="176"/>
      <c r="HU700" s="176"/>
      <c r="HV700" s="176"/>
      <c r="HW700" s="176"/>
      <c r="HX700" s="176"/>
      <c r="HY700" s="176"/>
      <c r="HZ700" s="176"/>
      <c r="IA700" s="176"/>
      <c r="IB700" s="176"/>
      <c r="IC700" s="176"/>
      <c r="ID700" s="176"/>
      <c r="IE700" s="176"/>
      <c r="IF700" s="176"/>
      <c r="IG700" s="176"/>
      <c r="IH700" s="176"/>
      <c r="II700" s="176"/>
      <c r="IJ700" s="176"/>
      <c r="IK700" s="176"/>
      <c r="IL700" s="176"/>
      <c r="IM700" s="176"/>
      <c r="IN700" s="176"/>
      <c r="IO700" s="176"/>
      <c r="IP700" s="176"/>
      <c r="IQ700" s="176"/>
      <c r="IR700" s="176"/>
      <c r="IS700" s="176"/>
      <c r="IT700" s="176"/>
      <c r="IU700" s="176"/>
      <c r="IV700" s="176"/>
    </row>
    <row r="701" spans="1:256" s="177" customFormat="1" ht="17.25" customHeight="1" x14ac:dyDescent="0.2">
      <c r="A701" s="591"/>
      <c r="B701" s="139" t="s">
        <v>237</v>
      </c>
      <c r="C701" s="562"/>
      <c r="D701" s="562"/>
      <c r="E701" s="141"/>
      <c r="F701" s="142"/>
      <c r="G701" s="108"/>
      <c r="H701" s="109"/>
      <c r="I701" s="298" t="s">
        <v>210</v>
      </c>
      <c r="J701" s="182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  <c r="BY701" s="176"/>
      <c r="BZ701" s="176"/>
      <c r="CA701" s="176"/>
      <c r="CB701" s="176"/>
      <c r="CC701" s="176"/>
      <c r="CD701" s="176"/>
      <c r="CE701" s="176"/>
      <c r="CF701" s="176"/>
      <c r="CG701" s="176"/>
      <c r="CH701" s="176"/>
      <c r="CI701" s="176"/>
      <c r="CJ701" s="176"/>
      <c r="CK701" s="176"/>
      <c r="CL701" s="176"/>
      <c r="CM701" s="176"/>
      <c r="CN701" s="176"/>
      <c r="CO701" s="176"/>
      <c r="CP701" s="176"/>
      <c r="CQ701" s="176"/>
      <c r="CR701" s="176"/>
      <c r="CS701" s="176"/>
      <c r="CT701" s="176"/>
      <c r="CU701" s="176"/>
      <c r="CV701" s="176"/>
      <c r="CW701" s="176"/>
      <c r="CX701" s="176"/>
      <c r="CY701" s="176"/>
      <c r="CZ701" s="176"/>
      <c r="DA701" s="176"/>
      <c r="DB701" s="176"/>
      <c r="DC701" s="176"/>
      <c r="DD701" s="176"/>
      <c r="DE701" s="176"/>
      <c r="DF701" s="176"/>
      <c r="DG701" s="176"/>
      <c r="DH701" s="176"/>
      <c r="DI701" s="176"/>
      <c r="DJ701" s="176"/>
      <c r="DK701" s="176"/>
      <c r="DL701" s="176"/>
      <c r="DM701" s="176"/>
      <c r="DN701" s="176"/>
      <c r="DO701" s="176"/>
      <c r="DP701" s="176"/>
      <c r="DQ701" s="176"/>
      <c r="DR701" s="176"/>
      <c r="DS701" s="176"/>
      <c r="DT701" s="176"/>
      <c r="DU701" s="176"/>
      <c r="DV701" s="176"/>
      <c r="DW701" s="176"/>
      <c r="DX701" s="176"/>
      <c r="DY701" s="176"/>
      <c r="DZ701" s="176"/>
      <c r="EA701" s="176"/>
      <c r="EB701" s="176"/>
      <c r="EC701" s="176"/>
      <c r="ED701" s="176"/>
      <c r="EE701" s="176"/>
      <c r="EF701" s="176"/>
      <c r="EG701" s="176"/>
      <c r="EH701" s="176"/>
      <c r="EI701" s="176"/>
      <c r="EJ701" s="176"/>
      <c r="EK701" s="176"/>
      <c r="EL701" s="176"/>
      <c r="EM701" s="176"/>
      <c r="EN701" s="176"/>
      <c r="EO701" s="176"/>
      <c r="EP701" s="176"/>
      <c r="EQ701" s="176"/>
      <c r="ER701" s="176"/>
      <c r="ES701" s="176"/>
      <c r="ET701" s="176"/>
      <c r="EU701" s="176"/>
      <c r="EV701" s="176"/>
      <c r="EW701" s="176"/>
      <c r="EX701" s="176"/>
      <c r="EY701" s="176"/>
      <c r="EZ701" s="176"/>
      <c r="FA701" s="176"/>
      <c r="FB701" s="176"/>
      <c r="FC701" s="176"/>
      <c r="FD701" s="176"/>
      <c r="FE701" s="176"/>
      <c r="FF701" s="176"/>
      <c r="FG701" s="176"/>
      <c r="FH701" s="176"/>
      <c r="FI701" s="176"/>
      <c r="FJ701" s="176"/>
      <c r="FK701" s="176"/>
      <c r="FL701" s="176"/>
      <c r="FM701" s="176"/>
      <c r="FN701" s="176"/>
      <c r="FO701" s="176"/>
      <c r="FP701" s="176"/>
      <c r="FQ701" s="176"/>
      <c r="FR701" s="176"/>
      <c r="FS701" s="176"/>
      <c r="FT701" s="176"/>
      <c r="FU701" s="176"/>
      <c r="FV701" s="176"/>
      <c r="FW701" s="176"/>
      <c r="FX701" s="176"/>
      <c r="FY701" s="176"/>
      <c r="FZ701" s="176"/>
      <c r="GA701" s="176"/>
      <c r="GB701" s="176"/>
      <c r="GC701" s="176"/>
      <c r="GD701" s="176"/>
      <c r="GE701" s="176"/>
      <c r="GF701" s="176"/>
      <c r="GG701" s="176"/>
      <c r="GH701" s="176"/>
      <c r="GI701" s="176"/>
      <c r="GJ701" s="176"/>
      <c r="GK701" s="176"/>
      <c r="GL701" s="176"/>
      <c r="GM701" s="176"/>
      <c r="GN701" s="176"/>
      <c r="GO701" s="176"/>
      <c r="GP701" s="176"/>
      <c r="GQ701" s="176"/>
      <c r="GR701" s="176"/>
      <c r="GS701" s="176"/>
      <c r="GT701" s="176"/>
      <c r="GU701" s="176"/>
      <c r="GV701" s="176"/>
      <c r="GW701" s="176"/>
      <c r="GX701" s="176"/>
      <c r="GY701" s="176"/>
      <c r="GZ701" s="176"/>
      <c r="HA701" s="176"/>
      <c r="HB701" s="176"/>
      <c r="HC701" s="176"/>
      <c r="HD701" s="176"/>
      <c r="HE701" s="176"/>
      <c r="HF701" s="176"/>
      <c r="HG701" s="176"/>
      <c r="HH701" s="176"/>
      <c r="HI701" s="176"/>
      <c r="HJ701" s="176"/>
      <c r="HK701" s="176"/>
      <c r="HL701" s="176"/>
      <c r="HM701" s="176"/>
      <c r="HN701" s="176"/>
      <c r="HO701" s="176"/>
      <c r="HP701" s="176"/>
      <c r="HQ701" s="176"/>
      <c r="HR701" s="176"/>
      <c r="HS701" s="176"/>
      <c r="HT701" s="176"/>
      <c r="HU701" s="176"/>
      <c r="HV701" s="176"/>
      <c r="HW701" s="176"/>
      <c r="HX701" s="176"/>
      <c r="HY701" s="176"/>
      <c r="HZ701" s="176"/>
      <c r="IA701" s="176"/>
      <c r="IB701" s="176"/>
      <c r="IC701" s="176"/>
      <c r="ID701" s="176"/>
      <c r="IE701" s="176"/>
      <c r="IF701" s="176"/>
      <c r="IG701" s="176"/>
      <c r="IH701" s="176"/>
      <c r="II701" s="176"/>
      <c r="IJ701" s="176"/>
      <c r="IK701" s="176"/>
      <c r="IL701" s="176"/>
      <c r="IM701" s="176"/>
      <c r="IN701" s="176"/>
      <c r="IO701" s="176"/>
      <c r="IP701" s="176"/>
      <c r="IQ701" s="176"/>
      <c r="IR701" s="176"/>
      <c r="IS701" s="176"/>
      <c r="IT701" s="176"/>
      <c r="IU701" s="176"/>
      <c r="IV701" s="176"/>
    </row>
    <row r="702" spans="1:256" s="177" customFormat="1" ht="21" customHeight="1" x14ac:dyDescent="0.2">
      <c r="A702" s="591"/>
      <c r="B702" s="143" t="s">
        <v>238</v>
      </c>
      <c r="C702" s="144"/>
      <c r="D702" s="144"/>
      <c r="E702" s="145"/>
      <c r="F702" s="146"/>
      <c r="G702" s="595">
        <f>I687</f>
        <v>2.16</v>
      </c>
      <c r="H702" s="148"/>
      <c r="I702" s="149"/>
      <c r="J702" s="182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6"/>
      <c r="BN702" s="176"/>
      <c r="BO702" s="176"/>
      <c r="BP702" s="176"/>
      <c r="BQ702" s="176"/>
      <c r="BR702" s="176"/>
      <c r="BS702" s="176"/>
      <c r="BT702" s="176"/>
      <c r="BU702" s="176"/>
      <c r="BV702" s="176"/>
      <c r="BW702" s="176"/>
      <c r="BX702" s="176"/>
      <c r="BY702" s="176"/>
      <c r="BZ702" s="176"/>
      <c r="CA702" s="176"/>
      <c r="CB702" s="176"/>
      <c r="CC702" s="176"/>
      <c r="CD702" s="176"/>
      <c r="CE702" s="176"/>
      <c r="CF702" s="176"/>
      <c r="CG702" s="176"/>
      <c r="CH702" s="176"/>
      <c r="CI702" s="176"/>
      <c r="CJ702" s="176"/>
      <c r="CK702" s="176"/>
      <c r="CL702" s="176"/>
      <c r="CM702" s="176"/>
      <c r="CN702" s="176"/>
      <c r="CO702" s="176"/>
      <c r="CP702" s="176"/>
      <c r="CQ702" s="176"/>
      <c r="CR702" s="176"/>
      <c r="CS702" s="176"/>
      <c r="CT702" s="176"/>
      <c r="CU702" s="176"/>
      <c r="CV702" s="176"/>
      <c r="CW702" s="176"/>
      <c r="CX702" s="176"/>
      <c r="CY702" s="176"/>
      <c r="CZ702" s="176"/>
      <c r="DA702" s="176"/>
      <c r="DB702" s="176"/>
      <c r="DC702" s="176"/>
      <c r="DD702" s="176"/>
      <c r="DE702" s="176"/>
      <c r="DF702" s="176"/>
      <c r="DG702" s="176"/>
      <c r="DH702" s="176"/>
      <c r="DI702" s="176"/>
      <c r="DJ702" s="176"/>
      <c r="DK702" s="176"/>
      <c r="DL702" s="176"/>
      <c r="DM702" s="176"/>
      <c r="DN702" s="176"/>
      <c r="DO702" s="176"/>
      <c r="DP702" s="176"/>
      <c r="DQ702" s="176"/>
      <c r="DR702" s="176"/>
      <c r="DS702" s="176"/>
      <c r="DT702" s="176"/>
      <c r="DU702" s="176"/>
      <c r="DV702" s="176"/>
      <c r="DW702" s="176"/>
      <c r="DX702" s="176"/>
      <c r="DY702" s="176"/>
      <c r="DZ702" s="176"/>
      <c r="EA702" s="176"/>
      <c r="EB702" s="176"/>
      <c r="EC702" s="176"/>
      <c r="ED702" s="176"/>
      <c r="EE702" s="176"/>
      <c r="EF702" s="176"/>
      <c r="EG702" s="176"/>
      <c r="EH702" s="176"/>
      <c r="EI702" s="176"/>
      <c r="EJ702" s="176"/>
      <c r="EK702" s="176"/>
      <c r="EL702" s="176"/>
      <c r="EM702" s="176"/>
      <c r="EN702" s="176"/>
      <c r="EO702" s="176"/>
      <c r="EP702" s="176"/>
      <c r="EQ702" s="176"/>
      <c r="ER702" s="176"/>
      <c r="ES702" s="176"/>
      <c r="ET702" s="176"/>
      <c r="EU702" s="176"/>
      <c r="EV702" s="176"/>
      <c r="EW702" s="176"/>
      <c r="EX702" s="176"/>
      <c r="EY702" s="176"/>
      <c r="EZ702" s="176"/>
      <c r="FA702" s="176"/>
      <c r="FB702" s="176"/>
      <c r="FC702" s="176"/>
      <c r="FD702" s="176"/>
      <c r="FE702" s="176"/>
      <c r="FF702" s="176"/>
      <c r="FG702" s="176"/>
      <c r="FH702" s="176"/>
      <c r="FI702" s="176"/>
      <c r="FJ702" s="176"/>
      <c r="FK702" s="176"/>
      <c r="FL702" s="176"/>
      <c r="FM702" s="176"/>
      <c r="FN702" s="176"/>
      <c r="FO702" s="176"/>
      <c r="FP702" s="176"/>
      <c r="FQ702" s="176"/>
      <c r="FR702" s="176"/>
      <c r="FS702" s="176"/>
      <c r="FT702" s="176"/>
      <c r="FU702" s="176"/>
      <c r="FV702" s="176"/>
      <c r="FW702" s="176"/>
      <c r="FX702" s="176"/>
      <c r="FY702" s="176"/>
      <c r="FZ702" s="176"/>
      <c r="GA702" s="176"/>
      <c r="GB702" s="176"/>
      <c r="GC702" s="176"/>
      <c r="GD702" s="176"/>
      <c r="GE702" s="176"/>
      <c r="GF702" s="176"/>
      <c r="GG702" s="176"/>
      <c r="GH702" s="176"/>
      <c r="GI702" s="176"/>
      <c r="GJ702" s="176"/>
      <c r="GK702" s="176"/>
      <c r="GL702" s="176"/>
      <c r="GM702" s="176"/>
      <c r="GN702" s="176"/>
      <c r="GO702" s="176"/>
      <c r="GP702" s="176"/>
      <c r="GQ702" s="176"/>
      <c r="GR702" s="176"/>
      <c r="GS702" s="176"/>
      <c r="GT702" s="176"/>
      <c r="GU702" s="176"/>
      <c r="GV702" s="176"/>
      <c r="GW702" s="176"/>
      <c r="GX702" s="176"/>
      <c r="GY702" s="176"/>
      <c r="GZ702" s="176"/>
      <c r="HA702" s="176"/>
      <c r="HB702" s="176"/>
      <c r="HC702" s="176"/>
      <c r="HD702" s="176"/>
      <c r="HE702" s="176"/>
      <c r="HF702" s="176"/>
      <c r="HG702" s="176"/>
      <c r="HH702" s="176"/>
      <c r="HI702" s="176"/>
      <c r="HJ702" s="176"/>
      <c r="HK702" s="176"/>
      <c r="HL702" s="176"/>
      <c r="HM702" s="176"/>
      <c r="HN702" s="176"/>
      <c r="HO702" s="176"/>
      <c r="HP702" s="176"/>
      <c r="HQ702" s="176"/>
      <c r="HR702" s="176"/>
      <c r="HS702" s="176"/>
      <c r="HT702" s="176"/>
      <c r="HU702" s="176"/>
      <c r="HV702" s="176"/>
      <c r="HW702" s="176"/>
      <c r="HX702" s="176"/>
      <c r="HY702" s="176"/>
      <c r="HZ702" s="176"/>
      <c r="IA702" s="176"/>
      <c r="IB702" s="176"/>
      <c r="IC702" s="176"/>
      <c r="ID702" s="176"/>
      <c r="IE702" s="176"/>
      <c r="IF702" s="176"/>
      <c r="IG702" s="176"/>
      <c r="IH702" s="176"/>
      <c r="II702" s="176"/>
      <c r="IJ702" s="176"/>
      <c r="IK702" s="176"/>
      <c r="IL702" s="176"/>
      <c r="IM702" s="176"/>
      <c r="IN702" s="176"/>
      <c r="IO702" s="176"/>
      <c r="IP702" s="176"/>
      <c r="IQ702" s="176"/>
      <c r="IR702" s="176"/>
      <c r="IS702" s="176"/>
      <c r="IT702" s="176"/>
      <c r="IU702" s="176"/>
      <c r="IV702" s="176"/>
    </row>
    <row r="703" spans="1:256" s="177" customFormat="1" ht="21" customHeight="1" x14ac:dyDescent="0.2">
      <c r="A703" s="591"/>
      <c r="B703" s="296" t="s">
        <v>239</v>
      </c>
      <c r="C703" s="673"/>
      <c r="D703" s="673"/>
      <c r="E703" s="150"/>
      <c r="F703" s="151"/>
      <c r="G703" s="596">
        <v>0</v>
      </c>
      <c r="H703" s="161"/>
      <c r="I703" s="153"/>
      <c r="J703" s="182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  <c r="AZ703" s="176"/>
      <c r="BA703" s="176"/>
      <c r="BB703" s="176"/>
      <c r="BC703" s="176"/>
      <c r="BD703" s="176"/>
      <c r="BE703" s="176"/>
      <c r="BF703" s="176"/>
      <c r="BG703" s="176"/>
      <c r="BH703" s="176"/>
      <c r="BI703" s="176"/>
      <c r="BJ703" s="176"/>
      <c r="BK703" s="176"/>
      <c r="BL703" s="176"/>
      <c r="BM703" s="176"/>
      <c r="BN703" s="176"/>
      <c r="BO703" s="176"/>
      <c r="BP703" s="176"/>
      <c r="BQ703" s="176"/>
      <c r="BR703" s="176"/>
      <c r="BS703" s="176"/>
      <c r="BT703" s="176"/>
      <c r="BU703" s="176"/>
      <c r="BV703" s="176"/>
      <c r="BW703" s="176"/>
      <c r="BX703" s="176"/>
      <c r="BY703" s="176"/>
      <c r="BZ703" s="176"/>
      <c r="CA703" s="176"/>
      <c r="CB703" s="176"/>
      <c r="CC703" s="176"/>
      <c r="CD703" s="176"/>
      <c r="CE703" s="176"/>
      <c r="CF703" s="176"/>
      <c r="CG703" s="176"/>
      <c r="CH703" s="176"/>
      <c r="CI703" s="176"/>
      <c r="CJ703" s="176"/>
      <c r="CK703" s="176"/>
      <c r="CL703" s="176"/>
      <c r="CM703" s="176"/>
      <c r="CN703" s="176"/>
      <c r="CO703" s="176"/>
      <c r="CP703" s="176"/>
      <c r="CQ703" s="176"/>
      <c r="CR703" s="176"/>
      <c r="CS703" s="176"/>
      <c r="CT703" s="176"/>
      <c r="CU703" s="176"/>
      <c r="CV703" s="176"/>
      <c r="CW703" s="176"/>
      <c r="CX703" s="176"/>
      <c r="CY703" s="176"/>
      <c r="CZ703" s="176"/>
      <c r="DA703" s="176"/>
      <c r="DB703" s="176"/>
      <c r="DC703" s="176"/>
      <c r="DD703" s="176"/>
      <c r="DE703" s="176"/>
      <c r="DF703" s="176"/>
      <c r="DG703" s="176"/>
      <c r="DH703" s="176"/>
      <c r="DI703" s="176"/>
      <c r="DJ703" s="176"/>
      <c r="DK703" s="176"/>
      <c r="DL703" s="176"/>
      <c r="DM703" s="176"/>
      <c r="DN703" s="176"/>
      <c r="DO703" s="176"/>
      <c r="DP703" s="176"/>
      <c r="DQ703" s="176"/>
      <c r="DR703" s="176"/>
      <c r="DS703" s="176"/>
      <c r="DT703" s="176"/>
      <c r="DU703" s="176"/>
      <c r="DV703" s="176"/>
      <c r="DW703" s="176"/>
      <c r="DX703" s="176"/>
      <c r="DY703" s="176"/>
      <c r="DZ703" s="176"/>
      <c r="EA703" s="176"/>
      <c r="EB703" s="176"/>
      <c r="EC703" s="176"/>
      <c r="ED703" s="176"/>
      <c r="EE703" s="176"/>
      <c r="EF703" s="176"/>
      <c r="EG703" s="176"/>
      <c r="EH703" s="176"/>
      <c r="EI703" s="176"/>
      <c r="EJ703" s="176"/>
      <c r="EK703" s="176"/>
      <c r="EL703" s="176"/>
      <c r="EM703" s="176"/>
      <c r="EN703" s="176"/>
      <c r="EO703" s="176"/>
      <c r="EP703" s="176"/>
      <c r="EQ703" s="176"/>
      <c r="ER703" s="176"/>
      <c r="ES703" s="176"/>
      <c r="ET703" s="176"/>
      <c r="EU703" s="176"/>
      <c r="EV703" s="176"/>
      <c r="EW703" s="176"/>
      <c r="EX703" s="176"/>
      <c r="EY703" s="176"/>
      <c r="EZ703" s="176"/>
      <c r="FA703" s="176"/>
      <c r="FB703" s="176"/>
      <c r="FC703" s="176"/>
      <c r="FD703" s="176"/>
      <c r="FE703" s="176"/>
      <c r="FF703" s="176"/>
      <c r="FG703" s="176"/>
      <c r="FH703" s="176"/>
      <c r="FI703" s="176"/>
      <c r="FJ703" s="176"/>
      <c r="FK703" s="176"/>
      <c r="FL703" s="176"/>
      <c r="FM703" s="176"/>
      <c r="FN703" s="176"/>
      <c r="FO703" s="176"/>
      <c r="FP703" s="176"/>
      <c r="FQ703" s="176"/>
      <c r="FR703" s="176"/>
      <c r="FS703" s="176"/>
      <c r="FT703" s="176"/>
      <c r="FU703" s="176"/>
      <c r="FV703" s="176"/>
      <c r="FW703" s="176"/>
      <c r="FX703" s="176"/>
      <c r="FY703" s="176"/>
      <c r="FZ703" s="176"/>
      <c r="GA703" s="176"/>
      <c r="GB703" s="176"/>
      <c r="GC703" s="176"/>
      <c r="GD703" s="176"/>
      <c r="GE703" s="176"/>
      <c r="GF703" s="176"/>
      <c r="GG703" s="176"/>
      <c r="GH703" s="176"/>
      <c r="GI703" s="176"/>
      <c r="GJ703" s="176"/>
      <c r="GK703" s="176"/>
      <c r="GL703" s="176"/>
      <c r="GM703" s="176"/>
      <c r="GN703" s="176"/>
      <c r="GO703" s="176"/>
      <c r="GP703" s="176"/>
      <c r="GQ703" s="176"/>
      <c r="GR703" s="176"/>
      <c r="GS703" s="176"/>
      <c r="GT703" s="176"/>
      <c r="GU703" s="176"/>
      <c r="GV703" s="176"/>
      <c r="GW703" s="176"/>
      <c r="GX703" s="176"/>
      <c r="GY703" s="176"/>
      <c r="GZ703" s="176"/>
      <c r="HA703" s="176"/>
      <c r="HB703" s="176"/>
      <c r="HC703" s="176"/>
      <c r="HD703" s="176"/>
      <c r="HE703" s="176"/>
      <c r="HF703" s="176"/>
      <c r="HG703" s="176"/>
      <c r="HH703" s="176"/>
      <c r="HI703" s="176"/>
      <c r="HJ703" s="176"/>
      <c r="HK703" s="176"/>
      <c r="HL703" s="176"/>
      <c r="HM703" s="176"/>
      <c r="HN703" s="176"/>
      <c r="HO703" s="176"/>
      <c r="HP703" s="176"/>
      <c r="HQ703" s="176"/>
      <c r="HR703" s="176"/>
      <c r="HS703" s="176"/>
      <c r="HT703" s="176"/>
      <c r="HU703" s="176"/>
      <c r="HV703" s="176"/>
      <c r="HW703" s="176"/>
      <c r="HX703" s="176"/>
      <c r="HY703" s="176"/>
      <c r="HZ703" s="176"/>
      <c r="IA703" s="176"/>
      <c r="IB703" s="176"/>
      <c r="IC703" s="176"/>
      <c r="ID703" s="176"/>
      <c r="IE703" s="176"/>
      <c r="IF703" s="176"/>
      <c r="IG703" s="176"/>
      <c r="IH703" s="176"/>
      <c r="II703" s="176"/>
      <c r="IJ703" s="176"/>
      <c r="IK703" s="176"/>
      <c r="IL703" s="176"/>
      <c r="IM703" s="176"/>
      <c r="IN703" s="176"/>
      <c r="IO703" s="176"/>
      <c r="IP703" s="176"/>
      <c r="IQ703" s="176"/>
      <c r="IR703" s="176"/>
      <c r="IS703" s="176"/>
      <c r="IT703" s="176"/>
      <c r="IU703" s="176"/>
      <c r="IV703" s="176"/>
    </row>
    <row r="704" spans="1:256" s="177" customFormat="1" ht="21" customHeight="1" x14ac:dyDescent="0.2">
      <c r="A704" s="591"/>
      <c r="B704" s="154" t="s">
        <v>240</v>
      </c>
      <c r="C704" s="155"/>
      <c r="D704" s="155"/>
      <c r="E704" s="156"/>
      <c r="F704" s="597"/>
      <c r="G704" s="598"/>
      <c r="H704" s="297"/>
      <c r="I704" s="159">
        <f>G702+G703</f>
        <v>2.16</v>
      </c>
      <c r="J704" s="182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  <c r="AZ704" s="176"/>
      <c r="BA704" s="176"/>
      <c r="BB704" s="176"/>
      <c r="BC704" s="176"/>
      <c r="BD704" s="176"/>
      <c r="BE704" s="176"/>
      <c r="BF704" s="176"/>
      <c r="BG704" s="176"/>
      <c r="BH704" s="176"/>
      <c r="BI704" s="176"/>
      <c r="BJ704" s="176"/>
      <c r="BK704" s="176"/>
      <c r="BL704" s="176"/>
      <c r="BM704" s="176"/>
      <c r="BN704" s="176"/>
      <c r="BO704" s="176"/>
      <c r="BP704" s="176"/>
      <c r="BQ704" s="176"/>
      <c r="BR704" s="176"/>
      <c r="BS704" s="176"/>
      <c r="BT704" s="176"/>
      <c r="BU704" s="176"/>
      <c r="BV704" s="176"/>
      <c r="BW704" s="176"/>
      <c r="BX704" s="176"/>
      <c r="BY704" s="176"/>
      <c r="BZ704" s="176"/>
      <c r="CA704" s="176"/>
      <c r="CB704" s="176"/>
      <c r="CC704" s="176"/>
      <c r="CD704" s="176"/>
      <c r="CE704" s="176"/>
      <c r="CF704" s="176"/>
      <c r="CG704" s="176"/>
      <c r="CH704" s="176"/>
      <c r="CI704" s="176"/>
      <c r="CJ704" s="176"/>
      <c r="CK704" s="176"/>
      <c r="CL704" s="176"/>
      <c r="CM704" s="176"/>
      <c r="CN704" s="176"/>
      <c r="CO704" s="176"/>
      <c r="CP704" s="176"/>
      <c r="CQ704" s="176"/>
      <c r="CR704" s="176"/>
      <c r="CS704" s="176"/>
      <c r="CT704" s="176"/>
      <c r="CU704" s="176"/>
      <c r="CV704" s="176"/>
      <c r="CW704" s="176"/>
      <c r="CX704" s="176"/>
      <c r="CY704" s="176"/>
      <c r="CZ704" s="176"/>
      <c r="DA704" s="176"/>
      <c r="DB704" s="176"/>
      <c r="DC704" s="176"/>
      <c r="DD704" s="176"/>
      <c r="DE704" s="176"/>
      <c r="DF704" s="176"/>
      <c r="DG704" s="176"/>
      <c r="DH704" s="176"/>
      <c r="DI704" s="176"/>
      <c r="DJ704" s="176"/>
      <c r="DK704" s="176"/>
      <c r="DL704" s="176"/>
      <c r="DM704" s="176"/>
      <c r="DN704" s="176"/>
      <c r="DO704" s="176"/>
      <c r="DP704" s="176"/>
      <c r="DQ704" s="176"/>
      <c r="DR704" s="176"/>
      <c r="DS704" s="176"/>
      <c r="DT704" s="176"/>
      <c r="DU704" s="176"/>
      <c r="DV704" s="176"/>
      <c r="DW704" s="176"/>
      <c r="DX704" s="176"/>
      <c r="DY704" s="176"/>
      <c r="DZ704" s="176"/>
      <c r="EA704" s="176"/>
      <c r="EB704" s="176"/>
      <c r="EC704" s="176"/>
      <c r="ED704" s="176"/>
      <c r="EE704" s="176"/>
      <c r="EF704" s="176"/>
      <c r="EG704" s="176"/>
      <c r="EH704" s="176"/>
      <c r="EI704" s="176"/>
      <c r="EJ704" s="176"/>
      <c r="EK704" s="176"/>
      <c r="EL704" s="176"/>
      <c r="EM704" s="176"/>
      <c r="EN704" s="176"/>
      <c r="EO704" s="176"/>
      <c r="EP704" s="176"/>
      <c r="EQ704" s="176"/>
      <c r="ER704" s="176"/>
      <c r="ES704" s="176"/>
      <c r="ET704" s="176"/>
      <c r="EU704" s="176"/>
      <c r="EV704" s="176"/>
      <c r="EW704" s="176"/>
      <c r="EX704" s="176"/>
      <c r="EY704" s="176"/>
      <c r="EZ704" s="176"/>
      <c r="FA704" s="176"/>
      <c r="FB704" s="176"/>
      <c r="FC704" s="176"/>
      <c r="FD704" s="176"/>
      <c r="FE704" s="176"/>
      <c r="FF704" s="176"/>
      <c r="FG704" s="176"/>
      <c r="FH704" s="176"/>
      <c r="FI704" s="176"/>
      <c r="FJ704" s="176"/>
      <c r="FK704" s="176"/>
      <c r="FL704" s="176"/>
      <c r="FM704" s="176"/>
      <c r="FN704" s="176"/>
      <c r="FO704" s="176"/>
      <c r="FP704" s="176"/>
      <c r="FQ704" s="176"/>
      <c r="FR704" s="176"/>
      <c r="FS704" s="176"/>
      <c r="FT704" s="176"/>
      <c r="FU704" s="176"/>
      <c r="FV704" s="176"/>
      <c r="FW704" s="176"/>
      <c r="FX704" s="176"/>
      <c r="FY704" s="176"/>
      <c r="FZ704" s="176"/>
      <c r="GA704" s="176"/>
      <c r="GB704" s="176"/>
      <c r="GC704" s="176"/>
      <c r="GD704" s="176"/>
      <c r="GE704" s="176"/>
      <c r="GF704" s="176"/>
      <c r="GG704" s="176"/>
      <c r="GH704" s="176"/>
      <c r="GI704" s="176"/>
      <c r="GJ704" s="176"/>
      <c r="GK704" s="176"/>
      <c r="GL704" s="176"/>
      <c r="GM704" s="176"/>
      <c r="GN704" s="176"/>
      <c r="GO704" s="176"/>
      <c r="GP704" s="176"/>
      <c r="GQ704" s="176"/>
      <c r="GR704" s="176"/>
      <c r="GS704" s="176"/>
      <c r="GT704" s="176"/>
      <c r="GU704" s="176"/>
      <c r="GV704" s="176"/>
      <c r="GW704" s="176"/>
      <c r="GX704" s="176"/>
      <c r="GY704" s="176"/>
      <c r="GZ704" s="176"/>
      <c r="HA704" s="176"/>
      <c r="HB704" s="176"/>
      <c r="HC704" s="176"/>
      <c r="HD704" s="176"/>
      <c r="HE704" s="176"/>
      <c r="HF704" s="176"/>
      <c r="HG704" s="176"/>
      <c r="HH704" s="176"/>
      <c r="HI704" s="176"/>
      <c r="HJ704" s="176"/>
      <c r="HK704" s="176"/>
      <c r="HL704" s="176"/>
      <c r="HM704" s="176"/>
      <c r="HN704" s="176"/>
      <c r="HO704" s="176"/>
      <c r="HP704" s="176"/>
      <c r="HQ704" s="176"/>
      <c r="HR704" s="176"/>
      <c r="HS704" s="176"/>
      <c r="HT704" s="176"/>
      <c r="HU704" s="176"/>
      <c r="HV704" s="176"/>
      <c r="HW704" s="176"/>
      <c r="HX704" s="176"/>
      <c r="HY704" s="176"/>
      <c r="HZ704" s="176"/>
      <c r="IA704" s="176"/>
      <c r="IB704" s="176"/>
      <c r="IC704" s="176"/>
      <c r="ID704" s="176"/>
      <c r="IE704" s="176"/>
      <c r="IF704" s="176"/>
      <c r="IG704" s="176"/>
      <c r="IH704" s="176"/>
      <c r="II704" s="176"/>
      <c r="IJ704" s="176"/>
      <c r="IK704" s="176"/>
      <c r="IL704" s="176"/>
      <c r="IM704" s="176"/>
      <c r="IN704" s="176"/>
      <c r="IO704" s="176"/>
      <c r="IP704" s="176"/>
      <c r="IQ704" s="176"/>
      <c r="IR704" s="176"/>
      <c r="IS704" s="176"/>
      <c r="IT704" s="176"/>
      <c r="IU704" s="176"/>
      <c r="IV704" s="176"/>
    </row>
    <row r="705" spans="1:256" s="177" customFormat="1" ht="21" customHeight="1" x14ac:dyDescent="0.2">
      <c r="A705" s="591"/>
      <c r="B705" s="143" t="s">
        <v>241</v>
      </c>
      <c r="C705" s="144"/>
      <c r="D705" s="144"/>
      <c r="E705" s="145"/>
      <c r="F705" s="151"/>
      <c r="G705" s="595">
        <f>I693</f>
        <v>4.16</v>
      </c>
      <c r="H705" s="161"/>
      <c r="I705" s="162"/>
      <c r="J705" s="182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  <c r="AZ705" s="176"/>
      <c r="BA705" s="176"/>
      <c r="BB705" s="176"/>
      <c r="BC705" s="176"/>
      <c r="BD705" s="176"/>
      <c r="BE705" s="176"/>
      <c r="BF705" s="176"/>
      <c r="BG705" s="176"/>
      <c r="BH705" s="176"/>
      <c r="BI705" s="176"/>
      <c r="BJ705" s="176"/>
      <c r="BK705" s="176"/>
      <c r="BL705" s="176"/>
      <c r="BM705" s="176"/>
      <c r="BN705" s="176"/>
      <c r="BO705" s="176"/>
      <c r="BP705" s="176"/>
      <c r="BQ705" s="176"/>
      <c r="BR705" s="176"/>
      <c r="BS705" s="176"/>
      <c r="BT705" s="176"/>
      <c r="BU705" s="176"/>
      <c r="BV705" s="176"/>
      <c r="BW705" s="176"/>
      <c r="BX705" s="176"/>
      <c r="BY705" s="176"/>
      <c r="BZ705" s="176"/>
      <c r="CA705" s="176"/>
      <c r="CB705" s="176"/>
      <c r="CC705" s="176"/>
      <c r="CD705" s="176"/>
      <c r="CE705" s="176"/>
      <c r="CF705" s="176"/>
      <c r="CG705" s="176"/>
      <c r="CH705" s="176"/>
      <c r="CI705" s="176"/>
      <c r="CJ705" s="176"/>
      <c r="CK705" s="176"/>
      <c r="CL705" s="176"/>
      <c r="CM705" s="176"/>
      <c r="CN705" s="176"/>
      <c r="CO705" s="176"/>
      <c r="CP705" s="176"/>
      <c r="CQ705" s="176"/>
      <c r="CR705" s="176"/>
      <c r="CS705" s="176"/>
      <c r="CT705" s="176"/>
      <c r="CU705" s="176"/>
      <c r="CV705" s="176"/>
      <c r="CW705" s="176"/>
      <c r="CX705" s="176"/>
      <c r="CY705" s="176"/>
      <c r="CZ705" s="176"/>
      <c r="DA705" s="176"/>
      <c r="DB705" s="176"/>
      <c r="DC705" s="176"/>
      <c r="DD705" s="176"/>
      <c r="DE705" s="176"/>
      <c r="DF705" s="176"/>
      <c r="DG705" s="176"/>
      <c r="DH705" s="176"/>
      <c r="DI705" s="176"/>
      <c r="DJ705" s="176"/>
      <c r="DK705" s="176"/>
      <c r="DL705" s="176"/>
      <c r="DM705" s="176"/>
      <c r="DN705" s="176"/>
      <c r="DO705" s="176"/>
      <c r="DP705" s="176"/>
      <c r="DQ705" s="176"/>
      <c r="DR705" s="176"/>
      <c r="DS705" s="176"/>
      <c r="DT705" s="176"/>
      <c r="DU705" s="176"/>
      <c r="DV705" s="176"/>
      <c r="DW705" s="176"/>
      <c r="DX705" s="176"/>
      <c r="DY705" s="176"/>
      <c r="DZ705" s="176"/>
      <c r="EA705" s="176"/>
      <c r="EB705" s="176"/>
      <c r="EC705" s="176"/>
      <c r="ED705" s="176"/>
      <c r="EE705" s="176"/>
      <c r="EF705" s="176"/>
      <c r="EG705" s="176"/>
      <c r="EH705" s="176"/>
      <c r="EI705" s="176"/>
      <c r="EJ705" s="176"/>
      <c r="EK705" s="176"/>
      <c r="EL705" s="176"/>
      <c r="EM705" s="176"/>
      <c r="EN705" s="176"/>
      <c r="EO705" s="176"/>
      <c r="EP705" s="176"/>
      <c r="EQ705" s="176"/>
      <c r="ER705" s="176"/>
      <c r="ES705" s="176"/>
      <c r="ET705" s="176"/>
      <c r="EU705" s="176"/>
      <c r="EV705" s="176"/>
      <c r="EW705" s="176"/>
      <c r="EX705" s="176"/>
      <c r="EY705" s="176"/>
      <c r="EZ705" s="176"/>
      <c r="FA705" s="176"/>
      <c r="FB705" s="176"/>
      <c r="FC705" s="176"/>
      <c r="FD705" s="176"/>
      <c r="FE705" s="176"/>
      <c r="FF705" s="176"/>
      <c r="FG705" s="176"/>
      <c r="FH705" s="176"/>
      <c r="FI705" s="176"/>
      <c r="FJ705" s="176"/>
      <c r="FK705" s="176"/>
      <c r="FL705" s="176"/>
      <c r="FM705" s="176"/>
      <c r="FN705" s="176"/>
      <c r="FO705" s="176"/>
      <c r="FP705" s="176"/>
      <c r="FQ705" s="176"/>
      <c r="FR705" s="176"/>
      <c r="FS705" s="176"/>
      <c r="FT705" s="176"/>
      <c r="FU705" s="176"/>
      <c r="FV705" s="176"/>
      <c r="FW705" s="176"/>
      <c r="FX705" s="176"/>
      <c r="FY705" s="176"/>
      <c r="FZ705" s="176"/>
      <c r="GA705" s="176"/>
      <c r="GB705" s="176"/>
      <c r="GC705" s="176"/>
      <c r="GD705" s="176"/>
      <c r="GE705" s="176"/>
      <c r="GF705" s="176"/>
      <c r="GG705" s="176"/>
      <c r="GH705" s="176"/>
      <c r="GI705" s="176"/>
      <c r="GJ705" s="176"/>
      <c r="GK705" s="176"/>
      <c r="GL705" s="176"/>
      <c r="GM705" s="176"/>
      <c r="GN705" s="176"/>
      <c r="GO705" s="176"/>
      <c r="GP705" s="176"/>
      <c r="GQ705" s="176"/>
      <c r="GR705" s="176"/>
      <c r="GS705" s="176"/>
      <c r="GT705" s="176"/>
      <c r="GU705" s="176"/>
      <c r="GV705" s="176"/>
      <c r="GW705" s="176"/>
      <c r="GX705" s="176"/>
      <c r="GY705" s="176"/>
      <c r="GZ705" s="176"/>
      <c r="HA705" s="176"/>
      <c r="HB705" s="176"/>
      <c r="HC705" s="176"/>
      <c r="HD705" s="176"/>
      <c r="HE705" s="176"/>
      <c r="HF705" s="176"/>
      <c r="HG705" s="176"/>
      <c r="HH705" s="176"/>
      <c r="HI705" s="176"/>
      <c r="HJ705" s="176"/>
      <c r="HK705" s="176"/>
      <c r="HL705" s="176"/>
      <c r="HM705" s="176"/>
      <c r="HN705" s="176"/>
      <c r="HO705" s="176"/>
      <c r="HP705" s="176"/>
      <c r="HQ705" s="176"/>
      <c r="HR705" s="176"/>
      <c r="HS705" s="176"/>
      <c r="HT705" s="176"/>
      <c r="HU705" s="176"/>
      <c r="HV705" s="176"/>
      <c r="HW705" s="176"/>
      <c r="HX705" s="176"/>
      <c r="HY705" s="176"/>
      <c r="HZ705" s="176"/>
      <c r="IA705" s="176"/>
      <c r="IB705" s="176"/>
      <c r="IC705" s="176"/>
      <c r="ID705" s="176"/>
      <c r="IE705" s="176"/>
      <c r="IF705" s="176"/>
      <c r="IG705" s="176"/>
      <c r="IH705" s="176"/>
      <c r="II705" s="176"/>
      <c r="IJ705" s="176"/>
      <c r="IK705" s="176"/>
      <c r="IL705" s="176"/>
      <c r="IM705" s="176"/>
      <c r="IN705" s="176"/>
      <c r="IO705" s="176"/>
      <c r="IP705" s="176"/>
      <c r="IQ705" s="176"/>
      <c r="IR705" s="176"/>
      <c r="IS705" s="176"/>
      <c r="IT705" s="176"/>
      <c r="IU705" s="176"/>
      <c r="IV705" s="176"/>
    </row>
    <row r="706" spans="1:256" s="177" customFormat="1" ht="21" customHeight="1" x14ac:dyDescent="0.2">
      <c r="A706" s="591"/>
      <c r="B706" s="118" t="s">
        <v>242</v>
      </c>
      <c r="C706" s="673"/>
      <c r="D706" s="673"/>
      <c r="E706" s="150"/>
      <c r="F706" s="151"/>
      <c r="G706" s="596">
        <f>I698</f>
        <v>0</v>
      </c>
      <c r="H706" s="161"/>
      <c r="I706" s="153"/>
      <c r="J706" s="182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  <c r="AZ706" s="176"/>
      <c r="BA706" s="176"/>
      <c r="BB706" s="176"/>
      <c r="BC706" s="176"/>
      <c r="BD706" s="176"/>
      <c r="BE706" s="176"/>
      <c r="BF706" s="176"/>
      <c r="BG706" s="176"/>
      <c r="BH706" s="176"/>
      <c r="BI706" s="176"/>
      <c r="BJ706" s="176"/>
      <c r="BK706" s="176"/>
      <c r="BL706" s="176"/>
      <c r="BM706" s="176"/>
      <c r="BN706" s="176"/>
      <c r="BO706" s="176"/>
      <c r="BP706" s="176"/>
      <c r="BQ706" s="176"/>
      <c r="BR706" s="176"/>
      <c r="BS706" s="176"/>
      <c r="BT706" s="176"/>
      <c r="BU706" s="176"/>
      <c r="BV706" s="176"/>
      <c r="BW706" s="176"/>
      <c r="BX706" s="176"/>
      <c r="BY706" s="176"/>
      <c r="BZ706" s="176"/>
      <c r="CA706" s="176"/>
      <c r="CB706" s="176"/>
      <c r="CC706" s="176"/>
      <c r="CD706" s="176"/>
      <c r="CE706" s="176"/>
      <c r="CF706" s="176"/>
      <c r="CG706" s="176"/>
      <c r="CH706" s="176"/>
      <c r="CI706" s="176"/>
      <c r="CJ706" s="176"/>
      <c r="CK706" s="176"/>
      <c r="CL706" s="176"/>
      <c r="CM706" s="176"/>
      <c r="CN706" s="176"/>
      <c r="CO706" s="176"/>
      <c r="CP706" s="176"/>
      <c r="CQ706" s="176"/>
      <c r="CR706" s="176"/>
      <c r="CS706" s="176"/>
      <c r="CT706" s="176"/>
      <c r="CU706" s="176"/>
      <c r="CV706" s="176"/>
      <c r="CW706" s="176"/>
      <c r="CX706" s="176"/>
      <c r="CY706" s="176"/>
      <c r="CZ706" s="176"/>
      <c r="DA706" s="176"/>
      <c r="DB706" s="176"/>
      <c r="DC706" s="176"/>
      <c r="DD706" s="176"/>
      <c r="DE706" s="176"/>
      <c r="DF706" s="176"/>
      <c r="DG706" s="176"/>
      <c r="DH706" s="176"/>
      <c r="DI706" s="176"/>
      <c r="DJ706" s="176"/>
      <c r="DK706" s="176"/>
      <c r="DL706" s="176"/>
      <c r="DM706" s="176"/>
      <c r="DN706" s="176"/>
      <c r="DO706" s="176"/>
      <c r="DP706" s="176"/>
      <c r="DQ706" s="176"/>
      <c r="DR706" s="176"/>
      <c r="DS706" s="176"/>
      <c r="DT706" s="176"/>
      <c r="DU706" s="176"/>
      <c r="DV706" s="176"/>
      <c r="DW706" s="176"/>
      <c r="DX706" s="176"/>
      <c r="DY706" s="176"/>
      <c r="DZ706" s="176"/>
      <c r="EA706" s="176"/>
      <c r="EB706" s="176"/>
      <c r="EC706" s="176"/>
      <c r="ED706" s="176"/>
      <c r="EE706" s="176"/>
      <c r="EF706" s="176"/>
      <c r="EG706" s="176"/>
      <c r="EH706" s="176"/>
      <c r="EI706" s="176"/>
      <c r="EJ706" s="176"/>
      <c r="EK706" s="176"/>
      <c r="EL706" s="176"/>
      <c r="EM706" s="176"/>
      <c r="EN706" s="176"/>
      <c r="EO706" s="176"/>
      <c r="EP706" s="176"/>
      <c r="EQ706" s="176"/>
      <c r="ER706" s="176"/>
      <c r="ES706" s="176"/>
      <c r="ET706" s="176"/>
      <c r="EU706" s="176"/>
      <c r="EV706" s="176"/>
      <c r="EW706" s="176"/>
      <c r="EX706" s="176"/>
      <c r="EY706" s="176"/>
      <c r="EZ706" s="176"/>
      <c r="FA706" s="176"/>
      <c r="FB706" s="176"/>
      <c r="FC706" s="176"/>
      <c r="FD706" s="176"/>
      <c r="FE706" s="176"/>
      <c r="FF706" s="176"/>
      <c r="FG706" s="176"/>
      <c r="FH706" s="176"/>
      <c r="FI706" s="176"/>
      <c r="FJ706" s="176"/>
      <c r="FK706" s="176"/>
      <c r="FL706" s="176"/>
      <c r="FM706" s="176"/>
      <c r="FN706" s="176"/>
      <c r="FO706" s="176"/>
      <c r="FP706" s="176"/>
      <c r="FQ706" s="176"/>
      <c r="FR706" s="176"/>
      <c r="FS706" s="176"/>
      <c r="FT706" s="176"/>
      <c r="FU706" s="176"/>
      <c r="FV706" s="176"/>
      <c r="FW706" s="176"/>
      <c r="FX706" s="176"/>
      <c r="FY706" s="176"/>
      <c r="FZ706" s="176"/>
      <c r="GA706" s="176"/>
      <c r="GB706" s="176"/>
      <c r="GC706" s="176"/>
      <c r="GD706" s="176"/>
      <c r="GE706" s="176"/>
      <c r="GF706" s="176"/>
      <c r="GG706" s="176"/>
      <c r="GH706" s="176"/>
      <c r="GI706" s="176"/>
      <c r="GJ706" s="176"/>
      <c r="GK706" s="176"/>
      <c r="GL706" s="176"/>
      <c r="GM706" s="176"/>
      <c r="GN706" s="176"/>
      <c r="GO706" s="176"/>
      <c r="GP706" s="176"/>
      <c r="GQ706" s="176"/>
      <c r="GR706" s="176"/>
      <c r="GS706" s="176"/>
      <c r="GT706" s="176"/>
      <c r="GU706" s="176"/>
      <c r="GV706" s="176"/>
      <c r="GW706" s="176"/>
      <c r="GX706" s="176"/>
      <c r="GY706" s="176"/>
      <c r="GZ706" s="176"/>
      <c r="HA706" s="176"/>
      <c r="HB706" s="176"/>
      <c r="HC706" s="176"/>
      <c r="HD706" s="176"/>
      <c r="HE706" s="176"/>
      <c r="HF706" s="176"/>
      <c r="HG706" s="176"/>
      <c r="HH706" s="176"/>
      <c r="HI706" s="176"/>
      <c r="HJ706" s="176"/>
      <c r="HK706" s="176"/>
      <c r="HL706" s="176"/>
      <c r="HM706" s="176"/>
      <c r="HN706" s="176"/>
      <c r="HO706" s="176"/>
      <c r="HP706" s="176"/>
      <c r="HQ706" s="176"/>
      <c r="HR706" s="176"/>
      <c r="HS706" s="176"/>
      <c r="HT706" s="176"/>
      <c r="HU706" s="176"/>
      <c r="HV706" s="176"/>
      <c r="HW706" s="176"/>
      <c r="HX706" s="176"/>
      <c r="HY706" s="176"/>
      <c r="HZ706" s="176"/>
      <c r="IA706" s="176"/>
      <c r="IB706" s="176"/>
      <c r="IC706" s="176"/>
      <c r="ID706" s="176"/>
      <c r="IE706" s="176"/>
      <c r="IF706" s="176"/>
      <c r="IG706" s="176"/>
      <c r="IH706" s="176"/>
      <c r="II706" s="176"/>
      <c r="IJ706" s="176"/>
      <c r="IK706" s="176"/>
      <c r="IL706" s="176"/>
      <c r="IM706" s="176"/>
      <c r="IN706" s="176"/>
      <c r="IO706" s="176"/>
      <c r="IP706" s="176"/>
      <c r="IQ706" s="176"/>
      <c r="IR706" s="176"/>
      <c r="IS706" s="176"/>
      <c r="IT706" s="176"/>
      <c r="IU706" s="176"/>
      <c r="IV706" s="176"/>
    </row>
    <row r="707" spans="1:256" s="177" customFormat="1" ht="21" customHeight="1" x14ac:dyDescent="0.2">
      <c r="A707" s="591"/>
      <c r="B707" s="154" t="s">
        <v>243</v>
      </c>
      <c r="C707" s="155"/>
      <c r="D707" s="155"/>
      <c r="E707" s="156"/>
      <c r="F707" s="151"/>
      <c r="G707" s="598"/>
      <c r="H707" s="297"/>
      <c r="I707" s="159">
        <f>G705+G706</f>
        <v>4.16</v>
      </c>
      <c r="J707" s="179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  <c r="AZ707" s="176"/>
      <c r="BA707" s="176"/>
      <c r="BB707" s="176"/>
      <c r="BC707" s="176"/>
      <c r="BD707" s="176"/>
      <c r="BE707" s="176"/>
      <c r="BF707" s="176"/>
      <c r="BG707" s="176"/>
      <c r="BH707" s="176"/>
      <c r="BI707" s="176"/>
      <c r="BJ707" s="176"/>
      <c r="BK707" s="176"/>
      <c r="BL707" s="176"/>
      <c r="BM707" s="176"/>
      <c r="BN707" s="176"/>
      <c r="BO707" s="176"/>
      <c r="BP707" s="176"/>
      <c r="BQ707" s="176"/>
      <c r="BR707" s="176"/>
      <c r="BS707" s="176"/>
      <c r="BT707" s="176"/>
      <c r="BU707" s="176"/>
      <c r="BV707" s="176"/>
      <c r="BW707" s="176"/>
      <c r="BX707" s="176"/>
      <c r="BY707" s="176"/>
      <c r="BZ707" s="176"/>
      <c r="CA707" s="176"/>
      <c r="CB707" s="176"/>
      <c r="CC707" s="176"/>
      <c r="CD707" s="176"/>
      <c r="CE707" s="176"/>
      <c r="CF707" s="176"/>
      <c r="CG707" s="176"/>
      <c r="CH707" s="176"/>
      <c r="CI707" s="176"/>
      <c r="CJ707" s="176"/>
      <c r="CK707" s="176"/>
      <c r="CL707" s="176"/>
      <c r="CM707" s="176"/>
      <c r="CN707" s="176"/>
      <c r="CO707" s="176"/>
      <c r="CP707" s="176"/>
      <c r="CQ707" s="176"/>
      <c r="CR707" s="176"/>
      <c r="CS707" s="176"/>
      <c r="CT707" s="176"/>
      <c r="CU707" s="176"/>
      <c r="CV707" s="176"/>
      <c r="CW707" s="176"/>
      <c r="CX707" s="176"/>
      <c r="CY707" s="176"/>
      <c r="CZ707" s="176"/>
      <c r="DA707" s="176"/>
      <c r="DB707" s="176"/>
      <c r="DC707" s="176"/>
      <c r="DD707" s="176"/>
      <c r="DE707" s="176"/>
      <c r="DF707" s="176"/>
      <c r="DG707" s="176"/>
      <c r="DH707" s="176"/>
      <c r="DI707" s="176"/>
      <c r="DJ707" s="176"/>
      <c r="DK707" s="176"/>
      <c r="DL707" s="176"/>
      <c r="DM707" s="176"/>
      <c r="DN707" s="176"/>
      <c r="DO707" s="176"/>
      <c r="DP707" s="176"/>
      <c r="DQ707" s="176"/>
      <c r="DR707" s="176"/>
      <c r="DS707" s="176"/>
      <c r="DT707" s="176"/>
      <c r="DU707" s="176"/>
      <c r="DV707" s="176"/>
      <c r="DW707" s="176"/>
      <c r="DX707" s="176"/>
      <c r="DY707" s="176"/>
      <c r="DZ707" s="176"/>
      <c r="EA707" s="176"/>
      <c r="EB707" s="176"/>
      <c r="EC707" s="176"/>
      <c r="ED707" s="176"/>
      <c r="EE707" s="176"/>
      <c r="EF707" s="176"/>
      <c r="EG707" s="176"/>
      <c r="EH707" s="176"/>
      <c r="EI707" s="176"/>
      <c r="EJ707" s="176"/>
      <c r="EK707" s="176"/>
      <c r="EL707" s="176"/>
      <c r="EM707" s="176"/>
      <c r="EN707" s="176"/>
      <c r="EO707" s="176"/>
      <c r="EP707" s="176"/>
      <c r="EQ707" s="176"/>
      <c r="ER707" s="176"/>
      <c r="ES707" s="176"/>
      <c r="ET707" s="176"/>
      <c r="EU707" s="176"/>
      <c r="EV707" s="176"/>
      <c r="EW707" s="176"/>
      <c r="EX707" s="176"/>
      <c r="EY707" s="176"/>
      <c r="EZ707" s="176"/>
      <c r="FA707" s="176"/>
      <c r="FB707" s="176"/>
      <c r="FC707" s="176"/>
      <c r="FD707" s="176"/>
      <c r="FE707" s="176"/>
      <c r="FF707" s="176"/>
      <c r="FG707" s="176"/>
      <c r="FH707" s="176"/>
      <c r="FI707" s="176"/>
      <c r="FJ707" s="176"/>
      <c r="FK707" s="176"/>
      <c r="FL707" s="176"/>
      <c r="FM707" s="176"/>
      <c r="FN707" s="176"/>
      <c r="FO707" s="176"/>
      <c r="FP707" s="176"/>
      <c r="FQ707" s="176"/>
      <c r="FR707" s="176"/>
      <c r="FS707" s="176"/>
      <c r="FT707" s="176"/>
      <c r="FU707" s="176"/>
      <c r="FV707" s="176"/>
      <c r="FW707" s="176"/>
      <c r="FX707" s="176"/>
      <c r="FY707" s="176"/>
      <c r="FZ707" s="176"/>
      <c r="GA707" s="176"/>
      <c r="GB707" s="176"/>
      <c r="GC707" s="176"/>
      <c r="GD707" s="176"/>
      <c r="GE707" s="176"/>
      <c r="GF707" s="176"/>
      <c r="GG707" s="176"/>
      <c r="GH707" s="176"/>
      <c r="GI707" s="176"/>
      <c r="GJ707" s="176"/>
      <c r="GK707" s="176"/>
      <c r="GL707" s="176"/>
      <c r="GM707" s="176"/>
      <c r="GN707" s="176"/>
      <c r="GO707" s="176"/>
      <c r="GP707" s="176"/>
      <c r="GQ707" s="176"/>
      <c r="GR707" s="176"/>
      <c r="GS707" s="176"/>
      <c r="GT707" s="176"/>
      <c r="GU707" s="176"/>
      <c r="GV707" s="176"/>
      <c r="GW707" s="176"/>
      <c r="GX707" s="176"/>
      <c r="GY707" s="176"/>
      <c r="GZ707" s="176"/>
      <c r="HA707" s="176"/>
      <c r="HB707" s="176"/>
      <c r="HC707" s="176"/>
      <c r="HD707" s="176"/>
      <c r="HE707" s="176"/>
      <c r="HF707" s="176"/>
      <c r="HG707" s="176"/>
      <c r="HH707" s="176"/>
      <c r="HI707" s="176"/>
      <c r="HJ707" s="176"/>
      <c r="HK707" s="176"/>
      <c r="HL707" s="176"/>
      <c r="HM707" s="176"/>
      <c r="HN707" s="176"/>
      <c r="HO707" s="176"/>
      <c r="HP707" s="176"/>
      <c r="HQ707" s="176"/>
      <c r="HR707" s="176"/>
      <c r="HS707" s="176"/>
      <c r="HT707" s="176"/>
      <c r="HU707" s="176"/>
      <c r="HV707" s="176"/>
      <c r="HW707" s="176"/>
      <c r="HX707" s="176"/>
      <c r="HY707" s="176"/>
      <c r="HZ707" s="176"/>
      <c r="IA707" s="176"/>
      <c r="IB707" s="176"/>
      <c r="IC707" s="176"/>
      <c r="ID707" s="176"/>
      <c r="IE707" s="176"/>
      <c r="IF707" s="176"/>
      <c r="IG707" s="176"/>
      <c r="IH707" s="176"/>
      <c r="II707" s="176"/>
      <c r="IJ707" s="176"/>
      <c r="IK707" s="176"/>
      <c r="IL707" s="176"/>
      <c r="IM707" s="176"/>
      <c r="IN707" s="176"/>
      <c r="IO707" s="176"/>
      <c r="IP707" s="176"/>
      <c r="IQ707" s="176"/>
      <c r="IR707" s="176"/>
      <c r="IS707" s="176"/>
      <c r="IT707" s="176"/>
      <c r="IU707" s="176"/>
      <c r="IV707" s="176"/>
    </row>
    <row r="708" spans="1:256" s="177" customFormat="1" ht="21" customHeight="1" thickBot="1" x14ac:dyDescent="0.25">
      <c r="A708" s="591"/>
      <c r="B708" s="318" t="s">
        <v>244</v>
      </c>
      <c r="C708" s="319"/>
      <c r="D708" s="319"/>
      <c r="E708" s="319"/>
      <c r="F708" s="699"/>
      <c r="G708" s="321"/>
      <c r="H708" s="700"/>
      <c r="I708" s="323">
        <f>I704+I707</f>
        <v>6.32</v>
      </c>
      <c r="J708" s="179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  <c r="AZ708" s="176"/>
      <c r="BA708" s="176"/>
      <c r="BB708" s="176"/>
      <c r="BC708" s="176"/>
      <c r="BD708" s="176"/>
      <c r="BE708" s="176"/>
      <c r="BF708" s="176"/>
      <c r="BG708" s="176"/>
      <c r="BH708" s="176"/>
      <c r="BI708" s="176"/>
      <c r="BJ708" s="176"/>
      <c r="BK708" s="176"/>
      <c r="BL708" s="176"/>
      <c r="BM708" s="176"/>
      <c r="BN708" s="176"/>
      <c r="BO708" s="176"/>
      <c r="BP708" s="176"/>
      <c r="BQ708" s="176"/>
      <c r="BR708" s="176"/>
      <c r="BS708" s="176"/>
      <c r="BT708" s="176"/>
      <c r="BU708" s="176"/>
      <c r="BV708" s="176"/>
      <c r="BW708" s="176"/>
      <c r="BX708" s="176"/>
      <c r="BY708" s="176"/>
      <c r="BZ708" s="176"/>
      <c r="CA708" s="176"/>
      <c r="CB708" s="176"/>
      <c r="CC708" s="176"/>
      <c r="CD708" s="176"/>
      <c r="CE708" s="176"/>
      <c r="CF708" s="176"/>
      <c r="CG708" s="176"/>
      <c r="CH708" s="176"/>
      <c r="CI708" s="176"/>
      <c r="CJ708" s="176"/>
      <c r="CK708" s="176"/>
      <c r="CL708" s="176"/>
      <c r="CM708" s="176"/>
      <c r="CN708" s="176"/>
      <c r="CO708" s="176"/>
      <c r="CP708" s="176"/>
      <c r="CQ708" s="176"/>
      <c r="CR708" s="176"/>
      <c r="CS708" s="176"/>
      <c r="CT708" s="176"/>
      <c r="CU708" s="176"/>
      <c r="CV708" s="176"/>
      <c r="CW708" s="176"/>
      <c r="CX708" s="176"/>
      <c r="CY708" s="176"/>
      <c r="CZ708" s="176"/>
      <c r="DA708" s="176"/>
      <c r="DB708" s="176"/>
      <c r="DC708" s="176"/>
      <c r="DD708" s="176"/>
      <c r="DE708" s="176"/>
      <c r="DF708" s="176"/>
      <c r="DG708" s="176"/>
      <c r="DH708" s="176"/>
      <c r="DI708" s="176"/>
      <c r="DJ708" s="176"/>
      <c r="DK708" s="176"/>
      <c r="DL708" s="176"/>
      <c r="DM708" s="176"/>
      <c r="DN708" s="176"/>
      <c r="DO708" s="176"/>
      <c r="DP708" s="176"/>
      <c r="DQ708" s="176"/>
      <c r="DR708" s="176"/>
      <c r="DS708" s="176"/>
      <c r="DT708" s="176"/>
      <c r="DU708" s="176"/>
      <c r="DV708" s="176"/>
      <c r="DW708" s="176"/>
      <c r="DX708" s="176"/>
      <c r="DY708" s="176"/>
      <c r="DZ708" s="176"/>
      <c r="EA708" s="176"/>
      <c r="EB708" s="176"/>
      <c r="EC708" s="176"/>
      <c r="ED708" s="176"/>
      <c r="EE708" s="176"/>
      <c r="EF708" s="176"/>
      <c r="EG708" s="176"/>
      <c r="EH708" s="176"/>
      <c r="EI708" s="176"/>
      <c r="EJ708" s="176"/>
      <c r="EK708" s="176"/>
      <c r="EL708" s="176"/>
      <c r="EM708" s="176"/>
      <c r="EN708" s="176"/>
      <c r="EO708" s="176"/>
      <c r="EP708" s="176"/>
      <c r="EQ708" s="176"/>
      <c r="ER708" s="176"/>
      <c r="ES708" s="176"/>
      <c r="ET708" s="176"/>
      <c r="EU708" s="176"/>
      <c r="EV708" s="176"/>
      <c r="EW708" s="176"/>
      <c r="EX708" s="176"/>
      <c r="EY708" s="176"/>
      <c r="EZ708" s="176"/>
      <c r="FA708" s="176"/>
      <c r="FB708" s="176"/>
      <c r="FC708" s="176"/>
      <c r="FD708" s="176"/>
      <c r="FE708" s="176"/>
      <c r="FF708" s="176"/>
      <c r="FG708" s="176"/>
      <c r="FH708" s="176"/>
      <c r="FI708" s="176"/>
      <c r="FJ708" s="176"/>
      <c r="FK708" s="176"/>
      <c r="FL708" s="176"/>
      <c r="FM708" s="176"/>
      <c r="FN708" s="176"/>
      <c r="FO708" s="176"/>
      <c r="FP708" s="176"/>
      <c r="FQ708" s="176"/>
      <c r="FR708" s="176"/>
      <c r="FS708" s="176"/>
      <c r="FT708" s="176"/>
      <c r="FU708" s="176"/>
      <c r="FV708" s="176"/>
      <c r="FW708" s="176"/>
      <c r="FX708" s="176"/>
      <c r="FY708" s="176"/>
      <c r="FZ708" s="176"/>
      <c r="GA708" s="176"/>
      <c r="GB708" s="176"/>
      <c r="GC708" s="176"/>
      <c r="GD708" s="176"/>
      <c r="GE708" s="176"/>
      <c r="GF708" s="176"/>
      <c r="GG708" s="176"/>
      <c r="GH708" s="176"/>
      <c r="GI708" s="176"/>
      <c r="GJ708" s="176"/>
      <c r="GK708" s="176"/>
      <c r="GL708" s="176"/>
      <c r="GM708" s="176"/>
      <c r="GN708" s="176"/>
      <c r="GO708" s="176"/>
      <c r="GP708" s="176"/>
      <c r="GQ708" s="176"/>
      <c r="GR708" s="176"/>
      <c r="GS708" s="176"/>
      <c r="GT708" s="176"/>
      <c r="GU708" s="176"/>
      <c r="GV708" s="176"/>
      <c r="GW708" s="176"/>
      <c r="GX708" s="176"/>
      <c r="GY708" s="176"/>
      <c r="GZ708" s="176"/>
      <c r="HA708" s="176"/>
      <c r="HB708" s="176"/>
      <c r="HC708" s="176"/>
      <c r="HD708" s="176"/>
      <c r="HE708" s="176"/>
      <c r="HF708" s="176"/>
      <c r="HG708" s="176"/>
      <c r="HH708" s="176"/>
      <c r="HI708" s="176"/>
      <c r="HJ708" s="176"/>
      <c r="HK708" s="176"/>
      <c r="HL708" s="176"/>
      <c r="HM708" s="176"/>
      <c r="HN708" s="176"/>
      <c r="HO708" s="176"/>
      <c r="HP708" s="176"/>
      <c r="HQ708" s="176"/>
      <c r="HR708" s="176"/>
      <c r="HS708" s="176"/>
      <c r="HT708" s="176"/>
      <c r="HU708" s="176"/>
      <c r="HV708" s="176"/>
      <c r="HW708" s="176"/>
      <c r="HX708" s="176"/>
      <c r="HY708" s="176"/>
      <c r="HZ708" s="176"/>
      <c r="IA708" s="176"/>
      <c r="IB708" s="176"/>
      <c r="IC708" s="176"/>
      <c r="ID708" s="176"/>
      <c r="IE708" s="176"/>
      <c r="IF708" s="176"/>
      <c r="IG708" s="176"/>
      <c r="IH708" s="176"/>
      <c r="II708" s="176"/>
      <c r="IJ708" s="176"/>
      <c r="IK708" s="176"/>
      <c r="IL708" s="176"/>
      <c r="IM708" s="176"/>
      <c r="IN708" s="176"/>
      <c r="IO708" s="176"/>
      <c r="IP708" s="176"/>
      <c r="IQ708" s="176"/>
      <c r="IR708" s="176"/>
      <c r="IS708" s="176"/>
      <c r="IT708" s="176"/>
      <c r="IU708" s="176"/>
      <c r="IV708" s="176"/>
    </row>
    <row r="709" spans="1:256" x14ac:dyDescent="0.2">
      <c r="A709" s="582"/>
      <c r="B709" s="93"/>
      <c r="C709" s="94"/>
      <c r="D709" s="94"/>
      <c r="E709" s="94"/>
      <c r="F709" s="95"/>
      <c r="G709" s="96"/>
      <c r="H709" s="97"/>
      <c r="I709" s="164"/>
      <c r="J709" s="583"/>
      <c r="K709" s="584"/>
      <c r="L709" s="584"/>
      <c r="M709" s="585"/>
      <c r="N709" s="585"/>
      <c r="O709" s="585"/>
      <c r="P709" s="585"/>
      <c r="Q709" s="585"/>
      <c r="R709" s="585"/>
      <c r="S709" s="585"/>
      <c r="T709" s="585"/>
      <c r="U709" s="585"/>
      <c r="V709" s="585"/>
      <c r="W709" s="585"/>
      <c r="X709" s="585"/>
      <c r="Y709" s="585"/>
      <c r="Z709" s="585"/>
      <c r="AA709" s="585"/>
      <c r="AB709" s="585"/>
      <c r="AC709" s="585"/>
      <c r="AD709" s="585"/>
      <c r="AE709" s="585"/>
      <c r="AF709" s="585"/>
      <c r="AG709" s="585"/>
      <c r="AH709" s="585"/>
      <c r="AI709" s="585"/>
      <c r="AJ709" s="585"/>
      <c r="AK709" s="585"/>
      <c r="AL709" s="585"/>
      <c r="AM709" s="585"/>
      <c r="AN709" s="585"/>
      <c r="AO709" s="585"/>
      <c r="AP709" s="585"/>
      <c r="AQ709" s="585"/>
      <c r="AR709" s="585"/>
      <c r="AS709" s="585"/>
      <c r="AT709" s="585"/>
      <c r="AU709" s="585"/>
      <c r="AV709" s="585"/>
      <c r="AW709" s="585"/>
      <c r="AX709" s="585"/>
      <c r="AY709" s="585"/>
      <c r="AZ709" s="585"/>
      <c r="BA709" s="585"/>
      <c r="BB709" s="585"/>
      <c r="BC709" s="585"/>
      <c r="BD709" s="585"/>
      <c r="BE709" s="585"/>
      <c r="BF709" s="585"/>
      <c r="BG709" s="585"/>
      <c r="BH709" s="585"/>
      <c r="BI709" s="585"/>
      <c r="BJ709" s="585"/>
      <c r="BK709" s="585"/>
      <c r="BL709" s="585"/>
      <c r="BM709" s="585"/>
      <c r="BN709" s="585"/>
      <c r="BO709" s="585"/>
      <c r="BP709" s="585"/>
      <c r="BQ709" s="585"/>
      <c r="BR709" s="585"/>
      <c r="BS709" s="585"/>
      <c r="BT709" s="585"/>
      <c r="BU709" s="585"/>
      <c r="BV709" s="585"/>
      <c r="BW709" s="585"/>
      <c r="BX709" s="585"/>
      <c r="BY709" s="585"/>
      <c r="BZ709" s="585"/>
      <c r="CA709" s="585"/>
      <c r="CB709" s="585"/>
      <c r="CC709" s="585"/>
      <c r="CD709" s="585"/>
      <c r="CE709" s="585"/>
      <c r="CF709" s="585"/>
      <c r="CG709" s="585"/>
      <c r="CH709" s="585"/>
      <c r="CI709" s="585"/>
      <c r="CJ709" s="585"/>
      <c r="CK709" s="585"/>
      <c r="CL709" s="585"/>
      <c r="CM709" s="585"/>
      <c r="CN709" s="585"/>
      <c r="CO709" s="585"/>
      <c r="CP709" s="585"/>
      <c r="CQ709" s="585"/>
      <c r="CR709" s="585"/>
      <c r="CS709" s="585"/>
      <c r="CT709" s="585"/>
      <c r="CU709" s="585"/>
      <c r="CV709" s="585"/>
      <c r="CW709" s="585"/>
      <c r="CX709" s="585"/>
      <c r="CY709" s="585"/>
      <c r="CZ709" s="585"/>
      <c r="DA709" s="585"/>
      <c r="DB709" s="585"/>
      <c r="DC709" s="585"/>
      <c r="DD709" s="585"/>
      <c r="DE709" s="585"/>
      <c r="DF709" s="585"/>
      <c r="DG709" s="585"/>
      <c r="DH709" s="585"/>
      <c r="DI709" s="585"/>
      <c r="DJ709" s="585"/>
      <c r="DK709" s="585"/>
      <c r="DL709" s="585"/>
      <c r="DM709" s="585"/>
      <c r="DN709" s="585"/>
      <c r="DO709" s="585"/>
      <c r="DP709" s="585"/>
      <c r="DQ709" s="585"/>
      <c r="DR709" s="585"/>
      <c r="DS709" s="585"/>
      <c r="DT709" s="585"/>
      <c r="DU709" s="585"/>
      <c r="DV709" s="585"/>
      <c r="DW709" s="585"/>
      <c r="DX709" s="585"/>
      <c r="DY709" s="585"/>
      <c r="DZ709" s="585"/>
      <c r="EA709" s="585"/>
      <c r="EB709" s="585"/>
      <c r="EC709" s="585"/>
      <c r="ED709" s="585"/>
      <c r="EE709" s="585"/>
      <c r="EF709" s="585"/>
      <c r="EG709" s="585"/>
      <c r="EH709" s="585"/>
      <c r="EI709" s="585"/>
      <c r="EJ709" s="585"/>
      <c r="EK709" s="585"/>
      <c r="EL709" s="585"/>
      <c r="EM709" s="585"/>
      <c r="EN709" s="585"/>
      <c r="EO709" s="585"/>
      <c r="EP709" s="585"/>
      <c r="EQ709" s="585"/>
      <c r="ER709" s="585"/>
      <c r="ES709" s="585"/>
      <c r="ET709" s="585"/>
      <c r="EU709" s="585"/>
      <c r="EV709" s="585"/>
      <c r="EW709" s="585"/>
      <c r="EX709" s="585"/>
      <c r="EY709" s="585"/>
      <c r="EZ709" s="585"/>
      <c r="FA709" s="585"/>
      <c r="FB709" s="585"/>
      <c r="FC709" s="585"/>
      <c r="FD709" s="585"/>
      <c r="FE709" s="585"/>
      <c r="FF709" s="585"/>
      <c r="FG709" s="585"/>
      <c r="FH709" s="585"/>
      <c r="FI709" s="585"/>
      <c r="FJ709" s="585"/>
      <c r="FK709" s="585"/>
      <c r="FL709" s="585"/>
      <c r="FM709" s="585"/>
      <c r="FN709" s="585"/>
      <c r="FO709" s="585"/>
      <c r="FP709" s="585"/>
      <c r="FQ709" s="585"/>
      <c r="FR709" s="585"/>
      <c r="FS709" s="585"/>
      <c r="FT709" s="585"/>
      <c r="FU709" s="585"/>
      <c r="FV709" s="585"/>
      <c r="FW709" s="585"/>
      <c r="FX709" s="585"/>
      <c r="FY709" s="585"/>
      <c r="FZ709" s="585"/>
      <c r="GA709" s="585"/>
      <c r="GB709" s="585"/>
      <c r="GC709" s="585"/>
      <c r="GD709" s="585"/>
      <c r="GE709" s="585"/>
      <c r="GF709" s="585"/>
      <c r="GG709" s="585"/>
      <c r="GH709" s="585"/>
      <c r="GI709" s="585"/>
      <c r="GJ709" s="585"/>
      <c r="GK709" s="585"/>
      <c r="GL709" s="585"/>
      <c r="GM709" s="585"/>
      <c r="GN709" s="585"/>
      <c r="GO709" s="585"/>
      <c r="GP709" s="585"/>
      <c r="GQ709" s="585"/>
      <c r="GR709" s="585"/>
      <c r="GS709" s="585"/>
      <c r="GT709" s="585"/>
      <c r="GU709" s="585"/>
      <c r="GV709" s="585"/>
      <c r="GW709" s="585"/>
      <c r="GX709" s="585"/>
      <c r="GY709" s="585"/>
      <c r="GZ709" s="585"/>
      <c r="HA709" s="585"/>
      <c r="HB709" s="585"/>
      <c r="HC709" s="585"/>
      <c r="HD709" s="585"/>
      <c r="HE709" s="585"/>
      <c r="HF709" s="585"/>
      <c r="HG709" s="585"/>
      <c r="HH709" s="585"/>
      <c r="HI709" s="585"/>
      <c r="HJ709" s="585"/>
      <c r="HK709" s="585"/>
      <c r="HL709" s="585"/>
      <c r="HM709" s="585"/>
      <c r="HN709" s="585"/>
      <c r="HO709" s="585"/>
      <c r="HP709" s="585"/>
      <c r="HQ709" s="585"/>
      <c r="HR709" s="585"/>
      <c r="HS709" s="585"/>
      <c r="HT709" s="585"/>
      <c r="HU709" s="585"/>
      <c r="HV709" s="585"/>
      <c r="HW709" s="585"/>
      <c r="HX709" s="585"/>
      <c r="HY709" s="585"/>
      <c r="HZ709" s="585"/>
      <c r="IA709" s="585"/>
      <c r="IB709" s="585"/>
      <c r="IC709" s="585"/>
      <c r="ID709" s="585"/>
      <c r="IE709" s="585"/>
      <c r="IF709" s="585"/>
      <c r="IG709" s="585"/>
      <c r="IH709" s="585"/>
      <c r="II709" s="585"/>
      <c r="IJ709" s="585"/>
      <c r="IK709" s="585"/>
      <c r="IL709" s="585"/>
      <c r="IM709" s="585"/>
      <c r="IN709" s="585"/>
      <c r="IO709" s="585"/>
      <c r="IP709" s="585"/>
      <c r="IQ709" s="585"/>
      <c r="IR709" s="585"/>
      <c r="IS709" s="585"/>
      <c r="IT709" s="585"/>
      <c r="IU709" s="585"/>
      <c r="IV709" s="585"/>
    </row>
    <row r="710" spans="1:256" x14ac:dyDescent="0.2">
      <c r="A710" s="582"/>
      <c r="B710" s="822" t="s">
        <v>211</v>
      </c>
      <c r="C710" s="823"/>
      <c r="D710" s="823"/>
      <c r="E710" s="823"/>
      <c r="F710" s="823"/>
      <c r="G710" s="823"/>
      <c r="H710" s="823"/>
      <c r="I710" s="824"/>
      <c r="J710" s="583"/>
      <c r="K710" s="584"/>
      <c r="L710" s="584"/>
      <c r="M710" s="585"/>
      <c r="N710" s="585"/>
      <c r="O710" s="585"/>
      <c r="P710" s="585"/>
      <c r="Q710" s="585"/>
      <c r="R710" s="585"/>
      <c r="S710" s="585"/>
      <c r="T710" s="585"/>
      <c r="U710" s="585"/>
      <c r="V710" s="585"/>
      <c r="W710" s="585"/>
      <c r="X710" s="585"/>
      <c r="Y710" s="585"/>
      <c r="Z710" s="585"/>
      <c r="AA710" s="585"/>
      <c r="AB710" s="585"/>
      <c r="AC710" s="585"/>
      <c r="AD710" s="585"/>
      <c r="AE710" s="585"/>
      <c r="AF710" s="585"/>
      <c r="AG710" s="585"/>
      <c r="AH710" s="585"/>
      <c r="AI710" s="585"/>
      <c r="AJ710" s="585"/>
      <c r="AK710" s="585"/>
      <c r="AL710" s="585"/>
      <c r="AM710" s="585"/>
      <c r="AN710" s="585"/>
      <c r="AO710" s="585"/>
      <c r="AP710" s="585"/>
      <c r="AQ710" s="585"/>
      <c r="AR710" s="585"/>
      <c r="AS710" s="585"/>
      <c r="AT710" s="585"/>
      <c r="AU710" s="585"/>
      <c r="AV710" s="585"/>
      <c r="AW710" s="585"/>
      <c r="AX710" s="585"/>
      <c r="AY710" s="585"/>
      <c r="AZ710" s="585"/>
      <c r="BA710" s="585"/>
      <c r="BB710" s="585"/>
      <c r="BC710" s="585"/>
      <c r="BD710" s="585"/>
      <c r="BE710" s="585"/>
      <c r="BF710" s="585"/>
      <c r="BG710" s="585"/>
      <c r="BH710" s="585"/>
      <c r="BI710" s="585"/>
      <c r="BJ710" s="585"/>
      <c r="BK710" s="585"/>
      <c r="BL710" s="585"/>
      <c r="BM710" s="585"/>
      <c r="BN710" s="585"/>
      <c r="BO710" s="585"/>
      <c r="BP710" s="585"/>
      <c r="BQ710" s="585"/>
      <c r="BR710" s="585"/>
      <c r="BS710" s="585"/>
      <c r="BT710" s="585"/>
      <c r="BU710" s="585"/>
      <c r="BV710" s="585"/>
      <c r="BW710" s="585"/>
      <c r="BX710" s="585"/>
      <c r="BY710" s="585"/>
      <c r="BZ710" s="585"/>
      <c r="CA710" s="585"/>
      <c r="CB710" s="585"/>
      <c r="CC710" s="585"/>
      <c r="CD710" s="585"/>
      <c r="CE710" s="585"/>
      <c r="CF710" s="585"/>
      <c r="CG710" s="585"/>
      <c r="CH710" s="585"/>
      <c r="CI710" s="585"/>
      <c r="CJ710" s="585"/>
      <c r="CK710" s="585"/>
      <c r="CL710" s="585"/>
      <c r="CM710" s="585"/>
      <c r="CN710" s="585"/>
      <c r="CO710" s="585"/>
      <c r="CP710" s="585"/>
      <c r="CQ710" s="585"/>
      <c r="CR710" s="585"/>
      <c r="CS710" s="585"/>
      <c r="CT710" s="585"/>
      <c r="CU710" s="585"/>
      <c r="CV710" s="585"/>
      <c r="CW710" s="585"/>
      <c r="CX710" s="585"/>
      <c r="CY710" s="585"/>
      <c r="CZ710" s="585"/>
      <c r="DA710" s="585"/>
      <c r="DB710" s="585"/>
      <c r="DC710" s="585"/>
      <c r="DD710" s="585"/>
      <c r="DE710" s="585"/>
      <c r="DF710" s="585"/>
      <c r="DG710" s="585"/>
      <c r="DH710" s="585"/>
      <c r="DI710" s="585"/>
      <c r="DJ710" s="585"/>
      <c r="DK710" s="585"/>
      <c r="DL710" s="585"/>
      <c r="DM710" s="585"/>
      <c r="DN710" s="585"/>
      <c r="DO710" s="585"/>
      <c r="DP710" s="585"/>
      <c r="DQ710" s="585"/>
      <c r="DR710" s="585"/>
      <c r="DS710" s="585"/>
      <c r="DT710" s="585"/>
      <c r="DU710" s="585"/>
      <c r="DV710" s="585"/>
      <c r="DW710" s="585"/>
      <c r="DX710" s="585"/>
      <c r="DY710" s="585"/>
      <c r="DZ710" s="585"/>
      <c r="EA710" s="585"/>
      <c r="EB710" s="585"/>
      <c r="EC710" s="585"/>
      <c r="ED710" s="585"/>
      <c r="EE710" s="585"/>
      <c r="EF710" s="585"/>
      <c r="EG710" s="585"/>
      <c r="EH710" s="585"/>
      <c r="EI710" s="585"/>
      <c r="EJ710" s="585"/>
      <c r="EK710" s="585"/>
      <c r="EL710" s="585"/>
      <c r="EM710" s="585"/>
      <c r="EN710" s="585"/>
      <c r="EO710" s="585"/>
      <c r="EP710" s="585"/>
      <c r="EQ710" s="585"/>
      <c r="ER710" s="585"/>
      <c r="ES710" s="585"/>
      <c r="ET710" s="585"/>
      <c r="EU710" s="585"/>
      <c r="EV710" s="585"/>
      <c r="EW710" s="585"/>
      <c r="EX710" s="585"/>
      <c r="EY710" s="585"/>
      <c r="EZ710" s="585"/>
      <c r="FA710" s="585"/>
      <c r="FB710" s="585"/>
      <c r="FC710" s="585"/>
      <c r="FD710" s="585"/>
      <c r="FE710" s="585"/>
      <c r="FF710" s="585"/>
      <c r="FG710" s="585"/>
      <c r="FH710" s="585"/>
      <c r="FI710" s="585"/>
      <c r="FJ710" s="585"/>
      <c r="FK710" s="585"/>
      <c r="FL710" s="585"/>
      <c r="FM710" s="585"/>
      <c r="FN710" s="585"/>
      <c r="FO710" s="585"/>
      <c r="FP710" s="585"/>
      <c r="FQ710" s="585"/>
      <c r="FR710" s="585"/>
      <c r="FS710" s="585"/>
      <c r="FT710" s="585"/>
      <c r="FU710" s="585"/>
      <c r="FV710" s="585"/>
      <c r="FW710" s="585"/>
      <c r="FX710" s="585"/>
      <c r="FY710" s="585"/>
      <c r="FZ710" s="585"/>
      <c r="GA710" s="585"/>
      <c r="GB710" s="585"/>
      <c r="GC710" s="585"/>
      <c r="GD710" s="585"/>
      <c r="GE710" s="585"/>
      <c r="GF710" s="585"/>
      <c r="GG710" s="585"/>
      <c r="GH710" s="585"/>
      <c r="GI710" s="585"/>
      <c r="GJ710" s="585"/>
      <c r="GK710" s="585"/>
      <c r="GL710" s="585"/>
      <c r="GM710" s="585"/>
      <c r="GN710" s="585"/>
      <c r="GO710" s="585"/>
      <c r="GP710" s="585"/>
      <c r="GQ710" s="585"/>
      <c r="GR710" s="585"/>
      <c r="GS710" s="585"/>
      <c r="GT710" s="585"/>
      <c r="GU710" s="585"/>
      <c r="GV710" s="585"/>
      <c r="GW710" s="585"/>
      <c r="GX710" s="585"/>
      <c r="GY710" s="585"/>
      <c r="GZ710" s="585"/>
      <c r="HA710" s="585"/>
      <c r="HB710" s="585"/>
      <c r="HC710" s="585"/>
      <c r="HD710" s="585"/>
      <c r="HE710" s="585"/>
      <c r="HF710" s="585"/>
      <c r="HG710" s="585"/>
      <c r="HH710" s="585"/>
      <c r="HI710" s="585"/>
      <c r="HJ710" s="585"/>
      <c r="HK710" s="585"/>
      <c r="HL710" s="585"/>
      <c r="HM710" s="585"/>
      <c r="HN710" s="585"/>
      <c r="HO710" s="585"/>
      <c r="HP710" s="585"/>
      <c r="HQ710" s="585"/>
      <c r="HR710" s="585"/>
      <c r="HS710" s="585"/>
      <c r="HT710" s="585"/>
      <c r="HU710" s="585"/>
      <c r="HV710" s="585"/>
      <c r="HW710" s="585"/>
      <c r="HX710" s="585"/>
      <c r="HY710" s="585"/>
      <c r="HZ710" s="585"/>
      <c r="IA710" s="585"/>
      <c r="IB710" s="585"/>
      <c r="IC710" s="585"/>
      <c r="ID710" s="585"/>
      <c r="IE710" s="585"/>
      <c r="IF710" s="585"/>
      <c r="IG710" s="585"/>
      <c r="IH710" s="585"/>
      <c r="II710" s="585"/>
      <c r="IJ710" s="585"/>
      <c r="IK710" s="585"/>
      <c r="IL710" s="585"/>
      <c r="IM710" s="585"/>
      <c r="IN710" s="585"/>
      <c r="IO710" s="585"/>
      <c r="IP710" s="585"/>
      <c r="IQ710" s="585"/>
      <c r="IR710" s="585"/>
      <c r="IS710" s="585"/>
      <c r="IT710" s="585"/>
      <c r="IU710" s="585"/>
      <c r="IV710" s="585"/>
    </row>
    <row r="711" spans="1:256" x14ac:dyDescent="0.2">
      <c r="A711" s="582"/>
      <c r="B711" s="822" t="s">
        <v>212</v>
      </c>
      <c r="C711" s="823"/>
      <c r="D711" s="823"/>
      <c r="E711" s="823"/>
      <c r="F711" s="823"/>
      <c r="G711" s="823"/>
      <c r="H711" s="823"/>
      <c r="I711" s="824"/>
      <c r="J711" s="583"/>
      <c r="K711" s="584"/>
      <c r="L711" s="584"/>
      <c r="M711" s="585"/>
      <c r="N711" s="585"/>
      <c r="O711" s="585"/>
      <c r="P711" s="585"/>
      <c r="Q711" s="585"/>
      <c r="R711" s="585"/>
      <c r="S711" s="585"/>
      <c r="T711" s="585"/>
      <c r="U711" s="585"/>
      <c r="V711" s="585"/>
      <c r="W711" s="585"/>
      <c r="X711" s="585"/>
      <c r="Y711" s="585"/>
      <c r="Z711" s="585"/>
      <c r="AA711" s="585"/>
      <c r="AB711" s="585"/>
      <c r="AC711" s="585"/>
      <c r="AD711" s="585"/>
      <c r="AE711" s="585"/>
      <c r="AF711" s="585"/>
      <c r="AG711" s="585"/>
      <c r="AH711" s="585"/>
      <c r="AI711" s="585"/>
      <c r="AJ711" s="585"/>
      <c r="AK711" s="585"/>
      <c r="AL711" s="585"/>
      <c r="AM711" s="585"/>
      <c r="AN711" s="585"/>
      <c r="AO711" s="585"/>
      <c r="AP711" s="585"/>
      <c r="AQ711" s="585"/>
      <c r="AR711" s="585"/>
      <c r="AS711" s="585"/>
      <c r="AT711" s="585"/>
      <c r="AU711" s="585"/>
      <c r="AV711" s="585"/>
      <c r="AW711" s="585"/>
      <c r="AX711" s="585"/>
      <c r="AY711" s="585"/>
      <c r="AZ711" s="585"/>
      <c r="BA711" s="585"/>
      <c r="BB711" s="585"/>
      <c r="BC711" s="585"/>
      <c r="BD711" s="585"/>
      <c r="BE711" s="585"/>
      <c r="BF711" s="585"/>
      <c r="BG711" s="585"/>
      <c r="BH711" s="585"/>
      <c r="BI711" s="585"/>
      <c r="BJ711" s="585"/>
      <c r="BK711" s="585"/>
      <c r="BL711" s="585"/>
      <c r="BM711" s="585"/>
      <c r="BN711" s="585"/>
      <c r="BO711" s="585"/>
      <c r="BP711" s="585"/>
      <c r="BQ711" s="585"/>
      <c r="BR711" s="585"/>
      <c r="BS711" s="585"/>
      <c r="BT711" s="585"/>
      <c r="BU711" s="585"/>
      <c r="BV711" s="585"/>
      <c r="BW711" s="585"/>
      <c r="BX711" s="585"/>
      <c r="BY711" s="585"/>
      <c r="BZ711" s="585"/>
      <c r="CA711" s="585"/>
      <c r="CB711" s="585"/>
      <c r="CC711" s="585"/>
      <c r="CD711" s="585"/>
      <c r="CE711" s="585"/>
      <c r="CF711" s="585"/>
      <c r="CG711" s="585"/>
      <c r="CH711" s="585"/>
      <c r="CI711" s="585"/>
      <c r="CJ711" s="585"/>
      <c r="CK711" s="585"/>
      <c r="CL711" s="585"/>
      <c r="CM711" s="585"/>
      <c r="CN711" s="585"/>
      <c r="CO711" s="585"/>
      <c r="CP711" s="585"/>
      <c r="CQ711" s="585"/>
      <c r="CR711" s="585"/>
      <c r="CS711" s="585"/>
      <c r="CT711" s="585"/>
      <c r="CU711" s="585"/>
      <c r="CV711" s="585"/>
      <c r="CW711" s="585"/>
      <c r="CX711" s="585"/>
      <c r="CY711" s="585"/>
      <c r="CZ711" s="585"/>
      <c r="DA711" s="585"/>
      <c r="DB711" s="585"/>
      <c r="DC711" s="585"/>
      <c r="DD711" s="585"/>
      <c r="DE711" s="585"/>
      <c r="DF711" s="585"/>
      <c r="DG711" s="585"/>
      <c r="DH711" s="585"/>
      <c r="DI711" s="585"/>
      <c r="DJ711" s="585"/>
      <c r="DK711" s="585"/>
      <c r="DL711" s="585"/>
      <c r="DM711" s="585"/>
      <c r="DN711" s="585"/>
      <c r="DO711" s="585"/>
      <c r="DP711" s="585"/>
      <c r="DQ711" s="585"/>
      <c r="DR711" s="585"/>
      <c r="DS711" s="585"/>
      <c r="DT711" s="585"/>
      <c r="DU711" s="585"/>
      <c r="DV711" s="585"/>
      <c r="DW711" s="585"/>
      <c r="DX711" s="585"/>
      <c r="DY711" s="585"/>
      <c r="DZ711" s="585"/>
      <c r="EA711" s="585"/>
      <c r="EB711" s="585"/>
      <c r="EC711" s="585"/>
      <c r="ED711" s="585"/>
      <c r="EE711" s="585"/>
      <c r="EF711" s="585"/>
      <c r="EG711" s="585"/>
      <c r="EH711" s="585"/>
      <c r="EI711" s="585"/>
      <c r="EJ711" s="585"/>
      <c r="EK711" s="585"/>
      <c r="EL711" s="585"/>
      <c r="EM711" s="585"/>
      <c r="EN711" s="585"/>
      <c r="EO711" s="585"/>
      <c r="EP711" s="585"/>
      <c r="EQ711" s="585"/>
      <c r="ER711" s="585"/>
      <c r="ES711" s="585"/>
      <c r="ET711" s="585"/>
      <c r="EU711" s="585"/>
      <c r="EV711" s="585"/>
      <c r="EW711" s="585"/>
      <c r="EX711" s="585"/>
      <c r="EY711" s="585"/>
      <c r="EZ711" s="585"/>
      <c r="FA711" s="585"/>
      <c r="FB711" s="585"/>
      <c r="FC711" s="585"/>
      <c r="FD711" s="585"/>
      <c r="FE711" s="585"/>
      <c r="FF711" s="585"/>
      <c r="FG711" s="585"/>
      <c r="FH711" s="585"/>
      <c r="FI711" s="585"/>
      <c r="FJ711" s="585"/>
      <c r="FK711" s="585"/>
      <c r="FL711" s="585"/>
      <c r="FM711" s="585"/>
      <c r="FN711" s="585"/>
      <c r="FO711" s="585"/>
      <c r="FP711" s="585"/>
      <c r="FQ711" s="585"/>
      <c r="FR711" s="585"/>
      <c r="FS711" s="585"/>
      <c r="FT711" s="585"/>
      <c r="FU711" s="585"/>
      <c r="FV711" s="585"/>
      <c r="FW711" s="585"/>
      <c r="FX711" s="585"/>
      <c r="FY711" s="585"/>
      <c r="FZ711" s="585"/>
      <c r="GA711" s="585"/>
      <c r="GB711" s="585"/>
      <c r="GC711" s="585"/>
      <c r="GD711" s="585"/>
      <c r="GE711" s="585"/>
      <c r="GF711" s="585"/>
      <c r="GG711" s="585"/>
      <c r="GH711" s="585"/>
      <c r="GI711" s="585"/>
      <c r="GJ711" s="585"/>
      <c r="GK711" s="585"/>
      <c r="GL711" s="585"/>
      <c r="GM711" s="585"/>
      <c r="GN711" s="585"/>
      <c r="GO711" s="585"/>
      <c r="GP711" s="585"/>
      <c r="GQ711" s="585"/>
      <c r="GR711" s="585"/>
      <c r="GS711" s="585"/>
      <c r="GT711" s="585"/>
      <c r="GU711" s="585"/>
      <c r="GV711" s="585"/>
      <c r="GW711" s="585"/>
      <c r="GX711" s="585"/>
      <c r="GY711" s="585"/>
      <c r="GZ711" s="585"/>
      <c r="HA711" s="585"/>
      <c r="HB711" s="585"/>
      <c r="HC711" s="585"/>
      <c r="HD711" s="585"/>
      <c r="HE711" s="585"/>
      <c r="HF711" s="585"/>
      <c r="HG711" s="585"/>
      <c r="HH711" s="585"/>
      <c r="HI711" s="585"/>
      <c r="HJ711" s="585"/>
      <c r="HK711" s="585"/>
      <c r="HL711" s="585"/>
      <c r="HM711" s="585"/>
      <c r="HN711" s="585"/>
      <c r="HO711" s="585"/>
      <c r="HP711" s="585"/>
      <c r="HQ711" s="585"/>
      <c r="HR711" s="585"/>
      <c r="HS711" s="585"/>
      <c r="HT711" s="585"/>
      <c r="HU711" s="585"/>
      <c r="HV711" s="585"/>
      <c r="HW711" s="585"/>
      <c r="HX711" s="585"/>
      <c r="HY711" s="585"/>
      <c r="HZ711" s="585"/>
      <c r="IA711" s="585"/>
      <c r="IB711" s="585"/>
      <c r="IC711" s="585"/>
      <c r="ID711" s="585"/>
      <c r="IE711" s="585"/>
      <c r="IF711" s="585"/>
      <c r="IG711" s="585"/>
      <c r="IH711" s="585"/>
      <c r="II711" s="585"/>
      <c r="IJ711" s="585"/>
      <c r="IK711" s="585"/>
      <c r="IL711" s="585"/>
      <c r="IM711" s="585"/>
      <c r="IN711" s="585"/>
      <c r="IO711" s="585"/>
      <c r="IP711" s="585"/>
      <c r="IQ711" s="585"/>
      <c r="IR711" s="585"/>
      <c r="IS711" s="585"/>
      <c r="IT711" s="585"/>
      <c r="IU711" s="585"/>
      <c r="IV711" s="585"/>
    </row>
    <row r="712" spans="1:256" ht="12.75" customHeight="1" x14ac:dyDescent="0.2">
      <c r="A712" s="582"/>
      <c r="B712" s="894" t="str">
        <f>B4</f>
        <v>Substituição dos sistemas de climatização dos cartórios do Edifício Sede por VRF</v>
      </c>
      <c r="C712" s="895"/>
      <c r="D712" s="895"/>
      <c r="E712" s="895"/>
      <c r="F712" s="895"/>
      <c r="G712" s="895"/>
      <c r="H712" s="895"/>
      <c r="I712" s="896"/>
      <c r="J712" s="583"/>
      <c r="K712" s="584"/>
      <c r="L712" s="584"/>
      <c r="M712" s="585"/>
      <c r="N712" s="585"/>
      <c r="O712" s="585"/>
      <c r="P712" s="585"/>
      <c r="Q712" s="585"/>
      <c r="R712" s="585"/>
      <c r="S712" s="585"/>
      <c r="T712" s="585"/>
      <c r="U712" s="585"/>
      <c r="V712" s="585"/>
      <c r="W712" s="585"/>
      <c r="X712" s="585"/>
      <c r="Y712" s="585"/>
      <c r="Z712" s="585"/>
      <c r="AA712" s="585"/>
      <c r="AB712" s="585"/>
      <c r="AC712" s="585"/>
      <c r="AD712" s="585"/>
      <c r="AE712" s="585"/>
      <c r="AF712" s="585"/>
      <c r="AG712" s="585"/>
      <c r="AH712" s="585"/>
      <c r="AI712" s="585"/>
      <c r="AJ712" s="585"/>
      <c r="AK712" s="585"/>
      <c r="AL712" s="585"/>
      <c r="AM712" s="585"/>
      <c r="AN712" s="585"/>
      <c r="AO712" s="585"/>
      <c r="AP712" s="585"/>
      <c r="AQ712" s="585"/>
      <c r="AR712" s="585"/>
      <c r="AS712" s="585"/>
      <c r="AT712" s="585"/>
      <c r="AU712" s="585"/>
      <c r="AV712" s="585"/>
      <c r="AW712" s="585"/>
      <c r="AX712" s="585"/>
      <c r="AY712" s="585"/>
      <c r="AZ712" s="585"/>
      <c r="BA712" s="585"/>
      <c r="BB712" s="585"/>
      <c r="BC712" s="585"/>
      <c r="BD712" s="585"/>
      <c r="BE712" s="585"/>
      <c r="BF712" s="585"/>
      <c r="BG712" s="585"/>
      <c r="BH712" s="585"/>
      <c r="BI712" s="585"/>
      <c r="BJ712" s="585"/>
      <c r="BK712" s="585"/>
      <c r="BL712" s="585"/>
      <c r="BM712" s="585"/>
      <c r="BN712" s="585"/>
      <c r="BO712" s="585"/>
      <c r="BP712" s="585"/>
      <c r="BQ712" s="585"/>
      <c r="BR712" s="585"/>
      <c r="BS712" s="585"/>
      <c r="BT712" s="585"/>
      <c r="BU712" s="585"/>
      <c r="BV712" s="585"/>
      <c r="BW712" s="585"/>
      <c r="BX712" s="585"/>
      <c r="BY712" s="585"/>
      <c r="BZ712" s="585"/>
      <c r="CA712" s="585"/>
      <c r="CB712" s="585"/>
      <c r="CC712" s="585"/>
      <c r="CD712" s="585"/>
      <c r="CE712" s="585"/>
      <c r="CF712" s="585"/>
      <c r="CG712" s="585"/>
      <c r="CH712" s="585"/>
      <c r="CI712" s="585"/>
      <c r="CJ712" s="585"/>
      <c r="CK712" s="585"/>
      <c r="CL712" s="585"/>
      <c r="CM712" s="585"/>
      <c r="CN712" s="585"/>
      <c r="CO712" s="585"/>
      <c r="CP712" s="585"/>
      <c r="CQ712" s="585"/>
      <c r="CR712" s="585"/>
      <c r="CS712" s="585"/>
      <c r="CT712" s="585"/>
      <c r="CU712" s="585"/>
      <c r="CV712" s="585"/>
      <c r="CW712" s="585"/>
      <c r="CX712" s="585"/>
      <c r="CY712" s="585"/>
      <c r="CZ712" s="585"/>
      <c r="DA712" s="585"/>
      <c r="DB712" s="585"/>
      <c r="DC712" s="585"/>
      <c r="DD712" s="585"/>
      <c r="DE712" s="585"/>
      <c r="DF712" s="585"/>
      <c r="DG712" s="585"/>
      <c r="DH712" s="585"/>
      <c r="DI712" s="585"/>
      <c r="DJ712" s="585"/>
      <c r="DK712" s="585"/>
      <c r="DL712" s="585"/>
      <c r="DM712" s="585"/>
      <c r="DN712" s="585"/>
      <c r="DO712" s="585"/>
      <c r="DP712" s="585"/>
      <c r="DQ712" s="585"/>
      <c r="DR712" s="585"/>
      <c r="DS712" s="585"/>
      <c r="DT712" s="585"/>
      <c r="DU712" s="585"/>
      <c r="DV712" s="585"/>
      <c r="DW712" s="585"/>
      <c r="DX712" s="585"/>
      <c r="DY712" s="585"/>
      <c r="DZ712" s="585"/>
      <c r="EA712" s="585"/>
      <c r="EB712" s="585"/>
      <c r="EC712" s="585"/>
      <c r="ED712" s="585"/>
      <c r="EE712" s="585"/>
      <c r="EF712" s="585"/>
      <c r="EG712" s="585"/>
      <c r="EH712" s="585"/>
      <c r="EI712" s="585"/>
      <c r="EJ712" s="585"/>
      <c r="EK712" s="585"/>
      <c r="EL712" s="585"/>
      <c r="EM712" s="585"/>
      <c r="EN712" s="585"/>
      <c r="EO712" s="585"/>
      <c r="EP712" s="585"/>
      <c r="EQ712" s="585"/>
      <c r="ER712" s="585"/>
      <c r="ES712" s="585"/>
      <c r="ET712" s="585"/>
      <c r="EU712" s="585"/>
      <c r="EV712" s="585"/>
      <c r="EW712" s="585"/>
      <c r="EX712" s="585"/>
      <c r="EY712" s="585"/>
      <c r="EZ712" s="585"/>
      <c r="FA712" s="585"/>
      <c r="FB712" s="585"/>
      <c r="FC712" s="585"/>
      <c r="FD712" s="585"/>
      <c r="FE712" s="585"/>
      <c r="FF712" s="585"/>
      <c r="FG712" s="585"/>
      <c r="FH712" s="585"/>
      <c r="FI712" s="585"/>
      <c r="FJ712" s="585"/>
      <c r="FK712" s="585"/>
      <c r="FL712" s="585"/>
      <c r="FM712" s="585"/>
      <c r="FN712" s="585"/>
      <c r="FO712" s="585"/>
      <c r="FP712" s="585"/>
      <c r="FQ712" s="585"/>
      <c r="FR712" s="585"/>
      <c r="FS712" s="585"/>
      <c r="FT712" s="585"/>
      <c r="FU712" s="585"/>
      <c r="FV712" s="585"/>
      <c r="FW712" s="585"/>
      <c r="FX712" s="585"/>
      <c r="FY712" s="585"/>
      <c r="FZ712" s="585"/>
      <c r="GA712" s="585"/>
      <c r="GB712" s="585"/>
      <c r="GC712" s="585"/>
      <c r="GD712" s="585"/>
      <c r="GE712" s="585"/>
      <c r="GF712" s="585"/>
      <c r="GG712" s="585"/>
      <c r="GH712" s="585"/>
      <c r="GI712" s="585"/>
      <c r="GJ712" s="585"/>
      <c r="GK712" s="585"/>
      <c r="GL712" s="585"/>
      <c r="GM712" s="585"/>
      <c r="GN712" s="585"/>
      <c r="GO712" s="585"/>
      <c r="GP712" s="585"/>
      <c r="GQ712" s="585"/>
      <c r="GR712" s="585"/>
      <c r="GS712" s="585"/>
      <c r="GT712" s="585"/>
      <c r="GU712" s="585"/>
      <c r="GV712" s="585"/>
      <c r="GW712" s="585"/>
      <c r="GX712" s="585"/>
      <c r="GY712" s="585"/>
      <c r="GZ712" s="585"/>
      <c r="HA712" s="585"/>
      <c r="HB712" s="585"/>
      <c r="HC712" s="585"/>
      <c r="HD712" s="585"/>
      <c r="HE712" s="585"/>
      <c r="HF712" s="585"/>
      <c r="HG712" s="585"/>
      <c r="HH712" s="585"/>
      <c r="HI712" s="585"/>
      <c r="HJ712" s="585"/>
      <c r="HK712" s="585"/>
      <c r="HL712" s="585"/>
      <c r="HM712" s="585"/>
      <c r="HN712" s="585"/>
      <c r="HO712" s="585"/>
      <c r="HP712" s="585"/>
      <c r="HQ712" s="585"/>
      <c r="HR712" s="585"/>
      <c r="HS712" s="585"/>
      <c r="HT712" s="585"/>
      <c r="HU712" s="585"/>
      <c r="HV712" s="585"/>
      <c r="HW712" s="585"/>
      <c r="HX712" s="585"/>
      <c r="HY712" s="585"/>
      <c r="HZ712" s="585"/>
      <c r="IA712" s="585"/>
      <c r="IB712" s="585"/>
      <c r="IC712" s="585"/>
      <c r="ID712" s="585"/>
      <c r="IE712" s="585"/>
      <c r="IF712" s="585"/>
      <c r="IG712" s="585"/>
      <c r="IH712" s="585"/>
      <c r="II712" s="585"/>
      <c r="IJ712" s="585"/>
      <c r="IK712" s="585"/>
      <c r="IL712" s="585"/>
      <c r="IM712" s="585"/>
      <c r="IN712" s="585"/>
      <c r="IO712" s="585"/>
      <c r="IP712" s="585"/>
      <c r="IQ712" s="585"/>
      <c r="IR712" s="585"/>
      <c r="IS712" s="585"/>
      <c r="IT712" s="585"/>
      <c r="IU712" s="585"/>
      <c r="IV712" s="585"/>
    </row>
    <row r="713" spans="1:256" ht="12.75" customHeight="1" x14ac:dyDescent="0.2">
      <c r="A713" s="582"/>
      <c r="B713" s="847"/>
      <c r="C713" s="848"/>
      <c r="D713" s="848"/>
      <c r="E713" s="848"/>
      <c r="F713" s="848"/>
      <c r="G713" s="848"/>
      <c r="H713" s="848"/>
      <c r="I713" s="849"/>
      <c r="J713" s="583"/>
      <c r="K713" s="584"/>
      <c r="L713" s="584"/>
      <c r="M713" s="585"/>
      <c r="N713" s="585"/>
      <c r="O713" s="585"/>
      <c r="P713" s="585"/>
      <c r="Q713" s="585"/>
      <c r="R713" s="585"/>
      <c r="S713" s="585"/>
      <c r="T713" s="585"/>
      <c r="U713" s="585"/>
      <c r="V713" s="585"/>
      <c r="W713" s="585"/>
      <c r="X713" s="585"/>
      <c r="Y713" s="585"/>
      <c r="Z713" s="585"/>
      <c r="AA713" s="585"/>
      <c r="AB713" s="585"/>
      <c r="AC713" s="585"/>
      <c r="AD713" s="585"/>
      <c r="AE713" s="585"/>
      <c r="AF713" s="585"/>
      <c r="AG713" s="585"/>
      <c r="AH713" s="585"/>
      <c r="AI713" s="585"/>
      <c r="AJ713" s="585"/>
      <c r="AK713" s="585"/>
      <c r="AL713" s="585"/>
      <c r="AM713" s="585"/>
      <c r="AN713" s="585"/>
      <c r="AO713" s="585"/>
      <c r="AP713" s="585"/>
      <c r="AQ713" s="585"/>
      <c r="AR713" s="585"/>
      <c r="AS713" s="585"/>
      <c r="AT713" s="585"/>
      <c r="AU713" s="585"/>
      <c r="AV713" s="585"/>
      <c r="AW713" s="585"/>
      <c r="AX713" s="585"/>
      <c r="AY713" s="585"/>
      <c r="AZ713" s="585"/>
      <c r="BA713" s="585"/>
      <c r="BB713" s="585"/>
      <c r="BC713" s="585"/>
      <c r="BD713" s="585"/>
      <c r="BE713" s="585"/>
      <c r="BF713" s="585"/>
      <c r="BG713" s="585"/>
      <c r="BH713" s="585"/>
      <c r="BI713" s="585"/>
      <c r="BJ713" s="585"/>
      <c r="BK713" s="585"/>
      <c r="BL713" s="585"/>
      <c r="BM713" s="585"/>
      <c r="BN713" s="585"/>
      <c r="BO713" s="585"/>
      <c r="BP713" s="585"/>
      <c r="BQ713" s="585"/>
      <c r="BR713" s="585"/>
      <c r="BS713" s="585"/>
      <c r="BT713" s="585"/>
      <c r="BU713" s="585"/>
      <c r="BV713" s="585"/>
      <c r="BW713" s="585"/>
      <c r="BX713" s="585"/>
      <c r="BY713" s="585"/>
      <c r="BZ713" s="585"/>
      <c r="CA713" s="585"/>
      <c r="CB713" s="585"/>
      <c r="CC713" s="585"/>
      <c r="CD713" s="585"/>
      <c r="CE713" s="585"/>
      <c r="CF713" s="585"/>
      <c r="CG713" s="585"/>
      <c r="CH713" s="585"/>
      <c r="CI713" s="585"/>
      <c r="CJ713" s="585"/>
      <c r="CK713" s="585"/>
      <c r="CL713" s="585"/>
      <c r="CM713" s="585"/>
      <c r="CN713" s="585"/>
      <c r="CO713" s="585"/>
      <c r="CP713" s="585"/>
      <c r="CQ713" s="585"/>
      <c r="CR713" s="585"/>
      <c r="CS713" s="585"/>
      <c r="CT713" s="585"/>
      <c r="CU713" s="585"/>
      <c r="CV713" s="585"/>
      <c r="CW713" s="585"/>
      <c r="CX713" s="585"/>
      <c r="CY713" s="585"/>
      <c r="CZ713" s="585"/>
      <c r="DA713" s="585"/>
      <c r="DB713" s="585"/>
      <c r="DC713" s="585"/>
      <c r="DD713" s="585"/>
      <c r="DE713" s="585"/>
      <c r="DF713" s="585"/>
      <c r="DG713" s="585"/>
      <c r="DH713" s="585"/>
      <c r="DI713" s="585"/>
      <c r="DJ713" s="585"/>
      <c r="DK713" s="585"/>
      <c r="DL713" s="585"/>
      <c r="DM713" s="585"/>
      <c r="DN713" s="585"/>
      <c r="DO713" s="585"/>
      <c r="DP713" s="585"/>
      <c r="DQ713" s="585"/>
      <c r="DR713" s="585"/>
      <c r="DS713" s="585"/>
      <c r="DT713" s="585"/>
      <c r="DU713" s="585"/>
      <c r="DV713" s="585"/>
      <c r="DW713" s="585"/>
      <c r="DX713" s="585"/>
      <c r="DY713" s="585"/>
      <c r="DZ713" s="585"/>
      <c r="EA713" s="585"/>
      <c r="EB713" s="585"/>
      <c r="EC713" s="585"/>
      <c r="ED713" s="585"/>
      <c r="EE713" s="585"/>
      <c r="EF713" s="585"/>
      <c r="EG713" s="585"/>
      <c r="EH713" s="585"/>
      <c r="EI713" s="585"/>
      <c r="EJ713" s="585"/>
      <c r="EK713" s="585"/>
      <c r="EL713" s="585"/>
      <c r="EM713" s="585"/>
      <c r="EN713" s="585"/>
      <c r="EO713" s="585"/>
      <c r="EP713" s="585"/>
      <c r="EQ713" s="585"/>
      <c r="ER713" s="585"/>
      <c r="ES713" s="585"/>
      <c r="ET713" s="585"/>
      <c r="EU713" s="585"/>
      <c r="EV713" s="585"/>
      <c r="EW713" s="585"/>
      <c r="EX713" s="585"/>
      <c r="EY713" s="585"/>
      <c r="EZ713" s="585"/>
      <c r="FA713" s="585"/>
      <c r="FB713" s="585"/>
      <c r="FC713" s="585"/>
      <c r="FD713" s="585"/>
      <c r="FE713" s="585"/>
      <c r="FF713" s="585"/>
      <c r="FG713" s="585"/>
      <c r="FH713" s="585"/>
      <c r="FI713" s="585"/>
      <c r="FJ713" s="585"/>
      <c r="FK713" s="585"/>
      <c r="FL713" s="585"/>
      <c r="FM713" s="585"/>
      <c r="FN713" s="585"/>
      <c r="FO713" s="585"/>
      <c r="FP713" s="585"/>
      <c r="FQ713" s="585"/>
      <c r="FR713" s="585"/>
      <c r="FS713" s="585"/>
      <c r="FT713" s="585"/>
      <c r="FU713" s="585"/>
      <c r="FV713" s="585"/>
      <c r="FW713" s="585"/>
      <c r="FX713" s="585"/>
      <c r="FY713" s="585"/>
      <c r="FZ713" s="585"/>
      <c r="GA713" s="585"/>
      <c r="GB713" s="585"/>
      <c r="GC713" s="585"/>
      <c r="GD713" s="585"/>
      <c r="GE713" s="585"/>
      <c r="GF713" s="585"/>
      <c r="GG713" s="585"/>
      <c r="GH713" s="585"/>
      <c r="GI713" s="585"/>
      <c r="GJ713" s="585"/>
      <c r="GK713" s="585"/>
      <c r="GL713" s="585"/>
      <c r="GM713" s="585"/>
      <c r="GN713" s="585"/>
      <c r="GO713" s="585"/>
      <c r="GP713" s="585"/>
      <c r="GQ713" s="585"/>
      <c r="GR713" s="585"/>
      <c r="GS713" s="585"/>
      <c r="GT713" s="585"/>
      <c r="GU713" s="585"/>
      <c r="GV713" s="585"/>
      <c r="GW713" s="585"/>
      <c r="GX713" s="585"/>
      <c r="GY713" s="585"/>
      <c r="GZ713" s="585"/>
      <c r="HA713" s="585"/>
      <c r="HB713" s="585"/>
      <c r="HC713" s="585"/>
      <c r="HD713" s="585"/>
      <c r="HE713" s="585"/>
      <c r="HF713" s="585"/>
      <c r="HG713" s="585"/>
      <c r="HH713" s="585"/>
      <c r="HI713" s="585"/>
      <c r="HJ713" s="585"/>
      <c r="HK713" s="585"/>
      <c r="HL713" s="585"/>
      <c r="HM713" s="585"/>
      <c r="HN713" s="585"/>
      <c r="HO713" s="585"/>
      <c r="HP713" s="585"/>
      <c r="HQ713" s="585"/>
      <c r="HR713" s="585"/>
      <c r="HS713" s="585"/>
      <c r="HT713" s="585"/>
      <c r="HU713" s="585"/>
      <c r="HV713" s="585"/>
      <c r="HW713" s="585"/>
      <c r="HX713" s="585"/>
      <c r="HY713" s="585"/>
      <c r="HZ713" s="585"/>
      <c r="IA713" s="585"/>
      <c r="IB713" s="585"/>
      <c r="IC713" s="585"/>
      <c r="ID713" s="585"/>
      <c r="IE713" s="585"/>
      <c r="IF713" s="585"/>
      <c r="IG713" s="585"/>
      <c r="IH713" s="585"/>
      <c r="II713" s="585"/>
      <c r="IJ713" s="585"/>
      <c r="IK713" s="585"/>
      <c r="IL713" s="585"/>
      <c r="IM713" s="585"/>
      <c r="IN713" s="585"/>
      <c r="IO713" s="585"/>
      <c r="IP713" s="585"/>
      <c r="IQ713" s="585"/>
      <c r="IR713" s="585"/>
      <c r="IS713" s="585"/>
      <c r="IT713" s="585"/>
      <c r="IU713" s="585"/>
      <c r="IV713" s="585"/>
    </row>
    <row r="714" spans="1:256" s="589" customFormat="1" ht="17.25" customHeight="1" x14ac:dyDescent="0.2">
      <c r="A714" s="586"/>
      <c r="B714" s="882" t="str">
        <f>'[8]Anexo 2 elétrica'!H35</f>
        <v>ELE-021</v>
      </c>
      <c r="C714" s="883"/>
      <c r="D714" s="883"/>
      <c r="E714" s="883"/>
      <c r="F714" s="883"/>
      <c r="G714" s="883"/>
      <c r="H714" s="883"/>
      <c r="I714" s="884"/>
      <c r="J714" s="587"/>
      <c r="K714" s="587"/>
      <c r="L714" s="587"/>
      <c r="M714" s="588"/>
      <c r="N714" s="588"/>
      <c r="O714" s="588"/>
      <c r="P714" s="588"/>
      <c r="Q714" s="588"/>
      <c r="R714" s="588"/>
      <c r="S714" s="588"/>
      <c r="T714" s="588"/>
      <c r="U714" s="588"/>
      <c r="V714" s="588"/>
      <c r="W714" s="588"/>
      <c r="X714" s="588"/>
      <c r="Y714" s="588"/>
      <c r="Z714" s="588"/>
      <c r="AA714" s="588"/>
      <c r="AB714" s="588"/>
      <c r="AC714" s="588"/>
      <c r="AD714" s="588"/>
      <c r="AE714" s="588"/>
      <c r="AF714" s="588"/>
      <c r="AG714" s="588"/>
      <c r="AH714" s="588"/>
      <c r="AI714" s="588"/>
      <c r="AJ714" s="588"/>
      <c r="AK714" s="588"/>
      <c r="AL714" s="588"/>
      <c r="AM714" s="588"/>
      <c r="AN714" s="588"/>
      <c r="AO714" s="588"/>
      <c r="AP714" s="588"/>
      <c r="AQ714" s="588"/>
      <c r="AR714" s="588"/>
      <c r="AS714" s="588"/>
      <c r="AT714" s="588"/>
      <c r="AU714" s="588"/>
      <c r="AV714" s="588"/>
      <c r="AW714" s="588"/>
      <c r="AX714" s="588"/>
      <c r="AY714" s="588"/>
      <c r="AZ714" s="588"/>
      <c r="BA714" s="588"/>
      <c r="BB714" s="588"/>
      <c r="BC714" s="588"/>
      <c r="BD714" s="588"/>
      <c r="BE714" s="588"/>
      <c r="BF714" s="588"/>
      <c r="BG714" s="588"/>
      <c r="BH714" s="588"/>
      <c r="BI714" s="588"/>
      <c r="BJ714" s="588"/>
      <c r="BK714" s="588"/>
      <c r="BL714" s="588"/>
      <c r="BM714" s="588"/>
      <c r="BN714" s="588"/>
      <c r="BO714" s="588"/>
      <c r="BP714" s="588"/>
      <c r="BQ714" s="588"/>
      <c r="BR714" s="588"/>
      <c r="BS714" s="588"/>
      <c r="BT714" s="588"/>
      <c r="BU714" s="588"/>
      <c r="BV714" s="588"/>
      <c r="BW714" s="588"/>
      <c r="BX714" s="588"/>
      <c r="BY714" s="588"/>
      <c r="BZ714" s="588"/>
      <c r="CA714" s="588"/>
      <c r="CB714" s="588"/>
      <c r="CC714" s="588"/>
      <c r="CD714" s="588"/>
      <c r="CE714" s="588"/>
      <c r="CF714" s="588"/>
      <c r="CG714" s="588"/>
      <c r="CH714" s="588"/>
      <c r="CI714" s="588"/>
      <c r="CJ714" s="588"/>
      <c r="CK714" s="588"/>
      <c r="CL714" s="588"/>
      <c r="CM714" s="588"/>
      <c r="CN714" s="588"/>
      <c r="CO714" s="588"/>
      <c r="CP714" s="588"/>
      <c r="CQ714" s="588"/>
      <c r="CR714" s="588"/>
      <c r="CS714" s="588"/>
      <c r="CT714" s="588"/>
      <c r="CU714" s="588"/>
      <c r="CV714" s="588"/>
      <c r="CW714" s="588"/>
      <c r="CX714" s="588"/>
      <c r="CY714" s="588"/>
      <c r="CZ714" s="588"/>
      <c r="DA714" s="588"/>
      <c r="DB714" s="588"/>
      <c r="DC714" s="588"/>
      <c r="DD714" s="588"/>
      <c r="DE714" s="588"/>
      <c r="DF714" s="588"/>
      <c r="DG714" s="588"/>
      <c r="DH714" s="588"/>
      <c r="DI714" s="588"/>
      <c r="DJ714" s="588"/>
      <c r="DK714" s="588"/>
      <c r="DL714" s="588"/>
      <c r="DM714" s="588"/>
      <c r="DN714" s="588"/>
      <c r="DO714" s="588"/>
      <c r="DP714" s="588"/>
      <c r="DQ714" s="588"/>
      <c r="DR714" s="588"/>
      <c r="DS714" s="588"/>
      <c r="DT714" s="588"/>
      <c r="DU714" s="588"/>
      <c r="DV714" s="588"/>
      <c r="DW714" s="588"/>
      <c r="DX714" s="588"/>
      <c r="DY714" s="588"/>
      <c r="DZ714" s="588"/>
      <c r="EA714" s="588"/>
      <c r="EB714" s="588"/>
      <c r="EC714" s="588"/>
      <c r="ED714" s="588"/>
      <c r="EE714" s="588"/>
      <c r="EF714" s="588"/>
      <c r="EG714" s="588"/>
      <c r="EH714" s="588"/>
      <c r="EI714" s="588"/>
      <c r="EJ714" s="588"/>
      <c r="EK714" s="588"/>
      <c r="EL714" s="588"/>
      <c r="EM714" s="588"/>
      <c r="EN714" s="588"/>
      <c r="EO714" s="588"/>
      <c r="EP714" s="588"/>
      <c r="EQ714" s="588"/>
      <c r="ER714" s="588"/>
      <c r="ES714" s="588"/>
      <c r="ET714" s="588"/>
      <c r="EU714" s="588"/>
      <c r="EV714" s="588"/>
      <c r="EW714" s="588"/>
      <c r="EX714" s="588"/>
      <c r="EY714" s="588"/>
      <c r="EZ714" s="588"/>
      <c r="FA714" s="588"/>
      <c r="FB714" s="588"/>
      <c r="FC714" s="588"/>
      <c r="FD714" s="588"/>
      <c r="FE714" s="588"/>
      <c r="FF714" s="588"/>
      <c r="FG714" s="588"/>
      <c r="FH714" s="588"/>
      <c r="FI714" s="588"/>
      <c r="FJ714" s="588"/>
      <c r="FK714" s="588"/>
      <c r="FL714" s="588"/>
      <c r="FM714" s="588"/>
      <c r="FN714" s="588"/>
      <c r="FO714" s="588"/>
      <c r="FP714" s="588"/>
      <c r="FQ714" s="588"/>
      <c r="FR714" s="588"/>
      <c r="FS714" s="588"/>
      <c r="FT714" s="588"/>
      <c r="FU714" s="588"/>
      <c r="FV714" s="588"/>
      <c r="FW714" s="588"/>
      <c r="FX714" s="588"/>
      <c r="FY714" s="588"/>
      <c r="FZ714" s="588"/>
      <c r="GA714" s="588"/>
      <c r="GB714" s="588"/>
      <c r="GC714" s="588"/>
      <c r="GD714" s="588"/>
      <c r="GE714" s="588"/>
      <c r="GF714" s="588"/>
      <c r="GG714" s="588"/>
      <c r="GH714" s="588"/>
      <c r="GI714" s="588"/>
      <c r="GJ714" s="588"/>
      <c r="GK714" s="588"/>
      <c r="GL714" s="588"/>
      <c r="GM714" s="588"/>
      <c r="GN714" s="588"/>
      <c r="GO714" s="588"/>
      <c r="GP714" s="588"/>
      <c r="GQ714" s="588"/>
      <c r="GR714" s="588"/>
      <c r="GS714" s="588"/>
      <c r="GT714" s="588"/>
      <c r="GU714" s="588"/>
      <c r="GV714" s="588"/>
      <c r="GW714" s="588"/>
      <c r="GX714" s="588"/>
      <c r="GY714" s="588"/>
      <c r="GZ714" s="588"/>
      <c r="HA714" s="588"/>
      <c r="HB714" s="588"/>
      <c r="HC714" s="588"/>
      <c r="HD714" s="588"/>
      <c r="HE714" s="588"/>
      <c r="HF714" s="588"/>
      <c r="HG714" s="588"/>
      <c r="HH714" s="588"/>
      <c r="HI714" s="588"/>
      <c r="HJ714" s="588"/>
      <c r="HK714" s="588"/>
      <c r="HL714" s="588"/>
      <c r="HM714" s="588"/>
      <c r="HN714" s="588"/>
      <c r="HO714" s="588"/>
      <c r="HP714" s="588"/>
      <c r="HQ714" s="588"/>
      <c r="HR714" s="588"/>
      <c r="HS714" s="588"/>
      <c r="HT714" s="588"/>
      <c r="HU714" s="588"/>
      <c r="HV714" s="588"/>
      <c r="HW714" s="588"/>
      <c r="HX714" s="588"/>
      <c r="HY714" s="588"/>
      <c r="HZ714" s="588"/>
      <c r="IA714" s="588"/>
      <c r="IB714" s="588"/>
      <c r="IC714" s="588"/>
      <c r="ID714" s="588"/>
      <c r="IE714" s="588"/>
      <c r="IF714" s="588"/>
      <c r="IG714" s="588"/>
      <c r="IH714" s="588"/>
      <c r="II714" s="588"/>
      <c r="IJ714" s="588"/>
      <c r="IK714" s="588"/>
      <c r="IL714" s="588"/>
      <c r="IM714" s="588"/>
      <c r="IN714" s="588"/>
      <c r="IO714" s="588"/>
      <c r="IP714" s="588"/>
      <c r="IQ714" s="588"/>
      <c r="IR714" s="588"/>
      <c r="IS714" s="588"/>
      <c r="IT714" s="588"/>
      <c r="IU714" s="588"/>
      <c r="IV714" s="588"/>
    </row>
    <row r="715" spans="1:256" s="589" customFormat="1" ht="17.25" customHeight="1" x14ac:dyDescent="0.2">
      <c r="A715" s="586"/>
      <c r="B715" s="885" t="s">
        <v>215</v>
      </c>
      <c r="C715" s="886"/>
      <c r="D715" s="590" t="s">
        <v>22</v>
      </c>
      <c r="E715" s="590" t="s">
        <v>216</v>
      </c>
      <c r="F715" s="887" t="s">
        <v>217</v>
      </c>
      <c r="G715" s="888"/>
      <c r="H715" s="887" t="s">
        <v>218</v>
      </c>
      <c r="I715" s="889"/>
      <c r="J715" s="587"/>
      <c r="K715" s="587"/>
      <c r="L715" s="587"/>
      <c r="M715" s="588"/>
      <c r="N715" s="588"/>
      <c r="O715" s="588"/>
      <c r="P715" s="588"/>
      <c r="Q715" s="588"/>
      <c r="R715" s="588"/>
      <c r="S715" s="588"/>
      <c r="T715" s="588"/>
      <c r="U715" s="588"/>
      <c r="V715" s="588"/>
      <c r="W715" s="588"/>
      <c r="X715" s="588"/>
      <c r="Y715" s="588"/>
      <c r="Z715" s="588"/>
      <c r="AA715" s="588"/>
      <c r="AB715" s="588"/>
      <c r="AC715" s="588"/>
      <c r="AD715" s="588"/>
      <c r="AE715" s="588"/>
      <c r="AF715" s="588"/>
      <c r="AG715" s="588"/>
      <c r="AH715" s="588"/>
      <c r="AI715" s="588"/>
      <c r="AJ715" s="588"/>
      <c r="AK715" s="588"/>
      <c r="AL715" s="588"/>
      <c r="AM715" s="588"/>
      <c r="AN715" s="588"/>
      <c r="AO715" s="588"/>
      <c r="AP715" s="588"/>
      <c r="AQ715" s="588"/>
      <c r="AR715" s="588"/>
      <c r="AS715" s="588"/>
      <c r="AT715" s="588"/>
      <c r="AU715" s="588"/>
      <c r="AV715" s="588"/>
      <c r="AW715" s="588"/>
      <c r="AX715" s="588"/>
      <c r="AY715" s="588"/>
      <c r="AZ715" s="588"/>
      <c r="BA715" s="588"/>
      <c r="BB715" s="588"/>
      <c r="BC715" s="588"/>
      <c r="BD715" s="588"/>
      <c r="BE715" s="588"/>
      <c r="BF715" s="588"/>
      <c r="BG715" s="588"/>
      <c r="BH715" s="588"/>
      <c r="BI715" s="588"/>
      <c r="BJ715" s="588"/>
      <c r="BK715" s="588"/>
      <c r="BL715" s="588"/>
      <c r="BM715" s="588"/>
      <c r="BN715" s="588"/>
      <c r="BO715" s="588"/>
      <c r="BP715" s="588"/>
      <c r="BQ715" s="588"/>
      <c r="BR715" s="588"/>
      <c r="BS715" s="588"/>
      <c r="BT715" s="588"/>
      <c r="BU715" s="588"/>
      <c r="BV715" s="588"/>
      <c r="BW715" s="588"/>
      <c r="BX715" s="588"/>
      <c r="BY715" s="588"/>
      <c r="BZ715" s="588"/>
      <c r="CA715" s="588"/>
      <c r="CB715" s="588"/>
      <c r="CC715" s="588"/>
      <c r="CD715" s="588"/>
      <c r="CE715" s="588"/>
      <c r="CF715" s="588"/>
      <c r="CG715" s="588"/>
      <c r="CH715" s="588"/>
      <c r="CI715" s="588"/>
      <c r="CJ715" s="588"/>
      <c r="CK715" s="588"/>
      <c r="CL715" s="588"/>
      <c r="CM715" s="588"/>
      <c r="CN715" s="588"/>
      <c r="CO715" s="588"/>
      <c r="CP715" s="588"/>
      <c r="CQ715" s="588"/>
      <c r="CR715" s="588"/>
      <c r="CS715" s="588"/>
      <c r="CT715" s="588"/>
      <c r="CU715" s="588"/>
      <c r="CV715" s="588"/>
      <c r="CW715" s="588"/>
      <c r="CX715" s="588"/>
      <c r="CY715" s="588"/>
      <c r="CZ715" s="588"/>
      <c r="DA715" s="588"/>
      <c r="DB715" s="588"/>
      <c r="DC715" s="588"/>
      <c r="DD715" s="588"/>
      <c r="DE715" s="588"/>
      <c r="DF715" s="588"/>
      <c r="DG715" s="588"/>
      <c r="DH715" s="588"/>
      <c r="DI715" s="588"/>
      <c r="DJ715" s="588"/>
      <c r="DK715" s="588"/>
      <c r="DL715" s="588"/>
      <c r="DM715" s="588"/>
      <c r="DN715" s="588"/>
      <c r="DO715" s="588"/>
      <c r="DP715" s="588"/>
      <c r="DQ715" s="588"/>
      <c r="DR715" s="588"/>
      <c r="DS715" s="588"/>
      <c r="DT715" s="588"/>
      <c r="DU715" s="588"/>
      <c r="DV715" s="588"/>
      <c r="DW715" s="588"/>
      <c r="DX715" s="588"/>
      <c r="DY715" s="588"/>
      <c r="DZ715" s="588"/>
      <c r="EA715" s="588"/>
      <c r="EB715" s="588"/>
      <c r="EC715" s="588"/>
      <c r="ED715" s="588"/>
      <c r="EE715" s="588"/>
      <c r="EF715" s="588"/>
      <c r="EG715" s="588"/>
      <c r="EH715" s="588"/>
      <c r="EI715" s="588"/>
      <c r="EJ715" s="588"/>
      <c r="EK715" s="588"/>
      <c r="EL715" s="588"/>
      <c r="EM715" s="588"/>
      <c r="EN715" s="588"/>
      <c r="EO715" s="588"/>
      <c r="EP715" s="588"/>
      <c r="EQ715" s="588"/>
      <c r="ER715" s="588"/>
      <c r="ES715" s="588"/>
      <c r="ET715" s="588"/>
      <c r="EU715" s="588"/>
      <c r="EV715" s="588"/>
      <c r="EW715" s="588"/>
      <c r="EX715" s="588"/>
      <c r="EY715" s="588"/>
      <c r="EZ715" s="588"/>
      <c r="FA715" s="588"/>
      <c r="FB715" s="588"/>
      <c r="FC715" s="588"/>
      <c r="FD715" s="588"/>
      <c r="FE715" s="588"/>
      <c r="FF715" s="588"/>
      <c r="FG715" s="588"/>
      <c r="FH715" s="588"/>
      <c r="FI715" s="588"/>
      <c r="FJ715" s="588"/>
      <c r="FK715" s="588"/>
      <c r="FL715" s="588"/>
      <c r="FM715" s="588"/>
      <c r="FN715" s="588"/>
      <c r="FO715" s="588"/>
      <c r="FP715" s="588"/>
      <c r="FQ715" s="588"/>
      <c r="FR715" s="588"/>
      <c r="FS715" s="588"/>
      <c r="FT715" s="588"/>
      <c r="FU715" s="588"/>
      <c r="FV715" s="588"/>
      <c r="FW715" s="588"/>
      <c r="FX715" s="588"/>
      <c r="FY715" s="588"/>
      <c r="FZ715" s="588"/>
      <c r="GA715" s="588"/>
      <c r="GB715" s="588"/>
      <c r="GC715" s="588"/>
      <c r="GD715" s="588"/>
      <c r="GE715" s="588"/>
      <c r="GF715" s="588"/>
      <c r="GG715" s="588"/>
      <c r="GH715" s="588"/>
      <c r="GI715" s="588"/>
      <c r="GJ715" s="588"/>
      <c r="GK715" s="588"/>
      <c r="GL715" s="588"/>
      <c r="GM715" s="588"/>
      <c r="GN715" s="588"/>
      <c r="GO715" s="588"/>
      <c r="GP715" s="588"/>
      <c r="GQ715" s="588"/>
      <c r="GR715" s="588"/>
      <c r="GS715" s="588"/>
      <c r="GT715" s="588"/>
      <c r="GU715" s="588"/>
      <c r="GV715" s="588"/>
      <c r="GW715" s="588"/>
      <c r="GX715" s="588"/>
      <c r="GY715" s="588"/>
      <c r="GZ715" s="588"/>
      <c r="HA715" s="588"/>
      <c r="HB715" s="588"/>
      <c r="HC715" s="588"/>
      <c r="HD715" s="588"/>
      <c r="HE715" s="588"/>
      <c r="HF715" s="588"/>
      <c r="HG715" s="588"/>
      <c r="HH715" s="588"/>
      <c r="HI715" s="588"/>
      <c r="HJ715" s="588"/>
      <c r="HK715" s="588"/>
      <c r="HL715" s="588"/>
      <c r="HM715" s="588"/>
      <c r="HN715" s="588"/>
      <c r="HO715" s="588"/>
      <c r="HP715" s="588"/>
      <c r="HQ715" s="588"/>
      <c r="HR715" s="588"/>
      <c r="HS715" s="588"/>
      <c r="HT715" s="588"/>
      <c r="HU715" s="588"/>
      <c r="HV715" s="588"/>
      <c r="HW715" s="588"/>
      <c r="HX715" s="588"/>
      <c r="HY715" s="588"/>
      <c r="HZ715" s="588"/>
      <c r="IA715" s="588"/>
      <c r="IB715" s="588"/>
      <c r="IC715" s="588"/>
      <c r="ID715" s="588"/>
      <c r="IE715" s="588"/>
      <c r="IF715" s="588"/>
      <c r="IG715" s="588"/>
      <c r="IH715" s="588"/>
      <c r="II715" s="588"/>
      <c r="IJ715" s="588"/>
      <c r="IK715" s="588"/>
      <c r="IL715" s="588"/>
      <c r="IM715" s="588"/>
      <c r="IN715" s="588"/>
      <c r="IO715" s="588"/>
      <c r="IP715" s="588"/>
      <c r="IQ715" s="588"/>
      <c r="IR715" s="588"/>
      <c r="IS715" s="588"/>
      <c r="IT715" s="588"/>
      <c r="IU715" s="588"/>
      <c r="IV715" s="588"/>
    </row>
    <row r="716" spans="1:256" s="177" customFormat="1" ht="43.5" customHeight="1" x14ac:dyDescent="0.2">
      <c r="A716" s="591" t="str">
        <f>B714</f>
        <v>ELE-021</v>
      </c>
      <c r="B716" s="890" t="str">
        <f>'[8]Anexo 2 elétrica'!B35</f>
        <v xml:space="preserve">Remoção de 4 disjuntores (2 und - tripolar 25A e  2 und - tripolar 32A) do quadro QD-AC </v>
      </c>
      <c r="C716" s="891"/>
      <c r="D716" s="560" t="s">
        <v>14</v>
      </c>
      <c r="E716" s="101">
        <v>10329</v>
      </c>
      <c r="F716" s="836" t="s">
        <v>217</v>
      </c>
      <c r="G716" s="837"/>
      <c r="H716" s="892" t="s">
        <v>221</v>
      </c>
      <c r="I716" s="893"/>
      <c r="J716" s="178" t="e">
        <f>#REF!</f>
        <v>#REF!</v>
      </c>
      <c r="K716" s="175"/>
      <c r="L716" s="175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  <c r="AZ716" s="176"/>
      <c r="BA716" s="176"/>
      <c r="BB716" s="176"/>
      <c r="BC716" s="176"/>
      <c r="BD716" s="176"/>
      <c r="BE716" s="176"/>
      <c r="BF716" s="176"/>
      <c r="BG716" s="176"/>
      <c r="BH716" s="176"/>
      <c r="BI716" s="176"/>
      <c r="BJ716" s="176"/>
      <c r="BK716" s="176"/>
      <c r="BL716" s="176"/>
      <c r="BM716" s="176"/>
      <c r="BN716" s="176"/>
      <c r="BO716" s="176"/>
      <c r="BP716" s="176"/>
      <c r="BQ716" s="176"/>
      <c r="BR716" s="176"/>
      <c r="BS716" s="176"/>
      <c r="BT716" s="176"/>
      <c r="BU716" s="176"/>
      <c r="BV716" s="176"/>
      <c r="BW716" s="176"/>
      <c r="BX716" s="176"/>
      <c r="BY716" s="176"/>
      <c r="BZ716" s="176"/>
      <c r="CA716" s="176"/>
      <c r="CB716" s="176"/>
      <c r="CC716" s="176"/>
      <c r="CD716" s="176"/>
      <c r="CE716" s="176"/>
      <c r="CF716" s="176"/>
      <c r="CG716" s="176"/>
      <c r="CH716" s="176"/>
      <c r="CI716" s="176"/>
      <c r="CJ716" s="176"/>
      <c r="CK716" s="176"/>
      <c r="CL716" s="176"/>
      <c r="CM716" s="176"/>
      <c r="CN716" s="176"/>
      <c r="CO716" s="176"/>
      <c r="CP716" s="176"/>
      <c r="CQ716" s="176"/>
      <c r="CR716" s="176"/>
      <c r="CS716" s="176"/>
      <c r="CT716" s="176"/>
      <c r="CU716" s="176"/>
      <c r="CV716" s="176"/>
      <c r="CW716" s="176"/>
      <c r="CX716" s="176"/>
      <c r="CY716" s="176"/>
      <c r="CZ716" s="176"/>
      <c r="DA716" s="176"/>
      <c r="DB716" s="176"/>
      <c r="DC716" s="176"/>
      <c r="DD716" s="176"/>
      <c r="DE716" s="176"/>
      <c r="DF716" s="176"/>
      <c r="DG716" s="176"/>
      <c r="DH716" s="176"/>
      <c r="DI716" s="176"/>
      <c r="DJ716" s="176"/>
      <c r="DK716" s="176"/>
      <c r="DL716" s="176"/>
      <c r="DM716" s="176"/>
      <c r="DN716" s="176"/>
      <c r="DO716" s="176"/>
      <c r="DP716" s="176"/>
      <c r="DQ716" s="176"/>
      <c r="DR716" s="176"/>
      <c r="DS716" s="176"/>
      <c r="DT716" s="176"/>
      <c r="DU716" s="176"/>
      <c r="DV716" s="176"/>
      <c r="DW716" s="176"/>
      <c r="DX716" s="176"/>
      <c r="DY716" s="176"/>
      <c r="DZ716" s="176"/>
      <c r="EA716" s="176"/>
      <c r="EB716" s="176"/>
      <c r="EC716" s="176"/>
      <c r="ED716" s="176"/>
      <c r="EE716" s="176"/>
      <c r="EF716" s="176"/>
      <c r="EG716" s="176"/>
      <c r="EH716" s="176"/>
      <c r="EI716" s="176"/>
      <c r="EJ716" s="176"/>
      <c r="EK716" s="176"/>
      <c r="EL716" s="176"/>
      <c r="EM716" s="176"/>
      <c r="EN716" s="176"/>
      <c r="EO716" s="176"/>
      <c r="EP716" s="176"/>
      <c r="EQ716" s="176"/>
      <c r="ER716" s="176"/>
      <c r="ES716" s="176"/>
      <c r="ET716" s="176"/>
      <c r="EU716" s="176"/>
      <c r="EV716" s="176"/>
      <c r="EW716" s="176"/>
      <c r="EX716" s="176"/>
      <c r="EY716" s="176"/>
      <c r="EZ716" s="176"/>
      <c r="FA716" s="176"/>
      <c r="FB716" s="176"/>
      <c r="FC716" s="176"/>
      <c r="FD716" s="176"/>
      <c r="FE716" s="176"/>
      <c r="FF716" s="176"/>
      <c r="FG716" s="176"/>
      <c r="FH716" s="176"/>
      <c r="FI716" s="176"/>
      <c r="FJ716" s="176"/>
      <c r="FK716" s="176"/>
      <c r="FL716" s="176"/>
      <c r="FM716" s="176"/>
      <c r="FN716" s="176"/>
      <c r="FO716" s="176"/>
      <c r="FP716" s="176"/>
      <c r="FQ716" s="176"/>
      <c r="FR716" s="176"/>
      <c r="FS716" s="176"/>
      <c r="FT716" s="176"/>
      <c r="FU716" s="176"/>
      <c r="FV716" s="176"/>
      <c r="FW716" s="176"/>
      <c r="FX716" s="176"/>
      <c r="FY716" s="176"/>
      <c r="FZ716" s="176"/>
      <c r="GA716" s="176"/>
      <c r="GB716" s="176"/>
      <c r="GC716" s="176"/>
      <c r="GD716" s="176"/>
      <c r="GE716" s="176"/>
      <c r="GF716" s="176"/>
      <c r="GG716" s="176"/>
      <c r="GH716" s="176"/>
      <c r="GI716" s="176"/>
      <c r="GJ716" s="176"/>
      <c r="GK716" s="176"/>
      <c r="GL716" s="176"/>
      <c r="GM716" s="176"/>
      <c r="GN716" s="176"/>
      <c r="GO716" s="176"/>
      <c r="GP716" s="176"/>
      <c r="GQ716" s="176"/>
      <c r="GR716" s="176"/>
      <c r="GS716" s="176"/>
      <c r="GT716" s="176"/>
      <c r="GU716" s="176"/>
      <c r="GV716" s="176"/>
      <c r="GW716" s="176"/>
      <c r="GX716" s="176"/>
      <c r="GY716" s="176"/>
      <c r="GZ716" s="176"/>
      <c r="HA716" s="176"/>
      <c r="HB716" s="176"/>
      <c r="HC716" s="176"/>
      <c r="HD716" s="176"/>
      <c r="HE716" s="176"/>
      <c r="HF716" s="176"/>
      <c r="HG716" s="176"/>
      <c r="HH716" s="176"/>
      <c r="HI716" s="176"/>
      <c r="HJ716" s="176"/>
      <c r="HK716" s="176"/>
      <c r="HL716" s="176"/>
      <c r="HM716" s="176"/>
      <c r="HN716" s="176"/>
      <c r="HO716" s="176"/>
      <c r="HP716" s="176"/>
      <c r="HQ716" s="176"/>
      <c r="HR716" s="176"/>
      <c r="HS716" s="176"/>
      <c r="HT716" s="176"/>
      <c r="HU716" s="176"/>
      <c r="HV716" s="176"/>
      <c r="HW716" s="176"/>
      <c r="HX716" s="176"/>
      <c r="HY716" s="176"/>
      <c r="HZ716" s="176"/>
      <c r="IA716" s="176"/>
      <c r="IB716" s="176"/>
      <c r="IC716" s="176"/>
      <c r="ID716" s="176"/>
      <c r="IE716" s="176"/>
      <c r="IF716" s="176"/>
      <c r="IG716" s="176"/>
      <c r="IH716" s="176"/>
      <c r="II716" s="176"/>
      <c r="IJ716" s="176"/>
      <c r="IK716" s="176"/>
      <c r="IL716" s="176"/>
      <c r="IM716" s="176"/>
      <c r="IN716" s="176"/>
      <c r="IO716" s="176"/>
      <c r="IP716" s="176"/>
      <c r="IQ716" s="176"/>
      <c r="IR716" s="176"/>
      <c r="IS716" s="176"/>
      <c r="IT716" s="176"/>
      <c r="IU716" s="176"/>
      <c r="IV716" s="176"/>
    </row>
    <row r="717" spans="1:256" s="177" customFormat="1" x14ac:dyDescent="0.2">
      <c r="A717" s="591"/>
      <c r="B717" s="102"/>
      <c r="C717" s="672"/>
      <c r="D717" s="672"/>
      <c r="E717" s="672"/>
      <c r="F717" s="104"/>
      <c r="G717" s="105"/>
      <c r="H717" s="106"/>
      <c r="I717" s="107"/>
      <c r="J717" s="179"/>
      <c r="K717" s="175"/>
      <c r="L717" s="175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  <c r="AZ717" s="176"/>
      <c r="BA717" s="176"/>
      <c r="BB717" s="176"/>
      <c r="BC717" s="176"/>
      <c r="BD717" s="176"/>
      <c r="BE717" s="176"/>
      <c r="BF717" s="176"/>
      <c r="BG717" s="176"/>
      <c r="BH717" s="176"/>
      <c r="BI717" s="176"/>
      <c r="BJ717" s="176"/>
      <c r="BK717" s="176"/>
      <c r="BL717" s="176"/>
      <c r="BM717" s="176"/>
      <c r="BN717" s="176"/>
      <c r="BO717" s="176"/>
      <c r="BP717" s="176"/>
      <c r="BQ717" s="176"/>
      <c r="BR717" s="176"/>
      <c r="BS717" s="176"/>
      <c r="BT717" s="176"/>
      <c r="BU717" s="176"/>
      <c r="BV717" s="176"/>
      <c r="BW717" s="176"/>
      <c r="BX717" s="176"/>
      <c r="BY717" s="176"/>
      <c r="BZ717" s="176"/>
      <c r="CA717" s="176"/>
      <c r="CB717" s="176"/>
      <c r="CC717" s="176"/>
      <c r="CD717" s="176"/>
      <c r="CE717" s="176"/>
      <c r="CF717" s="176"/>
      <c r="CG717" s="176"/>
      <c r="CH717" s="176"/>
      <c r="CI717" s="176"/>
      <c r="CJ717" s="176"/>
      <c r="CK717" s="176"/>
      <c r="CL717" s="176"/>
      <c r="CM717" s="176"/>
      <c r="CN717" s="176"/>
      <c r="CO717" s="176"/>
      <c r="CP717" s="176"/>
      <c r="CQ717" s="176"/>
      <c r="CR717" s="176"/>
      <c r="CS717" s="176"/>
      <c r="CT717" s="176"/>
      <c r="CU717" s="176"/>
      <c r="CV717" s="176"/>
      <c r="CW717" s="176"/>
      <c r="CX717" s="176"/>
      <c r="CY717" s="176"/>
      <c r="CZ717" s="176"/>
      <c r="DA717" s="176"/>
      <c r="DB717" s="176"/>
      <c r="DC717" s="176"/>
      <c r="DD717" s="176"/>
      <c r="DE717" s="176"/>
      <c r="DF717" s="176"/>
      <c r="DG717" s="176"/>
      <c r="DH717" s="176"/>
      <c r="DI717" s="176"/>
      <c r="DJ717" s="176"/>
      <c r="DK717" s="176"/>
      <c r="DL717" s="176"/>
      <c r="DM717" s="176"/>
      <c r="DN717" s="176"/>
      <c r="DO717" s="176"/>
      <c r="DP717" s="176"/>
      <c r="DQ717" s="176"/>
      <c r="DR717" s="176"/>
      <c r="DS717" s="176"/>
      <c r="DT717" s="176"/>
      <c r="DU717" s="176"/>
      <c r="DV717" s="176"/>
      <c r="DW717" s="176"/>
      <c r="DX717" s="176"/>
      <c r="DY717" s="176"/>
      <c r="DZ717" s="176"/>
      <c r="EA717" s="176"/>
      <c r="EB717" s="176"/>
      <c r="EC717" s="176"/>
      <c r="ED717" s="176"/>
      <c r="EE717" s="176"/>
      <c r="EF717" s="176"/>
      <c r="EG717" s="176"/>
      <c r="EH717" s="176"/>
      <c r="EI717" s="176"/>
      <c r="EJ717" s="176"/>
      <c r="EK717" s="176"/>
      <c r="EL717" s="176"/>
      <c r="EM717" s="176"/>
      <c r="EN717" s="176"/>
      <c r="EO717" s="176"/>
      <c r="EP717" s="176"/>
      <c r="EQ717" s="176"/>
      <c r="ER717" s="176"/>
      <c r="ES717" s="176"/>
      <c r="ET717" s="176"/>
      <c r="EU717" s="176"/>
      <c r="EV717" s="176"/>
      <c r="EW717" s="176"/>
      <c r="EX717" s="176"/>
      <c r="EY717" s="176"/>
      <c r="EZ717" s="176"/>
      <c r="FA717" s="176"/>
      <c r="FB717" s="176"/>
      <c r="FC717" s="176"/>
      <c r="FD717" s="176"/>
      <c r="FE717" s="176"/>
      <c r="FF717" s="176"/>
      <c r="FG717" s="176"/>
      <c r="FH717" s="176"/>
      <c r="FI717" s="176"/>
      <c r="FJ717" s="176"/>
      <c r="FK717" s="176"/>
      <c r="FL717" s="176"/>
      <c r="FM717" s="176"/>
      <c r="FN717" s="176"/>
      <c r="FO717" s="176"/>
      <c r="FP717" s="176"/>
      <c r="FQ717" s="176"/>
      <c r="FR717" s="176"/>
      <c r="FS717" s="176"/>
      <c r="FT717" s="176"/>
      <c r="FU717" s="176"/>
      <c r="FV717" s="176"/>
      <c r="FW717" s="176"/>
      <c r="FX717" s="176"/>
      <c r="FY717" s="176"/>
      <c r="FZ717" s="176"/>
      <c r="GA717" s="176"/>
      <c r="GB717" s="176"/>
      <c r="GC717" s="176"/>
      <c r="GD717" s="176"/>
      <c r="GE717" s="176"/>
      <c r="GF717" s="176"/>
      <c r="GG717" s="176"/>
      <c r="GH717" s="176"/>
      <c r="GI717" s="176"/>
      <c r="GJ717" s="176"/>
      <c r="GK717" s="176"/>
      <c r="GL717" s="176"/>
      <c r="GM717" s="176"/>
      <c r="GN717" s="176"/>
      <c r="GO717" s="176"/>
      <c r="GP717" s="176"/>
      <c r="GQ717" s="176"/>
      <c r="GR717" s="176"/>
      <c r="GS717" s="176"/>
      <c r="GT717" s="176"/>
      <c r="GU717" s="176"/>
      <c r="GV717" s="176"/>
      <c r="GW717" s="176"/>
      <c r="GX717" s="176"/>
      <c r="GY717" s="176"/>
      <c r="GZ717" s="176"/>
      <c r="HA717" s="176"/>
      <c r="HB717" s="176"/>
      <c r="HC717" s="176"/>
      <c r="HD717" s="176"/>
      <c r="HE717" s="176"/>
      <c r="HF717" s="176"/>
      <c r="HG717" s="176"/>
      <c r="HH717" s="176"/>
      <c r="HI717" s="176"/>
      <c r="HJ717" s="176"/>
      <c r="HK717" s="176"/>
      <c r="HL717" s="176"/>
      <c r="HM717" s="176"/>
      <c r="HN717" s="176"/>
      <c r="HO717" s="176"/>
      <c r="HP717" s="176"/>
      <c r="HQ717" s="176"/>
      <c r="HR717" s="176"/>
      <c r="HS717" s="176"/>
      <c r="HT717" s="176"/>
      <c r="HU717" s="176"/>
      <c r="HV717" s="176"/>
      <c r="HW717" s="176"/>
      <c r="HX717" s="176"/>
      <c r="HY717" s="176"/>
      <c r="HZ717" s="176"/>
      <c r="IA717" s="176"/>
      <c r="IB717" s="176"/>
      <c r="IC717" s="176"/>
      <c r="ID717" s="176"/>
      <c r="IE717" s="176"/>
      <c r="IF717" s="176"/>
      <c r="IG717" s="176"/>
      <c r="IH717" s="176"/>
      <c r="II717" s="176"/>
      <c r="IJ717" s="176"/>
      <c r="IK717" s="176"/>
      <c r="IL717" s="176"/>
      <c r="IM717" s="176"/>
      <c r="IN717" s="176"/>
      <c r="IO717" s="176"/>
      <c r="IP717" s="176"/>
      <c r="IQ717" s="176"/>
      <c r="IR717" s="176"/>
      <c r="IS717" s="176"/>
      <c r="IT717" s="176"/>
      <c r="IU717" s="176"/>
      <c r="IV717" s="176"/>
    </row>
    <row r="718" spans="1:256" s="177" customFormat="1" x14ac:dyDescent="0.2">
      <c r="A718" s="591"/>
      <c r="B718" s="866" t="s">
        <v>222</v>
      </c>
      <c r="C718" s="813" t="s">
        <v>22</v>
      </c>
      <c r="D718" s="813" t="s">
        <v>223</v>
      </c>
      <c r="E718" s="813" t="s">
        <v>17</v>
      </c>
      <c r="F718" s="816" t="s">
        <v>224</v>
      </c>
      <c r="G718" s="818" t="s">
        <v>225</v>
      </c>
      <c r="H718" s="819"/>
      <c r="I718" s="820" t="s">
        <v>226</v>
      </c>
      <c r="J718" s="179"/>
      <c r="K718" s="175"/>
      <c r="L718" s="175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  <c r="AZ718" s="176"/>
      <c r="BA718" s="176"/>
      <c r="BB718" s="176"/>
      <c r="BC718" s="176"/>
      <c r="BD718" s="176"/>
      <c r="BE718" s="176"/>
      <c r="BF718" s="176"/>
      <c r="BG718" s="176"/>
      <c r="BH718" s="176"/>
      <c r="BI718" s="176"/>
      <c r="BJ718" s="176"/>
      <c r="BK718" s="176"/>
      <c r="BL718" s="176"/>
      <c r="BM718" s="176"/>
      <c r="BN718" s="176"/>
      <c r="BO718" s="176"/>
      <c r="BP718" s="176"/>
      <c r="BQ718" s="176"/>
      <c r="BR718" s="176"/>
      <c r="BS718" s="176"/>
      <c r="BT718" s="176"/>
      <c r="BU718" s="176"/>
      <c r="BV718" s="176"/>
      <c r="BW718" s="176"/>
      <c r="BX718" s="176"/>
      <c r="BY718" s="176"/>
      <c r="BZ718" s="176"/>
      <c r="CA718" s="176"/>
      <c r="CB718" s="176"/>
      <c r="CC718" s="176"/>
      <c r="CD718" s="176"/>
      <c r="CE718" s="176"/>
      <c r="CF718" s="176"/>
      <c r="CG718" s="176"/>
      <c r="CH718" s="176"/>
      <c r="CI718" s="176"/>
      <c r="CJ718" s="176"/>
      <c r="CK718" s="176"/>
      <c r="CL718" s="176"/>
      <c r="CM718" s="176"/>
      <c r="CN718" s="176"/>
      <c r="CO718" s="176"/>
      <c r="CP718" s="176"/>
      <c r="CQ718" s="176"/>
      <c r="CR718" s="176"/>
      <c r="CS718" s="176"/>
      <c r="CT718" s="176"/>
      <c r="CU718" s="176"/>
      <c r="CV718" s="176"/>
      <c r="CW718" s="176"/>
      <c r="CX718" s="176"/>
      <c r="CY718" s="176"/>
      <c r="CZ718" s="176"/>
      <c r="DA718" s="176"/>
      <c r="DB718" s="176"/>
      <c r="DC718" s="176"/>
      <c r="DD718" s="176"/>
      <c r="DE718" s="176"/>
      <c r="DF718" s="176"/>
      <c r="DG718" s="176"/>
      <c r="DH718" s="176"/>
      <c r="DI718" s="176"/>
      <c r="DJ718" s="176"/>
      <c r="DK718" s="176"/>
      <c r="DL718" s="176"/>
      <c r="DM718" s="176"/>
      <c r="DN718" s="176"/>
      <c r="DO718" s="176"/>
      <c r="DP718" s="176"/>
      <c r="DQ718" s="176"/>
      <c r="DR718" s="176"/>
      <c r="DS718" s="176"/>
      <c r="DT718" s="176"/>
      <c r="DU718" s="176"/>
      <c r="DV718" s="176"/>
      <c r="DW718" s="176"/>
      <c r="DX718" s="176"/>
      <c r="DY718" s="176"/>
      <c r="DZ718" s="176"/>
      <c r="EA718" s="176"/>
      <c r="EB718" s="176"/>
      <c r="EC718" s="176"/>
      <c r="ED718" s="176"/>
      <c r="EE718" s="176"/>
      <c r="EF718" s="176"/>
      <c r="EG718" s="176"/>
      <c r="EH718" s="176"/>
      <c r="EI718" s="176"/>
      <c r="EJ718" s="176"/>
      <c r="EK718" s="176"/>
      <c r="EL718" s="176"/>
      <c r="EM718" s="176"/>
      <c r="EN718" s="176"/>
      <c r="EO718" s="176"/>
      <c r="EP718" s="176"/>
      <c r="EQ718" s="176"/>
      <c r="ER718" s="176"/>
      <c r="ES718" s="176"/>
      <c r="ET718" s="176"/>
      <c r="EU718" s="176"/>
      <c r="EV718" s="176"/>
      <c r="EW718" s="176"/>
      <c r="EX718" s="176"/>
      <c r="EY718" s="176"/>
      <c r="EZ718" s="176"/>
      <c r="FA718" s="176"/>
      <c r="FB718" s="176"/>
      <c r="FC718" s="176"/>
      <c r="FD718" s="176"/>
      <c r="FE718" s="176"/>
      <c r="FF718" s="176"/>
      <c r="FG718" s="176"/>
      <c r="FH718" s="176"/>
      <c r="FI718" s="176"/>
      <c r="FJ718" s="176"/>
      <c r="FK718" s="176"/>
      <c r="FL718" s="176"/>
      <c r="FM718" s="176"/>
      <c r="FN718" s="176"/>
      <c r="FO718" s="176"/>
      <c r="FP718" s="176"/>
      <c r="FQ718" s="176"/>
      <c r="FR718" s="176"/>
      <c r="FS718" s="176"/>
      <c r="FT718" s="176"/>
      <c r="FU718" s="176"/>
      <c r="FV718" s="176"/>
      <c r="FW718" s="176"/>
      <c r="FX718" s="176"/>
      <c r="FY718" s="176"/>
      <c r="FZ718" s="176"/>
      <c r="GA718" s="176"/>
      <c r="GB718" s="176"/>
      <c r="GC718" s="176"/>
      <c r="GD718" s="176"/>
      <c r="GE718" s="176"/>
      <c r="GF718" s="176"/>
      <c r="GG718" s="176"/>
      <c r="GH718" s="176"/>
      <c r="GI718" s="176"/>
      <c r="GJ718" s="176"/>
      <c r="GK718" s="176"/>
      <c r="GL718" s="176"/>
      <c r="GM718" s="176"/>
      <c r="GN718" s="176"/>
      <c r="GO718" s="176"/>
      <c r="GP718" s="176"/>
      <c r="GQ718" s="176"/>
      <c r="GR718" s="176"/>
      <c r="GS718" s="176"/>
      <c r="GT718" s="176"/>
      <c r="GU718" s="176"/>
      <c r="GV718" s="176"/>
      <c r="GW718" s="176"/>
      <c r="GX718" s="176"/>
      <c r="GY718" s="176"/>
      <c r="GZ718" s="176"/>
      <c r="HA718" s="176"/>
      <c r="HB718" s="176"/>
      <c r="HC718" s="176"/>
      <c r="HD718" s="176"/>
      <c r="HE718" s="176"/>
      <c r="HF718" s="176"/>
      <c r="HG718" s="176"/>
      <c r="HH718" s="176"/>
      <c r="HI718" s="176"/>
      <c r="HJ718" s="176"/>
      <c r="HK718" s="176"/>
      <c r="HL718" s="176"/>
      <c r="HM718" s="176"/>
      <c r="HN718" s="176"/>
      <c r="HO718" s="176"/>
      <c r="HP718" s="176"/>
      <c r="HQ718" s="176"/>
      <c r="HR718" s="176"/>
      <c r="HS718" s="176"/>
      <c r="HT718" s="176"/>
      <c r="HU718" s="176"/>
      <c r="HV718" s="176"/>
      <c r="HW718" s="176"/>
      <c r="HX718" s="176"/>
      <c r="HY718" s="176"/>
      <c r="HZ718" s="176"/>
      <c r="IA718" s="176"/>
      <c r="IB718" s="176"/>
      <c r="IC718" s="176"/>
      <c r="ID718" s="176"/>
      <c r="IE718" s="176"/>
      <c r="IF718" s="176"/>
      <c r="IG718" s="176"/>
      <c r="IH718" s="176"/>
      <c r="II718" s="176"/>
      <c r="IJ718" s="176"/>
      <c r="IK718" s="176"/>
      <c r="IL718" s="176"/>
      <c r="IM718" s="176"/>
      <c r="IN718" s="176"/>
      <c r="IO718" s="176"/>
      <c r="IP718" s="176"/>
      <c r="IQ718" s="176"/>
      <c r="IR718" s="176"/>
      <c r="IS718" s="176"/>
      <c r="IT718" s="176"/>
      <c r="IU718" s="176"/>
      <c r="IV718" s="176"/>
    </row>
    <row r="719" spans="1:256" s="177" customFormat="1" x14ac:dyDescent="0.2">
      <c r="A719" s="591"/>
      <c r="B719" s="868"/>
      <c r="C719" s="814"/>
      <c r="D719" s="814"/>
      <c r="E719" s="814"/>
      <c r="F719" s="869"/>
      <c r="G719" s="165" t="s">
        <v>227</v>
      </c>
      <c r="H719" s="166" t="s">
        <v>228</v>
      </c>
      <c r="I719" s="821"/>
      <c r="J719" s="179"/>
      <c r="K719" s="175"/>
      <c r="L719" s="175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  <c r="AZ719" s="176"/>
      <c r="BA719" s="176"/>
      <c r="BB719" s="176"/>
      <c r="BC719" s="176"/>
      <c r="BD719" s="176"/>
      <c r="BE719" s="176"/>
      <c r="BF719" s="176"/>
      <c r="BG719" s="176"/>
      <c r="BH719" s="176"/>
      <c r="BI719" s="176"/>
      <c r="BJ719" s="176"/>
      <c r="BK719" s="176"/>
      <c r="BL719" s="176"/>
      <c r="BM719" s="176"/>
      <c r="BN719" s="176"/>
      <c r="BO719" s="176"/>
      <c r="BP719" s="176"/>
      <c r="BQ719" s="176"/>
      <c r="BR719" s="176"/>
      <c r="BS719" s="176"/>
      <c r="BT719" s="176"/>
      <c r="BU719" s="176"/>
      <c r="BV719" s="176"/>
      <c r="BW719" s="176"/>
      <c r="BX719" s="176"/>
      <c r="BY719" s="176"/>
      <c r="BZ719" s="176"/>
      <c r="CA719" s="176"/>
      <c r="CB719" s="176"/>
      <c r="CC719" s="176"/>
      <c r="CD719" s="176"/>
      <c r="CE719" s="176"/>
      <c r="CF719" s="176"/>
      <c r="CG719" s="176"/>
      <c r="CH719" s="176"/>
      <c r="CI719" s="176"/>
      <c r="CJ719" s="176"/>
      <c r="CK719" s="176"/>
      <c r="CL719" s="176"/>
      <c r="CM719" s="176"/>
      <c r="CN719" s="176"/>
      <c r="CO719" s="176"/>
      <c r="CP719" s="176"/>
      <c r="CQ719" s="176"/>
      <c r="CR719" s="176"/>
      <c r="CS719" s="176"/>
      <c r="CT719" s="176"/>
      <c r="CU719" s="176"/>
      <c r="CV719" s="176"/>
      <c r="CW719" s="176"/>
      <c r="CX719" s="176"/>
      <c r="CY719" s="176"/>
      <c r="CZ719" s="176"/>
      <c r="DA719" s="176"/>
      <c r="DB719" s="176"/>
      <c r="DC719" s="176"/>
      <c r="DD719" s="176"/>
      <c r="DE719" s="176"/>
      <c r="DF719" s="176"/>
      <c r="DG719" s="176"/>
      <c r="DH719" s="176"/>
      <c r="DI719" s="176"/>
      <c r="DJ719" s="176"/>
      <c r="DK719" s="176"/>
      <c r="DL719" s="176"/>
      <c r="DM719" s="176"/>
      <c r="DN719" s="176"/>
      <c r="DO719" s="176"/>
      <c r="DP719" s="176"/>
      <c r="DQ719" s="176"/>
      <c r="DR719" s="176"/>
      <c r="DS719" s="176"/>
      <c r="DT719" s="176"/>
      <c r="DU719" s="176"/>
      <c r="DV719" s="176"/>
      <c r="DW719" s="176"/>
      <c r="DX719" s="176"/>
      <c r="DY719" s="176"/>
      <c r="DZ719" s="176"/>
      <c r="EA719" s="176"/>
      <c r="EB719" s="176"/>
      <c r="EC719" s="176"/>
      <c r="ED719" s="176"/>
      <c r="EE719" s="176"/>
      <c r="EF719" s="176"/>
      <c r="EG719" s="176"/>
      <c r="EH719" s="176"/>
      <c r="EI719" s="176"/>
      <c r="EJ719" s="176"/>
      <c r="EK719" s="176"/>
      <c r="EL719" s="176"/>
      <c r="EM719" s="176"/>
      <c r="EN719" s="176"/>
      <c r="EO719" s="176"/>
      <c r="EP719" s="176"/>
      <c r="EQ719" s="176"/>
      <c r="ER719" s="176"/>
      <c r="ES719" s="176"/>
      <c r="ET719" s="176"/>
      <c r="EU719" s="176"/>
      <c r="EV719" s="176"/>
      <c r="EW719" s="176"/>
      <c r="EX719" s="176"/>
      <c r="EY719" s="176"/>
      <c r="EZ719" s="176"/>
      <c r="FA719" s="176"/>
      <c r="FB719" s="176"/>
      <c r="FC719" s="176"/>
      <c r="FD719" s="176"/>
      <c r="FE719" s="176"/>
      <c r="FF719" s="176"/>
      <c r="FG719" s="176"/>
      <c r="FH719" s="176"/>
      <c r="FI719" s="176"/>
      <c r="FJ719" s="176"/>
      <c r="FK719" s="176"/>
      <c r="FL719" s="176"/>
      <c r="FM719" s="176"/>
      <c r="FN719" s="176"/>
      <c r="FO719" s="176"/>
      <c r="FP719" s="176"/>
      <c r="FQ719" s="176"/>
      <c r="FR719" s="176"/>
      <c r="FS719" s="176"/>
      <c r="FT719" s="176"/>
      <c r="FU719" s="176"/>
      <c r="FV719" s="176"/>
      <c r="FW719" s="176"/>
      <c r="FX719" s="176"/>
      <c r="FY719" s="176"/>
      <c r="FZ719" s="176"/>
      <c r="GA719" s="176"/>
      <c r="GB719" s="176"/>
      <c r="GC719" s="176"/>
      <c r="GD719" s="176"/>
      <c r="GE719" s="176"/>
      <c r="GF719" s="176"/>
      <c r="GG719" s="176"/>
      <c r="GH719" s="176"/>
      <c r="GI719" s="176"/>
      <c r="GJ719" s="176"/>
      <c r="GK719" s="176"/>
      <c r="GL719" s="176"/>
      <c r="GM719" s="176"/>
      <c r="GN719" s="176"/>
      <c r="GO719" s="176"/>
      <c r="GP719" s="176"/>
      <c r="GQ719" s="176"/>
      <c r="GR719" s="176"/>
      <c r="GS719" s="176"/>
      <c r="GT719" s="176"/>
      <c r="GU719" s="176"/>
      <c r="GV719" s="176"/>
      <c r="GW719" s="176"/>
      <c r="GX719" s="176"/>
      <c r="GY719" s="176"/>
      <c r="GZ719" s="176"/>
      <c r="HA719" s="176"/>
      <c r="HB719" s="176"/>
      <c r="HC719" s="176"/>
      <c r="HD719" s="176"/>
      <c r="HE719" s="176"/>
      <c r="HF719" s="176"/>
      <c r="HG719" s="176"/>
      <c r="HH719" s="176"/>
      <c r="HI719" s="176"/>
      <c r="HJ719" s="176"/>
      <c r="HK719" s="176"/>
      <c r="HL719" s="176"/>
      <c r="HM719" s="176"/>
      <c r="HN719" s="176"/>
      <c r="HO719" s="176"/>
      <c r="HP719" s="176"/>
      <c r="HQ719" s="176"/>
      <c r="HR719" s="176"/>
      <c r="HS719" s="176"/>
      <c r="HT719" s="176"/>
      <c r="HU719" s="176"/>
      <c r="HV719" s="176"/>
      <c r="HW719" s="176"/>
      <c r="HX719" s="176"/>
      <c r="HY719" s="176"/>
      <c r="HZ719" s="176"/>
      <c r="IA719" s="176"/>
      <c r="IB719" s="176"/>
      <c r="IC719" s="176"/>
      <c r="ID719" s="176"/>
      <c r="IE719" s="176"/>
      <c r="IF719" s="176"/>
      <c r="IG719" s="176"/>
      <c r="IH719" s="176"/>
      <c r="II719" s="176"/>
      <c r="IJ719" s="176"/>
      <c r="IK719" s="176"/>
      <c r="IL719" s="176"/>
      <c r="IM719" s="176"/>
      <c r="IN719" s="176"/>
      <c r="IO719" s="176"/>
      <c r="IP719" s="176"/>
      <c r="IQ719" s="176"/>
      <c r="IR719" s="176"/>
      <c r="IS719" s="176"/>
      <c r="IT719" s="176"/>
      <c r="IU719" s="176"/>
      <c r="IV719" s="176"/>
    </row>
    <row r="720" spans="1:256" s="177" customFormat="1" ht="27" customHeight="1" x14ac:dyDescent="0.2">
      <c r="A720" s="591"/>
      <c r="B720" s="81" t="s">
        <v>324</v>
      </c>
      <c r="C720" s="77" t="s">
        <v>8</v>
      </c>
      <c r="D720" s="78" t="s">
        <v>1014</v>
      </c>
      <c r="E720" s="79" t="s">
        <v>249</v>
      </c>
      <c r="F720" s="80">
        <v>0.46679999999999999</v>
      </c>
      <c r="G720" s="592">
        <f>$G$12</f>
        <v>25.99</v>
      </c>
      <c r="H720" s="114">
        <f>TRUNC(F720*G720,2)</f>
        <v>12.13</v>
      </c>
      <c r="I720" s="169"/>
      <c r="J720" s="179"/>
      <c r="K720" s="175"/>
      <c r="L720" s="175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  <c r="AZ720" s="176"/>
      <c r="BA720" s="176"/>
      <c r="BB720" s="176"/>
      <c r="BC720" s="176"/>
      <c r="BD720" s="176"/>
      <c r="BE720" s="176"/>
      <c r="BF720" s="176"/>
      <c r="BG720" s="176"/>
      <c r="BH720" s="176"/>
      <c r="BI720" s="176"/>
      <c r="BJ720" s="176"/>
      <c r="BK720" s="176"/>
      <c r="BL720" s="176"/>
      <c r="BM720" s="176"/>
      <c r="BN720" s="176"/>
      <c r="BO720" s="176"/>
      <c r="BP720" s="176"/>
      <c r="BQ720" s="176"/>
      <c r="BR720" s="176"/>
      <c r="BS720" s="176"/>
      <c r="BT720" s="176"/>
      <c r="BU720" s="176"/>
      <c r="BV720" s="176"/>
      <c r="BW720" s="176"/>
      <c r="BX720" s="176"/>
      <c r="BY720" s="176"/>
      <c r="BZ720" s="176"/>
      <c r="CA720" s="176"/>
      <c r="CB720" s="176"/>
      <c r="CC720" s="176"/>
      <c r="CD720" s="176"/>
      <c r="CE720" s="176"/>
      <c r="CF720" s="176"/>
      <c r="CG720" s="176"/>
      <c r="CH720" s="176"/>
      <c r="CI720" s="176"/>
      <c r="CJ720" s="176"/>
      <c r="CK720" s="176"/>
      <c r="CL720" s="176"/>
      <c r="CM720" s="176"/>
      <c r="CN720" s="176"/>
      <c r="CO720" s="176"/>
      <c r="CP720" s="176"/>
      <c r="CQ720" s="176"/>
      <c r="CR720" s="176"/>
      <c r="CS720" s="176"/>
      <c r="CT720" s="176"/>
      <c r="CU720" s="176"/>
      <c r="CV720" s="176"/>
      <c r="CW720" s="176"/>
      <c r="CX720" s="176"/>
      <c r="CY720" s="176"/>
      <c r="CZ720" s="176"/>
      <c r="DA720" s="176"/>
      <c r="DB720" s="176"/>
      <c r="DC720" s="176"/>
      <c r="DD720" s="176"/>
      <c r="DE720" s="176"/>
      <c r="DF720" s="176"/>
      <c r="DG720" s="176"/>
      <c r="DH720" s="176"/>
      <c r="DI720" s="176"/>
      <c r="DJ720" s="176"/>
      <c r="DK720" s="176"/>
      <c r="DL720" s="176"/>
      <c r="DM720" s="176"/>
      <c r="DN720" s="176"/>
      <c r="DO720" s="176"/>
      <c r="DP720" s="176"/>
      <c r="DQ720" s="176"/>
      <c r="DR720" s="176"/>
      <c r="DS720" s="176"/>
      <c r="DT720" s="176"/>
      <c r="DU720" s="176"/>
      <c r="DV720" s="176"/>
      <c r="DW720" s="176"/>
      <c r="DX720" s="176"/>
      <c r="DY720" s="176"/>
      <c r="DZ720" s="176"/>
      <c r="EA720" s="176"/>
      <c r="EB720" s="176"/>
      <c r="EC720" s="176"/>
      <c r="ED720" s="176"/>
      <c r="EE720" s="176"/>
      <c r="EF720" s="176"/>
      <c r="EG720" s="176"/>
      <c r="EH720" s="176"/>
      <c r="EI720" s="176"/>
      <c r="EJ720" s="176"/>
      <c r="EK720" s="176"/>
      <c r="EL720" s="176"/>
      <c r="EM720" s="176"/>
      <c r="EN720" s="176"/>
      <c r="EO720" s="176"/>
      <c r="EP720" s="176"/>
      <c r="EQ720" s="176"/>
      <c r="ER720" s="176"/>
      <c r="ES720" s="176"/>
      <c r="ET720" s="176"/>
      <c r="EU720" s="176"/>
      <c r="EV720" s="176"/>
      <c r="EW720" s="176"/>
      <c r="EX720" s="176"/>
      <c r="EY720" s="176"/>
      <c r="EZ720" s="176"/>
      <c r="FA720" s="176"/>
      <c r="FB720" s="176"/>
      <c r="FC720" s="176"/>
      <c r="FD720" s="176"/>
      <c r="FE720" s="176"/>
      <c r="FF720" s="176"/>
      <c r="FG720" s="176"/>
      <c r="FH720" s="176"/>
      <c r="FI720" s="176"/>
      <c r="FJ720" s="176"/>
      <c r="FK720" s="176"/>
      <c r="FL720" s="176"/>
      <c r="FM720" s="176"/>
      <c r="FN720" s="176"/>
      <c r="FO720" s="176"/>
      <c r="FP720" s="176"/>
      <c r="FQ720" s="176"/>
      <c r="FR720" s="176"/>
      <c r="FS720" s="176"/>
      <c r="FT720" s="176"/>
      <c r="FU720" s="176"/>
      <c r="FV720" s="176"/>
      <c r="FW720" s="176"/>
      <c r="FX720" s="176"/>
      <c r="FY720" s="176"/>
      <c r="FZ720" s="176"/>
      <c r="GA720" s="176"/>
      <c r="GB720" s="176"/>
      <c r="GC720" s="176"/>
      <c r="GD720" s="176"/>
      <c r="GE720" s="176"/>
      <c r="GF720" s="176"/>
      <c r="GG720" s="176"/>
      <c r="GH720" s="176"/>
      <c r="GI720" s="176"/>
      <c r="GJ720" s="176"/>
      <c r="GK720" s="176"/>
      <c r="GL720" s="176"/>
      <c r="GM720" s="176"/>
      <c r="GN720" s="176"/>
      <c r="GO720" s="176"/>
      <c r="GP720" s="176"/>
      <c r="GQ720" s="176"/>
      <c r="GR720" s="176"/>
      <c r="GS720" s="176"/>
      <c r="GT720" s="176"/>
      <c r="GU720" s="176"/>
      <c r="GV720" s="176"/>
      <c r="GW720" s="176"/>
      <c r="GX720" s="176"/>
      <c r="GY720" s="176"/>
      <c r="GZ720" s="176"/>
      <c r="HA720" s="176"/>
      <c r="HB720" s="176"/>
      <c r="HC720" s="176"/>
      <c r="HD720" s="176"/>
      <c r="HE720" s="176"/>
      <c r="HF720" s="176"/>
      <c r="HG720" s="176"/>
      <c r="HH720" s="176"/>
      <c r="HI720" s="176"/>
      <c r="HJ720" s="176"/>
      <c r="HK720" s="176"/>
      <c r="HL720" s="176"/>
      <c r="HM720" s="176"/>
      <c r="HN720" s="176"/>
      <c r="HO720" s="176"/>
      <c r="HP720" s="176"/>
      <c r="HQ720" s="176"/>
      <c r="HR720" s="176"/>
      <c r="HS720" s="176"/>
      <c r="HT720" s="176"/>
      <c r="HU720" s="176"/>
      <c r="HV720" s="176"/>
      <c r="HW720" s="176"/>
      <c r="HX720" s="176"/>
      <c r="HY720" s="176"/>
      <c r="HZ720" s="176"/>
      <c r="IA720" s="176"/>
      <c r="IB720" s="176"/>
      <c r="IC720" s="176"/>
      <c r="ID720" s="176"/>
      <c r="IE720" s="176"/>
      <c r="IF720" s="176"/>
      <c r="IG720" s="176"/>
      <c r="IH720" s="176"/>
      <c r="II720" s="176"/>
      <c r="IJ720" s="176"/>
      <c r="IK720" s="176"/>
      <c r="IL720" s="176"/>
      <c r="IM720" s="176"/>
      <c r="IN720" s="176"/>
      <c r="IO720" s="176"/>
      <c r="IP720" s="176"/>
      <c r="IQ720" s="176"/>
      <c r="IR720" s="176"/>
      <c r="IS720" s="176"/>
      <c r="IT720" s="176"/>
      <c r="IU720" s="176"/>
      <c r="IV720" s="176"/>
    </row>
    <row r="721" spans="1:256" s="177" customFormat="1" ht="27" customHeight="1" x14ac:dyDescent="0.2">
      <c r="A721" s="591"/>
      <c r="B721" s="81" t="s">
        <v>323</v>
      </c>
      <c r="C721" s="77" t="s">
        <v>8</v>
      </c>
      <c r="D721" s="78" t="s">
        <v>1015</v>
      </c>
      <c r="E721" s="79" t="s">
        <v>249</v>
      </c>
      <c r="F721" s="80">
        <v>0.46679999999999999</v>
      </c>
      <c r="G721" s="592">
        <f>$G$13</f>
        <v>29.55</v>
      </c>
      <c r="H721" s="114">
        <f>TRUNC(F721*G721,2)</f>
        <v>13.79</v>
      </c>
      <c r="I721" s="169"/>
      <c r="J721" s="179"/>
      <c r="K721" s="175"/>
      <c r="L721" s="175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  <c r="AZ721" s="176"/>
      <c r="BA721" s="176"/>
      <c r="BB721" s="176"/>
      <c r="BC721" s="176"/>
      <c r="BD721" s="176"/>
      <c r="BE721" s="176"/>
      <c r="BF721" s="176"/>
      <c r="BG721" s="176"/>
      <c r="BH721" s="176"/>
      <c r="BI721" s="176"/>
      <c r="BJ721" s="176"/>
      <c r="BK721" s="176"/>
      <c r="BL721" s="176"/>
      <c r="BM721" s="176"/>
      <c r="BN721" s="176"/>
      <c r="BO721" s="176"/>
      <c r="BP721" s="176"/>
      <c r="BQ721" s="176"/>
      <c r="BR721" s="176"/>
      <c r="BS721" s="176"/>
      <c r="BT721" s="176"/>
      <c r="BU721" s="176"/>
      <c r="BV721" s="176"/>
      <c r="BW721" s="176"/>
      <c r="BX721" s="176"/>
      <c r="BY721" s="176"/>
      <c r="BZ721" s="176"/>
      <c r="CA721" s="176"/>
      <c r="CB721" s="176"/>
      <c r="CC721" s="176"/>
      <c r="CD721" s="176"/>
      <c r="CE721" s="176"/>
      <c r="CF721" s="176"/>
      <c r="CG721" s="176"/>
      <c r="CH721" s="176"/>
      <c r="CI721" s="176"/>
      <c r="CJ721" s="176"/>
      <c r="CK721" s="176"/>
      <c r="CL721" s="176"/>
      <c r="CM721" s="176"/>
      <c r="CN721" s="176"/>
      <c r="CO721" s="176"/>
      <c r="CP721" s="176"/>
      <c r="CQ721" s="176"/>
      <c r="CR721" s="176"/>
      <c r="CS721" s="176"/>
      <c r="CT721" s="176"/>
      <c r="CU721" s="176"/>
      <c r="CV721" s="176"/>
      <c r="CW721" s="176"/>
      <c r="CX721" s="176"/>
      <c r="CY721" s="176"/>
      <c r="CZ721" s="176"/>
      <c r="DA721" s="176"/>
      <c r="DB721" s="176"/>
      <c r="DC721" s="176"/>
      <c r="DD721" s="176"/>
      <c r="DE721" s="176"/>
      <c r="DF721" s="176"/>
      <c r="DG721" s="176"/>
      <c r="DH721" s="176"/>
      <c r="DI721" s="176"/>
      <c r="DJ721" s="176"/>
      <c r="DK721" s="176"/>
      <c r="DL721" s="176"/>
      <c r="DM721" s="176"/>
      <c r="DN721" s="176"/>
      <c r="DO721" s="176"/>
      <c r="DP721" s="176"/>
      <c r="DQ721" s="176"/>
      <c r="DR721" s="176"/>
      <c r="DS721" s="176"/>
      <c r="DT721" s="176"/>
      <c r="DU721" s="176"/>
      <c r="DV721" s="176"/>
      <c r="DW721" s="176"/>
      <c r="DX721" s="176"/>
      <c r="DY721" s="176"/>
      <c r="DZ721" s="176"/>
      <c r="EA721" s="176"/>
      <c r="EB721" s="176"/>
      <c r="EC721" s="176"/>
      <c r="ED721" s="176"/>
      <c r="EE721" s="176"/>
      <c r="EF721" s="176"/>
      <c r="EG721" s="176"/>
      <c r="EH721" s="176"/>
      <c r="EI721" s="176"/>
      <c r="EJ721" s="176"/>
      <c r="EK721" s="176"/>
      <c r="EL721" s="176"/>
      <c r="EM721" s="176"/>
      <c r="EN721" s="176"/>
      <c r="EO721" s="176"/>
      <c r="EP721" s="176"/>
      <c r="EQ721" s="176"/>
      <c r="ER721" s="176"/>
      <c r="ES721" s="176"/>
      <c r="ET721" s="176"/>
      <c r="EU721" s="176"/>
      <c r="EV721" s="176"/>
      <c r="EW721" s="176"/>
      <c r="EX721" s="176"/>
      <c r="EY721" s="176"/>
      <c r="EZ721" s="176"/>
      <c r="FA721" s="176"/>
      <c r="FB721" s="176"/>
      <c r="FC721" s="176"/>
      <c r="FD721" s="176"/>
      <c r="FE721" s="176"/>
      <c r="FF721" s="176"/>
      <c r="FG721" s="176"/>
      <c r="FH721" s="176"/>
      <c r="FI721" s="176"/>
      <c r="FJ721" s="176"/>
      <c r="FK721" s="176"/>
      <c r="FL721" s="176"/>
      <c r="FM721" s="176"/>
      <c r="FN721" s="176"/>
      <c r="FO721" s="176"/>
      <c r="FP721" s="176"/>
      <c r="FQ721" s="176"/>
      <c r="FR721" s="176"/>
      <c r="FS721" s="176"/>
      <c r="FT721" s="176"/>
      <c r="FU721" s="176"/>
      <c r="FV721" s="176"/>
      <c r="FW721" s="176"/>
      <c r="FX721" s="176"/>
      <c r="FY721" s="176"/>
      <c r="FZ721" s="176"/>
      <c r="GA721" s="176"/>
      <c r="GB721" s="176"/>
      <c r="GC721" s="176"/>
      <c r="GD721" s="176"/>
      <c r="GE721" s="176"/>
      <c r="GF721" s="176"/>
      <c r="GG721" s="176"/>
      <c r="GH721" s="176"/>
      <c r="GI721" s="176"/>
      <c r="GJ721" s="176"/>
      <c r="GK721" s="176"/>
      <c r="GL721" s="176"/>
      <c r="GM721" s="176"/>
      <c r="GN721" s="176"/>
      <c r="GO721" s="176"/>
      <c r="GP721" s="176"/>
      <c r="GQ721" s="176"/>
      <c r="GR721" s="176"/>
      <c r="GS721" s="176"/>
      <c r="GT721" s="176"/>
      <c r="GU721" s="176"/>
      <c r="GV721" s="176"/>
      <c r="GW721" s="176"/>
      <c r="GX721" s="176"/>
      <c r="GY721" s="176"/>
      <c r="GZ721" s="176"/>
      <c r="HA721" s="176"/>
      <c r="HB721" s="176"/>
      <c r="HC721" s="176"/>
      <c r="HD721" s="176"/>
      <c r="HE721" s="176"/>
      <c r="HF721" s="176"/>
      <c r="HG721" s="176"/>
      <c r="HH721" s="176"/>
      <c r="HI721" s="176"/>
      <c r="HJ721" s="176"/>
      <c r="HK721" s="176"/>
      <c r="HL721" s="176"/>
      <c r="HM721" s="176"/>
      <c r="HN721" s="176"/>
      <c r="HO721" s="176"/>
      <c r="HP721" s="176"/>
      <c r="HQ721" s="176"/>
      <c r="HR721" s="176"/>
      <c r="HS721" s="176"/>
      <c r="HT721" s="176"/>
      <c r="HU721" s="176"/>
      <c r="HV721" s="176"/>
      <c r="HW721" s="176"/>
      <c r="HX721" s="176"/>
      <c r="HY721" s="176"/>
      <c r="HZ721" s="176"/>
      <c r="IA721" s="176"/>
      <c r="IB721" s="176"/>
      <c r="IC721" s="176"/>
      <c r="ID721" s="176"/>
      <c r="IE721" s="176"/>
      <c r="IF721" s="176"/>
      <c r="IG721" s="176"/>
      <c r="IH721" s="176"/>
      <c r="II721" s="176"/>
      <c r="IJ721" s="176"/>
      <c r="IK721" s="176"/>
      <c r="IL721" s="176"/>
      <c r="IM721" s="176"/>
      <c r="IN721" s="176"/>
      <c r="IO721" s="176"/>
      <c r="IP721" s="176"/>
      <c r="IQ721" s="176"/>
      <c r="IR721" s="176"/>
      <c r="IS721" s="176"/>
      <c r="IT721" s="176"/>
      <c r="IU721" s="176"/>
      <c r="IV721" s="176"/>
    </row>
    <row r="722" spans="1:256" s="177" customFormat="1" x14ac:dyDescent="0.2">
      <c r="A722" s="591"/>
      <c r="B722" s="170" t="s">
        <v>226</v>
      </c>
      <c r="C722" s="808"/>
      <c r="D722" s="809"/>
      <c r="E722" s="809"/>
      <c r="F722" s="809"/>
      <c r="G722" s="809"/>
      <c r="H722" s="810"/>
      <c r="I722" s="171">
        <f>SUM(H720:H721)</f>
        <v>25.92</v>
      </c>
      <c r="J722" s="179"/>
      <c r="K722" s="175"/>
      <c r="L722" s="175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  <c r="AZ722" s="176"/>
      <c r="BA722" s="176"/>
      <c r="BB722" s="176"/>
      <c r="BC722" s="176"/>
      <c r="BD722" s="176"/>
      <c r="BE722" s="176"/>
      <c r="BF722" s="176"/>
      <c r="BG722" s="176"/>
      <c r="BH722" s="176"/>
      <c r="BI722" s="176"/>
      <c r="BJ722" s="176"/>
      <c r="BK722" s="176"/>
      <c r="BL722" s="176"/>
      <c r="BM722" s="176"/>
      <c r="BN722" s="176"/>
      <c r="BO722" s="176"/>
      <c r="BP722" s="176"/>
      <c r="BQ722" s="176"/>
      <c r="BR722" s="176"/>
      <c r="BS722" s="176"/>
      <c r="BT722" s="176"/>
      <c r="BU722" s="176"/>
      <c r="BV722" s="176"/>
      <c r="BW722" s="176"/>
      <c r="BX722" s="176"/>
      <c r="BY722" s="176"/>
      <c r="BZ722" s="176"/>
      <c r="CA722" s="176"/>
      <c r="CB722" s="176"/>
      <c r="CC722" s="176"/>
      <c r="CD722" s="176"/>
      <c r="CE722" s="176"/>
      <c r="CF722" s="176"/>
      <c r="CG722" s="176"/>
      <c r="CH722" s="176"/>
      <c r="CI722" s="176"/>
      <c r="CJ722" s="176"/>
      <c r="CK722" s="176"/>
      <c r="CL722" s="176"/>
      <c r="CM722" s="176"/>
      <c r="CN722" s="176"/>
      <c r="CO722" s="176"/>
      <c r="CP722" s="176"/>
      <c r="CQ722" s="176"/>
      <c r="CR722" s="176"/>
      <c r="CS722" s="176"/>
      <c r="CT722" s="176"/>
      <c r="CU722" s="176"/>
      <c r="CV722" s="176"/>
      <c r="CW722" s="176"/>
      <c r="CX722" s="176"/>
      <c r="CY722" s="176"/>
      <c r="CZ722" s="176"/>
      <c r="DA722" s="176"/>
      <c r="DB722" s="176"/>
      <c r="DC722" s="176"/>
      <c r="DD722" s="176"/>
      <c r="DE722" s="176"/>
      <c r="DF722" s="176"/>
      <c r="DG722" s="176"/>
      <c r="DH722" s="176"/>
      <c r="DI722" s="176"/>
      <c r="DJ722" s="176"/>
      <c r="DK722" s="176"/>
      <c r="DL722" s="176"/>
      <c r="DM722" s="176"/>
      <c r="DN722" s="176"/>
      <c r="DO722" s="176"/>
      <c r="DP722" s="176"/>
      <c r="DQ722" s="176"/>
      <c r="DR722" s="176"/>
      <c r="DS722" s="176"/>
      <c r="DT722" s="176"/>
      <c r="DU722" s="176"/>
      <c r="DV722" s="176"/>
      <c r="DW722" s="176"/>
      <c r="DX722" s="176"/>
      <c r="DY722" s="176"/>
      <c r="DZ722" s="176"/>
      <c r="EA722" s="176"/>
      <c r="EB722" s="176"/>
      <c r="EC722" s="176"/>
      <c r="ED722" s="176"/>
      <c r="EE722" s="176"/>
      <c r="EF722" s="176"/>
      <c r="EG722" s="176"/>
      <c r="EH722" s="176"/>
      <c r="EI722" s="176"/>
      <c r="EJ722" s="176"/>
      <c r="EK722" s="176"/>
      <c r="EL722" s="176"/>
      <c r="EM722" s="176"/>
      <c r="EN722" s="176"/>
      <c r="EO722" s="176"/>
      <c r="EP722" s="176"/>
      <c r="EQ722" s="176"/>
      <c r="ER722" s="176"/>
      <c r="ES722" s="176"/>
      <c r="ET722" s="176"/>
      <c r="EU722" s="176"/>
      <c r="EV722" s="176"/>
      <c r="EW722" s="176"/>
      <c r="EX722" s="176"/>
      <c r="EY722" s="176"/>
      <c r="EZ722" s="176"/>
      <c r="FA722" s="176"/>
      <c r="FB722" s="176"/>
      <c r="FC722" s="176"/>
      <c r="FD722" s="176"/>
      <c r="FE722" s="176"/>
      <c r="FF722" s="176"/>
      <c r="FG722" s="176"/>
      <c r="FH722" s="176"/>
      <c r="FI722" s="176"/>
      <c r="FJ722" s="176"/>
      <c r="FK722" s="176"/>
      <c r="FL722" s="176"/>
      <c r="FM722" s="176"/>
      <c r="FN722" s="176"/>
      <c r="FO722" s="176"/>
      <c r="FP722" s="176"/>
      <c r="FQ722" s="176"/>
      <c r="FR722" s="176"/>
      <c r="FS722" s="176"/>
      <c r="FT722" s="176"/>
      <c r="FU722" s="176"/>
      <c r="FV722" s="176"/>
      <c r="FW722" s="176"/>
      <c r="FX722" s="176"/>
      <c r="FY722" s="176"/>
      <c r="FZ722" s="176"/>
      <c r="GA722" s="176"/>
      <c r="GB722" s="176"/>
      <c r="GC722" s="176"/>
      <c r="GD722" s="176"/>
      <c r="GE722" s="176"/>
      <c r="GF722" s="176"/>
      <c r="GG722" s="176"/>
      <c r="GH722" s="176"/>
      <c r="GI722" s="176"/>
      <c r="GJ722" s="176"/>
      <c r="GK722" s="176"/>
      <c r="GL722" s="176"/>
      <c r="GM722" s="176"/>
      <c r="GN722" s="176"/>
      <c r="GO722" s="176"/>
      <c r="GP722" s="176"/>
      <c r="GQ722" s="176"/>
      <c r="GR722" s="176"/>
      <c r="GS722" s="176"/>
      <c r="GT722" s="176"/>
      <c r="GU722" s="176"/>
      <c r="GV722" s="176"/>
      <c r="GW722" s="176"/>
      <c r="GX722" s="176"/>
      <c r="GY722" s="176"/>
      <c r="GZ722" s="176"/>
      <c r="HA722" s="176"/>
      <c r="HB722" s="176"/>
      <c r="HC722" s="176"/>
      <c r="HD722" s="176"/>
      <c r="HE722" s="176"/>
      <c r="HF722" s="176"/>
      <c r="HG722" s="176"/>
      <c r="HH722" s="176"/>
      <c r="HI722" s="176"/>
      <c r="HJ722" s="176"/>
      <c r="HK722" s="176"/>
      <c r="HL722" s="176"/>
      <c r="HM722" s="176"/>
      <c r="HN722" s="176"/>
      <c r="HO722" s="176"/>
      <c r="HP722" s="176"/>
      <c r="HQ722" s="176"/>
      <c r="HR722" s="176"/>
      <c r="HS722" s="176"/>
      <c r="HT722" s="176"/>
      <c r="HU722" s="176"/>
      <c r="HV722" s="176"/>
      <c r="HW722" s="176"/>
      <c r="HX722" s="176"/>
      <c r="HY722" s="176"/>
      <c r="HZ722" s="176"/>
      <c r="IA722" s="176"/>
      <c r="IB722" s="176"/>
      <c r="IC722" s="176"/>
      <c r="ID722" s="176"/>
      <c r="IE722" s="176"/>
      <c r="IF722" s="176"/>
      <c r="IG722" s="176"/>
      <c r="IH722" s="176"/>
      <c r="II722" s="176"/>
      <c r="IJ722" s="176"/>
      <c r="IK722" s="176"/>
      <c r="IL722" s="176"/>
      <c r="IM722" s="176"/>
      <c r="IN722" s="176"/>
      <c r="IO722" s="176"/>
      <c r="IP722" s="176"/>
      <c r="IQ722" s="176"/>
      <c r="IR722" s="176"/>
      <c r="IS722" s="176"/>
      <c r="IT722" s="176"/>
      <c r="IU722" s="176"/>
      <c r="IV722" s="176"/>
    </row>
    <row r="723" spans="1:256" s="177" customFormat="1" x14ac:dyDescent="0.2">
      <c r="A723" s="591"/>
      <c r="B723" s="102"/>
      <c r="C723" s="672"/>
      <c r="D723" s="672"/>
      <c r="E723" s="672"/>
      <c r="F723" s="104"/>
      <c r="G723" s="105"/>
      <c r="H723" s="106"/>
      <c r="I723" s="107"/>
      <c r="J723" s="179"/>
      <c r="K723" s="175"/>
      <c r="L723" s="175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  <c r="AZ723" s="176"/>
      <c r="BA723" s="176"/>
      <c r="BB723" s="176"/>
      <c r="BC723" s="176"/>
      <c r="BD723" s="176"/>
      <c r="BE723" s="176"/>
      <c r="BF723" s="176"/>
      <c r="BG723" s="176"/>
      <c r="BH723" s="176"/>
      <c r="BI723" s="176"/>
      <c r="BJ723" s="176"/>
      <c r="BK723" s="176"/>
      <c r="BL723" s="176"/>
      <c r="BM723" s="176"/>
      <c r="BN723" s="176"/>
      <c r="BO723" s="176"/>
      <c r="BP723" s="176"/>
      <c r="BQ723" s="176"/>
      <c r="BR723" s="176"/>
      <c r="BS723" s="176"/>
      <c r="BT723" s="176"/>
      <c r="BU723" s="176"/>
      <c r="BV723" s="176"/>
      <c r="BW723" s="176"/>
      <c r="BX723" s="176"/>
      <c r="BY723" s="176"/>
      <c r="BZ723" s="176"/>
      <c r="CA723" s="176"/>
      <c r="CB723" s="176"/>
      <c r="CC723" s="176"/>
      <c r="CD723" s="176"/>
      <c r="CE723" s="176"/>
      <c r="CF723" s="176"/>
      <c r="CG723" s="176"/>
      <c r="CH723" s="176"/>
      <c r="CI723" s="176"/>
      <c r="CJ723" s="176"/>
      <c r="CK723" s="176"/>
      <c r="CL723" s="176"/>
      <c r="CM723" s="176"/>
      <c r="CN723" s="176"/>
      <c r="CO723" s="176"/>
      <c r="CP723" s="176"/>
      <c r="CQ723" s="176"/>
      <c r="CR723" s="176"/>
      <c r="CS723" s="176"/>
      <c r="CT723" s="176"/>
      <c r="CU723" s="176"/>
      <c r="CV723" s="176"/>
      <c r="CW723" s="176"/>
      <c r="CX723" s="176"/>
      <c r="CY723" s="176"/>
      <c r="CZ723" s="176"/>
      <c r="DA723" s="176"/>
      <c r="DB723" s="176"/>
      <c r="DC723" s="176"/>
      <c r="DD723" s="176"/>
      <c r="DE723" s="176"/>
      <c r="DF723" s="176"/>
      <c r="DG723" s="176"/>
      <c r="DH723" s="176"/>
      <c r="DI723" s="176"/>
      <c r="DJ723" s="176"/>
      <c r="DK723" s="176"/>
      <c r="DL723" s="176"/>
      <c r="DM723" s="176"/>
      <c r="DN723" s="176"/>
      <c r="DO723" s="176"/>
      <c r="DP723" s="176"/>
      <c r="DQ723" s="176"/>
      <c r="DR723" s="176"/>
      <c r="DS723" s="176"/>
      <c r="DT723" s="176"/>
      <c r="DU723" s="176"/>
      <c r="DV723" s="176"/>
      <c r="DW723" s="176"/>
      <c r="DX723" s="176"/>
      <c r="DY723" s="176"/>
      <c r="DZ723" s="176"/>
      <c r="EA723" s="176"/>
      <c r="EB723" s="176"/>
      <c r="EC723" s="176"/>
      <c r="ED723" s="176"/>
      <c r="EE723" s="176"/>
      <c r="EF723" s="176"/>
      <c r="EG723" s="176"/>
      <c r="EH723" s="176"/>
      <c r="EI723" s="176"/>
      <c r="EJ723" s="176"/>
      <c r="EK723" s="176"/>
      <c r="EL723" s="176"/>
      <c r="EM723" s="176"/>
      <c r="EN723" s="176"/>
      <c r="EO723" s="176"/>
      <c r="EP723" s="176"/>
      <c r="EQ723" s="176"/>
      <c r="ER723" s="176"/>
      <c r="ES723" s="176"/>
      <c r="ET723" s="176"/>
      <c r="EU723" s="176"/>
      <c r="EV723" s="176"/>
      <c r="EW723" s="176"/>
      <c r="EX723" s="176"/>
      <c r="EY723" s="176"/>
      <c r="EZ723" s="176"/>
      <c r="FA723" s="176"/>
      <c r="FB723" s="176"/>
      <c r="FC723" s="176"/>
      <c r="FD723" s="176"/>
      <c r="FE723" s="176"/>
      <c r="FF723" s="176"/>
      <c r="FG723" s="176"/>
      <c r="FH723" s="176"/>
      <c r="FI723" s="176"/>
      <c r="FJ723" s="176"/>
      <c r="FK723" s="176"/>
      <c r="FL723" s="176"/>
      <c r="FM723" s="176"/>
      <c r="FN723" s="176"/>
      <c r="FO723" s="176"/>
      <c r="FP723" s="176"/>
      <c r="FQ723" s="176"/>
      <c r="FR723" s="176"/>
      <c r="FS723" s="176"/>
      <c r="FT723" s="176"/>
      <c r="FU723" s="176"/>
      <c r="FV723" s="176"/>
      <c r="FW723" s="176"/>
      <c r="FX723" s="176"/>
      <c r="FY723" s="176"/>
      <c r="FZ723" s="176"/>
      <c r="GA723" s="176"/>
      <c r="GB723" s="176"/>
      <c r="GC723" s="176"/>
      <c r="GD723" s="176"/>
      <c r="GE723" s="176"/>
      <c r="GF723" s="176"/>
      <c r="GG723" s="176"/>
      <c r="GH723" s="176"/>
      <c r="GI723" s="176"/>
      <c r="GJ723" s="176"/>
      <c r="GK723" s="176"/>
      <c r="GL723" s="176"/>
      <c r="GM723" s="176"/>
      <c r="GN723" s="176"/>
      <c r="GO723" s="176"/>
      <c r="GP723" s="176"/>
      <c r="GQ723" s="176"/>
      <c r="GR723" s="176"/>
      <c r="GS723" s="176"/>
      <c r="GT723" s="176"/>
      <c r="GU723" s="176"/>
      <c r="GV723" s="176"/>
      <c r="GW723" s="176"/>
      <c r="GX723" s="176"/>
      <c r="GY723" s="176"/>
      <c r="GZ723" s="176"/>
      <c r="HA723" s="176"/>
      <c r="HB723" s="176"/>
      <c r="HC723" s="176"/>
      <c r="HD723" s="176"/>
      <c r="HE723" s="176"/>
      <c r="HF723" s="176"/>
      <c r="HG723" s="176"/>
      <c r="HH723" s="176"/>
      <c r="HI723" s="176"/>
      <c r="HJ723" s="176"/>
      <c r="HK723" s="176"/>
      <c r="HL723" s="176"/>
      <c r="HM723" s="176"/>
      <c r="HN723" s="176"/>
      <c r="HO723" s="176"/>
      <c r="HP723" s="176"/>
      <c r="HQ723" s="176"/>
      <c r="HR723" s="176"/>
      <c r="HS723" s="176"/>
      <c r="HT723" s="176"/>
      <c r="HU723" s="176"/>
      <c r="HV723" s="176"/>
      <c r="HW723" s="176"/>
      <c r="HX723" s="176"/>
      <c r="HY723" s="176"/>
      <c r="HZ723" s="176"/>
      <c r="IA723" s="176"/>
      <c r="IB723" s="176"/>
      <c r="IC723" s="176"/>
      <c r="ID723" s="176"/>
      <c r="IE723" s="176"/>
      <c r="IF723" s="176"/>
      <c r="IG723" s="176"/>
      <c r="IH723" s="176"/>
      <c r="II723" s="176"/>
      <c r="IJ723" s="176"/>
      <c r="IK723" s="176"/>
      <c r="IL723" s="176"/>
      <c r="IM723" s="176"/>
      <c r="IN723" s="176"/>
      <c r="IO723" s="176"/>
      <c r="IP723" s="176"/>
      <c r="IQ723" s="176"/>
      <c r="IR723" s="176"/>
      <c r="IS723" s="176"/>
      <c r="IT723" s="176"/>
      <c r="IU723" s="176"/>
      <c r="IV723" s="176"/>
    </row>
    <row r="724" spans="1:256" s="177" customFormat="1" x14ac:dyDescent="0.2">
      <c r="A724" s="591"/>
      <c r="B724" s="866" t="s">
        <v>229</v>
      </c>
      <c r="C724" s="813" t="s">
        <v>22</v>
      </c>
      <c r="D724" s="813" t="s">
        <v>223</v>
      </c>
      <c r="E724" s="813" t="s">
        <v>17</v>
      </c>
      <c r="F724" s="816" t="s">
        <v>224</v>
      </c>
      <c r="G724" s="818" t="s">
        <v>225</v>
      </c>
      <c r="H724" s="819"/>
      <c r="I724" s="820" t="s">
        <v>230</v>
      </c>
      <c r="J724" s="179"/>
      <c r="K724" s="175"/>
      <c r="L724" s="181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  <c r="AZ724" s="176"/>
      <c r="BA724" s="176"/>
      <c r="BB724" s="176"/>
      <c r="BC724" s="176"/>
      <c r="BD724" s="176"/>
      <c r="BE724" s="176"/>
      <c r="BF724" s="176"/>
      <c r="BG724" s="176"/>
      <c r="BH724" s="176"/>
      <c r="BI724" s="176"/>
      <c r="BJ724" s="176"/>
      <c r="BK724" s="176"/>
      <c r="BL724" s="176"/>
      <c r="BM724" s="176"/>
      <c r="BN724" s="176"/>
      <c r="BO724" s="176"/>
      <c r="BP724" s="176"/>
      <c r="BQ724" s="176"/>
      <c r="BR724" s="176"/>
      <c r="BS724" s="176"/>
      <c r="BT724" s="176"/>
      <c r="BU724" s="176"/>
      <c r="BV724" s="176"/>
      <c r="BW724" s="176"/>
      <c r="BX724" s="176"/>
      <c r="BY724" s="176"/>
      <c r="BZ724" s="176"/>
      <c r="CA724" s="176"/>
      <c r="CB724" s="176"/>
      <c r="CC724" s="176"/>
      <c r="CD724" s="176"/>
      <c r="CE724" s="176"/>
      <c r="CF724" s="176"/>
      <c r="CG724" s="176"/>
      <c r="CH724" s="176"/>
      <c r="CI724" s="176"/>
      <c r="CJ724" s="176"/>
      <c r="CK724" s="176"/>
      <c r="CL724" s="176"/>
      <c r="CM724" s="176"/>
      <c r="CN724" s="176"/>
      <c r="CO724" s="176"/>
      <c r="CP724" s="176"/>
      <c r="CQ724" s="176"/>
      <c r="CR724" s="176"/>
      <c r="CS724" s="176"/>
      <c r="CT724" s="176"/>
      <c r="CU724" s="176"/>
      <c r="CV724" s="176"/>
      <c r="CW724" s="176"/>
      <c r="CX724" s="176"/>
      <c r="CY724" s="176"/>
      <c r="CZ724" s="176"/>
      <c r="DA724" s="176"/>
      <c r="DB724" s="176"/>
      <c r="DC724" s="176"/>
      <c r="DD724" s="176"/>
      <c r="DE724" s="176"/>
      <c r="DF724" s="176"/>
      <c r="DG724" s="176"/>
      <c r="DH724" s="176"/>
      <c r="DI724" s="176"/>
      <c r="DJ724" s="176"/>
      <c r="DK724" s="176"/>
      <c r="DL724" s="176"/>
      <c r="DM724" s="176"/>
      <c r="DN724" s="176"/>
      <c r="DO724" s="176"/>
      <c r="DP724" s="176"/>
      <c r="DQ724" s="176"/>
      <c r="DR724" s="176"/>
      <c r="DS724" s="176"/>
      <c r="DT724" s="176"/>
      <c r="DU724" s="176"/>
      <c r="DV724" s="176"/>
      <c r="DW724" s="176"/>
      <c r="DX724" s="176"/>
      <c r="DY724" s="176"/>
      <c r="DZ724" s="176"/>
      <c r="EA724" s="176"/>
      <c r="EB724" s="176"/>
      <c r="EC724" s="176"/>
      <c r="ED724" s="176"/>
      <c r="EE724" s="176"/>
      <c r="EF724" s="176"/>
      <c r="EG724" s="176"/>
      <c r="EH724" s="176"/>
      <c r="EI724" s="176"/>
      <c r="EJ724" s="176"/>
      <c r="EK724" s="176"/>
      <c r="EL724" s="176"/>
      <c r="EM724" s="176"/>
      <c r="EN724" s="176"/>
      <c r="EO724" s="176"/>
      <c r="EP724" s="176"/>
      <c r="EQ724" s="176"/>
      <c r="ER724" s="176"/>
      <c r="ES724" s="176"/>
      <c r="ET724" s="176"/>
      <c r="EU724" s="176"/>
      <c r="EV724" s="176"/>
      <c r="EW724" s="176"/>
      <c r="EX724" s="176"/>
      <c r="EY724" s="176"/>
      <c r="EZ724" s="176"/>
      <c r="FA724" s="176"/>
      <c r="FB724" s="176"/>
      <c r="FC724" s="176"/>
      <c r="FD724" s="176"/>
      <c r="FE724" s="176"/>
      <c r="FF724" s="176"/>
      <c r="FG724" s="176"/>
      <c r="FH724" s="176"/>
      <c r="FI724" s="176"/>
      <c r="FJ724" s="176"/>
      <c r="FK724" s="176"/>
      <c r="FL724" s="176"/>
      <c r="FM724" s="176"/>
      <c r="FN724" s="176"/>
      <c r="FO724" s="176"/>
      <c r="FP724" s="176"/>
      <c r="FQ724" s="176"/>
      <c r="FR724" s="176"/>
      <c r="FS724" s="176"/>
      <c r="FT724" s="176"/>
      <c r="FU724" s="176"/>
      <c r="FV724" s="176"/>
      <c r="FW724" s="176"/>
      <c r="FX724" s="176"/>
      <c r="FY724" s="176"/>
      <c r="FZ724" s="176"/>
      <c r="GA724" s="176"/>
      <c r="GB724" s="176"/>
      <c r="GC724" s="176"/>
      <c r="GD724" s="176"/>
      <c r="GE724" s="176"/>
      <c r="GF724" s="176"/>
      <c r="GG724" s="176"/>
      <c r="GH724" s="176"/>
      <c r="GI724" s="176"/>
      <c r="GJ724" s="176"/>
      <c r="GK724" s="176"/>
      <c r="GL724" s="176"/>
      <c r="GM724" s="176"/>
      <c r="GN724" s="176"/>
      <c r="GO724" s="176"/>
      <c r="GP724" s="176"/>
      <c r="GQ724" s="176"/>
      <c r="GR724" s="176"/>
      <c r="GS724" s="176"/>
      <c r="GT724" s="176"/>
      <c r="GU724" s="176"/>
      <c r="GV724" s="176"/>
      <c r="GW724" s="176"/>
      <c r="GX724" s="176"/>
      <c r="GY724" s="176"/>
      <c r="GZ724" s="176"/>
      <c r="HA724" s="176"/>
      <c r="HB724" s="176"/>
      <c r="HC724" s="176"/>
      <c r="HD724" s="176"/>
      <c r="HE724" s="176"/>
      <c r="HF724" s="176"/>
      <c r="HG724" s="176"/>
      <c r="HH724" s="176"/>
      <c r="HI724" s="176"/>
      <c r="HJ724" s="176"/>
      <c r="HK724" s="176"/>
      <c r="HL724" s="176"/>
      <c r="HM724" s="176"/>
      <c r="HN724" s="176"/>
      <c r="HO724" s="176"/>
      <c r="HP724" s="176"/>
      <c r="HQ724" s="176"/>
      <c r="HR724" s="176"/>
      <c r="HS724" s="176"/>
      <c r="HT724" s="176"/>
      <c r="HU724" s="176"/>
      <c r="HV724" s="176"/>
      <c r="HW724" s="176"/>
      <c r="HX724" s="176"/>
      <c r="HY724" s="176"/>
      <c r="HZ724" s="176"/>
      <c r="IA724" s="176"/>
      <c r="IB724" s="176"/>
      <c r="IC724" s="176"/>
      <c r="ID724" s="176"/>
      <c r="IE724" s="176"/>
      <c r="IF724" s="176"/>
      <c r="IG724" s="176"/>
      <c r="IH724" s="176"/>
      <c r="II724" s="176"/>
      <c r="IJ724" s="176"/>
      <c r="IK724" s="176"/>
      <c r="IL724" s="176"/>
      <c r="IM724" s="176"/>
      <c r="IN724" s="176"/>
      <c r="IO724" s="176"/>
      <c r="IP724" s="176"/>
      <c r="IQ724" s="176"/>
      <c r="IR724" s="176"/>
      <c r="IS724" s="176"/>
      <c r="IT724" s="176"/>
      <c r="IU724" s="176"/>
      <c r="IV724" s="176"/>
    </row>
    <row r="725" spans="1:256" s="177" customFormat="1" x14ac:dyDescent="0.2">
      <c r="A725" s="591"/>
      <c r="B725" s="868"/>
      <c r="C725" s="814"/>
      <c r="D725" s="814"/>
      <c r="E725" s="814"/>
      <c r="F725" s="869"/>
      <c r="G725" s="165" t="s">
        <v>227</v>
      </c>
      <c r="H725" s="166" t="s">
        <v>228</v>
      </c>
      <c r="I725" s="821"/>
      <c r="J725" s="182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  <c r="AZ725" s="176"/>
      <c r="BA725" s="176"/>
      <c r="BB725" s="176"/>
      <c r="BC725" s="176"/>
      <c r="BD725" s="176"/>
      <c r="BE725" s="176"/>
      <c r="BF725" s="176"/>
      <c r="BG725" s="176"/>
      <c r="BH725" s="176"/>
      <c r="BI725" s="176"/>
      <c r="BJ725" s="176"/>
      <c r="BK725" s="176"/>
      <c r="BL725" s="176"/>
      <c r="BM725" s="176"/>
      <c r="BN725" s="176"/>
      <c r="BO725" s="176"/>
      <c r="BP725" s="176"/>
      <c r="BQ725" s="176"/>
      <c r="BR725" s="176"/>
      <c r="BS725" s="176"/>
      <c r="BT725" s="176"/>
      <c r="BU725" s="176"/>
      <c r="BV725" s="176"/>
      <c r="BW725" s="176"/>
      <c r="BX725" s="176"/>
      <c r="BY725" s="176"/>
      <c r="BZ725" s="176"/>
      <c r="CA725" s="176"/>
      <c r="CB725" s="176"/>
      <c r="CC725" s="176"/>
      <c r="CD725" s="176"/>
      <c r="CE725" s="176"/>
      <c r="CF725" s="176"/>
      <c r="CG725" s="176"/>
      <c r="CH725" s="176"/>
      <c r="CI725" s="176"/>
      <c r="CJ725" s="176"/>
      <c r="CK725" s="176"/>
      <c r="CL725" s="176"/>
      <c r="CM725" s="176"/>
      <c r="CN725" s="176"/>
      <c r="CO725" s="176"/>
      <c r="CP725" s="176"/>
      <c r="CQ725" s="176"/>
      <c r="CR725" s="176"/>
      <c r="CS725" s="176"/>
      <c r="CT725" s="176"/>
      <c r="CU725" s="176"/>
      <c r="CV725" s="176"/>
      <c r="CW725" s="176"/>
      <c r="CX725" s="176"/>
      <c r="CY725" s="176"/>
      <c r="CZ725" s="176"/>
      <c r="DA725" s="176"/>
      <c r="DB725" s="176"/>
      <c r="DC725" s="176"/>
      <c r="DD725" s="176"/>
      <c r="DE725" s="176"/>
      <c r="DF725" s="176"/>
      <c r="DG725" s="176"/>
      <c r="DH725" s="176"/>
      <c r="DI725" s="176"/>
      <c r="DJ725" s="176"/>
      <c r="DK725" s="176"/>
      <c r="DL725" s="176"/>
      <c r="DM725" s="176"/>
      <c r="DN725" s="176"/>
      <c r="DO725" s="176"/>
      <c r="DP725" s="176"/>
      <c r="DQ725" s="176"/>
      <c r="DR725" s="176"/>
      <c r="DS725" s="176"/>
      <c r="DT725" s="176"/>
      <c r="DU725" s="176"/>
      <c r="DV725" s="176"/>
      <c r="DW725" s="176"/>
      <c r="DX725" s="176"/>
      <c r="DY725" s="176"/>
      <c r="DZ725" s="176"/>
      <c r="EA725" s="176"/>
      <c r="EB725" s="176"/>
      <c r="EC725" s="176"/>
      <c r="ED725" s="176"/>
      <c r="EE725" s="176"/>
      <c r="EF725" s="176"/>
      <c r="EG725" s="176"/>
      <c r="EH725" s="176"/>
      <c r="EI725" s="176"/>
      <c r="EJ725" s="176"/>
      <c r="EK725" s="176"/>
      <c r="EL725" s="176"/>
      <c r="EM725" s="176"/>
      <c r="EN725" s="176"/>
      <c r="EO725" s="176"/>
      <c r="EP725" s="176"/>
      <c r="EQ725" s="176"/>
      <c r="ER725" s="176"/>
      <c r="ES725" s="176"/>
      <c r="ET725" s="176"/>
      <c r="EU725" s="176"/>
      <c r="EV725" s="176"/>
      <c r="EW725" s="176"/>
      <c r="EX725" s="176"/>
      <c r="EY725" s="176"/>
      <c r="EZ725" s="176"/>
      <c r="FA725" s="176"/>
      <c r="FB725" s="176"/>
      <c r="FC725" s="176"/>
      <c r="FD725" s="176"/>
      <c r="FE725" s="176"/>
      <c r="FF725" s="176"/>
      <c r="FG725" s="176"/>
      <c r="FH725" s="176"/>
      <c r="FI725" s="176"/>
      <c r="FJ725" s="176"/>
      <c r="FK725" s="176"/>
      <c r="FL725" s="176"/>
      <c r="FM725" s="176"/>
      <c r="FN725" s="176"/>
      <c r="FO725" s="176"/>
      <c r="FP725" s="176"/>
      <c r="FQ725" s="176"/>
      <c r="FR725" s="176"/>
      <c r="FS725" s="176"/>
      <c r="FT725" s="176"/>
      <c r="FU725" s="176"/>
      <c r="FV725" s="176"/>
      <c r="FW725" s="176"/>
      <c r="FX725" s="176"/>
      <c r="FY725" s="176"/>
      <c r="FZ725" s="176"/>
      <c r="GA725" s="176"/>
      <c r="GB725" s="176"/>
      <c r="GC725" s="176"/>
      <c r="GD725" s="176"/>
      <c r="GE725" s="176"/>
      <c r="GF725" s="176"/>
      <c r="GG725" s="176"/>
      <c r="GH725" s="176"/>
      <c r="GI725" s="176"/>
      <c r="GJ725" s="176"/>
      <c r="GK725" s="176"/>
      <c r="GL725" s="176"/>
      <c r="GM725" s="176"/>
      <c r="GN725" s="176"/>
      <c r="GO725" s="176"/>
      <c r="GP725" s="176"/>
      <c r="GQ725" s="176"/>
      <c r="GR725" s="176"/>
      <c r="GS725" s="176"/>
      <c r="GT725" s="176"/>
      <c r="GU725" s="176"/>
      <c r="GV725" s="176"/>
      <c r="GW725" s="176"/>
      <c r="GX725" s="176"/>
      <c r="GY725" s="176"/>
      <c r="GZ725" s="176"/>
      <c r="HA725" s="176"/>
      <c r="HB725" s="176"/>
      <c r="HC725" s="176"/>
      <c r="HD725" s="176"/>
      <c r="HE725" s="176"/>
      <c r="HF725" s="176"/>
      <c r="HG725" s="176"/>
      <c r="HH725" s="176"/>
      <c r="HI725" s="176"/>
      <c r="HJ725" s="176"/>
      <c r="HK725" s="176"/>
      <c r="HL725" s="176"/>
      <c r="HM725" s="176"/>
      <c r="HN725" s="176"/>
      <c r="HO725" s="176"/>
      <c r="HP725" s="176"/>
      <c r="HQ725" s="176"/>
      <c r="HR725" s="176"/>
      <c r="HS725" s="176"/>
      <c r="HT725" s="176"/>
      <c r="HU725" s="176"/>
      <c r="HV725" s="176"/>
      <c r="HW725" s="176"/>
      <c r="HX725" s="176"/>
      <c r="HY725" s="176"/>
      <c r="HZ725" s="176"/>
      <c r="IA725" s="176"/>
      <c r="IB725" s="176"/>
      <c r="IC725" s="176"/>
      <c r="ID725" s="176"/>
      <c r="IE725" s="176"/>
      <c r="IF725" s="176"/>
      <c r="IG725" s="176"/>
      <c r="IH725" s="176"/>
      <c r="II725" s="176"/>
      <c r="IJ725" s="176"/>
      <c r="IK725" s="176"/>
      <c r="IL725" s="176"/>
      <c r="IM725" s="176"/>
      <c r="IN725" s="176"/>
      <c r="IO725" s="176"/>
      <c r="IP725" s="176"/>
      <c r="IQ725" s="176"/>
      <c r="IR725" s="176"/>
      <c r="IS725" s="176"/>
      <c r="IT725" s="176"/>
      <c r="IU725" s="176"/>
      <c r="IV725" s="176"/>
    </row>
    <row r="726" spans="1:256" s="177" customFormat="1" ht="33.75" customHeight="1" x14ac:dyDescent="0.2">
      <c r="A726" s="591"/>
      <c r="B726" s="632"/>
      <c r="C726" s="555"/>
      <c r="D726" s="555"/>
      <c r="E726" s="555"/>
      <c r="F726" s="565"/>
      <c r="G726" s="165"/>
      <c r="H726" s="166">
        <f t="shared" ref="H726:H727" si="3">TRUNC(F726*G726,2)</f>
        <v>0</v>
      </c>
      <c r="I726" s="558"/>
      <c r="J726" s="182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  <c r="AZ726" s="176"/>
      <c r="BA726" s="176"/>
      <c r="BB726" s="176"/>
      <c r="BC726" s="176"/>
      <c r="BD726" s="176"/>
      <c r="BE726" s="176"/>
      <c r="BF726" s="176"/>
      <c r="BG726" s="176"/>
      <c r="BH726" s="176"/>
      <c r="BI726" s="176"/>
      <c r="BJ726" s="176"/>
      <c r="BK726" s="176"/>
      <c r="BL726" s="176"/>
      <c r="BM726" s="176"/>
      <c r="BN726" s="176"/>
      <c r="BO726" s="176"/>
      <c r="BP726" s="176"/>
      <c r="BQ726" s="176"/>
      <c r="BR726" s="176"/>
      <c r="BS726" s="176"/>
      <c r="BT726" s="176"/>
      <c r="BU726" s="176"/>
      <c r="BV726" s="176"/>
      <c r="BW726" s="176"/>
      <c r="BX726" s="176"/>
      <c r="BY726" s="176"/>
      <c r="BZ726" s="176"/>
      <c r="CA726" s="176"/>
      <c r="CB726" s="176"/>
      <c r="CC726" s="176"/>
      <c r="CD726" s="176"/>
      <c r="CE726" s="176"/>
      <c r="CF726" s="176"/>
      <c r="CG726" s="176"/>
      <c r="CH726" s="176"/>
      <c r="CI726" s="176"/>
      <c r="CJ726" s="176"/>
      <c r="CK726" s="176"/>
      <c r="CL726" s="176"/>
      <c r="CM726" s="176"/>
      <c r="CN726" s="176"/>
      <c r="CO726" s="176"/>
      <c r="CP726" s="176"/>
      <c r="CQ726" s="176"/>
      <c r="CR726" s="176"/>
      <c r="CS726" s="176"/>
      <c r="CT726" s="176"/>
      <c r="CU726" s="176"/>
      <c r="CV726" s="176"/>
      <c r="CW726" s="176"/>
      <c r="CX726" s="176"/>
      <c r="CY726" s="176"/>
      <c r="CZ726" s="176"/>
      <c r="DA726" s="176"/>
      <c r="DB726" s="176"/>
      <c r="DC726" s="176"/>
      <c r="DD726" s="176"/>
      <c r="DE726" s="176"/>
      <c r="DF726" s="176"/>
      <c r="DG726" s="176"/>
      <c r="DH726" s="176"/>
      <c r="DI726" s="176"/>
      <c r="DJ726" s="176"/>
      <c r="DK726" s="176"/>
      <c r="DL726" s="176"/>
      <c r="DM726" s="176"/>
      <c r="DN726" s="176"/>
      <c r="DO726" s="176"/>
      <c r="DP726" s="176"/>
      <c r="DQ726" s="176"/>
      <c r="DR726" s="176"/>
      <c r="DS726" s="176"/>
      <c r="DT726" s="176"/>
      <c r="DU726" s="176"/>
      <c r="DV726" s="176"/>
      <c r="DW726" s="176"/>
      <c r="DX726" s="176"/>
      <c r="DY726" s="176"/>
      <c r="DZ726" s="176"/>
      <c r="EA726" s="176"/>
      <c r="EB726" s="176"/>
      <c r="EC726" s="176"/>
      <c r="ED726" s="176"/>
      <c r="EE726" s="176"/>
      <c r="EF726" s="176"/>
      <c r="EG726" s="176"/>
      <c r="EH726" s="176"/>
      <c r="EI726" s="176"/>
      <c r="EJ726" s="176"/>
      <c r="EK726" s="176"/>
      <c r="EL726" s="176"/>
      <c r="EM726" s="176"/>
      <c r="EN726" s="176"/>
      <c r="EO726" s="176"/>
      <c r="EP726" s="176"/>
      <c r="EQ726" s="176"/>
      <c r="ER726" s="176"/>
      <c r="ES726" s="176"/>
      <c r="ET726" s="176"/>
      <c r="EU726" s="176"/>
      <c r="EV726" s="176"/>
      <c r="EW726" s="176"/>
      <c r="EX726" s="176"/>
      <c r="EY726" s="176"/>
      <c r="EZ726" s="176"/>
      <c r="FA726" s="176"/>
      <c r="FB726" s="176"/>
      <c r="FC726" s="176"/>
      <c r="FD726" s="176"/>
      <c r="FE726" s="176"/>
      <c r="FF726" s="176"/>
      <c r="FG726" s="176"/>
      <c r="FH726" s="176"/>
      <c r="FI726" s="176"/>
      <c r="FJ726" s="176"/>
      <c r="FK726" s="176"/>
      <c r="FL726" s="176"/>
      <c r="FM726" s="176"/>
      <c r="FN726" s="176"/>
      <c r="FO726" s="176"/>
      <c r="FP726" s="176"/>
      <c r="FQ726" s="176"/>
      <c r="FR726" s="176"/>
      <c r="FS726" s="176"/>
      <c r="FT726" s="176"/>
      <c r="FU726" s="176"/>
      <c r="FV726" s="176"/>
      <c r="FW726" s="176"/>
      <c r="FX726" s="176"/>
      <c r="FY726" s="176"/>
      <c r="FZ726" s="176"/>
      <c r="GA726" s="176"/>
      <c r="GB726" s="176"/>
      <c r="GC726" s="176"/>
      <c r="GD726" s="176"/>
      <c r="GE726" s="176"/>
      <c r="GF726" s="176"/>
      <c r="GG726" s="176"/>
      <c r="GH726" s="176"/>
      <c r="GI726" s="176"/>
      <c r="GJ726" s="176"/>
      <c r="GK726" s="176"/>
      <c r="GL726" s="176"/>
      <c r="GM726" s="176"/>
      <c r="GN726" s="176"/>
      <c r="GO726" s="176"/>
      <c r="GP726" s="176"/>
      <c r="GQ726" s="176"/>
      <c r="GR726" s="176"/>
      <c r="GS726" s="176"/>
      <c r="GT726" s="176"/>
      <c r="GU726" s="176"/>
      <c r="GV726" s="176"/>
      <c r="GW726" s="176"/>
      <c r="GX726" s="176"/>
      <c r="GY726" s="176"/>
      <c r="GZ726" s="176"/>
      <c r="HA726" s="176"/>
      <c r="HB726" s="176"/>
      <c r="HC726" s="176"/>
      <c r="HD726" s="176"/>
      <c r="HE726" s="176"/>
      <c r="HF726" s="176"/>
      <c r="HG726" s="176"/>
      <c r="HH726" s="176"/>
      <c r="HI726" s="176"/>
      <c r="HJ726" s="176"/>
      <c r="HK726" s="176"/>
      <c r="HL726" s="176"/>
      <c r="HM726" s="176"/>
      <c r="HN726" s="176"/>
      <c r="HO726" s="176"/>
      <c r="HP726" s="176"/>
      <c r="HQ726" s="176"/>
      <c r="HR726" s="176"/>
      <c r="HS726" s="176"/>
      <c r="HT726" s="176"/>
      <c r="HU726" s="176"/>
      <c r="HV726" s="176"/>
      <c r="HW726" s="176"/>
      <c r="HX726" s="176"/>
      <c r="HY726" s="176"/>
      <c r="HZ726" s="176"/>
      <c r="IA726" s="176"/>
      <c r="IB726" s="176"/>
      <c r="IC726" s="176"/>
      <c r="ID726" s="176"/>
      <c r="IE726" s="176"/>
      <c r="IF726" s="176"/>
      <c r="IG726" s="176"/>
      <c r="IH726" s="176"/>
      <c r="II726" s="176"/>
      <c r="IJ726" s="176"/>
      <c r="IK726" s="176"/>
      <c r="IL726" s="176"/>
      <c r="IM726" s="176"/>
      <c r="IN726" s="176"/>
      <c r="IO726" s="176"/>
      <c r="IP726" s="176"/>
      <c r="IQ726" s="176"/>
      <c r="IR726" s="176"/>
      <c r="IS726" s="176"/>
      <c r="IT726" s="176"/>
      <c r="IU726" s="176"/>
      <c r="IV726" s="176"/>
    </row>
    <row r="727" spans="1:256" s="177" customFormat="1" ht="22.5" customHeight="1" x14ac:dyDescent="0.2">
      <c r="A727" s="591"/>
      <c r="B727" s="132"/>
      <c r="C727" s="110"/>
      <c r="D727" s="110"/>
      <c r="E727" s="555"/>
      <c r="F727" s="172"/>
      <c r="G727" s="124"/>
      <c r="H727" s="114">
        <f t="shared" si="3"/>
        <v>0</v>
      </c>
      <c r="I727" s="569"/>
      <c r="J727" s="182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  <c r="AZ727" s="176"/>
      <c r="BA727" s="176"/>
      <c r="BB727" s="176"/>
      <c r="BC727" s="176"/>
      <c r="BD727" s="176"/>
      <c r="BE727" s="176"/>
      <c r="BF727" s="176"/>
      <c r="BG727" s="176"/>
      <c r="BH727" s="176"/>
      <c r="BI727" s="176"/>
      <c r="BJ727" s="176"/>
      <c r="BK727" s="176"/>
      <c r="BL727" s="176"/>
      <c r="BM727" s="176"/>
      <c r="BN727" s="176"/>
      <c r="BO727" s="176"/>
      <c r="BP727" s="176"/>
      <c r="BQ727" s="176"/>
      <c r="BR727" s="176"/>
      <c r="BS727" s="176"/>
      <c r="BT727" s="176"/>
      <c r="BU727" s="176"/>
      <c r="BV727" s="176"/>
      <c r="BW727" s="176"/>
      <c r="BX727" s="176"/>
      <c r="BY727" s="176"/>
      <c r="BZ727" s="176"/>
      <c r="CA727" s="176"/>
      <c r="CB727" s="176"/>
      <c r="CC727" s="176"/>
      <c r="CD727" s="176"/>
      <c r="CE727" s="176"/>
      <c r="CF727" s="176"/>
      <c r="CG727" s="176"/>
      <c r="CH727" s="176"/>
      <c r="CI727" s="176"/>
      <c r="CJ727" s="176"/>
      <c r="CK727" s="176"/>
      <c r="CL727" s="176"/>
      <c r="CM727" s="176"/>
      <c r="CN727" s="176"/>
      <c r="CO727" s="176"/>
      <c r="CP727" s="176"/>
      <c r="CQ727" s="176"/>
      <c r="CR727" s="176"/>
      <c r="CS727" s="176"/>
      <c r="CT727" s="176"/>
      <c r="CU727" s="176"/>
      <c r="CV727" s="176"/>
      <c r="CW727" s="176"/>
      <c r="CX727" s="176"/>
      <c r="CY727" s="176"/>
      <c r="CZ727" s="176"/>
      <c r="DA727" s="176"/>
      <c r="DB727" s="176"/>
      <c r="DC727" s="176"/>
      <c r="DD727" s="176"/>
      <c r="DE727" s="176"/>
      <c r="DF727" s="176"/>
      <c r="DG727" s="176"/>
      <c r="DH727" s="176"/>
      <c r="DI727" s="176"/>
      <c r="DJ727" s="176"/>
      <c r="DK727" s="176"/>
      <c r="DL727" s="176"/>
      <c r="DM727" s="176"/>
      <c r="DN727" s="176"/>
      <c r="DO727" s="176"/>
      <c r="DP727" s="176"/>
      <c r="DQ727" s="176"/>
      <c r="DR727" s="176"/>
      <c r="DS727" s="176"/>
      <c r="DT727" s="176"/>
      <c r="DU727" s="176"/>
      <c r="DV727" s="176"/>
      <c r="DW727" s="176"/>
      <c r="DX727" s="176"/>
      <c r="DY727" s="176"/>
      <c r="DZ727" s="176"/>
      <c r="EA727" s="176"/>
      <c r="EB727" s="176"/>
      <c r="EC727" s="176"/>
      <c r="ED727" s="176"/>
      <c r="EE727" s="176"/>
      <c r="EF727" s="176"/>
      <c r="EG727" s="176"/>
      <c r="EH727" s="176"/>
      <c r="EI727" s="176"/>
      <c r="EJ727" s="176"/>
      <c r="EK727" s="176"/>
      <c r="EL727" s="176"/>
      <c r="EM727" s="176"/>
      <c r="EN727" s="176"/>
      <c r="EO727" s="176"/>
      <c r="EP727" s="176"/>
      <c r="EQ727" s="176"/>
      <c r="ER727" s="176"/>
      <c r="ES727" s="176"/>
      <c r="ET727" s="176"/>
      <c r="EU727" s="176"/>
      <c r="EV727" s="176"/>
      <c r="EW727" s="176"/>
      <c r="EX727" s="176"/>
      <c r="EY727" s="176"/>
      <c r="EZ727" s="176"/>
      <c r="FA727" s="176"/>
      <c r="FB727" s="176"/>
      <c r="FC727" s="176"/>
      <c r="FD727" s="176"/>
      <c r="FE727" s="176"/>
      <c r="FF727" s="176"/>
      <c r="FG727" s="176"/>
      <c r="FH727" s="176"/>
      <c r="FI727" s="176"/>
      <c r="FJ727" s="176"/>
      <c r="FK727" s="176"/>
      <c r="FL727" s="176"/>
      <c r="FM727" s="176"/>
      <c r="FN727" s="176"/>
      <c r="FO727" s="176"/>
      <c r="FP727" s="176"/>
      <c r="FQ727" s="176"/>
      <c r="FR727" s="176"/>
      <c r="FS727" s="176"/>
      <c r="FT727" s="176"/>
      <c r="FU727" s="176"/>
      <c r="FV727" s="176"/>
      <c r="FW727" s="176"/>
      <c r="FX727" s="176"/>
      <c r="FY727" s="176"/>
      <c r="FZ727" s="176"/>
      <c r="GA727" s="176"/>
      <c r="GB727" s="176"/>
      <c r="GC727" s="176"/>
      <c r="GD727" s="176"/>
      <c r="GE727" s="176"/>
      <c r="GF727" s="176"/>
      <c r="GG727" s="176"/>
      <c r="GH727" s="176"/>
      <c r="GI727" s="176"/>
      <c r="GJ727" s="176"/>
      <c r="GK727" s="176"/>
      <c r="GL727" s="176"/>
      <c r="GM727" s="176"/>
      <c r="GN727" s="176"/>
      <c r="GO727" s="176"/>
      <c r="GP727" s="176"/>
      <c r="GQ727" s="176"/>
      <c r="GR727" s="176"/>
      <c r="GS727" s="176"/>
      <c r="GT727" s="176"/>
      <c r="GU727" s="176"/>
      <c r="GV727" s="176"/>
      <c r="GW727" s="176"/>
      <c r="GX727" s="176"/>
      <c r="GY727" s="176"/>
      <c r="GZ727" s="176"/>
      <c r="HA727" s="176"/>
      <c r="HB727" s="176"/>
      <c r="HC727" s="176"/>
      <c r="HD727" s="176"/>
      <c r="HE727" s="176"/>
      <c r="HF727" s="176"/>
      <c r="HG727" s="176"/>
      <c r="HH727" s="176"/>
      <c r="HI727" s="176"/>
      <c r="HJ727" s="176"/>
      <c r="HK727" s="176"/>
      <c r="HL727" s="176"/>
      <c r="HM727" s="176"/>
      <c r="HN727" s="176"/>
      <c r="HO727" s="176"/>
      <c r="HP727" s="176"/>
      <c r="HQ727" s="176"/>
      <c r="HR727" s="176"/>
      <c r="HS727" s="176"/>
      <c r="HT727" s="176"/>
      <c r="HU727" s="176"/>
      <c r="HV727" s="176"/>
      <c r="HW727" s="176"/>
      <c r="HX727" s="176"/>
      <c r="HY727" s="176"/>
      <c r="HZ727" s="176"/>
      <c r="IA727" s="176"/>
      <c r="IB727" s="176"/>
      <c r="IC727" s="176"/>
      <c r="ID727" s="176"/>
      <c r="IE727" s="176"/>
      <c r="IF727" s="176"/>
      <c r="IG727" s="176"/>
      <c r="IH727" s="176"/>
      <c r="II727" s="176"/>
      <c r="IJ727" s="176"/>
      <c r="IK727" s="176"/>
      <c r="IL727" s="176"/>
      <c r="IM727" s="176"/>
      <c r="IN727" s="176"/>
      <c r="IO727" s="176"/>
      <c r="IP727" s="176"/>
      <c r="IQ727" s="176"/>
      <c r="IR727" s="176"/>
      <c r="IS727" s="176"/>
      <c r="IT727" s="176"/>
      <c r="IU727" s="176"/>
      <c r="IV727" s="176"/>
    </row>
    <row r="728" spans="1:256" s="177" customFormat="1" x14ac:dyDescent="0.2">
      <c r="A728" s="591"/>
      <c r="B728" s="170" t="s">
        <v>230</v>
      </c>
      <c r="C728" s="808"/>
      <c r="D728" s="809"/>
      <c r="E728" s="809"/>
      <c r="F728" s="809"/>
      <c r="G728" s="809"/>
      <c r="H728" s="810"/>
      <c r="I728" s="171">
        <f>SUM(H727:H727)</f>
        <v>0</v>
      </c>
      <c r="J728" s="182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  <c r="AZ728" s="176"/>
      <c r="BA728" s="176"/>
      <c r="BB728" s="176"/>
      <c r="BC728" s="176"/>
      <c r="BD728" s="176"/>
      <c r="BE728" s="176"/>
      <c r="BF728" s="176"/>
      <c r="BG728" s="176"/>
      <c r="BH728" s="176"/>
      <c r="BI728" s="176"/>
      <c r="BJ728" s="176"/>
      <c r="BK728" s="176"/>
      <c r="BL728" s="176"/>
      <c r="BM728" s="176"/>
      <c r="BN728" s="176"/>
      <c r="BO728" s="176"/>
      <c r="BP728" s="176"/>
      <c r="BQ728" s="176"/>
      <c r="BR728" s="176"/>
      <c r="BS728" s="176"/>
      <c r="BT728" s="176"/>
      <c r="BU728" s="176"/>
      <c r="BV728" s="176"/>
      <c r="BW728" s="176"/>
      <c r="BX728" s="176"/>
      <c r="BY728" s="176"/>
      <c r="BZ728" s="176"/>
      <c r="CA728" s="176"/>
      <c r="CB728" s="176"/>
      <c r="CC728" s="176"/>
      <c r="CD728" s="176"/>
      <c r="CE728" s="176"/>
      <c r="CF728" s="176"/>
      <c r="CG728" s="176"/>
      <c r="CH728" s="176"/>
      <c r="CI728" s="176"/>
      <c r="CJ728" s="176"/>
      <c r="CK728" s="176"/>
      <c r="CL728" s="176"/>
      <c r="CM728" s="176"/>
      <c r="CN728" s="176"/>
      <c r="CO728" s="176"/>
      <c r="CP728" s="176"/>
      <c r="CQ728" s="176"/>
      <c r="CR728" s="176"/>
      <c r="CS728" s="176"/>
      <c r="CT728" s="176"/>
      <c r="CU728" s="176"/>
      <c r="CV728" s="176"/>
      <c r="CW728" s="176"/>
      <c r="CX728" s="176"/>
      <c r="CY728" s="176"/>
      <c r="CZ728" s="176"/>
      <c r="DA728" s="176"/>
      <c r="DB728" s="176"/>
      <c r="DC728" s="176"/>
      <c r="DD728" s="176"/>
      <c r="DE728" s="176"/>
      <c r="DF728" s="176"/>
      <c r="DG728" s="176"/>
      <c r="DH728" s="176"/>
      <c r="DI728" s="176"/>
      <c r="DJ728" s="176"/>
      <c r="DK728" s="176"/>
      <c r="DL728" s="176"/>
      <c r="DM728" s="176"/>
      <c r="DN728" s="176"/>
      <c r="DO728" s="176"/>
      <c r="DP728" s="176"/>
      <c r="DQ728" s="176"/>
      <c r="DR728" s="176"/>
      <c r="DS728" s="176"/>
      <c r="DT728" s="176"/>
      <c r="DU728" s="176"/>
      <c r="DV728" s="176"/>
      <c r="DW728" s="176"/>
      <c r="DX728" s="176"/>
      <c r="DY728" s="176"/>
      <c r="DZ728" s="176"/>
      <c r="EA728" s="176"/>
      <c r="EB728" s="176"/>
      <c r="EC728" s="176"/>
      <c r="ED728" s="176"/>
      <c r="EE728" s="176"/>
      <c r="EF728" s="176"/>
      <c r="EG728" s="176"/>
      <c r="EH728" s="176"/>
      <c r="EI728" s="176"/>
      <c r="EJ728" s="176"/>
      <c r="EK728" s="176"/>
      <c r="EL728" s="176"/>
      <c r="EM728" s="176"/>
      <c r="EN728" s="176"/>
      <c r="EO728" s="176"/>
      <c r="EP728" s="176"/>
      <c r="EQ728" s="176"/>
      <c r="ER728" s="176"/>
      <c r="ES728" s="176"/>
      <c r="ET728" s="176"/>
      <c r="EU728" s="176"/>
      <c r="EV728" s="176"/>
      <c r="EW728" s="176"/>
      <c r="EX728" s="176"/>
      <c r="EY728" s="176"/>
      <c r="EZ728" s="176"/>
      <c r="FA728" s="176"/>
      <c r="FB728" s="176"/>
      <c r="FC728" s="176"/>
      <c r="FD728" s="176"/>
      <c r="FE728" s="176"/>
      <c r="FF728" s="176"/>
      <c r="FG728" s="176"/>
      <c r="FH728" s="176"/>
      <c r="FI728" s="176"/>
      <c r="FJ728" s="176"/>
      <c r="FK728" s="176"/>
      <c r="FL728" s="176"/>
      <c r="FM728" s="176"/>
      <c r="FN728" s="176"/>
      <c r="FO728" s="176"/>
      <c r="FP728" s="176"/>
      <c r="FQ728" s="176"/>
      <c r="FR728" s="176"/>
      <c r="FS728" s="176"/>
      <c r="FT728" s="176"/>
      <c r="FU728" s="176"/>
      <c r="FV728" s="176"/>
      <c r="FW728" s="176"/>
      <c r="FX728" s="176"/>
      <c r="FY728" s="176"/>
      <c r="FZ728" s="176"/>
      <c r="GA728" s="176"/>
      <c r="GB728" s="176"/>
      <c r="GC728" s="176"/>
      <c r="GD728" s="176"/>
      <c r="GE728" s="176"/>
      <c r="GF728" s="176"/>
      <c r="GG728" s="176"/>
      <c r="GH728" s="176"/>
      <c r="GI728" s="176"/>
      <c r="GJ728" s="176"/>
      <c r="GK728" s="176"/>
      <c r="GL728" s="176"/>
      <c r="GM728" s="176"/>
      <c r="GN728" s="176"/>
      <c r="GO728" s="176"/>
      <c r="GP728" s="176"/>
      <c r="GQ728" s="176"/>
      <c r="GR728" s="176"/>
      <c r="GS728" s="176"/>
      <c r="GT728" s="176"/>
      <c r="GU728" s="176"/>
      <c r="GV728" s="176"/>
      <c r="GW728" s="176"/>
      <c r="GX728" s="176"/>
      <c r="GY728" s="176"/>
      <c r="GZ728" s="176"/>
      <c r="HA728" s="176"/>
      <c r="HB728" s="176"/>
      <c r="HC728" s="176"/>
      <c r="HD728" s="176"/>
      <c r="HE728" s="176"/>
      <c r="HF728" s="176"/>
      <c r="HG728" s="176"/>
      <c r="HH728" s="176"/>
      <c r="HI728" s="176"/>
      <c r="HJ728" s="176"/>
      <c r="HK728" s="176"/>
      <c r="HL728" s="176"/>
      <c r="HM728" s="176"/>
      <c r="HN728" s="176"/>
      <c r="HO728" s="176"/>
      <c r="HP728" s="176"/>
      <c r="HQ728" s="176"/>
      <c r="HR728" s="176"/>
      <c r="HS728" s="176"/>
      <c r="HT728" s="176"/>
      <c r="HU728" s="176"/>
      <c r="HV728" s="176"/>
      <c r="HW728" s="176"/>
      <c r="HX728" s="176"/>
      <c r="HY728" s="176"/>
      <c r="HZ728" s="176"/>
      <c r="IA728" s="176"/>
      <c r="IB728" s="176"/>
      <c r="IC728" s="176"/>
      <c r="ID728" s="176"/>
      <c r="IE728" s="176"/>
      <c r="IF728" s="176"/>
      <c r="IG728" s="176"/>
      <c r="IH728" s="176"/>
      <c r="II728" s="176"/>
      <c r="IJ728" s="176"/>
      <c r="IK728" s="176"/>
      <c r="IL728" s="176"/>
      <c r="IM728" s="176"/>
      <c r="IN728" s="176"/>
      <c r="IO728" s="176"/>
      <c r="IP728" s="176"/>
      <c r="IQ728" s="176"/>
      <c r="IR728" s="176"/>
      <c r="IS728" s="176"/>
      <c r="IT728" s="176"/>
      <c r="IU728" s="176"/>
      <c r="IV728" s="176"/>
    </row>
    <row r="729" spans="1:256" s="177" customFormat="1" x14ac:dyDescent="0.2">
      <c r="A729" s="591"/>
      <c r="B729" s="126"/>
      <c r="C729" s="127"/>
      <c r="D729" s="127"/>
      <c r="E729" s="128"/>
      <c r="F729" s="88"/>
      <c r="G729" s="129"/>
      <c r="H729" s="130"/>
      <c r="I729" s="131"/>
      <c r="J729" s="182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  <c r="AZ729" s="176"/>
      <c r="BA729" s="176"/>
      <c r="BB729" s="176"/>
      <c r="BC729" s="176"/>
      <c r="BD729" s="176"/>
      <c r="BE729" s="176"/>
      <c r="BF729" s="176"/>
      <c r="BG729" s="176"/>
      <c r="BH729" s="176"/>
      <c r="BI729" s="176"/>
      <c r="BJ729" s="176"/>
      <c r="BK729" s="176"/>
      <c r="BL729" s="176"/>
      <c r="BM729" s="176"/>
      <c r="BN729" s="176"/>
      <c r="BO729" s="176"/>
      <c r="BP729" s="176"/>
      <c r="BQ729" s="176"/>
      <c r="BR729" s="176"/>
      <c r="BS729" s="176"/>
      <c r="BT729" s="176"/>
      <c r="BU729" s="176"/>
      <c r="BV729" s="176"/>
      <c r="BW729" s="176"/>
      <c r="BX729" s="176"/>
      <c r="BY729" s="176"/>
      <c r="BZ729" s="176"/>
      <c r="CA729" s="176"/>
      <c r="CB729" s="176"/>
      <c r="CC729" s="176"/>
      <c r="CD729" s="176"/>
      <c r="CE729" s="176"/>
      <c r="CF729" s="176"/>
      <c r="CG729" s="176"/>
      <c r="CH729" s="176"/>
      <c r="CI729" s="176"/>
      <c r="CJ729" s="176"/>
      <c r="CK729" s="176"/>
      <c r="CL729" s="176"/>
      <c r="CM729" s="176"/>
      <c r="CN729" s="176"/>
      <c r="CO729" s="176"/>
      <c r="CP729" s="176"/>
      <c r="CQ729" s="176"/>
      <c r="CR729" s="176"/>
      <c r="CS729" s="176"/>
      <c r="CT729" s="176"/>
      <c r="CU729" s="176"/>
      <c r="CV729" s="176"/>
      <c r="CW729" s="176"/>
      <c r="CX729" s="176"/>
      <c r="CY729" s="176"/>
      <c r="CZ729" s="176"/>
      <c r="DA729" s="176"/>
      <c r="DB729" s="176"/>
      <c r="DC729" s="176"/>
      <c r="DD729" s="176"/>
      <c r="DE729" s="176"/>
      <c r="DF729" s="176"/>
      <c r="DG729" s="176"/>
      <c r="DH729" s="176"/>
      <c r="DI729" s="176"/>
      <c r="DJ729" s="176"/>
      <c r="DK729" s="176"/>
      <c r="DL729" s="176"/>
      <c r="DM729" s="176"/>
      <c r="DN729" s="176"/>
      <c r="DO729" s="176"/>
      <c r="DP729" s="176"/>
      <c r="DQ729" s="176"/>
      <c r="DR729" s="176"/>
      <c r="DS729" s="176"/>
      <c r="DT729" s="176"/>
      <c r="DU729" s="176"/>
      <c r="DV729" s="176"/>
      <c r="DW729" s="176"/>
      <c r="DX729" s="176"/>
      <c r="DY729" s="176"/>
      <c r="DZ729" s="176"/>
      <c r="EA729" s="176"/>
      <c r="EB729" s="176"/>
      <c r="EC729" s="176"/>
      <c r="ED729" s="176"/>
      <c r="EE729" s="176"/>
      <c r="EF729" s="176"/>
      <c r="EG729" s="176"/>
      <c r="EH729" s="176"/>
      <c r="EI729" s="176"/>
      <c r="EJ729" s="176"/>
      <c r="EK729" s="176"/>
      <c r="EL729" s="176"/>
      <c r="EM729" s="176"/>
      <c r="EN729" s="176"/>
      <c r="EO729" s="176"/>
      <c r="EP729" s="176"/>
      <c r="EQ729" s="176"/>
      <c r="ER729" s="176"/>
      <c r="ES729" s="176"/>
      <c r="ET729" s="176"/>
      <c r="EU729" s="176"/>
      <c r="EV729" s="176"/>
      <c r="EW729" s="176"/>
      <c r="EX729" s="176"/>
      <c r="EY729" s="176"/>
      <c r="EZ729" s="176"/>
      <c r="FA729" s="176"/>
      <c r="FB729" s="176"/>
      <c r="FC729" s="176"/>
      <c r="FD729" s="176"/>
      <c r="FE729" s="176"/>
      <c r="FF729" s="176"/>
      <c r="FG729" s="176"/>
      <c r="FH729" s="176"/>
      <c r="FI729" s="176"/>
      <c r="FJ729" s="176"/>
      <c r="FK729" s="176"/>
      <c r="FL729" s="176"/>
      <c r="FM729" s="176"/>
      <c r="FN729" s="176"/>
      <c r="FO729" s="176"/>
      <c r="FP729" s="176"/>
      <c r="FQ729" s="176"/>
      <c r="FR729" s="176"/>
      <c r="FS729" s="176"/>
      <c r="FT729" s="176"/>
      <c r="FU729" s="176"/>
      <c r="FV729" s="176"/>
      <c r="FW729" s="176"/>
      <c r="FX729" s="176"/>
      <c r="FY729" s="176"/>
      <c r="FZ729" s="176"/>
      <c r="GA729" s="176"/>
      <c r="GB729" s="176"/>
      <c r="GC729" s="176"/>
      <c r="GD729" s="176"/>
      <c r="GE729" s="176"/>
      <c r="GF729" s="176"/>
      <c r="GG729" s="176"/>
      <c r="GH729" s="176"/>
      <c r="GI729" s="176"/>
      <c r="GJ729" s="176"/>
      <c r="GK729" s="176"/>
      <c r="GL729" s="176"/>
      <c r="GM729" s="176"/>
      <c r="GN729" s="176"/>
      <c r="GO729" s="176"/>
      <c r="GP729" s="176"/>
      <c r="GQ729" s="176"/>
      <c r="GR729" s="176"/>
      <c r="GS729" s="176"/>
      <c r="GT729" s="176"/>
      <c r="GU729" s="176"/>
      <c r="GV729" s="176"/>
      <c r="GW729" s="176"/>
      <c r="GX729" s="176"/>
      <c r="GY729" s="176"/>
      <c r="GZ729" s="176"/>
      <c r="HA729" s="176"/>
      <c r="HB729" s="176"/>
      <c r="HC729" s="176"/>
      <c r="HD729" s="176"/>
      <c r="HE729" s="176"/>
      <c r="HF729" s="176"/>
      <c r="HG729" s="176"/>
      <c r="HH729" s="176"/>
      <c r="HI729" s="176"/>
      <c r="HJ729" s="176"/>
      <c r="HK729" s="176"/>
      <c r="HL729" s="176"/>
      <c r="HM729" s="176"/>
      <c r="HN729" s="176"/>
      <c r="HO729" s="176"/>
      <c r="HP729" s="176"/>
      <c r="HQ729" s="176"/>
      <c r="HR729" s="176"/>
      <c r="HS729" s="176"/>
      <c r="HT729" s="176"/>
      <c r="HU729" s="176"/>
      <c r="HV729" s="176"/>
      <c r="HW729" s="176"/>
      <c r="HX729" s="176"/>
      <c r="HY729" s="176"/>
      <c r="HZ729" s="176"/>
      <c r="IA729" s="176"/>
      <c r="IB729" s="176"/>
      <c r="IC729" s="176"/>
      <c r="ID729" s="176"/>
      <c r="IE729" s="176"/>
      <c r="IF729" s="176"/>
      <c r="IG729" s="176"/>
      <c r="IH729" s="176"/>
      <c r="II729" s="176"/>
      <c r="IJ729" s="176"/>
      <c r="IK729" s="176"/>
      <c r="IL729" s="176"/>
      <c r="IM729" s="176"/>
      <c r="IN729" s="176"/>
      <c r="IO729" s="176"/>
      <c r="IP729" s="176"/>
      <c r="IQ729" s="176"/>
      <c r="IR729" s="176"/>
      <c r="IS729" s="176"/>
      <c r="IT729" s="176"/>
      <c r="IU729" s="176"/>
      <c r="IV729" s="176"/>
    </row>
    <row r="730" spans="1:256" s="177" customFormat="1" x14ac:dyDescent="0.2">
      <c r="A730" s="591"/>
      <c r="B730" s="811" t="s">
        <v>231</v>
      </c>
      <c r="C730" s="813" t="s">
        <v>22</v>
      </c>
      <c r="D730" s="813" t="s">
        <v>223</v>
      </c>
      <c r="E730" s="813" t="s">
        <v>17</v>
      </c>
      <c r="F730" s="816" t="s">
        <v>224</v>
      </c>
      <c r="G730" s="818" t="s">
        <v>225</v>
      </c>
      <c r="H730" s="819"/>
      <c r="I730" s="820" t="s">
        <v>232</v>
      </c>
      <c r="J730" s="182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  <c r="AZ730" s="176"/>
      <c r="BA730" s="176"/>
      <c r="BB730" s="176"/>
      <c r="BC730" s="176"/>
      <c r="BD730" s="176"/>
      <c r="BE730" s="176"/>
      <c r="BF730" s="176"/>
      <c r="BG730" s="176"/>
      <c r="BH730" s="176"/>
      <c r="BI730" s="176"/>
      <c r="BJ730" s="176"/>
      <c r="BK730" s="176"/>
      <c r="BL730" s="176"/>
      <c r="BM730" s="176"/>
      <c r="BN730" s="176"/>
      <c r="BO730" s="176"/>
      <c r="BP730" s="176"/>
      <c r="BQ730" s="176"/>
      <c r="BR730" s="176"/>
      <c r="BS730" s="176"/>
      <c r="BT730" s="176"/>
      <c r="BU730" s="176"/>
      <c r="BV730" s="176"/>
      <c r="BW730" s="176"/>
      <c r="BX730" s="176"/>
      <c r="BY730" s="176"/>
      <c r="BZ730" s="176"/>
      <c r="CA730" s="176"/>
      <c r="CB730" s="176"/>
      <c r="CC730" s="176"/>
      <c r="CD730" s="176"/>
      <c r="CE730" s="176"/>
      <c r="CF730" s="176"/>
      <c r="CG730" s="176"/>
      <c r="CH730" s="176"/>
      <c r="CI730" s="176"/>
      <c r="CJ730" s="176"/>
      <c r="CK730" s="176"/>
      <c r="CL730" s="176"/>
      <c r="CM730" s="176"/>
      <c r="CN730" s="176"/>
      <c r="CO730" s="176"/>
      <c r="CP730" s="176"/>
      <c r="CQ730" s="176"/>
      <c r="CR730" s="176"/>
      <c r="CS730" s="176"/>
      <c r="CT730" s="176"/>
      <c r="CU730" s="176"/>
      <c r="CV730" s="176"/>
      <c r="CW730" s="176"/>
      <c r="CX730" s="176"/>
      <c r="CY730" s="176"/>
      <c r="CZ730" s="176"/>
      <c r="DA730" s="176"/>
      <c r="DB730" s="176"/>
      <c r="DC730" s="176"/>
      <c r="DD730" s="176"/>
      <c r="DE730" s="176"/>
      <c r="DF730" s="176"/>
      <c r="DG730" s="176"/>
      <c r="DH730" s="176"/>
      <c r="DI730" s="176"/>
      <c r="DJ730" s="176"/>
      <c r="DK730" s="176"/>
      <c r="DL730" s="176"/>
      <c r="DM730" s="176"/>
      <c r="DN730" s="176"/>
      <c r="DO730" s="176"/>
      <c r="DP730" s="176"/>
      <c r="DQ730" s="176"/>
      <c r="DR730" s="176"/>
      <c r="DS730" s="176"/>
      <c r="DT730" s="176"/>
      <c r="DU730" s="176"/>
      <c r="DV730" s="176"/>
      <c r="DW730" s="176"/>
      <c r="DX730" s="176"/>
      <c r="DY730" s="176"/>
      <c r="DZ730" s="176"/>
      <c r="EA730" s="176"/>
      <c r="EB730" s="176"/>
      <c r="EC730" s="176"/>
      <c r="ED730" s="176"/>
      <c r="EE730" s="176"/>
      <c r="EF730" s="176"/>
      <c r="EG730" s="176"/>
      <c r="EH730" s="176"/>
      <c r="EI730" s="176"/>
      <c r="EJ730" s="176"/>
      <c r="EK730" s="176"/>
      <c r="EL730" s="176"/>
      <c r="EM730" s="176"/>
      <c r="EN730" s="176"/>
      <c r="EO730" s="176"/>
      <c r="EP730" s="176"/>
      <c r="EQ730" s="176"/>
      <c r="ER730" s="176"/>
      <c r="ES730" s="176"/>
      <c r="ET730" s="176"/>
      <c r="EU730" s="176"/>
      <c r="EV730" s="176"/>
      <c r="EW730" s="176"/>
      <c r="EX730" s="176"/>
      <c r="EY730" s="176"/>
      <c r="EZ730" s="176"/>
      <c r="FA730" s="176"/>
      <c r="FB730" s="176"/>
      <c r="FC730" s="176"/>
      <c r="FD730" s="176"/>
      <c r="FE730" s="176"/>
      <c r="FF730" s="176"/>
      <c r="FG730" s="176"/>
      <c r="FH730" s="176"/>
      <c r="FI730" s="176"/>
      <c r="FJ730" s="176"/>
      <c r="FK730" s="176"/>
      <c r="FL730" s="176"/>
      <c r="FM730" s="176"/>
      <c r="FN730" s="176"/>
      <c r="FO730" s="176"/>
      <c r="FP730" s="176"/>
      <c r="FQ730" s="176"/>
      <c r="FR730" s="176"/>
      <c r="FS730" s="176"/>
      <c r="FT730" s="176"/>
      <c r="FU730" s="176"/>
      <c r="FV730" s="176"/>
      <c r="FW730" s="176"/>
      <c r="FX730" s="176"/>
      <c r="FY730" s="176"/>
      <c r="FZ730" s="176"/>
      <c r="GA730" s="176"/>
      <c r="GB730" s="176"/>
      <c r="GC730" s="176"/>
      <c r="GD730" s="176"/>
      <c r="GE730" s="176"/>
      <c r="GF730" s="176"/>
      <c r="GG730" s="176"/>
      <c r="GH730" s="176"/>
      <c r="GI730" s="176"/>
      <c r="GJ730" s="176"/>
      <c r="GK730" s="176"/>
      <c r="GL730" s="176"/>
      <c r="GM730" s="176"/>
      <c r="GN730" s="176"/>
      <c r="GO730" s="176"/>
      <c r="GP730" s="176"/>
      <c r="GQ730" s="176"/>
      <c r="GR730" s="176"/>
      <c r="GS730" s="176"/>
      <c r="GT730" s="176"/>
      <c r="GU730" s="176"/>
      <c r="GV730" s="176"/>
      <c r="GW730" s="176"/>
      <c r="GX730" s="176"/>
      <c r="GY730" s="176"/>
      <c r="GZ730" s="176"/>
      <c r="HA730" s="176"/>
      <c r="HB730" s="176"/>
      <c r="HC730" s="176"/>
      <c r="HD730" s="176"/>
      <c r="HE730" s="176"/>
      <c r="HF730" s="176"/>
      <c r="HG730" s="176"/>
      <c r="HH730" s="176"/>
      <c r="HI730" s="176"/>
      <c r="HJ730" s="176"/>
      <c r="HK730" s="176"/>
      <c r="HL730" s="176"/>
      <c r="HM730" s="176"/>
      <c r="HN730" s="176"/>
      <c r="HO730" s="176"/>
      <c r="HP730" s="176"/>
      <c r="HQ730" s="176"/>
      <c r="HR730" s="176"/>
      <c r="HS730" s="176"/>
      <c r="HT730" s="176"/>
      <c r="HU730" s="176"/>
      <c r="HV730" s="176"/>
      <c r="HW730" s="176"/>
      <c r="HX730" s="176"/>
      <c r="HY730" s="176"/>
      <c r="HZ730" s="176"/>
      <c r="IA730" s="176"/>
      <c r="IB730" s="176"/>
      <c r="IC730" s="176"/>
      <c r="ID730" s="176"/>
      <c r="IE730" s="176"/>
      <c r="IF730" s="176"/>
      <c r="IG730" s="176"/>
      <c r="IH730" s="176"/>
      <c r="II730" s="176"/>
      <c r="IJ730" s="176"/>
      <c r="IK730" s="176"/>
      <c r="IL730" s="176"/>
      <c r="IM730" s="176"/>
      <c r="IN730" s="176"/>
      <c r="IO730" s="176"/>
      <c r="IP730" s="176"/>
      <c r="IQ730" s="176"/>
      <c r="IR730" s="176"/>
      <c r="IS730" s="176"/>
      <c r="IT730" s="176"/>
      <c r="IU730" s="176"/>
      <c r="IV730" s="176"/>
    </row>
    <row r="731" spans="1:256" s="177" customFormat="1" x14ac:dyDescent="0.2">
      <c r="A731" s="591"/>
      <c r="B731" s="812"/>
      <c r="C731" s="814"/>
      <c r="D731" s="814"/>
      <c r="E731" s="814"/>
      <c r="F731" s="869"/>
      <c r="G731" s="165" t="s">
        <v>227</v>
      </c>
      <c r="H731" s="166" t="s">
        <v>228</v>
      </c>
      <c r="I731" s="821"/>
      <c r="J731" s="182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  <c r="AZ731" s="176"/>
      <c r="BA731" s="176"/>
      <c r="BB731" s="176"/>
      <c r="BC731" s="176"/>
      <c r="BD731" s="176"/>
      <c r="BE731" s="176"/>
      <c r="BF731" s="176"/>
      <c r="BG731" s="176"/>
      <c r="BH731" s="176"/>
      <c r="BI731" s="176"/>
      <c r="BJ731" s="176"/>
      <c r="BK731" s="176"/>
      <c r="BL731" s="176"/>
      <c r="BM731" s="176"/>
      <c r="BN731" s="176"/>
      <c r="BO731" s="176"/>
      <c r="BP731" s="176"/>
      <c r="BQ731" s="176"/>
      <c r="BR731" s="176"/>
      <c r="BS731" s="176"/>
      <c r="BT731" s="176"/>
      <c r="BU731" s="176"/>
      <c r="BV731" s="176"/>
      <c r="BW731" s="176"/>
      <c r="BX731" s="176"/>
      <c r="BY731" s="176"/>
      <c r="BZ731" s="176"/>
      <c r="CA731" s="176"/>
      <c r="CB731" s="176"/>
      <c r="CC731" s="176"/>
      <c r="CD731" s="176"/>
      <c r="CE731" s="176"/>
      <c r="CF731" s="176"/>
      <c r="CG731" s="176"/>
      <c r="CH731" s="176"/>
      <c r="CI731" s="176"/>
      <c r="CJ731" s="176"/>
      <c r="CK731" s="176"/>
      <c r="CL731" s="176"/>
      <c r="CM731" s="176"/>
      <c r="CN731" s="176"/>
      <c r="CO731" s="176"/>
      <c r="CP731" s="176"/>
      <c r="CQ731" s="176"/>
      <c r="CR731" s="176"/>
      <c r="CS731" s="176"/>
      <c r="CT731" s="176"/>
      <c r="CU731" s="176"/>
      <c r="CV731" s="176"/>
      <c r="CW731" s="176"/>
      <c r="CX731" s="176"/>
      <c r="CY731" s="176"/>
      <c r="CZ731" s="176"/>
      <c r="DA731" s="176"/>
      <c r="DB731" s="176"/>
      <c r="DC731" s="176"/>
      <c r="DD731" s="176"/>
      <c r="DE731" s="176"/>
      <c r="DF731" s="176"/>
      <c r="DG731" s="176"/>
      <c r="DH731" s="176"/>
      <c r="DI731" s="176"/>
      <c r="DJ731" s="176"/>
      <c r="DK731" s="176"/>
      <c r="DL731" s="176"/>
      <c r="DM731" s="176"/>
      <c r="DN731" s="176"/>
      <c r="DO731" s="176"/>
      <c r="DP731" s="176"/>
      <c r="DQ731" s="176"/>
      <c r="DR731" s="176"/>
      <c r="DS731" s="176"/>
      <c r="DT731" s="176"/>
      <c r="DU731" s="176"/>
      <c r="DV731" s="176"/>
      <c r="DW731" s="176"/>
      <c r="DX731" s="176"/>
      <c r="DY731" s="176"/>
      <c r="DZ731" s="176"/>
      <c r="EA731" s="176"/>
      <c r="EB731" s="176"/>
      <c r="EC731" s="176"/>
      <c r="ED731" s="176"/>
      <c r="EE731" s="176"/>
      <c r="EF731" s="176"/>
      <c r="EG731" s="176"/>
      <c r="EH731" s="176"/>
      <c r="EI731" s="176"/>
      <c r="EJ731" s="176"/>
      <c r="EK731" s="176"/>
      <c r="EL731" s="176"/>
      <c r="EM731" s="176"/>
      <c r="EN731" s="176"/>
      <c r="EO731" s="176"/>
      <c r="EP731" s="176"/>
      <c r="EQ731" s="176"/>
      <c r="ER731" s="176"/>
      <c r="ES731" s="176"/>
      <c r="ET731" s="176"/>
      <c r="EU731" s="176"/>
      <c r="EV731" s="176"/>
      <c r="EW731" s="176"/>
      <c r="EX731" s="176"/>
      <c r="EY731" s="176"/>
      <c r="EZ731" s="176"/>
      <c r="FA731" s="176"/>
      <c r="FB731" s="176"/>
      <c r="FC731" s="176"/>
      <c r="FD731" s="176"/>
      <c r="FE731" s="176"/>
      <c r="FF731" s="176"/>
      <c r="FG731" s="176"/>
      <c r="FH731" s="176"/>
      <c r="FI731" s="176"/>
      <c r="FJ731" s="176"/>
      <c r="FK731" s="176"/>
      <c r="FL731" s="176"/>
      <c r="FM731" s="176"/>
      <c r="FN731" s="176"/>
      <c r="FO731" s="176"/>
      <c r="FP731" s="176"/>
      <c r="FQ731" s="176"/>
      <c r="FR731" s="176"/>
      <c r="FS731" s="176"/>
      <c r="FT731" s="176"/>
      <c r="FU731" s="176"/>
      <c r="FV731" s="176"/>
      <c r="FW731" s="176"/>
      <c r="FX731" s="176"/>
      <c r="FY731" s="176"/>
      <c r="FZ731" s="176"/>
      <c r="GA731" s="176"/>
      <c r="GB731" s="176"/>
      <c r="GC731" s="176"/>
      <c r="GD731" s="176"/>
      <c r="GE731" s="176"/>
      <c r="GF731" s="176"/>
      <c r="GG731" s="176"/>
      <c r="GH731" s="176"/>
      <c r="GI731" s="176"/>
      <c r="GJ731" s="176"/>
      <c r="GK731" s="176"/>
      <c r="GL731" s="176"/>
      <c r="GM731" s="176"/>
      <c r="GN731" s="176"/>
      <c r="GO731" s="176"/>
      <c r="GP731" s="176"/>
      <c r="GQ731" s="176"/>
      <c r="GR731" s="176"/>
      <c r="GS731" s="176"/>
      <c r="GT731" s="176"/>
      <c r="GU731" s="176"/>
      <c r="GV731" s="176"/>
      <c r="GW731" s="176"/>
      <c r="GX731" s="176"/>
      <c r="GY731" s="176"/>
      <c r="GZ731" s="176"/>
      <c r="HA731" s="176"/>
      <c r="HB731" s="176"/>
      <c r="HC731" s="176"/>
      <c r="HD731" s="176"/>
      <c r="HE731" s="176"/>
      <c r="HF731" s="176"/>
      <c r="HG731" s="176"/>
      <c r="HH731" s="176"/>
      <c r="HI731" s="176"/>
      <c r="HJ731" s="176"/>
      <c r="HK731" s="176"/>
      <c r="HL731" s="176"/>
      <c r="HM731" s="176"/>
      <c r="HN731" s="176"/>
      <c r="HO731" s="176"/>
      <c r="HP731" s="176"/>
      <c r="HQ731" s="176"/>
      <c r="HR731" s="176"/>
      <c r="HS731" s="176"/>
      <c r="HT731" s="176"/>
      <c r="HU731" s="176"/>
      <c r="HV731" s="176"/>
      <c r="HW731" s="176"/>
      <c r="HX731" s="176"/>
      <c r="HY731" s="176"/>
      <c r="HZ731" s="176"/>
      <c r="IA731" s="176"/>
      <c r="IB731" s="176"/>
      <c r="IC731" s="176"/>
      <c r="ID731" s="176"/>
      <c r="IE731" s="176"/>
      <c r="IF731" s="176"/>
      <c r="IG731" s="176"/>
      <c r="IH731" s="176"/>
      <c r="II731" s="176"/>
      <c r="IJ731" s="176"/>
      <c r="IK731" s="176"/>
      <c r="IL731" s="176"/>
      <c r="IM731" s="176"/>
      <c r="IN731" s="176"/>
      <c r="IO731" s="176"/>
      <c r="IP731" s="176"/>
      <c r="IQ731" s="176"/>
      <c r="IR731" s="176"/>
      <c r="IS731" s="176"/>
      <c r="IT731" s="176"/>
      <c r="IU731" s="176"/>
      <c r="IV731" s="176"/>
    </row>
    <row r="732" spans="1:256" s="177" customFormat="1" x14ac:dyDescent="0.2">
      <c r="A732" s="591"/>
      <c r="B732" s="132"/>
      <c r="C732" s="110"/>
      <c r="D732" s="78"/>
      <c r="E732" s="111"/>
      <c r="F732" s="112"/>
      <c r="G732" s="113"/>
      <c r="H732" s="114"/>
      <c r="I732" s="159"/>
      <c r="J732" s="182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  <c r="AZ732" s="176"/>
      <c r="BA732" s="176"/>
      <c r="BB732" s="176"/>
      <c r="BC732" s="176"/>
      <c r="BD732" s="176"/>
      <c r="BE732" s="176"/>
      <c r="BF732" s="176"/>
      <c r="BG732" s="176"/>
      <c r="BH732" s="176"/>
      <c r="BI732" s="176"/>
      <c r="BJ732" s="176"/>
      <c r="BK732" s="176"/>
      <c r="BL732" s="176"/>
      <c r="BM732" s="176"/>
      <c r="BN732" s="176"/>
      <c r="BO732" s="176"/>
      <c r="BP732" s="176"/>
      <c r="BQ732" s="176"/>
      <c r="BR732" s="176"/>
      <c r="BS732" s="176"/>
      <c r="BT732" s="176"/>
      <c r="BU732" s="176"/>
      <c r="BV732" s="176"/>
      <c r="BW732" s="176"/>
      <c r="BX732" s="176"/>
      <c r="BY732" s="176"/>
      <c r="BZ732" s="176"/>
      <c r="CA732" s="176"/>
      <c r="CB732" s="176"/>
      <c r="CC732" s="176"/>
      <c r="CD732" s="176"/>
      <c r="CE732" s="176"/>
      <c r="CF732" s="176"/>
      <c r="CG732" s="176"/>
      <c r="CH732" s="176"/>
      <c r="CI732" s="176"/>
      <c r="CJ732" s="176"/>
      <c r="CK732" s="176"/>
      <c r="CL732" s="176"/>
      <c r="CM732" s="176"/>
      <c r="CN732" s="176"/>
      <c r="CO732" s="176"/>
      <c r="CP732" s="176"/>
      <c r="CQ732" s="176"/>
      <c r="CR732" s="176"/>
      <c r="CS732" s="176"/>
      <c r="CT732" s="176"/>
      <c r="CU732" s="176"/>
      <c r="CV732" s="176"/>
      <c r="CW732" s="176"/>
      <c r="CX732" s="176"/>
      <c r="CY732" s="176"/>
      <c r="CZ732" s="176"/>
      <c r="DA732" s="176"/>
      <c r="DB732" s="176"/>
      <c r="DC732" s="176"/>
      <c r="DD732" s="176"/>
      <c r="DE732" s="176"/>
      <c r="DF732" s="176"/>
      <c r="DG732" s="176"/>
      <c r="DH732" s="176"/>
      <c r="DI732" s="176"/>
      <c r="DJ732" s="176"/>
      <c r="DK732" s="176"/>
      <c r="DL732" s="176"/>
      <c r="DM732" s="176"/>
      <c r="DN732" s="176"/>
      <c r="DO732" s="176"/>
      <c r="DP732" s="176"/>
      <c r="DQ732" s="176"/>
      <c r="DR732" s="176"/>
      <c r="DS732" s="176"/>
      <c r="DT732" s="176"/>
      <c r="DU732" s="176"/>
      <c r="DV732" s="176"/>
      <c r="DW732" s="176"/>
      <c r="DX732" s="176"/>
      <c r="DY732" s="176"/>
      <c r="DZ732" s="176"/>
      <c r="EA732" s="176"/>
      <c r="EB732" s="176"/>
      <c r="EC732" s="176"/>
      <c r="ED732" s="176"/>
      <c r="EE732" s="176"/>
      <c r="EF732" s="176"/>
      <c r="EG732" s="176"/>
      <c r="EH732" s="176"/>
      <c r="EI732" s="176"/>
      <c r="EJ732" s="176"/>
      <c r="EK732" s="176"/>
      <c r="EL732" s="176"/>
      <c r="EM732" s="176"/>
      <c r="EN732" s="176"/>
      <c r="EO732" s="176"/>
      <c r="EP732" s="176"/>
      <c r="EQ732" s="176"/>
      <c r="ER732" s="176"/>
      <c r="ES732" s="176"/>
      <c r="ET732" s="176"/>
      <c r="EU732" s="176"/>
      <c r="EV732" s="176"/>
      <c r="EW732" s="176"/>
      <c r="EX732" s="176"/>
      <c r="EY732" s="176"/>
      <c r="EZ732" s="176"/>
      <c r="FA732" s="176"/>
      <c r="FB732" s="176"/>
      <c r="FC732" s="176"/>
      <c r="FD732" s="176"/>
      <c r="FE732" s="176"/>
      <c r="FF732" s="176"/>
      <c r="FG732" s="176"/>
      <c r="FH732" s="176"/>
      <c r="FI732" s="176"/>
      <c r="FJ732" s="176"/>
      <c r="FK732" s="176"/>
      <c r="FL732" s="176"/>
      <c r="FM732" s="176"/>
      <c r="FN732" s="176"/>
      <c r="FO732" s="176"/>
      <c r="FP732" s="176"/>
      <c r="FQ732" s="176"/>
      <c r="FR732" s="176"/>
      <c r="FS732" s="176"/>
      <c r="FT732" s="176"/>
      <c r="FU732" s="176"/>
      <c r="FV732" s="176"/>
      <c r="FW732" s="176"/>
      <c r="FX732" s="176"/>
      <c r="FY732" s="176"/>
      <c r="FZ732" s="176"/>
      <c r="GA732" s="176"/>
      <c r="GB732" s="176"/>
      <c r="GC732" s="176"/>
      <c r="GD732" s="176"/>
      <c r="GE732" s="176"/>
      <c r="GF732" s="176"/>
      <c r="GG732" s="176"/>
      <c r="GH732" s="176"/>
      <c r="GI732" s="176"/>
      <c r="GJ732" s="176"/>
      <c r="GK732" s="176"/>
      <c r="GL732" s="176"/>
      <c r="GM732" s="176"/>
      <c r="GN732" s="176"/>
      <c r="GO732" s="176"/>
      <c r="GP732" s="176"/>
      <c r="GQ732" s="176"/>
      <c r="GR732" s="176"/>
      <c r="GS732" s="176"/>
      <c r="GT732" s="176"/>
      <c r="GU732" s="176"/>
      <c r="GV732" s="176"/>
      <c r="GW732" s="176"/>
      <c r="GX732" s="176"/>
      <c r="GY732" s="176"/>
      <c r="GZ732" s="176"/>
      <c r="HA732" s="176"/>
      <c r="HB732" s="176"/>
      <c r="HC732" s="176"/>
      <c r="HD732" s="176"/>
      <c r="HE732" s="176"/>
      <c r="HF732" s="176"/>
      <c r="HG732" s="176"/>
      <c r="HH732" s="176"/>
      <c r="HI732" s="176"/>
      <c r="HJ732" s="176"/>
      <c r="HK732" s="176"/>
      <c r="HL732" s="176"/>
      <c r="HM732" s="176"/>
      <c r="HN732" s="176"/>
      <c r="HO732" s="176"/>
      <c r="HP732" s="176"/>
      <c r="HQ732" s="176"/>
      <c r="HR732" s="176"/>
      <c r="HS732" s="176"/>
      <c r="HT732" s="176"/>
      <c r="HU732" s="176"/>
      <c r="HV732" s="176"/>
      <c r="HW732" s="176"/>
      <c r="HX732" s="176"/>
      <c r="HY732" s="176"/>
      <c r="HZ732" s="176"/>
      <c r="IA732" s="176"/>
      <c r="IB732" s="176"/>
      <c r="IC732" s="176"/>
      <c r="ID732" s="176"/>
      <c r="IE732" s="176"/>
      <c r="IF732" s="176"/>
      <c r="IG732" s="176"/>
      <c r="IH732" s="176"/>
      <c r="II732" s="176"/>
      <c r="IJ732" s="176"/>
      <c r="IK732" s="176"/>
      <c r="IL732" s="176"/>
      <c r="IM732" s="176"/>
      <c r="IN732" s="176"/>
      <c r="IO732" s="176"/>
      <c r="IP732" s="176"/>
      <c r="IQ732" s="176"/>
      <c r="IR732" s="176"/>
      <c r="IS732" s="176"/>
      <c r="IT732" s="176"/>
      <c r="IU732" s="176"/>
      <c r="IV732" s="176"/>
    </row>
    <row r="733" spans="1:256" s="177" customFormat="1" x14ac:dyDescent="0.2">
      <c r="A733" s="591"/>
      <c r="B733" s="170" t="s">
        <v>232</v>
      </c>
      <c r="C733" s="808"/>
      <c r="D733" s="809"/>
      <c r="E733" s="809"/>
      <c r="F733" s="809"/>
      <c r="G733" s="809"/>
      <c r="H733" s="810"/>
      <c r="I733" s="171">
        <f>SUM(H732)</f>
        <v>0</v>
      </c>
      <c r="J733" s="182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  <c r="AZ733" s="176"/>
      <c r="BA733" s="176"/>
      <c r="BB733" s="176"/>
      <c r="BC733" s="176"/>
      <c r="BD733" s="176"/>
      <c r="BE733" s="176"/>
      <c r="BF733" s="176"/>
      <c r="BG733" s="176"/>
      <c r="BH733" s="176"/>
      <c r="BI733" s="176"/>
      <c r="BJ733" s="176"/>
      <c r="BK733" s="176"/>
      <c r="BL733" s="176"/>
      <c r="BM733" s="176"/>
      <c r="BN733" s="176"/>
      <c r="BO733" s="176"/>
      <c r="BP733" s="176"/>
      <c r="BQ733" s="176"/>
      <c r="BR733" s="176"/>
      <c r="BS733" s="176"/>
      <c r="BT733" s="176"/>
      <c r="BU733" s="176"/>
      <c r="BV733" s="176"/>
      <c r="BW733" s="176"/>
      <c r="BX733" s="176"/>
      <c r="BY733" s="176"/>
      <c r="BZ733" s="176"/>
      <c r="CA733" s="176"/>
      <c r="CB733" s="176"/>
      <c r="CC733" s="176"/>
      <c r="CD733" s="176"/>
      <c r="CE733" s="176"/>
      <c r="CF733" s="176"/>
      <c r="CG733" s="176"/>
      <c r="CH733" s="176"/>
      <c r="CI733" s="176"/>
      <c r="CJ733" s="176"/>
      <c r="CK733" s="176"/>
      <c r="CL733" s="176"/>
      <c r="CM733" s="176"/>
      <c r="CN733" s="176"/>
      <c r="CO733" s="176"/>
      <c r="CP733" s="176"/>
      <c r="CQ733" s="176"/>
      <c r="CR733" s="176"/>
      <c r="CS733" s="176"/>
      <c r="CT733" s="176"/>
      <c r="CU733" s="176"/>
      <c r="CV733" s="176"/>
      <c r="CW733" s="176"/>
      <c r="CX733" s="176"/>
      <c r="CY733" s="176"/>
      <c r="CZ733" s="176"/>
      <c r="DA733" s="176"/>
      <c r="DB733" s="176"/>
      <c r="DC733" s="176"/>
      <c r="DD733" s="176"/>
      <c r="DE733" s="176"/>
      <c r="DF733" s="176"/>
      <c r="DG733" s="176"/>
      <c r="DH733" s="176"/>
      <c r="DI733" s="176"/>
      <c r="DJ733" s="176"/>
      <c r="DK733" s="176"/>
      <c r="DL733" s="176"/>
      <c r="DM733" s="176"/>
      <c r="DN733" s="176"/>
      <c r="DO733" s="176"/>
      <c r="DP733" s="176"/>
      <c r="DQ733" s="176"/>
      <c r="DR733" s="176"/>
      <c r="DS733" s="176"/>
      <c r="DT733" s="176"/>
      <c r="DU733" s="176"/>
      <c r="DV733" s="176"/>
      <c r="DW733" s="176"/>
      <c r="DX733" s="176"/>
      <c r="DY733" s="176"/>
      <c r="DZ733" s="176"/>
      <c r="EA733" s="176"/>
      <c r="EB733" s="176"/>
      <c r="EC733" s="176"/>
      <c r="ED733" s="176"/>
      <c r="EE733" s="176"/>
      <c r="EF733" s="176"/>
      <c r="EG733" s="176"/>
      <c r="EH733" s="176"/>
      <c r="EI733" s="176"/>
      <c r="EJ733" s="176"/>
      <c r="EK733" s="176"/>
      <c r="EL733" s="176"/>
      <c r="EM733" s="176"/>
      <c r="EN733" s="176"/>
      <c r="EO733" s="176"/>
      <c r="EP733" s="176"/>
      <c r="EQ733" s="176"/>
      <c r="ER733" s="176"/>
      <c r="ES733" s="176"/>
      <c r="ET733" s="176"/>
      <c r="EU733" s="176"/>
      <c r="EV733" s="176"/>
      <c r="EW733" s="176"/>
      <c r="EX733" s="176"/>
      <c r="EY733" s="176"/>
      <c r="EZ733" s="176"/>
      <c r="FA733" s="176"/>
      <c r="FB733" s="176"/>
      <c r="FC733" s="176"/>
      <c r="FD733" s="176"/>
      <c r="FE733" s="176"/>
      <c r="FF733" s="176"/>
      <c r="FG733" s="176"/>
      <c r="FH733" s="176"/>
      <c r="FI733" s="176"/>
      <c r="FJ733" s="176"/>
      <c r="FK733" s="176"/>
      <c r="FL733" s="176"/>
      <c r="FM733" s="176"/>
      <c r="FN733" s="176"/>
      <c r="FO733" s="176"/>
      <c r="FP733" s="176"/>
      <c r="FQ733" s="176"/>
      <c r="FR733" s="176"/>
      <c r="FS733" s="176"/>
      <c r="FT733" s="176"/>
      <c r="FU733" s="176"/>
      <c r="FV733" s="176"/>
      <c r="FW733" s="176"/>
      <c r="FX733" s="176"/>
      <c r="FY733" s="176"/>
      <c r="FZ733" s="176"/>
      <c r="GA733" s="176"/>
      <c r="GB733" s="176"/>
      <c r="GC733" s="176"/>
      <c r="GD733" s="176"/>
      <c r="GE733" s="176"/>
      <c r="GF733" s="176"/>
      <c r="GG733" s="176"/>
      <c r="GH733" s="176"/>
      <c r="GI733" s="176"/>
      <c r="GJ733" s="176"/>
      <c r="GK733" s="176"/>
      <c r="GL733" s="176"/>
      <c r="GM733" s="176"/>
      <c r="GN733" s="176"/>
      <c r="GO733" s="176"/>
      <c r="GP733" s="176"/>
      <c r="GQ733" s="176"/>
      <c r="GR733" s="176"/>
      <c r="GS733" s="176"/>
      <c r="GT733" s="176"/>
      <c r="GU733" s="176"/>
      <c r="GV733" s="176"/>
      <c r="GW733" s="176"/>
      <c r="GX733" s="176"/>
      <c r="GY733" s="176"/>
      <c r="GZ733" s="176"/>
      <c r="HA733" s="176"/>
      <c r="HB733" s="176"/>
      <c r="HC733" s="176"/>
      <c r="HD733" s="176"/>
      <c r="HE733" s="176"/>
      <c r="HF733" s="176"/>
      <c r="HG733" s="176"/>
      <c r="HH733" s="176"/>
      <c r="HI733" s="176"/>
      <c r="HJ733" s="176"/>
      <c r="HK733" s="176"/>
      <c r="HL733" s="176"/>
      <c r="HM733" s="176"/>
      <c r="HN733" s="176"/>
      <c r="HO733" s="176"/>
      <c r="HP733" s="176"/>
      <c r="HQ733" s="176"/>
      <c r="HR733" s="176"/>
      <c r="HS733" s="176"/>
      <c r="HT733" s="176"/>
      <c r="HU733" s="176"/>
      <c r="HV733" s="176"/>
      <c r="HW733" s="176"/>
      <c r="HX733" s="176"/>
      <c r="HY733" s="176"/>
      <c r="HZ733" s="176"/>
      <c r="IA733" s="176"/>
      <c r="IB733" s="176"/>
      <c r="IC733" s="176"/>
      <c r="ID733" s="176"/>
      <c r="IE733" s="176"/>
      <c r="IF733" s="176"/>
      <c r="IG733" s="176"/>
      <c r="IH733" s="176"/>
      <c r="II733" s="176"/>
      <c r="IJ733" s="176"/>
      <c r="IK733" s="176"/>
      <c r="IL733" s="176"/>
      <c r="IM733" s="176"/>
      <c r="IN733" s="176"/>
      <c r="IO733" s="176"/>
      <c r="IP733" s="176"/>
      <c r="IQ733" s="176"/>
      <c r="IR733" s="176"/>
      <c r="IS733" s="176"/>
      <c r="IT733" s="176"/>
      <c r="IU733" s="176"/>
      <c r="IV733" s="176"/>
    </row>
    <row r="734" spans="1:256" s="177" customFormat="1" x14ac:dyDescent="0.2">
      <c r="A734" s="591"/>
      <c r="B734" s="76"/>
      <c r="C734" s="77"/>
      <c r="D734" s="174"/>
      <c r="E734" s="79"/>
      <c r="F734" s="80"/>
      <c r="G734" s="167"/>
      <c r="H734" s="168"/>
      <c r="I734" s="131"/>
      <c r="J734" s="182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  <c r="AZ734" s="176"/>
      <c r="BA734" s="176"/>
      <c r="BB734" s="176"/>
      <c r="BC734" s="176"/>
      <c r="BD734" s="176"/>
      <c r="BE734" s="176"/>
      <c r="BF734" s="176"/>
      <c r="BG734" s="176"/>
      <c r="BH734" s="176"/>
      <c r="BI734" s="176"/>
      <c r="BJ734" s="176"/>
      <c r="BK734" s="176"/>
      <c r="BL734" s="176"/>
      <c r="BM734" s="176"/>
      <c r="BN734" s="176"/>
      <c r="BO734" s="176"/>
      <c r="BP734" s="176"/>
      <c r="BQ734" s="176"/>
      <c r="BR734" s="176"/>
      <c r="BS734" s="176"/>
      <c r="BT734" s="176"/>
      <c r="BU734" s="176"/>
      <c r="BV734" s="176"/>
      <c r="BW734" s="176"/>
      <c r="BX734" s="176"/>
      <c r="BY734" s="176"/>
      <c r="BZ734" s="176"/>
      <c r="CA734" s="176"/>
      <c r="CB734" s="176"/>
      <c r="CC734" s="176"/>
      <c r="CD734" s="176"/>
      <c r="CE734" s="176"/>
      <c r="CF734" s="176"/>
      <c r="CG734" s="176"/>
      <c r="CH734" s="176"/>
      <c r="CI734" s="176"/>
      <c r="CJ734" s="176"/>
      <c r="CK734" s="176"/>
      <c r="CL734" s="176"/>
      <c r="CM734" s="176"/>
      <c r="CN734" s="176"/>
      <c r="CO734" s="176"/>
      <c r="CP734" s="176"/>
      <c r="CQ734" s="176"/>
      <c r="CR734" s="176"/>
      <c r="CS734" s="176"/>
      <c r="CT734" s="176"/>
      <c r="CU734" s="176"/>
      <c r="CV734" s="176"/>
      <c r="CW734" s="176"/>
      <c r="CX734" s="176"/>
      <c r="CY734" s="176"/>
      <c r="CZ734" s="176"/>
      <c r="DA734" s="176"/>
      <c r="DB734" s="176"/>
      <c r="DC734" s="176"/>
      <c r="DD734" s="176"/>
      <c r="DE734" s="176"/>
      <c r="DF734" s="176"/>
      <c r="DG734" s="176"/>
      <c r="DH734" s="176"/>
      <c r="DI734" s="176"/>
      <c r="DJ734" s="176"/>
      <c r="DK734" s="176"/>
      <c r="DL734" s="176"/>
      <c r="DM734" s="176"/>
      <c r="DN734" s="176"/>
      <c r="DO734" s="176"/>
      <c r="DP734" s="176"/>
      <c r="DQ734" s="176"/>
      <c r="DR734" s="176"/>
      <c r="DS734" s="176"/>
      <c r="DT734" s="176"/>
      <c r="DU734" s="176"/>
      <c r="DV734" s="176"/>
      <c r="DW734" s="176"/>
      <c r="DX734" s="176"/>
      <c r="DY734" s="176"/>
      <c r="DZ734" s="176"/>
      <c r="EA734" s="176"/>
      <c r="EB734" s="176"/>
      <c r="EC734" s="176"/>
      <c r="ED734" s="176"/>
      <c r="EE734" s="176"/>
      <c r="EF734" s="176"/>
      <c r="EG734" s="176"/>
      <c r="EH734" s="176"/>
      <c r="EI734" s="176"/>
      <c r="EJ734" s="176"/>
      <c r="EK734" s="176"/>
      <c r="EL734" s="176"/>
      <c r="EM734" s="176"/>
      <c r="EN734" s="176"/>
      <c r="EO734" s="176"/>
      <c r="EP734" s="176"/>
      <c r="EQ734" s="176"/>
      <c r="ER734" s="176"/>
      <c r="ES734" s="176"/>
      <c r="ET734" s="176"/>
      <c r="EU734" s="176"/>
      <c r="EV734" s="176"/>
      <c r="EW734" s="176"/>
      <c r="EX734" s="176"/>
      <c r="EY734" s="176"/>
      <c r="EZ734" s="176"/>
      <c r="FA734" s="176"/>
      <c r="FB734" s="176"/>
      <c r="FC734" s="176"/>
      <c r="FD734" s="176"/>
      <c r="FE734" s="176"/>
      <c r="FF734" s="176"/>
      <c r="FG734" s="176"/>
      <c r="FH734" s="176"/>
      <c r="FI734" s="176"/>
      <c r="FJ734" s="176"/>
      <c r="FK734" s="176"/>
      <c r="FL734" s="176"/>
      <c r="FM734" s="176"/>
      <c r="FN734" s="176"/>
      <c r="FO734" s="176"/>
      <c r="FP734" s="176"/>
      <c r="FQ734" s="176"/>
      <c r="FR734" s="176"/>
      <c r="FS734" s="176"/>
      <c r="FT734" s="176"/>
      <c r="FU734" s="176"/>
      <c r="FV734" s="176"/>
      <c r="FW734" s="176"/>
      <c r="FX734" s="176"/>
      <c r="FY734" s="176"/>
      <c r="FZ734" s="176"/>
      <c r="GA734" s="176"/>
      <c r="GB734" s="176"/>
      <c r="GC734" s="176"/>
      <c r="GD734" s="176"/>
      <c r="GE734" s="176"/>
      <c r="GF734" s="176"/>
      <c r="GG734" s="176"/>
      <c r="GH734" s="176"/>
      <c r="GI734" s="176"/>
      <c r="GJ734" s="176"/>
      <c r="GK734" s="176"/>
      <c r="GL734" s="176"/>
      <c r="GM734" s="176"/>
      <c r="GN734" s="176"/>
      <c r="GO734" s="176"/>
      <c r="GP734" s="176"/>
      <c r="GQ734" s="176"/>
      <c r="GR734" s="176"/>
      <c r="GS734" s="176"/>
      <c r="GT734" s="176"/>
      <c r="GU734" s="176"/>
      <c r="GV734" s="176"/>
      <c r="GW734" s="176"/>
      <c r="GX734" s="176"/>
      <c r="GY734" s="176"/>
      <c r="GZ734" s="176"/>
      <c r="HA734" s="176"/>
      <c r="HB734" s="176"/>
      <c r="HC734" s="176"/>
      <c r="HD734" s="176"/>
      <c r="HE734" s="176"/>
      <c r="HF734" s="176"/>
      <c r="HG734" s="176"/>
      <c r="HH734" s="176"/>
      <c r="HI734" s="176"/>
      <c r="HJ734" s="176"/>
      <c r="HK734" s="176"/>
      <c r="HL734" s="176"/>
      <c r="HM734" s="176"/>
      <c r="HN734" s="176"/>
      <c r="HO734" s="176"/>
      <c r="HP734" s="176"/>
      <c r="HQ734" s="176"/>
      <c r="HR734" s="176"/>
      <c r="HS734" s="176"/>
      <c r="HT734" s="176"/>
      <c r="HU734" s="176"/>
      <c r="HV734" s="176"/>
      <c r="HW734" s="176"/>
      <c r="HX734" s="176"/>
      <c r="HY734" s="176"/>
      <c r="HZ734" s="176"/>
      <c r="IA734" s="176"/>
      <c r="IB734" s="176"/>
      <c r="IC734" s="176"/>
      <c r="ID734" s="176"/>
      <c r="IE734" s="176"/>
      <c r="IF734" s="176"/>
      <c r="IG734" s="176"/>
      <c r="IH734" s="176"/>
      <c r="II734" s="176"/>
      <c r="IJ734" s="176"/>
      <c r="IK734" s="176"/>
      <c r="IL734" s="176"/>
      <c r="IM734" s="176"/>
      <c r="IN734" s="176"/>
      <c r="IO734" s="176"/>
      <c r="IP734" s="176"/>
      <c r="IQ734" s="176"/>
      <c r="IR734" s="176"/>
      <c r="IS734" s="176"/>
      <c r="IT734" s="176"/>
      <c r="IU734" s="176"/>
      <c r="IV734" s="176"/>
    </row>
    <row r="735" spans="1:256" s="177" customFormat="1" x14ac:dyDescent="0.2">
      <c r="A735" s="591"/>
      <c r="B735" s="102"/>
      <c r="C735" s="672"/>
      <c r="D735" s="672"/>
      <c r="E735" s="672"/>
      <c r="F735" s="104"/>
      <c r="G735" s="105"/>
      <c r="H735" s="106"/>
      <c r="I735" s="107"/>
      <c r="J735" s="182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  <c r="AZ735" s="176"/>
      <c r="BA735" s="176"/>
      <c r="BB735" s="176"/>
      <c r="BC735" s="176"/>
      <c r="BD735" s="176"/>
      <c r="BE735" s="176"/>
      <c r="BF735" s="176"/>
      <c r="BG735" s="176"/>
      <c r="BH735" s="176"/>
      <c r="BI735" s="176"/>
      <c r="BJ735" s="176"/>
      <c r="BK735" s="176"/>
      <c r="BL735" s="176"/>
      <c r="BM735" s="176"/>
      <c r="BN735" s="176"/>
      <c r="BO735" s="176"/>
      <c r="BP735" s="176"/>
      <c r="BQ735" s="176"/>
      <c r="BR735" s="176"/>
      <c r="BS735" s="176"/>
      <c r="BT735" s="176"/>
      <c r="BU735" s="176"/>
      <c r="BV735" s="176"/>
      <c r="BW735" s="176"/>
      <c r="BX735" s="176"/>
      <c r="BY735" s="176"/>
      <c r="BZ735" s="176"/>
      <c r="CA735" s="176"/>
      <c r="CB735" s="176"/>
      <c r="CC735" s="176"/>
      <c r="CD735" s="176"/>
      <c r="CE735" s="176"/>
      <c r="CF735" s="176"/>
      <c r="CG735" s="176"/>
      <c r="CH735" s="176"/>
      <c r="CI735" s="176"/>
      <c r="CJ735" s="176"/>
      <c r="CK735" s="176"/>
      <c r="CL735" s="176"/>
      <c r="CM735" s="176"/>
      <c r="CN735" s="176"/>
      <c r="CO735" s="176"/>
      <c r="CP735" s="176"/>
      <c r="CQ735" s="176"/>
      <c r="CR735" s="176"/>
      <c r="CS735" s="176"/>
      <c r="CT735" s="176"/>
      <c r="CU735" s="176"/>
      <c r="CV735" s="176"/>
      <c r="CW735" s="176"/>
      <c r="CX735" s="176"/>
      <c r="CY735" s="176"/>
      <c r="CZ735" s="176"/>
      <c r="DA735" s="176"/>
      <c r="DB735" s="176"/>
      <c r="DC735" s="176"/>
      <c r="DD735" s="176"/>
      <c r="DE735" s="176"/>
      <c r="DF735" s="176"/>
      <c r="DG735" s="176"/>
      <c r="DH735" s="176"/>
      <c r="DI735" s="176"/>
      <c r="DJ735" s="176"/>
      <c r="DK735" s="176"/>
      <c r="DL735" s="176"/>
      <c r="DM735" s="176"/>
      <c r="DN735" s="176"/>
      <c r="DO735" s="176"/>
      <c r="DP735" s="176"/>
      <c r="DQ735" s="176"/>
      <c r="DR735" s="176"/>
      <c r="DS735" s="176"/>
      <c r="DT735" s="176"/>
      <c r="DU735" s="176"/>
      <c r="DV735" s="176"/>
      <c r="DW735" s="176"/>
      <c r="DX735" s="176"/>
      <c r="DY735" s="176"/>
      <c r="DZ735" s="176"/>
      <c r="EA735" s="176"/>
      <c r="EB735" s="176"/>
      <c r="EC735" s="176"/>
      <c r="ED735" s="176"/>
      <c r="EE735" s="176"/>
      <c r="EF735" s="176"/>
      <c r="EG735" s="176"/>
      <c r="EH735" s="176"/>
      <c r="EI735" s="176"/>
      <c r="EJ735" s="176"/>
      <c r="EK735" s="176"/>
      <c r="EL735" s="176"/>
      <c r="EM735" s="176"/>
      <c r="EN735" s="176"/>
      <c r="EO735" s="176"/>
      <c r="EP735" s="176"/>
      <c r="EQ735" s="176"/>
      <c r="ER735" s="176"/>
      <c r="ES735" s="176"/>
      <c r="ET735" s="176"/>
      <c r="EU735" s="176"/>
      <c r="EV735" s="176"/>
      <c r="EW735" s="176"/>
      <c r="EX735" s="176"/>
      <c r="EY735" s="176"/>
      <c r="EZ735" s="176"/>
      <c r="FA735" s="176"/>
      <c r="FB735" s="176"/>
      <c r="FC735" s="176"/>
      <c r="FD735" s="176"/>
      <c r="FE735" s="176"/>
      <c r="FF735" s="176"/>
      <c r="FG735" s="176"/>
      <c r="FH735" s="176"/>
      <c r="FI735" s="176"/>
      <c r="FJ735" s="176"/>
      <c r="FK735" s="176"/>
      <c r="FL735" s="176"/>
      <c r="FM735" s="176"/>
      <c r="FN735" s="176"/>
      <c r="FO735" s="176"/>
      <c r="FP735" s="176"/>
      <c r="FQ735" s="176"/>
      <c r="FR735" s="176"/>
      <c r="FS735" s="176"/>
      <c r="FT735" s="176"/>
      <c r="FU735" s="176"/>
      <c r="FV735" s="176"/>
      <c r="FW735" s="176"/>
      <c r="FX735" s="176"/>
      <c r="FY735" s="176"/>
      <c r="FZ735" s="176"/>
      <c r="GA735" s="176"/>
      <c r="GB735" s="176"/>
      <c r="GC735" s="176"/>
      <c r="GD735" s="176"/>
      <c r="GE735" s="176"/>
      <c r="GF735" s="176"/>
      <c r="GG735" s="176"/>
      <c r="GH735" s="176"/>
      <c r="GI735" s="176"/>
      <c r="GJ735" s="176"/>
      <c r="GK735" s="176"/>
      <c r="GL735" s="176"/>
      <c r="GM735" s="176"/>
      <c r="GN735" s="176"/>
      <c r="GO735" s="176"/>
      <c r="GP735" s="176"/>
      <c r="GQ735" s="176"/>
      <c r="GR735" s="176"/>
      <c r="GS735" s="176"/>
      <c r="GT735" s="176"/>
      <c r="GU735" s="176"/>
      <c r="GV735" s="176"/>
      <c r="GW735" s="176"/>
      <c r="GX735" s="176"/>
      <c r="GY735" s="176"/>
      <c r="GZ735" s="176"/>
      <c r="HA735" s="176"/>
      <c r="HB735" s="176"/>
      <c r="HC735" s="176"/>
      <c r="HD735" s="176"/>
      <c r="HE735" s="176"/>
      <c r="HF735" s="176"/>
      <c r="HG735" s="176"/>
      <c r="HH735" s="176"/>
      <c r="HI735" s="176"/>
      <c r="HJ735" s="176"/>
      <c r="HK735" s="176"/>
      <c r="HL735" s="176"/>
      <c r="HM735" s="176"/>
      <c r="HN735" s="176"/>
      <c r="HO735" s="176"/>
      <c r="HP735" s="176"/>
      <c r="HQ735" s="176"/>
      <c r="HR735" s="176"/>
      <c r="HS735" s="176"/>
      <c r="HT735" s="176"/>
      <c r="HU735" s="176"/>
      <c r="HV735" s="176"/>
      <c r="HW735" s="176"/>
      <c r="HX735" s="176"/>
      <c r="HY735" s="176"/>
      <c r="HZ735" s="176"/>
      <c r="IA735" s="176"/>
      <c r="IB735" s="176"/>
      <c r="IC735" s="176"/>
      <c r="ID735" s="176"/>
      <c r="IE735" s="176"/>
      <c r="IF735" s="176"/>
      <c r="IG735" s="176"/>
      <c r="IH735" s="176"/>
      <c r="II735" s="176"/>
      <c r="IJ735" s="176"/>
      <c r="IK735" s="176"/>
      <c r="IL735" s="176"/>
      <c r="IM735" s="176"/>
      <c r="IN735" s="176"/>
      <c r="IO735" s="176"/>
      <c r="IP735" s="176"/>
      <c r="IQ735" s="176"/>
      <c r="IR735" s="176"/>
      <c r="IS735" s="176"/>
      <c r="IT735" s="176"/>
      <c r="IU735" s="176"/>
      <c r="IV735" s="176"/>
    </row>
    <row r="736" spans="1:256" s="177" customFormat="1" ht="17.25" customHeight="1" x14ac:dyDescent="0.2">
      <c r="A736" s="591"/>
      <c r="B736" s="139" t="s">
        <v>237</v>
      </c>
      <c r="C736" s="562"/>
      <c r="D736" s="562"/>
      <c r="E736" s="141"/>
      <c r="F736" s="142"/>
      <c r="G736" s="108"/>
      <c r="H736" s="109"/>
      <c r="I736" s="298" t="s">
        <v>210</v>
      </c>
      <c r="J736" s="182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  <c r="AZ736" s="176"/>
      <c r="BA736" s="176"/>
      <c r="BB736" s="176"/>
      <c r="BC736" s="176"/>
      <c r="BD736" s="176"/>
      <c r="BE736" s="176"/>
      <c r="BF736" s="176"/>
      <c r="BG736" s="176"/>
      <c r="BH736" s="176"/>
      <c r="BI736" s="176"/>
      <c r="BJ736" s="176"/>
      <c r="BK736" s="176"/>
      <c r="BL736" s="176"/>
      <c r="BM736" s="176"/>
      <c r="BN736" s="176"/>
      <c r="BO736" s="176"/>
      <c r="BP736" s="176"/>
      <c r="BQ736" s="176"/>
      <c r="BR736" s="176"/>
      <c r="BS736" s="176"/>
      <c r="BT736" s="176"/>
      <c r="BU736" s="176"/>
      <c r="BV736" s="176"/>
      <c r="BW736" s="176"/>
      <c r="BX736" s="176"/>
      <c r="BY736" s="176"/>
      <c r="BZ736" s="176"/>
      <c r="CA736" s="176"/>
      <c r="CB736" s="176"/>
      <c r="CC736" s="176"/>
      <c r="CD736" s="176"/>
      <c r="CE736" s="176"/>
      <c r="CF736" s="176"/>
      <c r="CG736" s="176"/>
      <c r="CH736" s="176"/>
      <c r="CI736" s="176"/>
      <c r="CJ736" s="176"/>
      <c r="CK736" s="176"/>
      <c r="CL736" s="176"/>
      <c r="CM736" s="176"/>
      <c r="CN736" s="176"/>
      <c r="CO736" s="176"/>
      <c r="CP736" s="176"/>
      <c r="CQ736" s="176"/>
      <c r="CR736" s="176"/>
      <c r="CS736" s="176"/>
      <c r="CT736" s="176"/>
      <c r="CU736" s="176"/>
      <c r="CV736" s="176"/>
      <c r="CW736" s="176"/>
      <c r="CX736" s="176"/>
      <c r="CY736" s="176"/>
      <c r="CZ736" s="176"/>
      <c r="DA736" s="176"/>
      <c r="DB736" s="176"/>
      <c r="DC736" s="176"/>
      <c r="DD736" s="176"/>
      <c r="DE736" s="176"/>
      <c r="DF736" s="176"/>
      <c r="DG736" s="176"/>
      <c r="DH736" s="176"/>
      <c r="DI736" s="176"/>
      <c r="DJ736" s="176"/>
      <c r="DK736" s="176"/>
      <c r="DL736" s="176"/>
      <c r="DM736" s="176"/>
      <c r="DN736" s="176"/>
      <c r="DO736" s="176"/>
      <c r="DP736" s="176"/>
      <c r="DQ736" s="176"/>
      <c r="DR736" s="176"/>
      <c r="DS736" s="176"/>
      <c r="DT736" s="176"/>
      <c r="DU736" s="176"/>
      <c r="DV736" s="176"/>
      <c r="DW736" s="176"/>
      <c r="DX736" s="176"/>
      <c r="DY736" s="176"/>
      <c r="DZ736" s="176"/>
      <c r="EA736" s="176"/>
      <c r="EB736" s="176"/>
      <c r="EC736" s="176"/>
      <c r="ED736" s="176"/>
      <c r="EE736" s="176"/>
      <c r="EF736" s="176"/>
      <c r="EG736" s="176"/>
      <c r="EH736" s="176"/>
      <c r="EI736" s="176"/>
      <c r="EJ736" s="176"/>
      <c r="EK736" s="176"/>
      <c r="EL736" s="176"/>
      <c r="EM736" s="176"/>
      <c r="EN736" s="176"/>
      <c r="EO736" s="176"/>
      <c r="EP736" s="176"/>
      <c r="EQ736" s="176"/>
      <c r="ER736" s="176"/>
      <c r="ES736" s="176"/>
      <c r="ET736" s="176"/>
      <c r="EU736" s="176"/>
      <c r="EV736" s="176"/>
      <c r="EW736" s="176"/>
      <c r="EX736" s="176"/>
      <c r="EY736" s="176"/>
      <c r="EZ736" s="176"/>
      <c r="FA736" s="176"/>
      <c r="FB736" s="176"/>
      <c r="FC736" s="176"/>
      <c r="FD736" s="176"/>
      <c r="FE736" s="176"/>
      <c r="FF736" s="176"/>
      <c r="FG736" s="176"/>
      <c r="FH736" s="176"/>
      <c r="FI736" s="176"/>
      <c r="FJ736" s="176"/>
      <c r="FK736" s="176"/>
      <c r="FL736" s="176"/>
      <c r="FM736" s="176"/>
      <c r="FN736" s="176"/>
      <c r="FO736" s="176"/>
      <c r="FP736" s="176"/>
      <c r="FQ736" s="176"/>
      <c r="FR736" s="176"/>
      <c r="FS736" s="176"/>
      <c r="FT736" s="176"/>
      <c r="FU736" s="176"/>
      <c r="FV736" s="176"/>
      <c r="FW736" s="176"/>
      <c r="FX736" s="176"/>
      <c r="FY736" s="176"/>
      <c r="FZ736" s="176"/>
      <c r="GA736" s="176"/>
      <c r="GB736" s="176"/>
      <c r="GC736" s="176"/>
      <c r="GD736" s="176"/>
      <c r="GE736" s="176"/>
      <c r="GF736" s="176"/>
      <c r="GG736" s="176"/>
      <c r="GH736" s="176"/>
      <c r="GI736" s="176"/>
      <c r="GJ736" s="176"/>
      <c r="GK736" s="176"/>
      <c r="GL736" s="176"/>
      <c r="GM736" s="176"/>
      <c r="GN736" s="176"/>
      <c r="GO736" s="176"/>
      <c r="GP736" s="176"/>
      <c r="GQ736" s="176"/>
      <c r="GR736" s="176"/>
      <c r="GS736" s="176"/>
      <c r="GT736" s="176"/>
      <c r="GU736" s="176"/>
      <c r="GV736" s="176"/>
      <c r="GW736" s="176"/>
      <c r="GX736" s="176"/>
      <c r="GY736" s="176"/>
      <c r="GZ736" s="176"/>
      <c r="HA736" s="176"/>
      <c r="HB736" s="176"/>
      <c r="HC736" s="176"/>
      <c r="HD736" s="176"/>
      <c r="HE736" s="176"/>
      <c r="HF736" s="176"/>
      <c r="HG736" s="176"/>
      <c r="HH736" s="176"/>
      <c r="HI736" s="176"/>
      <c r="HJ736" s="176"/>
      <c r="HK736" s="176"/>
      <c r="HL736" s="176"/>
      <c r="HM736" s="176"/>
      <c r="HN736" s="176"/>
      <c r="HO736" s="176"/>
      <c r="HP736" s="176"/>
      <c r="HQ736" s="176"/>
      <c r="HR736" s="176"/>
      <c r="HS736" s="176"/>
      <c r="HT736" s="176"/>
      <c r="HU736" s="176"/>
      <c r="HV736" s="176"/>
      <c r="HW736" s="176"/>
      <c r="HX736" s="176"/>
      <c r="HY736" s="176"/>
      <c r="HZ736" s="176"/>
      <c r="IA736" s="176"/>
      <c r="IB736" s="176"/>
      <c r="IC736" s="176"/>
      <c r="ID736" s="176"/>
      <c r="IE736" s="176"/>
      <c r="IF736" s="176"/>
      <c r="IG736" s="176"/>
      <c r="IH736" s="176"/>
      <c r="II736" s="176"/>
      <c r="IJ736" s="176"/>
      <c r="IK736" s="176"/>
      <c r="IL736" s="176"/>
      <c r="IM736" s="176"/>
      <c r="IN736" s="176"/>
      <c r="IO736" s="176"/>
      <c r="IP736" s="176"/>
      <c r="IQ736" s="176"/>
      <c r="IR736" s="176"/>
      <c r="IS736" s="176"/>
      <c r="IT736" s="176"/>
      <c r="IU736" s="176"/>
      <c r="IV736" s="176"/>
    </row>
    <row r="737" spans="1:256" s="177" customFormat="1" ht="23.25" customHeight="1" x14ac:dyDescent="0.2">
      <c r="A737" s="591"/>
      <c r="B737" s="143" t="s">
        <v>238</v>
      </c>
      <c r="C737" s="144"/>
      <c r="D737" s="144"/>
      <c r="E737" s="145"/>
      <c r="F737" s="146"/>
      <c r="G737" s="595">
        <f>I722</f>
        <v>25.92</v>
      </c>
      <c r="H737" s="148"/>
      <c r="I737" s="149"/>
      <c r="J737" s="182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  <c r="AZ737" s="176"/>
      <c r="BA737" s="176"/>
      <c r="BB737" s="176"/>
      <c r="BC737" s="176"/>
      <c r="BD737" s="176"/>
      <c r="BE737" s="176"/>
      <c r="BF737" s="176"/>
      <c r="BG737" s="176"/>
      <c r="BH737" s="176"/>
      <c r="BI737" s="176"/>
      <c r="BJ737" s="176"/>
      <c r="BK737" s="176"/>
      <c r="BL737" s="176"/>
      <c r="BM737" s="176"/>
      <c r="BN737" s="176"/>
      <c r="BO737" s="176"/>
      <c r="BP737" s="176"/>
      <c r="BQ737" s="176"/>
      <c r="BR737" s="176"/>
      <c r="BS737" s="176"/>
      <c r="BT737" s="176"/>
      <c r="BU737" s="176"/>
      <c r="BV737" s="176"/>
      <c r="BW737" s="176"/>
      <c r="BX737" s="176"/>
      <c r="BY737" s="176"/>
      <c r="BZ737" s="176"/>
      <c r="CA737" s="176"/>
      <c r="CB737" s="176"/>
      <c r="CC737" s="176"/>
      <c r="CD737" s="176"/>
      <c r="CE737" s="176"/>
      <c r="CF737" s="176"/>
      <c r="CG737" s="176"/>
      <c r="CH737" s="176"/>
      <c r="CI737" s="176"/>
      <c r="CJ737" s="176"/>
      <c r="CK737" s="176"/>
      <c r="CL737" s="176"/>
      <c r="CM737" s="176"/>
      <c r="CN737" s="176"/>
      <c r="CO737" s="176"/>
      <c r="CP737" s="176"/>
      <c r="CQ737" s="176"/>
      <c r="CR737" s="176"/>
      <c r="CS737" s="176"/>
      <c r="CT737" s="176"/>
      <c r="CU737" s="176"/>
      <c r="CV737" s="176"/>
      <c r="CW737" s="176"/>
      <c r="CX737" s="176"/>
      <c r="CY737" s="176"/>
      <c r="CZ737" s="176"/>
      <c r="DA737" s="176"/>
      <c r="DB737" s="176"/>
      <c r="DC737" s="176"/>
      <c r="DD737" s="176"/>
      <c r="DE737" s="176"/>
      <c r="DF737" s="176"/>
      <c r="DG737" s="176"/>
      <c r="DH737" s="176"/>
      <c r="DI737" s="176"/>
      <c r="DJ737" s="176"/>
      <c r="DK737" s="176"/>
      <c r="DL737" s="176"/>
      <c r="DM737" s="176"/>
      <c r="DN737" s="176"/>
      <c r="DO737" s="176"/>
      <c r="DP737" s="176"/>
      <c r="DQ737" s="176"/>
      <c r="DR737" s="176"/>
      <c r="DS737" s="176"/>
      <c r="DT737" s="176"/>
      <c r="DU737" s="176"/>
      <c r="DV737" s="176"/>
      <c r="DW737" s="176"/>
      <c r="DX737" s="176"/>
      <c r="DY737" s="176"/>
      <c r="DZ737" s="176"/>
      <c r="EA737" s="176"/>
      <c r="EB737" s="176"/>
      <c r="EC737" s="176"/>
      <c r="ED737" s="176"/>
      <c r="EE737" s="176"/>
      <c r="EF737" s="176"/>
      <c r="EG737" s="176"/>
      <c r="EH737" s="176"/>
      <c r="EI737" s="176"/>
      <c r="EJ737" s="176"/>
      <c r="EK737" s="176"/>
      <c r="EL737" s="176"/>
      <c r="EM737" s="176"/>
      <c r="EN737" s="176"/>
      <c r="EO737" s="176"/>
      <c r="EP737" s="176"/>
      <c r="EQ737" s="176"/>
      <c r="ER737" s="176"/>
      <c r="ES737" s="176"/>
      <c r="ET737" s="176"/>
      <c r="EU737" s="176"/>
      <c r="EV737" s="176"/>
      <c r="EW737" s="176"/>
      <c r="EX737" s="176"/>
      <c r="EY737" s="176"/>
      <c r="EZ737" s="176"/>
      <c r="FA737" s="176"/>
      <c r="FB737" s="176"/>
      <c r="FC737" s="176"/>
      <c r="FD737" s="176"/>
      <c r="FE737" s="176"/>
      <c r="FF737" s="176"/>
      <c r="FG737" s="176"/>
      <c r="FH737" s="176"/>
      <c r="FI737" s="176"/>
      <c r="FJ737" s="176"/>
      <c r="FK737" s="176"/>
      <c r="FL737" s="176"/>
      <c r="FM737" s="176"/>
      <c r="FN737" s="176"/>
      <c r="FO737" s="176"/>
      <c r="FP737" s="176"/>
      <c r="FQ737" s="176"/>
      <c r="FR737" s="176"/>
      <c r="FS737" s="176"/>
      <c r="FT737" s="176"/>
      <c r="FU737" s="176"/>
      <c r="FV737" s="176"/>
      <c r="FW737" s="176"/>
      <c r="FX737" s="176"/>
      <c r="FY737" s="176"/>
      <c r="FZ737" s="176"/>
      <c r="GA737" s="176"/>
      <c r="GB737" s="176"/>
      <c r="GC737" s="176"/>
      <c r="GD737" s="176"/>
      <c r="GE737" s="176"/>
      <c r="GF737" s="176"/>
      <c r="GG737" s="176"/>
      <c r="GH737" s="176"/>
      <c r="GI737" s="176"/>
      <c r="GJ737" s="176"/>
      <c r="GK737" s="176"/>
      <c r="GL737" s="176"/>
      <c r="GM737" s="176"/>
      <c r="GN737" s="176"/>
      <c r="GO737" s="176"/>
      <c r="GP737" s="176"/>
      <c r="GQ737" s="176"/>
      <c r="GR737" s="176"/>
      <c r="GS737" s="176"/>
      <c r="GT737" s="176"/>
      <c r="GU737" s="176"/>
      <c r="GV737" s="176"/>
      <c r="GW737" s="176"/>
      <c r="GX737" s="176"/>
      <c r="GY737" s="176"/>
      <c r="GZ737" s="176"/>
      <c r="HA737" s="176"/>
      <c r="HB737" s="176"/>
      <c r="HC737" s="176"/>
      <c r="HD737" s="176"/>
      <c r="HE737" s="176"/>
      <c r="HF737" s="176"/>
      <c r="HG737" s="176"/>
      <c r="HH737" s="176"/>
      <c r="HI737" s="176"/>
      <c r="HJ737" s="176"/>
      <c r="HK737" s="176"/>
      <c r="HL737" s="176"/>
      <c r="HM737" s="176"/>
      <c r="HN737" s="176"/>
      <c r="HO737" s="176"/>
      <c r="HP737" s="176"/>
      <c r="HQ737" s="176"/>
      <c r="HR737" s="176"/>
      <c r="HS737" s="176"/>
      <c r="HT737" s="176"/>
      <c r="HU737" s="176"/>
      <c r="HV737" s="176"/>
      <c r="HW737" s="176"/>
      <c r="HX737" s="176"/>
      <c r="HY737" s="176"/>
      <c r="HZ737" s="176"/>
      <c r="IA737" s="176"/>
      <c r="IB737" s="176"/>
      <c r="IC737" s="176"/>
      <c r="ID737" s="176"/>
      <c r="IE737" s="176"/>
      <c r="IF737" s="176"/>
      <c r="IG737" s="176"/>
      <c r="IH737" s="176"/>
      <c r="II737" s="176"/>
      <c r="IJ737" s="176"/>
      <c r="IK737" s="176"/>
      <c r="IL737" s="176"/>
      <c r="IM737" s="176"/>
      <c r="IN737" s="176"/>
      <c r="IO737" s="176"/>
      <c r="IP737" s="176"/>
      <c r="IQ737" s="176"/>
      <c r="IR737" s="176"/>
      <c r="IS737" s="176"/>
      <c r="IT737" s="176"/>
      <c r="IU737" s="176"/>
      <c r="IV737" s="176"/>
    </row>
    <row r="738" spans="1:256" s="177" customFormat="1" ht="23.25" customHeight="1" x14ac:dyDescent="0.2">
      <c r="A738" s="591"/>
      <c r="B738" s="296" t="s">
        <v>239</v>
      </c>
      <c r="C738" s="673"/>
      <c r="D738" s="673"/>
      <c r="E738" s="150"/>
      <c r="F738" s="151"/>
      <c r="G738" s="596">
        <v>0</v>
      </c>
      <c r="H738" s="161"/>
      <c r="I738" s="153"/>
      <c r="J738" s="182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  <c r="AZ738" s="176"/>
      <c r="BA738" s="176"/>
      <c r="BB738" s="176"/>
      <c r="BC738" s="176"/>
      <c r="BD738" s="176"/>
      <c r="BE738" s="176"/>
      <c r="BF738" s="176"/>
      <c r="BG738" s="176"/>
      <c r="BH738" s="176"/>
      <c r="BI738" s="176"/>
      <c r="BJ738" s="176"/>
      <c r="BK738" s="176"/>
      <c r="BL738" s="176"/>
      <c r="BM738" s="176"/>
      <c r="BN738" s="176"/>
      <c r="BO738" s="176"/>
      <c r="BP738" s="176"/>
      <c r="BQ738" s="176"/>
      <c r="BR738" s="176"/>
      <c r="BS738" s="176"/>
      <c r="BT738" s="176"/>
      <c r="BU738" s="176"/>
      <c r="BV738" s="176"/>
      <c r="BW738" s="176"/>
      <c r="BX738" s="176"/>
      <c r="BY738" s="176"/>
      <c r="BZ738" s="176"/>
      <c r="CA738" s="176"/>
      <c r="CB738" s="176"/>
      <c r="CC738" s="176"/>
      <c r="CD738" s="176"/>
      <c r="CE738" s="176"/>
      <c r="CF738" s="176"/>
      <c r="CG738" s="176"/>
      <c r="CH738" s="176"/>
      <c r="CI738" s="176"/>
      <c r="CJ738" s="176"/>
      <c r="CK738" s="176"/>
      <c r="CL738" s="176"/>
      <c r="CM738" s="176"/>
      <c r="CN738" s="176"/>
      <c r="CO738" s="176"/>
      <c r="CP738" s="176"/>
      <c r="CQ738" s="176"/>
      <c r="CR738" s="176"/>
      <c r="CS738" s="176"/>
      <c r="CT738" s="176"/>
      <c r="CU738" s="176"/>
      <c r="CV738" s="176"/>
      <c r="CW738" s="176"/>
      <c r="CX738" s="176"/>
      <c r="CY738" s="176"/>
      <c r="CZ738" s="176"/>
      <c r="DA738" s="176"/>
      <c r="DB738" s="176"/>
      <c r="DC738" s="176"/>
      <c r="DD738" s="176"/>
      <c r="DE738" s="176"/>
      <c r="DF738" s="176"/>
      <c r="DG738" s="176"/>
      <c r="DH738" s="176"/>
      <c r="DI738" s="176"/>
      <c r="DJ738" s="176"/>
      <c r="DK738" s="176"/>
      <c r="DL738" s="176"/>
      <c r="DM738" s="176"/>
      <c r="DN738" s="176"/>
      <c r="DO738" s="176"/>
      <c r="DP738" s="176"/>
      <c r="DQ738" s="176"/>
      <c r="DR738" s="176"/>
      <c r="DS738" s="176"/>
      <c r="DT738" s="176"/>
      <c r="DU738" s="176"/>
      <c r="DV738" s="176"/>
      <c r="DW738" s="176"/>
      <c r="DX738" s="176"/>
      <c r="DY738" s="176"/>
      <c r="DZ738" s="176"/>
      <c r="EA738" s="176"/>
      <c r="EB738" s="176"/>
      <c r="EC738" s="176"/>
      <c r="ED738" s="176"/>
      <c r="EE738" s="176"/>
      <c r="EF738" s="176"/>
      <c r="EG738" s="176"/>
      <c r="EH738" s="176"/>
      <c r="EI738" s="176"/>
      <c r="EJ738" s="176"/>
      <c r="EK738" s="176"/>
      <c r="EL738" s="176"/>
      <c r="EM738" s="176"/>
      <c r="EN738" s="176"/>
      <c r="EO738" s="176"/>
      <c r="EP738" s="176"/>
      <c r="EQ738" s="176"/>
      <c r="ER738" s="176"/>
      <c r="ES738" s="176"/>
      <c r="ET738" s="176"/>
      <c r="EU738" s="176"/>
      <c r="EV738" s="176"/>
      <c r="EW738" s="176"/>
      <c r="EX738" s="176"/>
      <c r="EY738" s="176"/>
      <c r="EZ738" s="176"/>
      <c r="FA738" s="176"/>
      <c r="FB738" s="176"/>
      <c r="FC738" s="176"/>
      <c r="FD738" s="176"/>
      <c r="FE738" s="176"/>
      <c r="FF738" s="176"/>
      <c r="FG738" s="176"/>
      <c r="FH738" s="176"/>
      <c r="FI738" s="176"/>
      <c r="FJ738" s="176"/>
      <c r="FK738" s="176"/>
      <c r="FL738" s="176"/>
      <c r="FM738" s="176"/>
      <c r="FN738" s="176"/>
      <c r="FO738" s="176"/>
      <c r="FP738" s="176"/>
      <c r="FQ738" s="176"/>
      <c r="FR738" s="176"/>
      <c r="FS738" s="176"/>
      <c r="FT738" s="176"/>
      <c r="FU738" s="176"/>
      <c r="FV738" s="176"/>
      <c r="FW738" s="176"/>
      <c r="FX738" s="176"/>
      <c r="FY738" s="176"/>
      <c r="FZ738" s="176"/>
      <c r="GA738" s="176"/>
      <c r="GB738" s="176"/>
      <c r="GC738" s="176"/>
      <c r="GD738" s="176"/>
      <c r="GE738" s="176"/>
      <c r="GF738" s="176"/>
      <c r="GG738" s="176"/>
      <c r="GH738" s="176"/>
      <c r="GI738" s="176"/>
      <c r="GJ738" s="176"/>
      <c r="GK738" s="176"/>
      <c r="GL738" s="176"/>
      <c r="GM738" s="176"/>
      <c r="GN738" s="176"/>
      <c r="GO738" s="176"/>
      <c r="GP738" s="176"/>
      <c r="GQ738" s="176"/>
      <c r="GR738" s="176"/>
      <c r="GS738" s="176"/>
      <c r="GT738" s="176"/>
      <c r="GU738" s="176"/>
      <c r="GV738" s="176"/>
      <c r="GW738" s="176"/>
      <c r="GX738" s="176"/>
      <c r="GY738" s="176"/>
      <c r="GZ738" s="176"/>
      <c r="HA738" s="176"/>
      <c r="HB738" s="176"/>
      <c r="HC738" s="176"/>
      <c r="HD738" s="176"/>
      <c r="HE738" s="176"/>
      <c r="HF738" s="176"/>
      <c r="HG738" s="176"/>
      <c r="HH738" s="176"/>
      <c r="HI738" s="176"/>
      <c r="HJ738" s="176"/>
      <c r="HK738" s="176"/>
      <c r="HL738" s="176"/>
      <c r="HM738" s="176"/>
      <c r="HN738" s="176"/>
      <c r="HO738" s="176"/>
      <c r="HP738" s="176"/>
      <c r="HQ738" s="176"/>
      <c r="HR738" s="176"/>
      <c r="HS738" s="176"/>
      <c r="HT738" s="176"/>
      <c r="HU738" s="176"/>
      <c r="HV738" s="176"/>
      <c r="HW738" s="176"/>
      <c r="HX738" s="176"/>
      <c r="HY738" s="176"/>
      <c r="HZ738" s="176"/>
      <c r="IA738" s="176"/>
      <c r="IB738" s="176"/>
      <c r="IC738" s="176"/>
      <c r="ID738" s="176"/>
      <c r="IE738" s="176"/>
      <c r="IF738" s="176"/>
      <c r="IG738" s="176"/>
      <c r="IH738" s="176"/>
      <c r="II738" s="176"/>
      <c r="IJ738" s="176"/>
      <c r="IK738" s="176"/>
      <c r="IL738" s="176"/>
      <c r="IM738" s="176"/>
      <c r="IN738" s="176"/>
      <c r="IO738" s="176"/>
      <c r="IP738" s="176"/>
      <c r="IQ738" s="176"/>
      <c r="IR738" s="176"/>
      <c r="IS738" s="176"/>
      <c r="IT738" s="176"/>
      <c r="IU738" s="176"/>
      <c r="IV738" s="176"/>
    </row>
    <row r="739" spans="1:256" s="177" customFormat="1" ht="23.25" customHeight="1" x14ac:dyDescent="0.2">
      <c r="A739" s="591"/>
      <c r="B739" s="154" t="s">
        <v>240</v>
      </c>
      <c r="C739" s="155"/>
      <c r="D739" s="155"/>
      <c r="E739" s="156"/>
      <c r="F739" s="597"/>
      <c r="G739" s="598"/>
      <c r="H739" s="297"/>
      <c r="I739" s="159">
        <f>G737+G738</f>
        <v>25.92</v>
      </c>
      <c r="J739" s="182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  <c r="AZ739" s="176"/>
      <c r="BA739" s="176"/>
      <c r="BB739" s="176"/>
      <c r="BC739" s="176"/>
      <c r="BD739" s="176"/>
      <c r="BE739" s="176"/>
      <c r="BF739" s="176"/>
      <c r="BG739" s="176"/>
      <c r="BH739" s="176"/>
      <c r="BI739" s="176"/>
      <c r="BJ739" s="176"/>
      <c r="BK739" s="176"/>
      <c r="BL739" s="176"/>
      <c r="BM739" s="176"/>
      <c r="BN739" s="176"/>
      <c r="BO739" s="176"/>
      <c r="BP739" s="176"/>
      <c r="BQ739" s="176"/>
      <c r="BR739" s="176"/>
      <c r="BS739" s="176"/>
      <c r="BT739" s="176"/>
      <c r="BU739" s="176"/>
      <c r="BV739" s="176"/>
      <c r="BW739" s="176"/>
      <c r="BX739" s="176"/>
      <c r="BY739" s="176"/>
      <c r="BZ739" s="176"/>
      <c r="CA739" s="176"/>
      <c r="CB739" s="176"/>
      <c r="CC739" s="176"/>
      <c r="CD739" s="176"/>
      <c r="CE739" s="176"/>
      <c r="CF739" s="176"/>
      <c r="CG739" s="176"/>
      <c r="CH739" s="176"/>
      <c r="CI739" s="176"/>
      <c r="CJ739" s="176"/>
      <c r="CK739" s="176"/>
      <c r="CL739" s="176"/>
      <c r="CM739" s="176"/>
      <c r="CN739" s="176"/>
      <c r="CO739" s="176"/>
      <c r="CP739" s="176"/>
      <c r="CQ739" s="176"/>
      <c r="CR739" s="176"/>
      <c r="CS739" s="176"/>
      <c r="CT739" s="176"/>
      <c r="CU739" s="176"/>
      <c r="CV739" s="176"/>
      <c r="CW739" s="176"/>
      <c r="CX739" s="176"/>
      <c r="CY739" s="176"/>
      <c r="CZ739" s="176"/>
      <c r="DA739" s="176"/>
      <c r="DB739" s="176"/>
      <c r="DC739" s="176"/>
      <c r="DD739" s="176"/>
      <c r="DE739" s="176"/>
      <c r="DF739" s="176"/>
      <c r="DG739" s="176"/>
      <c r="DH739" s="176"/>
      <c r="DI739" s="176"/>
      <c r="DJ739" s="176"/>
      <c r="DK739" s="176"/>
      <c r="DL739" s="176"/>
      <c r="DM739" s="176"/>
      <c r="DN739" s="176"/>
      <c r="DO739" s="176"/>
      <c r="DP739" s="176"/>
      <c r="DQ739" s="176"/>
      <c r="DR739" s="176"/>
      <c r="DS739" s="176"/>
      <c r="DT739" s="176"/>
      <c r="DU739" s="176"/>
      <c r="DV739" s="176"/>
      <c r="DW739" s="176"/>
      <c r="DX739" s="176"/>
      <c r="DY739" s="176"/>
      <c r="DZ739" s="176"/>
      <c r="EA739" s="176"/>
      <c r="EB739" s="176"/>
      <c r="EC739" s="176"/>
      <c r="ED739" s="176"/>
      <c r="EE739" s="176"/>
      <c r="EF739" s="176"/>
      <c r="EG739" s="176"/>
      <c r="EH739" s="176"/>
      <c r="EI739" s="176"/>
      <c r="EJ739" s="176"/>
      <c r="EK739" s="176"/>
      <c r="EL739" s="176"/>
      <c r="EM739" s="176"/>
      <c r="EN739" s="176"/>
      <c r="EO739" s="176"/>
      <c r="EP739" s="176"/>
      <c r="EQ739" s="176"/>
      <c r="ER739" s="176"/>
      <c r="ES739" s="176"/>
      <c r="ET739" s="176"/>
      <c r="EU739" s="176"/>
      <c r="EV739" s="176"/>
      <c r="EW739" s="176"/>
      <c r="EX739" s="176"/>
      <c r="EY739" s="176"/>
      <c r="EZ739" s="176"/>
      <c r="FA739" s="176"/>
      <c r="FB739" s="176"/>
      <c r="FC739" s="176"/>
      <c r="FD739" s="176"/>
      <c r="FE739" s="176"/>
      <c r="FF739" s="176"/>
      <c r="FG739" s="176"/>
      <c r="FH739" s="176"/>
      <c r="FI739" s="176"/>
      <c r="FJ739" s="176"/>
      <c r="FK739" s="176"/>
      <c r="FL739" s="176"/>
      <c r="FM739" s="176"/>
      <c r="FN739" s="176"/>
      <c r="FO739" s="176"/>
      <c r="FP739" s="176"/>
      <c r="FQ739" s="176"/>
      <c r="FR739" s="176"/>
      <c r="FS739" s="176"/>
      <c r="FT739" s="176"/>
      <c r="FU739" s="176"/>
      <c r="FV739" s="176"/>
      <c r="FW739" s="176"/>
      <c r="FX739" s="176"/>
      <c r="FY739" s="176"/>
      <c r="FZ739" s="176"/>
      <c r="GA739" s="176"/>
      <c r="GB739" s="176"/>
      <c r="GC739" s="176"/>
      <c r="GD739" s="176"/>
      <c r="GE739" s="176"/>
      <c r="GF739" s="176"/>
      <c r="GG739" s="176"/>
      <c r="GH739" s="176"/>
      <c r="GI739" s="176"/>
      <c r="GJ739" s="176"/>
      <c r="GK739" s="176"/>
      <c r="GL739" s="176"/>
      <c r="GM739" s="176"/>
      <c r="GN739" s="176"/>
      <c r="GO739" s="176"/>
      <c r="GP739" s="176"/>
      <c r="GQ739" s="176"/>
      <c r="GR739" s="176"/>
      <c r="GS739" s="176"/>
      <c r="GT739" s="176"/>
      <c r="GU739" s="176"/>
      <c r="GV739" s="176"/>
      <c r="GW739" s="176"/>
      <c r="GX739" s="176"/>
      <c r="GY739" s="176"/>
      <c r="GZ739" s="176"/>
      <c r="HA739" s="176"/>
      <c r="HB739" s="176"/>
      <c r="HC739" s="176"/>
      <c r="HD739" s="176"/>
      <c r="HE739" s="176"/>
      <c r="HF739" s="176"/>
      <c r="HG739" s="176"/>
      <c r="HH739" s="176"/>
      <c r="HI739" s="176"/>
      <c r="HJ739" s="176"/>
      <c r="HK739" s="176"/>
      <c r="HL739" s="176"/>
      <c r="HM739" s="176"/>
      <c r="HN739" s="176"/>
      <c r="HO739" s="176"/>
      <c r="HP739" s="176"/>
      <c r="HQ739" s="176"/>
      <c r="HR739" s="176"/>
      <c r="HS739" s="176"/>
      <c r="HT739" s="176"/>
      <c r="HU739" s="176"/>
      <c r="HV739" s="176"/>
      <c r="HW739" s="176"/>
      <c r="HX739" s="176"/>
      <c r="HY739" s="176"/>
      <c r="HZ739" s="176"/>
      <c r="IA739" s="176"/>
      <c r="IB739" s="176"/>
      <c r="IC739" s="176"/>
      <c r="ID739" s="176"/>
      <c r="IE739" s="176"/>
      <c r="IF739" s="176"/>
      <c r="IG739" s="176"/>
      <c r="IH739" s="176"/>
      <c r="II739" s="176"/>
      <c r="IJ739" s="176"/>
      <c r="IK739" s="176"/>
      <c r="IL739" s="176"/>
      <c r="IM739" s="176"/>
      <c r="IN739" s="176"/>
      <c r="IO739" s="176"/>
      <c r="IP739" s="176"/>
      <c r="IQ739" s="176"/>
      <c r="IR739" s="176"/>
      <c r="IS739" s="176"/>
      <c r="IT739" s="176"/>
      <c r="IU739" s="176"/>
      <c r="IV739" s="176"/>
    </row>
    <row r="740" spans="1:256" s="177" customFormat="1" ht="23.25" customHeight="1" x14ac:dyDescent="0.2">
      <c r="A740" s="591"/>
      <c r="B740" s="143" t="s">
        <v>241</v>
      </c>
      <c r="C740" s="144"/>
      <c r="D740" s="144"/>
      <c r="E740" s="145"/>
      <c r="F740" s="151"/>
      <c r="G740" s="595">
        <f>I728</f>
        <v>0</v>
      </c>
      <c r="H740" s="161"/>
      <c r="I740" s="162"/>
      <c r="J740" s="182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  <c r="AZ740" s="176"/>
      <c r="BA740" s="176"/>
      <c r="BB740" s="176"/>
      <c r="BC740" s="176"/>
      <c r="BD740" s="176"/>
      <c r="BE740" s="176"/>
      <c r="BF740" s="176"/>
      <c r="BG740" s="176"/>
      <c r="BH740" s="176"/>
      <c r="BI740" s="176"/>
      <c r="BJ740" s="176"/>
      <c r="BK740" s="176"/>
      <c r="BL740" s="176"/>
      <c r="BM740" s="176"/>
      <c r="BN740" s="176"/>
      <c r="BO740" s="176"/>
      <c r="BP740" s="176"/>
      <c r="BQ740" s="176"/>
      <c r="BR740" s="176"/>
      <c r="BS740" s="176"/>
      <c r="BT740" s="176"/>
      <c r="BU740" s="176"/>
      <c r="BV740" s="176"/>
      <c r="BW740" s="176"/>
      <c r="BX740" s="176"/>
      <c r="BY740" s="176"/>
      <c r="BZ740" s="176"/>
      <c r="CA740" s="176"/>
      <c r="CB740" s="176"/>
      <c r="CC740" s="176"/>
      <c r="CD740" s="176"/>
      <c r="CE740" s="176"/>
      <c r="CF740" s="176"/>
      <c r="CG740" s="176"/>
      <c r="CH740" s="176"/>
      <c r="CI740" s="176"/>
      <c r="CJ740" s="176"/>
      <c r="CK740" s="176"/>
      <c r="CL740" s="176"/>
      <c r="CM740" s="176"/>
      <c r="CN740" s="176"/>
      <c r="CO740" s="176"/>
      <c r="CP740" s="176"/>
      <c r="CQ740" s="176"/>
      <c r="CR740" s="176"/>
      <c r="CS740" s="176"/>
      <c r="CT740" s="176"/>
      <c r="CU740" s="176"/>
      <c r="CV740" s="176"/>
      <c r="CW740" s="176"/>
      <c r="CX740" s="176"/>
      <c r="CY740" s="176"/>
      <c r="CZ740" s="176"/>
      <c r="DA740" s="176"/>
      <c r="DB740" s="176"/>
      <c r="DC740" s="176"/>
      <c r="DD740" s="176"/>
      <c r="DE740" s="176"/>
      <c r="DF740" s="176"/>
      <c r="DG740" s="176"/>
      <c r="DH740" s="176"/>
      <c r="DI740" s="176"/>
      <c r="DJ740" s="176"/>
      <c r="DK740" s="176"/>
      <c r="DL740" s="176"/>
      <c r="DM740" s="176"/>
      <c r="DN740" s="176"/>
      <c r="DO740" s="176"/>
      <c r="DP740" s="176"/>
      <c r="DQ740" s="176"/>
      <c r="DR740" s="176"/>
      <c r="DS740" s="176"/>
      <c r="DT740" s="176"/>
      <c r="DU740" s="176"/>
      <c r="DV740" s="176"/>
      <c r="DW740" s="176"/>
      <c r="DX740" s="176"/>
      <c r="DY740" s="176"/>
      <c r="DZ740" s="176"/>
      <c r="EA740" s="176"/>
      <c r="EB740" s="176"/>
      <c r="EC740" s="176"/>
      <c r="ED740" s="176"/>
      <c r="EE740" s="176"/>
      <c r="EF740" s="176"/>
      <c r="EG740" s="176"/>
      <c r="EH740" s="176"/>
      <c r="EI740" s="176"/>
      <c r="EJ740" s="176"/>
      <c r="EK740" s="176"/>
      <c r="EL740" s="176"/>
      <c r="EM740" s="176"/>
      <c r="EN740" s="176"/>
      <c r="EO740" s="176"/>
      <c r="EP740" s="176"/>
      <c r="EQ740" s="176"/>
      <c r="ER740" s="176"/>
      <c r="ES740" s="176"/>
      <c r="ET740" s="176"/>
      <c r="EU740" s="176"/>
      <c r="EV740" s="176"/>
      <c r="EW740" s="176"/>
      <c r="EX740" s="176"/>
      <c r="EY740" s="176"/>
      <c r="EZ740" s="176"/>
      <c r="FA740" s="176"/>
      <c r="FB740" s="176"/>
      <c r="FC740" s="176"/>
      <c r="FD740" s="176"/>
      <c r="FE740" s="176"/>
      <c r="FF740" s="176"/>
      <c r="FG740" s="176"/>
      <c r="FH740" s="176"/>
      <c r="FI740" s="176"/>
      <c r="FJ740" s="176"/>
      <c r="FK740" s="176"/>
      <c r="FL740" s="176"/>
      <c r="FM740" s="176"/>
      <c r="FN740" s="176"/>
      <c r="FO740" s="176"/>
      <c r="FP740" s="176"/>
      <c r="FQ740" s="176"/>
      <c r="FR740" s="176"/>
      <c r="FS740" s="176"/>
      <c r="FT740" s="176"/>
      <c r="FU740" s="176"/>
      <c r="FV740" s="176"/>
      <c r="FW740" s="176"/>
      <c r="FX740" s="176"/>
      <c r="FY740" s="176"/>
      <c r="FZ740" s="176"/>
      <c r="GA740" s="176"/>
      <c r="GB740" s="176"/>
      <c r="GC740" s="176"/>
      <c r="GD740" s="176"/>
      <c r="GE740" s="176"/>
      <c r="GF740" s="176"/>
      <c r="GG740" s="176"/>
      <c r="GH740" s="176"/>
      <c r="GI740" s="176"/>
      <c r="GJ740" s="176"/>
      <c r="GK740" s="176"/>
      <c r="GL740" s="176"/>
      <c r="GM740" s="176"/>
      <c r="GN740" s="176"/>
      <c r="GO740" s="176"/>
      <c r="GP740" s="176"/>
      <c r="GQ740" s="176"/>
      <c r="GR740" s="176"/>
      <c r="GS740" s="176"/>
      <c r="GT740" s="176"/>
      <c r="GU740" s="176"/>
      <c r="GV740" s="176"/>
      <c r="GW740" s="176"/>
      <c r="GX740" s="176"/>
      <c r="GY740" s="176"/>
      <c r="GZ740" s="176"/>
      <c r="HA740" s="176"/>
      <c r="HB740" s="176"/>
      <c r="HC740" s="176"/>
      <c r="HD740" s="176"/>
      <c r="HE740" s="176"/>
      <c r="HF740" s="176"/>
      <c r="HG740" s="176"/>
      <c r="HH740" s="176"/>
      <c r="HI740" s="176"/>
      <c r="HJ740" s="176"/>
      <c r="HK740" s="176"/>
      <c r="HL740" s="176"/>
      <c r="HM740" s="176"/>
      <c r="HN740" s="176"/>
      <c r="HO740" s="176"/>
      <c r="HP740" s="176"/>
      <c r="HQ740" s="176"/>
      <c r="HR740" s="176"/>
      <c r="HS740" s="176"/>
      <c r="HT740" s="176"/>
      <c r="HU740" s="176"/>
      <c r="HV740" s="176"/>
      <c r="HW740" s="176"/>
      <c r="HX740" s="176"/>
      <c r="HY740" s="176"/>
      <c r="HZ740" s="176"/>
      <c r="IA740" s="176"/>
      <c r="IB740" s="176"/>
      <c r="IC740" s="176"/>
      <c r="ID740" s="176"/>
      <c r="IE740" s="176"/>
      <c r="IF740" s="176"/>
      <c r="IG740" s="176"/>
      <c r="IH740" s="176"/>
      <c r="II740" s="176"/>
      <c r="IJ740" s="176"/>
      <c r="IK740" s="176"/>
      <c r="IL740" s="176"/>
      <c r="IM740" s="176"/>
      <c r="IN740" s="176"/>
      <c r="IO740" s="176"/>
      <c r="IP740" s="176"/>
      <c r="IQ740" s="176"/>
      <c r="IR740" s="176"/>
      <c r="IS740" s="176"/>
      <c r="IT740" s="176"/>
      <c r="IU740" s="176"/>
      <c r="IV740" s="176"/>
    </row>
    <row r="741" spans="1:256" s="177" customFormat="1" ht="23.25" customHeight="1" x14ac:dyDescent="0.2">
      <c r="A741" s="591"/>
      <c r="B741" s="118" t="s">
        <v>242</v>
      </c>
      <c r="C741" s="673"/>
      <c r="D741" s="673"/>
      <c r="E741" s="150"/>
      <c r="F741" s="151"/>
      <c r="G741" s="596">
        <f>I733</f>
        <v>0</v>
      </c>
      <c r="H741" s="161"/>
      <c r="I741" s="153"/>
      <c r="J741" s="182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  <c r="AZ741" s="176"/>
      <c r="BA741" s="176"/>
      <c r="BB741" s="176"/>
      <c r="BC741" s="176"/>
      <c r="BD741" s="176"/>
      <c r="BE741" s="176"/>
      <c r="BF741" s="176"/>
      <c r="BG741" s="176"/>
      <c r="BH741" s="176"/>
      <c r="BI741" s="176"/>
      <c r="BJ741" s="176"/>
      <c r="BK741" s="176"/>
      <c r="BL741" s="176"/>
      <c r="BM741" s="176"/>
      <c r="BN741" s="176"/>
      <c r="BO741" s="176"/>
      <c r="BP741" s="176"/>
      <c r="BQ741" s="176"/>
      <c r="BR741" s="176"/>
      <c r="BS741" s="176"/>
      <c r="BT741" s="176"/>
      <c r="BU741" s="176"/>
      <c r="BV741" s="176"/>
      <c r="BW741" s="176"/>
      <c r="BX741" s="176"/>
      <c r="BY741" s="176"/>
      <c r="BZ741" s="176"/>
      <c r="CA741" s="176"/>
      <c r="CB741" s="176"/>
      <c r="CC741" s="176"/>
      <c r="CD741" s="176"/>
      <c r="CE741" s="176"/>
      <c r="CF741" s="176"/>
      <c r="CG741" s="176"/>
      <c r="CH741" s="176"/>
      <c r="CI741" s="176"/>
      <c r="CJ741" s="176"/>
      <c r="CK741" s="176"/>
      <c r="CL741" s="176"/>
      <c r="CM741" s="176"/>
      <c r="CN741" s="176"/>
      <c r="CO741" s="176"/>
      <c r="CP741" s="176"/>
      <c r="CQ741" s="176"/>
      <c r="CR741" s="176"/>
      <c r="CS741" s="176"/>
      <c r="CT741" s="176"/>
      <c r="CU741" s="176"/>
      <c r="CV741" s="176"/>
      <c r="CW741" s="176"/>
      <c r="CX741" s="176"/>
      <c r="CY741" s="176"/>
      <c r="CZ741" s="176"/>
      <c r="DA741" s="176"/>
      <c r="DB741" s="176"/>
      <c r="DC741" s="176"/>
      <c r="DD741" s="176"/>
      <c r="DE741" s="176"/>
      <c r="DF741" s="176"/>
      <c r="DG741" s="176"/>
      <c r="DH741" s="176"/>
      <c r="DI741" s="176"/>
      <c r="DJ741" s="176"/>
      <c r="DK741" s="176"/>
      <c r="DL741" s="176"/>
      <c r="DM741" s="176"/>
      <c r="DN741" s="176"/>
      <c r="DO741" s="176"/>
      <c r="DP741" s="176"/>
      <c r="DQ741" s="176"/>
      <c r="DR741" s="176"/>
      <c r="DS741" s="176"/>
      <c r="DT741" s="176"/>
      <c r="DU741" s="176"/>
      <c r="DV741" s="176"/>
      <c r="DW741" s="176"/>
      <c r="DX741" s="176"/>
      <c r="DY741" s="176"/>
      <c r="DZ741" s="176"/>
      <c r="EA741" s="176"/>
      <c r="EB741" s="176"/>
      <c r="EC741" s="176"/>
      <c r="ED741" s="176"/>
      <c r="EE741" s="176"/>
      <c r="EF741" s="176"/>
      <c r="EG741" s="176"/>
      <c r="EH741" s="176"/>
      <c r="EI741" s="176"/>
      <c r="EJ741" s="176"/>
      <c r="EK741" s="176"/>
      <c r="EL741" s="176"/>
      <c r="EM741" s="176"/>
      <c r="EN741" s="176"/>
      <c r="EO741" s="176"/>
      <c r="EP741" s="176"/>
      <c r="EQ741" s="176"/>
      <c r="ER741" s="176"/>
      <c r="ES741" s="176"/>
      <c r="ET741" s="176"/>
      <c r="EU741" s="176"/>
      <c r="EV741" s="176"/>
      <c r="EW741" s="176"/>
      <c r="EX741" s="176"/>
      <c r="EY741" s="176"/>
      <c r="EZ741" s="176"/>
      <c r="FA741" s="176"/>
      <c r="FB741" s="176"/>
      <c r="FC741" s="176"/>
      <c r="FD741" s="176"/>
      <c r="FE741" s="176"/>
      <c r="FF741" s="176"/>
      <c r="FG741" s="176"/>
      <c r="FH741" s="176"/>
      <c r="FI741" s="176"/>
      <c r="FJ741" s="176"/>
      <c r="FK741" s="176"/>
      <c r="FL741" s="176"/>
      <c r="FM741" s="176"/>
      <c r="FN741" s="176"/>
      <c r="FO741" s="176"/>
      <c r="FP741" s="176"/>
      <c r="FQ741" s="176"/>
      <c r="FR741" s="176"/>
      <c r="FS741" s="176"/>
      <c r="FT741" s="176"/>
      <c r="FU741" s="176"/>
      <c r="FV741" s="176"/>
      <c r="FW741" s="176"/>
      <c r="FX741" s="176"/>
      <c r="FY741" s="176"/>
      <c r="FZ741" s="176"/>
      <c r="GA741" s="176"/>
      <c r="GB741" s="176"/>
      <c r="GC741" s="176"/>
      <c r="GD741" s="176"/>
      <c r="GE741" s="176"/>
      <c r="GF741" s="176"/>
      <c r="GG741" s="176"/>
      <c r="GH741" s="176"/>
      <c r="GI741" s="176"/>
      <c r="GJ741" s="176"/>
      <c r="GK741" s="176"/>
      <c r="GL741" s="176"/>
      <c r="GM741" s="176"/>
      <c r="GN741" s="176"/>
      <c r="GO741" s="176"/>
      <c r="GP741" s="176"/>
      <c r="GQ741" s="176"/>
      <c r="GR741" s="176"/>
      <c r="GS741" s="176"/>
      <c r="GT741" s="176"/>
      <c r="GU741" s="176"/>
      <c r="GV741" s="176"/>
      <c r="GW741" s="176"/>
      <c r="GX741" s="176"/>
      <c r="GY741" s="176"/>
      <c r="GZ741" s="176"/>
      <c r="HA741" s="176"/>
      <c r="HB741" s="176"/>
      <c r="HC741" s="176"/>
      <c r="HD741" s="176"/>
      <c r="HE741" s="176"/>
      <c r="HF741" s="176"/>
      <c r="HG741" s="176"/>
      <c r="HH741" s="176"/>
      <c r="HI741" s="176"/>
      <c r="HJ741" s="176"/>
      <c r="HK741" s="176"/>
      <c r="HL741" s="176"/>
      <c r="HM741" s="176"/>
      <c r="HN741" s="176"/>
      <c r="HO741" s="176"/>
      <c r="HP741" s="176"/>
      <c r="HQ741" s="176"/>
      <c r="HR741" s="176"/>
      <c r="HS741" s="176"/>
      <c r="HT741" s="176"/>
      <c r="HU741" s="176"/>
      <c r="HV741" s="176"/>
      <c r="HW741" s="176"/>
      <c r="HX741" s="176"/>
      <c r="HY741" s="176"/>
      <c r="HZ741" s="176"/>
      <c r="IA741" s="176"/>
      <c r="IB741" s="176"/>
      <c r="IC741" s="176"/>
      <c r="ID741" s="176"/>
      <c r="IE741" s="176"/>
      <c r="IF741" s="176"/>
      <c r="IG741" s="176"/>
      <c r="IH741" s="176"/>
      <c r="II741" s="176"/>
      <c r="IJ741" s="176"/>
      <c r="IK741" s="176"/>
      <c r="IL741" s="176"/>
      <c r="IM741" s="176"/>
      <c r="IN741" s="176"/>
      <c r="IO741" s="176"/>
      <c r="IP741" s="176"/>
      <c r="IQ741" s="176"/>
      <c r="IR741" s="176"/>
      <c r="IS741" s="176"/>
      <c r="IT741" s="176"/>
      <c r="IU741" s="176"/>
      <c r="IV741" s="176"/>
    </row>
    <row r="742" spans="1:256" s="177" customFormat="1" ht="23.25" customHeight="1" x14ac:dyDescent="0.2">
      <c r="A742" s="591"/>
      <c r="B742" s="154" t="s">
        <v>243</v>
      </c>
      <c r="C742" s="155"/>
      <c r="D742" s="155"/>
      <c r="E742" s="156"/>
      <c r="F742" s="151"/>
      <c r="G742" s="598"/>
      <c r="H742" s="297"/>
      <c r="I742" s="159">
        <f>G740+G741</f>
        <v>0</v>
      </c>
      <c r="J742" s="179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  <c r="AZ742" s="176"/>
      <c r="BA742" s="176"/>
      <c r="BB742" s="176"/>
      <c r="BC742" s="176"/>
      <c r="BD742" s="176"/>
      <c r="BE742" s="176"/>
      <c r="BF742" s="176"/>
      <c r="BG742" s="176"/>
      <c r="BH742" s="176"/>
      <c r="BI742" s="176"/>
      <c r="BJ742" s="176"/>
      <c r="BK742" s="176"/>
      <c r="BL742" s="176"/>
      <c r="BM742" s="176"/>
      <c r="BN742" s="176"/>
      <c r="BO742" s="176"/>
      <c r="BP742" s="176"/>
      <c r="BQ742" s="176"/>
      <c r="BR742" s="176"/>
      <c r="BS742" s="176"/>
      <c r="BT742" s="176"/>
      <c r="BU742" s="176"/>
      <c r="BV742" s="176"/>
      <c r="BW742" s="176"/>
      <c r="BX742" s="176"/>
      <c r="BY742" s="176"/>
      <c r="BZ742" s="176"/>
      <c r="CA742" s="176"/>
      <c r="CB742" s="176"/>
      <c r="CC742" s="176"/>
      <c r="CD742" s="176"/>
      <c r="CE742" s="176"/>
      <c r="CF742" s="176"/>
      <c r="CG742" s="176"/>
      <c r="CH742" s="176"/>
      <c r="CI742" s="176"/>
      <c r="CJ742" s="176"/>
      <c r="CK742" s="176"/>
      <c r="CL742" s="176"/>
      <c r="CM742" s="176"/>
      <c r="CN742" s="176"/>
      <c r="CO742" s="176"/>
      <c r="CP742" s="176"/>
      <c r="CQ742" s="176"/>
      <c r="CR742" s="176"/>
      <c r="CS742" s="176"/>
      <c r="CT742" s="176"/>
      <c r="CU742" s="176"/>
      <c r="CV742" s="176"/>
      <c r="CW742" s="176"/>
      <c r="CX742" s="176"/>
      <c r="CY742" s="176"/>
      <c r="CZ742" s="176"/>
      <c r="DA742" s="176"/>
      <c r="DB742" s="176"/>
      <c r="DC742" s="176"/>
      <c r="DD742" s="176"/>
      <c r="DE742" s="176"/>
      <c r="DF742" s="176"/>
      <c r="DG742" s="176"/>
      <c r="DH742" s="176"/>
      <c r="DI742" s="176"/>
      <c r="DJ742" s="176"/>
      <c r="DK742" s="176"/>
      <c r="DL742" s="176"/>
      <c r="DM742" s="176"/>
      <c r="DN742" s="176"/>
      <c r="DO742" s="176"/>
      <c r="DP742" s="176"/>
      <c r="DQ742" s="176"/>
      <c r="DR742" s="176"/>
      <c r="DS742" s="176"/>
      <c r="DT742" s="176"/>
      <c r="DU742" s="176"/>
      <c r="DV742" s="176"/>
      <c r="DW742" s="176"/>
      <c r="DX742" s="176"/>
      <c r="DY742" s="176"/>
      <c r="DZ742" s="176"/>
      <c r="EA742" s="176"/>
      <c r="EB742" s="176"/>
      <c r="EC742" s="176"/>
      <c r="ED742" s="176"/>
      <c r="EE742" s="176"/>
      <c r="EF742" s="176"/>
      <c r="EG742" s="176"/>
      <c r="EH742" s="176"/>
      <c r="EI742" s="176"/>
      <c r="EJ742" s="176"/>
      <c r="EK742" s="176"/>
      <c r="EL742" s="176"/>
      <c r="EM742" s="176"/>
      <c r="EN742" s="176"/>
      <c r="EO742" s="176"/>
      <c r="EP742" s="176"/>
      <c r="EQ742" s="176"/>
      <c r="ER742" s="176"/>
      <c r="ES742" s="176"/>
      <c r="ET742" s="176"/>
      <c r="EU742" s="176"/>
      <c r="EV742" s="176"/>
      <c r="EW742" s="176"/>
      <c r="EX742" s="176"/>
      <c r="EY742" s="176"/>
      <c r="EZ742" s="176"/>
      <c r="FA742" s="176"/>
      <c r="FB742" s="176"/>
      <c r="FC742" s="176"/>
      <c r="FD742" s="176"/>
      <c r="FE742" s="176"/>
      <c r="FF742" s="176"/>
      <c r="FG742" s="176"/>
      <c r="FH742" s="176"/>
      <c r="FI742" s="176"/>
      <c r="FJ742" s="176"/>
      <c r="FK742" s="176"/>
      <c r="FL742" s="176"/>
      <c r="FM742" s="176"/>
      <c r="FN742" s="176"/>
      <c r="FO742" s="176"/>
      <c r="FP742" s="176"/>
      <c r="FQ742" s="176"/>
      <c r="FR742" s="176"/>
      <c r="FS742" s="176"/>
      <c r="FT742" s="176"/>
      <c r="FU742" s="176"/>
      <c r="FV742" s="176"/>
      <c r="FW742" s="176"/>
      <c r="FX742" s="176"/>
      <c r="FY742" s="176"/>
      <c r="FZ742" s="176"/>
      <c r="GA742" s="176"/>
      <c r="GB742" s="176"/>
      <c r="GC742" s="176"/>
      <c r="GD742" s="176"/>
      <c r="GE742" s="176"/>
      <c r="GF742" s="176"/>
      <c r="GG742" s="176"/>
      <c r="GH742" s="176"/>
      <c r="GI742" s="176"/>
      <c r="GJ742" s="176"/>
      <c r="GK742" s="176"/>
      <c r="GL742" s="176"/>
      <c r="GM742" s="176"/>
      <c r="GN742" s="176"/>
      <c r="GO742" s="176"/>
      <c r="GP742" s="176"/>
      <c r="GQ742" s="176"/>
      <c r="GR742" s="176"/>
      <c r="GS742" s="176"/>
      <c r="GT742" s="176"/>
      <c r="GU742" s="176"/>
      <c r="GV742" s="176"/>
      <c r="GW742" s="176"/>
      <c r="GX742" s="176"/>
      <c r="GY742" s="176"/>
      <c r="GZ742" s="176"/>
      <c r="HA742" s="176"/>
      <c r="HB742" s="176"/>
      <c r="HC742" s="176"/>
      <c r="HD742" s="176"/>
      <c r="HE742" s="176"/>
      <c r="HF742" s="176"/>
      <c r="HG742" s="176"/>
      <c r="HH742" s="176"/>
      <c r="HI742" s="176"/>
      <c r="HJ742" s="176"/>
      <c r="HK742" s="176"/>
      <c r="HL742" s="176"/>
      <c r="HM742" s="176"/>
      <c r="HN742" s="176"/>
      <c r="HO742" s="176"/>
      <c r="HP742" s="176"/>
      <c r="HQ742" s="176"/>
      <c r="HR742" s="176"/>
      <c r="HS742" s="176"/>
      <c r="HT742" s="176"/>
      <c r="HU742" s="176"/>
      <c r="HV742" s="176"/>
      <c r="HW742" s="176"/>
      <c r="HX742" s="176"/>
      <c r="HY742" s="176"/>
      <c r="HZ742" s="176"/>
      <c r="IA742" s="176"/>
      <c r="IB742" s="176"/>
      <c r="IC742" s="176"/>
      <c r="ID742" s="176"/>
      <c r="IE742" s="176"/>
      <c r="IF742" s="176"/>
      <c r="IG742" s="176"/>
      <c r="IH742" s="176"/>
      <c r="II742" s="176"/>
      <c r="IJ742" s="176"/>
      <c r="IK742" s="176"/>
      <c r="IL742" s="176"/>
      <c r="IM742" s="176"/>
      <c r="IN742" s="176"/>
      <c r="IO742" s="176"/>
      <c r="IP742" s="176"/>
      <c r="IQ742" s="176"/>
      <c r="IR742" s="176"/>
      <c r="IS742" s="176"/>
      <c r="IT742" s="176"/>
      <c r="IU742" s="176"/>
      <c r="IV742" s="176"/>
    </row>
    <row r="743" spans="1:256" s="177" customFormat="1" ht="23.25" customHeight="1" thickBot="1" x14ac:dyDescent="0.25">
      <c r="A743" s="591"/>
      <c r="B743" s="318" t="s">
        <v>244</v>
      </c>
      <c r="C743" s="319"/>
      <c r="D743" s="319"/>
      <c r="E743" s="319"/>
      <c r="F743" s="699"/>
      <c r="G743" s="321"/>
      <c r="H743" s="700"/>
      <c r="I743" s="323">
        <f>I739+I742</f>
        <v>25.92</v>
      </c>
      <c r="J743" s="179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  <c r="AZ743" s="176"/>
      <c r="BA743" s="176"/>
      <c r="BB743" s="176"/>
      <c r="BC743" s="176"/>
      <c r="BD743" s="176"/>
      <c r="BE743" s="176"/>
      <c r="BF743" s="176"/>
      <c r="BG743" s="176"/>
      <c r="BH743" s="176"/>
      <c r="BI743" s="176"/>
      <c r="BJ743" s="176"/>
      <c r="BK743" s="176"/>
      <c r="BL743" s="176"/>
      <c r="BM743" s="176"/>
      <c r="BN743" s="176"/>
      <c r="BO743" s="176"/>
      <c r="BP743" s="176"/>
      <c r="BQ743" s="176"/>
      <c r="BR743" s="176"/>
      <c r="BS743" s="176"/>
      <c r="BT743" s="176"/>
      <c r="BU743" s="176"/>
      <c r="BV743" s="176"/>
      <c r="BW743" s="176"/>
      <c r="BX743" s="176"/>
      <c r="BY743" s="176"/>
      <c r="BZ743" s="176"/>
      <c r="CA743" s="176"/>
      <c r="CB743" s="176"/>
      <c r="CC743" s="176"/>
      <c r="CD743" s="176"/>
      <c r="CE743" s="176"/>
      <c r="CF743" s="176"/>
      <c r="CG743" s="176"/>
      <c r="CH743" s="176"/>
      <c r="CI743" s="176"/>
      <c r="CJ743" s="176"/>
      <c r="CK743" s="176"/>
      <c r="CL743" s="176"/>
      <c r="CM743" s="176"/>
      <c r="CN743" s="176"/>
      <c r="CO743" s="176"/>
      <c r="CP743" s="176"/>
      <c r="CQ743" s="176"/>
      <c r="CR743" s="176"/>
      <c r="CS743" s="176"/>
      <c r="CT743" s="176"/>
      <c r="CU743" s="176"/>
      <c r="CV743" s="176"/>
      <c r="CW743" s="176"/>
      <c r="CX743" s="176"/>
      <c r="CY743" s="176"/>
      <c r="CZ743" s="176"/>
      <c r="DA743" s="176"/>
      <c r="DB743" s="176"/>
      <c r="DC743" s="176"/>
      <c r="DD743" s="176"/>
      <c r="DE743" s="176"/>
      <c r="DF743" s="176"/>
      <c r="DG743" s="176"/>
      <c r="DH743" s="176"/>
      <c r="DI743" s="176"/>
      <c r="DJ743" s="176"/>
      <c r="DK743" s="176"/>
      <c r="DL743" s="176"/>
      <c r="DM743" s="176"/>
      <c r="DN743" s="176"/>
      <c r="DO743" s="176"/>
      <c r="DP743" s="176"/>
      <c r="DQ743" s="176"/>
      <c r="DR743" s="176"/>
      <c r="DS743" s="176"/>
      <c r="DT743" s="176"/>
      <c r="DU743" s="176"/>
      <c r="DV743" s="176"/>
      <c r="DW743" s="176"/>
      <c r="DX743" s="176"/>
      <c r="DY743" s="176"/>
      <c r="DZ743" s="176"/>
      <c r="EA743" s="176"/>
      <c r="EB743" s="176"/>
      <c r="EC743" s="176"/>
      <c r="ED743" s="176"/>
      <c r="EE743" s="176"/>
      <c r="EF743" s="176"/>
      <c r="EG743" s="176"/>
      <c r="EH743" s="176"/>
      <c r="EI743" s="176"/>
      <c r="EJ743" s="176"/>
      <c r="EK743" s="176"/>
      <c r="EL743" s="176"/>
      <c r="EM743" s="176"/>
      <c r="EN743" s="176"/>
      <c r="EO743" s="176"/>
      <c r="EP743" s="176"/>
      <c r="EQ743" s="176"/>
      <c r="ER743" s="176"/>
      <c r="ES743" s="176"/>
      <c r="ET743" s="176"/>
      <c r="EU743" s="176"/>
      <c r="EV743" s="176"/>
      <c r="EW743" s="176"/>
      <c r="EX743" s="176"/>
      <c r="EY743" s="176"/>
      <c r="EZ743" s="176"/>
      <c r="FA743" s="176"/>
      <c r="FB743" s="176"/>
      <c r="FC743" s="176"/>
      <c r="FD743" s="176"/>
      <c r="FE743" s="176"/>
      <c r="FF743" s="176"/>
      <c r="FG743" s="176"/>
      <c r="FH743" s="176"/>
      <c r="FI743" s="176"/>
      <c r="FJ743" s="176"/>
      <c r="FK743" s="176"/>
      <c r="FL743" s="176"/>
      <c r="FM743" s="176"/>
      <c r="FN743" s="176"/>
      <c r="FO743" s="176"/>
      <c r="FP743" s="176"/>
      <c r="FQ743" s="176"/>
      <c r="FR743" s="176"/>
      <c r="FS743" s="176"/>
      <c r="FT743" s="176"/>
      <c r="FU743" s="176"/>
      <c r="FV743" s="176"/>
      <c r="FW743" s="176"/>
      <c r="FX743" s="176"/>
      <c r="FY743" s="176"/>
      <c r="FZ743" s="176"/>
      <c r="GA743" s="176"/>
      <c r="GB743" s="176"/>
      <c r="GC743" s="176"/>
      <c r="GD743" s="176"/>
      <c r="GE743" s="176"/>
      <c r="GF743" s="176"/>
      <c r="GG743" s="176"/>
      <c r="GH743" s="176"/>
      <c r="GI743" s="176"/>
      <c r="GJ743" s="176"/>
      <c r="GK743" s="176"/>
      <c r="GL743" s="176"/>
      <c r="GM743" s="176"/>
      <c r="GN743" s="176"/>
      <c r="GO743" s="176"/>
      <c r="GP743" s="176"/>
      <c r="GQ743" s="176"/>
      <c r="GR743" s="176"/>
      <c r="GS743" s="176"/>
      <c r="GT743" s="176"/>
      <c r="GU743" s="176"/>
      <c r="GV743" s="176"/>
      <c r="GW743" s="176"/>
      <c r="GX743" s="176"/>
      <c r="GY743" s="176"/>
      <c r="GZ743" s="176"/>
      <c r="HA743" s="176"/>
      <c r="HB743" s="176"/>
      <c r="HC743" s="176"/>
      <c r="HD743" s="176"/>
      <c r="HE743" s="176"/>
      <c r="HF743" s="176"/>
      <c r="HG743" s="176"/>
      <c r="HH743" s="176"/>
      <c r="HI743" s="176"/>
      <c r="HJ743" s="176"/>
      <c r="HK743" s="176"/>
      <c r="HL743" s="176"/>
      <c r="HM743" s="176"/>
      <c r="HN743" s="176"/>
      <c r="HO743" s="176"/>
      <c r="HP743" s="176"/>
      <c r="HQ743" s="176"/>
      <c r="HR743" s="176"/>
      <c r="HS743" s="176"/>
      <c r="HT743" s="176"/>
      <c r="HU743" s="176"/>
      <c r="HV743" s="176"/>
      <c r="HW743" s="176"/>
      <c r="HX743" s="176"/>
      <c r="HY743" s="176"/>
      <c r="HZ743" s="176"/>
      <c r="IA743" s="176"/>
      <c r="IB743" s="176"/>
      <c r="IC743" s="176"/>
      <c r="ID743" s="176"/>
      <c r="IE743" s="176"/>
      <c r="IF743" s="176"/>
      <c r="IG743" s="176"/>
      <c r="IH743" s="176"/>
      <c r="II743" s="176"/>
      <c r="IJ743" s="176"/>
      <c r="IK743" s="176"/>
      <c r="IL743" s="176"/>
      <c r="IM743" s="176"/>
      <c r="IN743" s="176"/>
      <c r="IO743" s="176"/>
      <c r="IP743" s="176"/>
      <c r="IQ743" s="176"/>
      <c r="IR743" s="176"/>
      <c r="IS743" s="176"/>
      <c r="IT743" s="176"/>
      <c r="IU743" s="176"/>
      <c r="IV743" s="176"/>
    </row>
    <row r="744" spans="1:256" x14ac:dyDescent="0.2">
      <c r="A744" s="582"/>
      <c r="B744" s="93"/>
      <c r="C744" s="94"/>
      <c r="D744" s="94"/>
      <c r="E744" s="94"/>
      <c r="F744" s="95"/>
      <c r="G744" s="96"/>
      <c r="H744" s="97"/>
      <c r="I744" s="164"/>
      <c r="J744" s="583"/>
      <c r="K744" s="584"/>
      <c r="L744" s="584"/>
      <c r="M744" s="585"/>
      <c r="N744" s="585"/>
      <c r="O744" s="585"/>
      <c r="P744" s="585"/>
      <c r="Q744" s="585"/>
      <c r="R744" s="585"/>
      <c r="S744" s="585"/>
      <c r="T744" s="585"/>
      <c r="U744" s="585"/>
      <c r="V744" s="585"/>
      <c r="W744" s="585"/>
      <c r="X744" s="585"/>
      <c r="Y744" s="585"/>
      <c r="Z744" s="585"/>
      <c r="AA744" s="585"/>
      <c r="AB744" s="585"/>
      <c r="AC744" s="585"/>
      <c r="AD744" s="585"/>
      <c r="AE744" s="585"/>
      <c r="AF744" s="585"/>
      <c r="AG744" s="585"/>
      <c r="AH744" s="585"/>
      <c r="AI744" s="585"/>
      <c r="AJ744" s="585"/>
      <c r="AK744" s="585"/>
      <c r="AL744" s="585"/>
      <c r="AM744" s="585"/>
      <c r="AN744" s="585"/>
      <c r="AO744" s="585"/>
      <c r="AP744" s="585"/>
      <c r="AQ744" s="585"/>
      <c r="AR744" s="585"/>
      <c r="AS744" s="585"/>
      <c r="AT744" s="585"/>
      <c r="AU744" s="585"/>
      <c r="AV744" s="585"/>
      <c r="AW744" s="585"/>
      <c r="AX744" s="585"/>
      <c r="AY744" s="585"/>
      <c r="AZ744" s="585"/>
      <c r="BA744" s="585"/>
      <c r="BB744" s="585"/>
      <c r="BC744" s="585"/>
      <c r="BD744" s="585"/>
      <c r="BE744" s="585"/>
      <c r="BF744" s="585"/>
      <c r="BG744" s="585"/>
      <c r="BH744" s="585"/>
      <c r="BI744" s="585"/>
      <c r="BJ744" s="585"/>
      <c r="BK744" s="585"/>
      <c r="BL744" s="585"/>
      <c r="BM744" s="585"/>
      <c r="BN744" s="585"/>
      <c r="BO744" s="585"/>
      <c r="BP744" s="585"/>
      <c r="BQ744" s="585"/>
      <c r="BR744" s="585"/>
      <c r="BS744" s="585"/>
      <c r="BT744" s="585"/>
      <c r="BU744" s="585"/>
      <c r="BV744" s="585"/>
      <c r="BW744" s="585"/>
      <c r="BX744" s="585"/>
      <c r="BY744" s="585"/>
      <c r="BZ744" s="585"/>
      <c r="CA744" s="585"/>
      <c r="CB744" s="585"/>
      <c r="CC744" s="585"/>
      <c r="CD744" s="585"/>
      <c r="CE744" s="585"/>
      <c r="CF744" s="585"/>
      <c r="CG744" s="585"/>
      <c r="CH744" s="585"/>
      <c r="CI744" s="585"/>
      <c r="CJ744" s="585"/>
      <c r="CK744" s="585"/>
      <c r="CL744" s="585"/>
      <c r="CM744" s="585"/>
      <c r="CN744" s="585"/>
      <c r="CO744" s="585"/>
      <c r="CP744" s="585"/>
      <c r="CQ744" s="585"/>
      <c r="CR744" s="585"/>
      <c r="CS744" s="585"/>
      <c r="CT744" s="585"/>
      <c r="CU744" s="585"/>
      <c r="CV744" s="585"/>
      <c r="CW744" s="585"/>
      <c r="CX744" s="585"/>
      <c r="CY744" s="585"/>
      <c r="CZ744" s="585"/>
      <c r="DA744" s="585"/>
      <c r="DB744" s="585"/>
      <c r="DC744" s="585"/>
      <c r="DD744" s="585"/>
      <c r="DE744" s="585"/>
      <c r="DF744" s="585"/>
      <c r="DG744" s="585"/>
      <c r="DH744" s="585"/>
      <c r="DI744" s="585"/>
      <c r="DJ744" s="585"/>
      <c r="DK744" s="585"/>
      <c r="DL744" s="585"/>
      <c r="DM744" s="585"/>
      <c r="DN744" s="585"/>
      <c r="DO744" s="585"/>
      <c r="DP744" s="585"/>
      <c r="DQ744" s="585"/>
      <c r="DR744" s="585"/>
      <c r="DS744" s="585"/>
      <c r="DT744" s="585"/>
      <c r="DU744" s="585"/>
      <c r="DV744" s="585"/>
      <c r="DW744" s="585"/>
      <c r="DX744" s="585"/>
      <c r="DY744" s="585"/>
      <c r="DZ744" s="585"/>
      <c r="EA744" s="585"/>
      <c r="EB744" s="585"/>
      <c r="EC744" s="585"/>
      <c r="ED744" s="585"/>
      <c r="EE744" s="585"/>
      <c r="EF744" s="585"/>
      <c r="EG744" s="585"/>
      <c r="EH744" s="585"/>
      <c r="EI744" s="585"/>
      <c r="EJ744" s="585"/>
      <c r="EK744" s="585"/>
      <c r="EL744" s="585"/>
      <c r="EM744" s="585"/>
      <c r="EN744" s="585"/>
      <c r="EO744" s="585"/>
      <c r="EP744" s="585"/>
      <c r="EQ744" s="585"/>
      <c r="ER744" s="585"/>
      <c r="ES744" s="585"/>
      <c r="ET744" s="585"/>
      <c r="EU744" s="585"/>
      <c r="EV744" s="585"/>
      <c r="EW744" s="585"/>
      <c r="EX744" s="585"/>
      <c r="EY744" s="585"/>
      <c r="EZ744" s="585"/>
      <c r="FA744" s="585"/>
      <c r="FB744" s="585"/>
      <c r="FC744" s="585"/>
      <c r="FD744" s="585"/>
      <c r="FE744" s="585"/>
      <c r="FF744" s="585"/>
      <c r="FG744" s="585"/>
      <c r="FH744" s="585"/>
      <c r="FI744" s="585"/>
      <c r="FJ744" s="585"/>
      <c r="FK744" s="585"/>
      <c r="FL744" s="585"/>
      <c r="FM744" s="585"/>
      <c r="FN744" s="585"/>
      <c r="FO744" s="585"/>
      <c r="FP744" s="585"/>
      <c r="FQ744" s="585"/>
      <c r="FR744" s="585"/>
      <c r="FS744" s="585"/>
      <c r="FT744" s="585"/>
      <c r="FU744" s="585"/>
      <c r="FV744" s="585"/>
      <c r="FW744" s="585"/>
      <c r="FX744" s="585"/>
      <c r="FY744" s="585"/>
      <c r="FZ744" s="585"/>
      <c r="GA744" s="585"/>
      <c r="GB744" s="585"/>
      <c r="GC744" s="585"/>
      <c r="GD744" s="585"/>
      <c r="GE744" s="585"/>
      <c r="GF744" s="585"/>
      <c r="GG744" s="585"/>
      <c r="GH744" s="585"/>
      <c r="GI744" s="585"/>
      <c r="GJ744" s="585"/>
      <c r="GK744" s="585"/>
      <c r="GL744" s="585"/>
      <c r="GM744" s="585"/>
      <c r="GN744" s="585"/>
      <c r="GO744" s="585"/>
      <c r="GP744" s="585"/>
      <c r="GQ744" s="585"/>
      <c r="GR744" s="585"/>
      <c r="GS744" s="585"/>
      <c r="GT744" s="585"/>
      <c r="GU744" s="585"/>
      <c r="GV744" s="585"/>
      <c r="GW744" s="585"/>
      <c r="GX744" s="585"/>
      <c r="GY744" s="585"/>
      <c r="GZ744" s="585"/>
      <c r="HA744" s="585"/>
      <c r="HB744" s="585"/>
      <c r="HC744" s="585"/>
      <c r="HD744" s="585"/>
      <c r="HE744" s="585"/>
      <c r="HF744" s="585"/>
      <c r="HG744" s="585"/>
      <c r="HH744" s="585"/>
      <c r="HI744" s="585"/>
      <c r="HJ744" s="585"/>
      <c r="HK744" s="585"/>
      <c r="HL744" s="585"/>
      <c r="HM744" s="585"/>
      <c r="HN744" s="585"/>
      <c r="HO744" s="585"/>
      <c r="HP744" s="585"/>
      <c r="HQ744" s="585"/>
      <c r="HR744" s="585"/>
      <c r="HS744" s="585"/>
      <c r="HT744" s="585"/>
      <c r="HU744" s="585"/>
      <c r="HV744" s="585"/>
      <c r="HW744" s="585"/>
      <c r="HX744" s="585"/>
      <c r="HY744" s="585"/>
      <c r="HZ744" s="585"/>
      <c r="IA744" s="585"/>
      <c r="IB744" s="585"/>
      <c r="IC744" s="585"/>
      <c r="ID744" s="585"/>
      <c r="IE744" s="585"/>
      <c r="IF744" s="585"/>
      <c r="IG744" s="585"/>
      <c r="IH744" s="585"/>
      <c r="II744" s="585"/>
      <c r="IJ744" s="585"/>
      <c r="IK744" s="585"/>
      <c r="IL744" s="585"/>
      <c r="IM744" s="585"/>
      <c r="IN744" s="585"/>
      <c r="IO744" s="585"/>
      <c r="IP744" s="585"/>
      <c r="IQ744" s="585"/>
      <c r="IR744" s="585"/>
      <c r="IS744" s="585"/>
      <c r="IT744" s="585"/>
      <c r="IU744" s="585"/>
      <c r="IV744" s="585"/>
    </row>
    <row r="745" spans="1:256" x14ac:dyDescent="0.2">
      <c r="A745" s="582"/>
      <c r="B745" s="822" t="s">
        <v>211</v>
      </c>
      <c r="C745" s="823"/>
      <c r="D745" s="823"/>
      <c r="E745" s="823"/>
      <c r="F745" s="823"/>
      <c r="G745" s="823"/>
      <c r="H745" s="823"/>
      <c r="I745" s="824"/>
      <c r="J745" s="583"/>
      <c r="K745" s="584"/>
      <c r="L745" s="584"/>
      <c r="M745" s="585"/>
      <c r="N745" s="585"/>
      <c r="O745" s="585"/>
      <c r="P745" s="585"/>
      <c r="Q745" s="585"/>
      <c r="R745" s="585"/>
      <c r="S745" s="585"/>
      <c r="T745" s="585"/>
      <c r="U745" s="585"/>
      <c r="V745" s="585"/>
      <c r="W745" s="585"/>
      <c r="X745" s="585"/>
      <c r="Y745" s="585"/>
      <c r="Z745" s="585"/>
      <c r="AA745" s="585"/>
      <c r="AB745" s="585"/>
      <c r="AC745" s="585"/>
      <c r="AD745" s="585"/>
      <c r="AE745" s="585"/>
      <c r="AF745" s="585"/>
      <c r="AG745" s="585"/>
      <c r="AH745" s="585"/>
      <c r="AI745" s="585"/>
      <c r="AJ745" s="585"/>
      <c r="AK745" s="585"/>
      <c r="AL745" s="585"/>
      <c r="AM745" s="585"/>
      <c r="AN745" s="585"/>
      <c r="AO745" s="585"/>
      <c r="AP745" s="585"/>
      <c r="AQ745" s="585"/>
      <c r="AR745" s="585"/>
      <c r="AS745" s="585"/>
      <c r="AT745" s="585"/>
      <c r="AU745" s="585"/>
      <c r="AV745" s="585"/>
      <c r="AW745" s="585"/>
      <c r="AX745" s="585"/>
      <c r="AY745" s="585"/>
      <c r="AZ745" s="585"/>
      <c r="BA745" s="585"/>
      <c r="BB745" s="585"/>
      <c r="BC745" s="585"/>
      <c r="BD745" s="585"/>
      <c r="BE745" s="585"/>
      <c r="BF745" s="585"/>
      <c r="BG745" s="585"/>
      <c r="BH745" s="585"/>
      <c r="BI745" s="585"/>
      <c r="BJ745" s="585"/>
      <c r="BK745" s="585"/>
      <c r="BL745" s="585"/>
      <c r="BM745" s="585"/>
      <c r="BN745" s="585"/>
      <c r="BO745" s="585"/>
      <c r="BP745" s="585"/>
      <c r="BQ745" s="585"/>
      <c r="BR745" s="585"/>
      <c r="BS745" s="585"/>
      <c r="BT745" s="585"/>
      <c r="BU745" s="585"/>
      <c r="BV745" s="585"/>
      <c r="BW745" s="585"/>
      <c r="BX745" s="585"/>
      <c r="BY745" s="585"/>
      <c r="BZ745" s="585"/>
      <c r="CA745" s="585"/>
      <c r="CB745" s="585"/>
      <c r="CC745" s="585"/>
      <c r="CD745" s="585"/>
      <c r="CE745" s="585"/>
      <c r="CF745" s="585"/>
      <c r="CG745" s="585"/>
      <c r="CH745" s="585"/>
      <c r="CI745" s="585"/>
      <c r="CJ745" s="585"/>
      <c r="CK745" s="585"/>
      <c r="CL745" s="585"/>
      <c r="CM745" s="585"/>
      <c r="CN745" s="585"/>
      <c r="CO745" s="585"/>
      <c r="CP745" s="585"/>
      <c r="CQ745" s="585"/>
      <c r="CR745" s="585"/>
      <c r="CS745" s="585"/>
      <c r="CT745" s="585"/>
      <c r="CU745" s="585"/>
      <c r="CV745" s="585"/>
      <c r="CW745" s="585"/>
      <c r="CX745" s="585"/>
      <c r="CY745" s="585"/>
      <c r="CZ745" s="585"/>
      <c r="DA745" s="585"/>
      <c r="DB745" s="585"/>
      <c r="DC745" s="585"/>
      <c r="DD745" s="585"/>
      <c r="DE745" s="585"/>
      <c r="DF745" s="585"/>
      <c r="DG745" s="585"/>
      <c r="DH745" s="585"/>
      <c r="DI745" s="585"/>
      <c r="DJ745" s="585"/>
      <c r="DK745" s="585"/>
      <c r="DL745" s="585"/>
      <c r="DM745" s="585"/>
      <c r="DN745" s="585"/>
      <c r="DO745" s="585"/>
      <c r="DP745" s="585"/>
      <c r="DQ745" s="585"/>
      <c r="DR745" s="585"/>
      <c r="DS745" s="585"/>
      <c r="DT745" s="585"/>
      <c r="DU745" s="585"/>
      <c r="DV745" s="585"/>
      <c r="DW745" s="585"/>
      <c r="DX745" s="585"/>
      <c r="DY745" s="585"/>
      <c r="DZ745" s="585"/>
      <c r="EA745" s="585"/>
      <c r="EB745" s="585"/>
      <c r="EC745" s="585"/>
      <c r="ED745" s="585"/>
      <c r="EE745" s="585"/>
      <c r="EF745" s="585"/>
      <c r="EG745" s="585"/>
      <c r="EH745" s="585"/>
      <c r="EI745" s="585"/>
      <c r="EJ745" s="585"/>
      <c r="EK745" s="585"/>
      <c r="EL745" s="585"/>
      <c r="EM745" s="585"/>
      <c r="EN745" s="585"/>
      <c r="EO745" s="585"/>
      <c r="EP745" s="585"/>
      <c r="EQ745" s="585"/>
      <c r="ER745" s="585"/>
      <c r="ES745" s="585"/>
      <c r="ET745" s="585"/>
      <c r="EU745" s="585"/>
      <c r="EV745" s="585"/>
      <c r="EW745" s="585"/>
      <c r="EX745" s="585"/>
      <c r="EY745" s="585"/>
      <c r="EZ745" s="585"/>
      <c r="FA745" s="585"/>
      <c r="FB745" s="585"/>
      <c r="FC745" s="585"/>
      <c r="FD745" s="585"/>
      <c r="FE745" s="585"/>
      <c r="FF745" s="585"/>
      <c r="FG745" s="585"/>
      <c r="FH745" s="585"/>
      <c r="FI745" s="585"/>
      <c r="FJ745" s="585"/>
      <c r="FK745" s="585"/>
      <c r="FL745" s="585"/>
      <c r="FM745" s="585"/>
      <c r="FN745" s="585"/>
      <c r="FO745" s="585"/>
      <c r="FP745" s="585"/>
      <c r="FQ745" s="585"/>
      <c r="FR745" s="585"/>
      <c r="FS745" s="585"/>
      <c r="FT745" s="585"/>
      <c r="FU745" s="585"/>
      <c r="FV745" s="585"/>
      <c r="FW745" s="585"/>
      <c r="FX745" s="585"/>
      <c r="FY745" s="585"/>
      <c r="FZ745" s="585"/>
      <c r="GA745" s="585"/>
      <c r="GB745" s="585"/>
      <c r="GC745" s="585"/>
      <c r="GD745" s="585"/>
      <c r="GE745" s="585"/>
      <c r="GF745" s="585"/>
      <c r="GG745" s="585"/>
      <c r="GH745" s="585"/>
      <c r="GI745" s="585"/>
      <c r="GJ745" s="585"/>
      <c r="GK745" s="585"/>
      <c r="GL745" s="585"/>
      <c r="GM745" s="585"/>
      <c r="GN745" s="585"/>
      <c r="GO745" s="585"/>
      <c r="GP745" s="585"/>
      <c r="GQ745" s="585"/>
      <c r="GR745" s="585"/>
      <c r="GS745" s="585"/>
      <c r="GT745" s="585"/>
      <c r="GU745" s="585"/>
      <c r="GV745" s="585"/>
      <c r="GW745" s="585"/>
      <c r="GX745" s="585"/>
      <c r="GY745" s="585"/>
      <c r="GZ745" s="585"/>
      <c r="HA745" s="585"/>
      <c r="HB745" s="585"/>
      <c r="HC745" s="585"/>
      <c r="HD745" s="585"/>
      <c r="HE745" s="585"/>
      <c r="HF745" s="585"/>
      <c r="HG745" s="585"/>
      <c r="HH745" s="585"/>
      <c r="HI745" s="585"/>
      <c r="HJ745" s="585"/>
      <c r="HK745" s="585"/>
      <c r="HL745" s="585"/>
      <c r="HM745" s="585"/>
      <c r="HN745" s="585"/>
      <c r="HO745" s="585"/>
      <c r="HP745" s="585"/>
      <c r="HQ745" s="585"/>
      <c r="HR745" s="585"/>
      <c r="HS745" s="585"/>
      <c r="HT745" s="585"/>
      <c r="HU745" s="585"/>
      <c r="HV745" s="585"/>
      <c r="HW745" s="585"/>
      <c r="HX745" s="585"/>
      <c r="HY745" s="585"/>
      <c r="HZ745" s="585"/>
      <c r="IA745" s="585"/>
      <c r="IB745" s="585"/>
      <c r="IC745" s="585"/>
      <c r="ID745" s="585"/>
      <c r="IE745" s="585"/>
      <c r="IF745" s="585"/>
      <c r="IG745" s="585"/>
      <c r="IH745" s="585"/>
      <c r="II745" s="585"/>
      <c r="IJ745" s="585"/>
      <c r="IK745" s="585"/>
      <c r="IL745" s="585"/>
      <c r="IM745" s="585"/>
      <c r="IN745" s="585"/>
      <c r="IO745" s="585"/>
      <c r="IP745" s="585"/>
      <c r="IQ745" s="585"/>
      <c r="IR745" s="585"/>
      <c r="IS745" s="585"/>
      <c r="IT745" s="585"/>
      <c r="IU745" s="585"/>
      <c r="IV745" s="585"/>
    </row>
    <row r="746" spans="1:256" x14ac:dyDescent="0.2">
      <c r="A746" s="582"/>
      <c r="B746" s="822" t="s">
        <v>212</v>
      </c>
      <c r="C746" s="823"/>
      <c r="D746" s="823"/>
      <c r="E746" s="823"/>
      <c r="F746" s="823"/>
      <c r="G746" s="823"/>
      <c r="H746" s="823"/>
      <c r="I746" s="824"/>
      <c r="J746" s="583"/>
      <c r="K746" s="584"/>
      <c r="L746" s="584"/>
      <c r="M746" s="585"/>
      <c r="N746" s="585"/>
      <c r="O746" s="585"/>
      <c r="P746" s="585"/>
      <c r="Q746" s="585"/>
      <c r="R746" s="585"/>
      <c r="S746" s="585"/>
      <c r="T746" s="585"/>
      <c r="U746" s="585"/>
      <c r="V746" s="585"/>
      <c r="W746" s="585"/>
      <c r="X746" s="585"/>
      <c r="Y746" s="585"/>
      <c r="Z746" s="585"/>
      <c r="AA746" s="585"/>
      <c r="AB746" s="585"/>
      <c r="AC746" s="585"/>
      <c r="AD746" s="585"/>
      <c r="AE746" s="585"/>
      <c r="AF746" s="585"/>
      <c r="AG746" s="585"/>
      <c r="AH746" s="585"/>
      <c r="AI746" s="585"/>
      <c r="AJ746" s="585"/>
      <c r="AK746" s="585"/>
      <c r="AL746" s="585"/>
      <c r="AM746" s="585"/>
      <c r="AN746" s="585"/>
      <c r="AO746" s="585"/>
      <c r="AP746" s="585"/>
      <c r="AQ746" s="585"/>
      <c r="AR746" s="585"/>
      <c r="AS746" s="585"/>
      <c r="AT746" s="585"/>
      <c r="AU746" s="585"/>
      <c r="AV746" s="585"/>
      <c r="AW746" s="585"/>
      <c r="AX746" s="585"/>
      <c r="AY746" s="585"/>
      <c r="AZ746" s="585"/>
      <c r="BA746" s="585"/>
      <c r="BB746" s="585"/>
      <c r="BC746" s="585"/>
      <c r="BD746" s="585"/>
      <c r="BE746" s="585"/>
      <c r="BF746" s="585"/>
      <c r="BG746" s="585"/>
      <c r="BH746" s="585"/>
      <c r="BI746" s="585"/>
      <c r="BJ746" s="585"/>
      <c r="BK746" s="585"/>
      <c r="BL746" s="585"/>
      <c r="BM746" s="585"/>
      <c r="BN746" s="585"/>
      <c r="BO746" s="585"/>
      <c r="BP746" s="585"/>
      <c r="BQ746" s="585"/>
      <c r="BR746" s="585"/>
      <c r="BS746" s="585"/>
      <c r="BT746" s="585"/>
      <c r="BU746" s="585"/>
      <c r="BV746" s="585"/>
      <c r="BW746" s="585"/>
      <c r="BX746" s="585"/>
      <c r="BY746" s="585"/>
      <c r="BZ746" s="585"/>
      <c r="CA746" s="585"/>
      <c r="CB746" s="585"/>
      <c r="CC746" s="585"/>
      <c r="CD746" s="585"/>
      <c r="CE746" s="585"/>
      <c r="CF746" s="585"/>
      <c r="CG746" s="585"/>
      <c r="CH746" s="585"/>
      <c r="CI746" s="585"/>
      <c r="CJ746" s="585"/>
      <c r="CK746" s="585"/>
      <c r="CL746" s="585"/>
      <c r="CM746" s="585"/>
      <c r="CN746" s="585"/>
      <c r="CO746" s="585"/>
      <c r="CP746" s="585"/>
      <c r="CQ746" s="585"/>
      <c r="CR746" s="585"/>
      <c r="CS746" s="585"/>
      <c r="CT746" s="585"/>
      <c r="CU746" s="585"/>
      <c r="CV746" s="585"/>
      <c r="CW746" s="585"/>
      <c r="CX746" s="585"/>
      <c r="CY746" s="585"/>
      <c r="CZ746" s="585"/>
      <c r="DA746" s="585"/>
      <c r="DB746" s="585"/>
      <c r="DC746" s="585"/>
      <c r="DD746" s="585"/>
      <c r="DE746" s="585"/>
      <c r="DF746" s="585"/>
      <c r="DG746" s="585"/>
      <c r="DH746" s="585"/>
      <c r="DI746" s="585"/>
      <c r="DJ746" s="585"/>
      <c r="DK746" s="585"/>
      <c r="DL746" s="585"/>
      <c r="DM746" s="585"/>
      <c r="DN746" s="585"/>
      <c r="DO746" s="585"/>
      <c r="DP746" s="585"/>
      <c r="DQ746" s="585"/>
      <c r="DR746" s="585"/>
      <c r="DS746" s="585"/>
      <c r="DT746" s="585"/>
      <c r="DU746" s="585"/>
      <c r="DV746" s="585"/>
      <c r="DW746" s="585"/>
      <c r="DX746" s="585"/>
      <c r="DY746" s="585"/>
      <c r="DZ746" s="585"/>
      <c r="EA746" s="585"/>
      <c r="EB746" s="585"/>
      <c r="EC746" s="585"/>
      <c r="ED746" s="585"/>
      <c r="EE746" s="585"/>
      <c r="EF746" s="585"/>
      <c r="EG746" s="585"/>
      <c r="EH746" s="585"/>
      <c r="EI746" s="585"/>
      <c r="EJ746" s="585"/>
      <c r="EK746" s="585"/>
      <c r="EL746" s="585"/>
      <c r="EM746" s="585"/>
      <c r="EN746" s="585"/>
      <c r="EO746" s="585"/>
      <c r="EP746" s="585"/>
      <c r="EQ746" s="585"/>
      <c r="ER746" s="585"/>
      <c r="ES746" s="585"/>
      <c r="ET746" s="585"/>
      <c r="EU746" s="585"/>
      <c r="EV746" s="585"/>
      <c r="EW746" s="585"/>
      <c r="EX746" s="585"/>
      <c r="EY746" s="585"/>
      <c r="EZ746" s="585"/>
      <c r="FA746" s="585"/>
      <c r="FB746" s="585"/>
      <c r="FC746" s="585"/>
      <c r="FD746" s="585"/>
      <c r="FE746" s="585"/>
      <c r="FF746" s="585"/>
      <c r="FG746" s="585"/>
      <c r="FH746" s="585"/>
      <c r="FI746" s="585"/>
      <c r="FJ746" s="585"/>
      <c r="FK746" s="585"/>
      <c r="FL746" s="585"/>
      <c r="FM746" s="585"/>
      <c r="FN746" s="585"/>
      <c r="FO746" s="585"/>
      <c r="FP746" s="585"/>
      <c r="FQ746" s="585"/>
      <c r="FR746" s="585"/>
      <c r="FS746" s="585"/>
      <c r="FT746" s="585"/>
      <c r="FU746" s="585"/>
      <c r="FV746" s="585"/>
      <c r="FW746" s="585"/>
      <c r="FX746" s="585"/>
      <c r="FY746" s="585"/>
      <c r="FZ746" s="585"/>
      <c r="GA746" s="585"/>
      <c r="GB746" s="585"/>
      <c r="GC746" s="585"/>
      <c r="GD746" s="585"/>
      <c r="GE746" s="585"/>
      <c r="GF746" s="585"/>
      <c r="GG746" s="585"/>
      <c r="GH746" s="585"/>
      <c r="GI746" s="585"/>
      <c r="GJ746" s="585"/>
      <c r="GK746" s="585"/>
      <c r="GL746" s="585"/>
      <c r="GM746" s="585"/>
      <c r="GN746" s="585"/>
      <c r="GO746" s="585"/>
      <c r="GP746" s="585"/>
      <c r="GQ746" s="585"/>
      <c r="GR746" s="585"/>
      <c r="GS746" s="585"/>
      <c r="GT746" s="585"/>
      <c r="GU746" s="585"/>
      <c r="GV746" s="585"/>
      <c r="GW746" s="585"/>
      <c r="GX746" s="585"/>
      <c r="GY746" s="585"/>
      <c r="GZ746" s="585"/>
      <c r="HA746" s="585"/>
      <c r="HB746" s="585"/>
      <c r="HC746" s="585"/>
      <c r="HD746" s="585"/>
      <c r="HE746" s="585"/>
      <c r="HF746" s="585"/>
      <c r="HG746" s="585"/>
      <c r="HH746" s="585"/>
      <c r="HI746" s="585"/>
      <c r="HJ746" s="585"/>
      <c r="HK746" s="585"/>
      <c r="HL746" s="585"/>
      <c r="HM746" s="585"/>
      <c r="HN746" s="585"/>
      <c r="HO746" s="585"/>
      <c r="HP746" s="585"/>
      <c r="HQ746" s="585"/>
      <c r="HR746" s="585"/>
      <c r="HS746" s="585"/>
      <c r="HT746" s="585"/>
      <c r="HU746" s="585"/>
      <c r="HV746" s="585"/>
      <c r="HW746" s="585"/>
      <c r="HX746" s="585"/>
      <c r="HY746" s="585"/>
      <c r="HZ746" s="585"/>
      <c r="IA746" s="585"/>
      <c r="IB746" s="585"/>
      <c r="IC746" s="585"/>
      <c r="ID746" s="585"/>
      <c r="IE746" s="585"/>
      <c r="IF746" s="585"/>
      <c r="IG746" s="585"/>
      <c r="IH746" s="585"/>
      <c r="II746" s="585"/>
      <c r="IJ746" s="585"/>
      <c r="IK746" s="585"/>
      <c r="IL746" s="585"/>
      <c r="IM746" s="585"/>
      <c r="IN746" s="585"/>
      <c r="IO746" s="585"/>
      <c r="IP746" s="585"/>
      <c r="IQ746" s="585"/>
      <c r="IR746" s="585"/>
      <c r="IS746" s="585"/>
      <c r="IT746" s="585"/>
      <c r="IU746" s="585"/>
      <c r="IV746" s="585"/>
    </row>
    <row r="747" spans="1:256" ht="12.75" customHeight="1" x14ac:dyDescent="0.2">
      <c r="A747" s="582"/>
      <c r="B747" s="894" t="str">
        <f>B4</f>
        <v>Substituição dos sistemas de climatização dos cartórios do Edifício Sede por VRF</v>
      </c>
      <c r="C747" s="895"/>
      <c r="D747" s="895"/>
      <c r="E747" s="895"/>
      <c r="F747" s="895"/>
      <c r="G747" s="895"/>
      <c r="H747" s="895"/>
      <c r="I747" s="896"/>
      <c r="J747" s="583"/>
      <c r="K747" s="584"/>
      <c r="L747" s="584"/>
      <c r="M747" s="585"/>
      <c r="N747" s="585"/>
      <c r="O747" s="585"/>
      <c r="P747" s="585"/>
      <c r="Q747" s="585"/>
      <c r="R747" s="585"/>
      <c r="S747" s="585"/>
      <c r="T747" s="585"/>
      <c r="U747" s="585"/>
      <c r="V747" s="585"/>
      <c r="W747" s="585"/>
      <c r="X747" s="585"/>
      <c r="Y747" s="585"/>
      <c r="Z747" s="585"/>
      <c r="AA747" s="585"/>
      <c r="AB747" s="585"/>
      <c r="AC747" s="585"/>
      <c r="AD747" s="585"/>
      <c r="AE747" s="585"/>
      <c r="AF747" s="585"/>
      <c r="AG747" s="585"/>
      <c r="AH747" s="585"/>
      <c r="AI747" s="585"/>
      <c r="AJ747" s="585"/>
      <c r="AK747" s="585"/>
      <c r="AL747" s="585"/>
      <c r="AM747" s="585"/>
      <c r="AN747" s="585"/>
      <c r="AO747" s="585"/>
      <c r="AP747" s="585"/>
      <c r="AQ747" s="585"/>
      <c r="AR747" s="585"/>
      <c r="AS747" s="585"/>
      <c r="AT747" s="585"/>
      <c r="AU747" s="585"/>
      <c r="AV747" s="585"/>
      <c r="AW747" s="585"/>
      <c r="AX747" s="585"/>
      <c r="AY747" s="585"/>
      <c r="AZ747" s="585"/>
      <c r="BA747" s="585"/>
      <c r="BB747" s="585"/>
      <c r="BC747" s="585"/>
      <c r="BD747" s="585"/>
      <c r="BE747" s="585"/>
      <c r="BF747" s="585"/>
      <c r="BG747" s="585"/>
      <c r="BH747" s="585"/>
      <c r="BI747" s="585"/>
      <c r="BJ747" s="585"/>
      <c r="BK747" s="585"/>
      <c r="BL747" s="585"/>
      <c r="BM747" s="585"/>
      <c r="BN747" s="585"/>
      <c r="BO747" s="585"/>
      <c r="BP747" s="585"/>
      <c r="BQ747" s="585"/>
      <c r="BR747" s="585"/>
      <c r="BS747" s="585"/>
      <c r="BT747" s="585"/>
      <c r="BU747" s="585"/>
      <c r="BV747" s="585"/>
      <c r="BW747" s="585"/>
      <c r="BX747" s="585"/>
      <c r="BY747" s="585"/>
      <c r="BZ747" s="585"/>
      <c r="CA747" s="585"/>
      <c r="CB747" s="585"/>
      <c r="CC747" s="585"/>
      <c r="CD747" s="585"/>
      <c r="CE747" s="585"/>
      <c r="CF747" s="585"/>
      <c r="CG747" s="585"/>
      <c r="CH747" s="585"/>
      <c r="CI747" s="585"/>
      <c r="CJ747" s="585"/>
      <c r="CK747" s="585"/>
      <c r="CL747" s="585"/>
      <c r="CM747" s="585"/>
      <c r="CN747" s="585"/>
      <c r="CO747" s="585"/>
      <c r="CP747" s="585"/>
      <c r="CQ747" s="585"/>
      <c r="CR747" s="585"/>
      <c r="CS747" s="585"/>
      <c r="CT747" s="585"/>
      <c r="CU747" s="585"/>
      <c r="CV747" s="585"/>
      <c r="CW747" s="585"/>
      <c r="CX747" s="585"/>
      <c r="CY747" s="585"/>
      <c r="CZ747" s="585"/>
      <c r="DA747" s="585"/>
      <c r="DB747" s="585"/>
      <c r="DC747" s="585"/>
      <c r="DD747" s="585"/>
      <c r="DE747" s="585"/>
      <c r="DF747" s="585"/>
      <c r="DG747" s="585"/>
      <c r="DH747" s="585"/>
      <c r="DI747" s="585"/>
      <c r="DJ747" s="585"/>
      <c r="DK747" s="585"/>
      <c r="DL747" s="585"/>
      <c r="DM747" s="585"/>
      <c r="DN747" s="585"/>
      <c r="DO747" s="585"/>
      <c r="DP747" s="585"/>
      <c r="DQ747" s="585"/>
      <c r="DR747" s="585"/>
      <c r="DS747" s="585"/>
      <c r="DT747" s="585"/>
      <c r="DU747" s="585"/>
      <c r="DV747" s="585"/>
      <c r="DW747" s="585"/>
      <c r="DX747" s="585"/>
      <c r="DY747" s="585"/>
      <c r="DZ747" s="585"/>
      <c r="EA747" s="585"/>
      <c r="EB747" s="585"/>
      <c r="EC747" s="585"/>
      <c r="ED747" s="585"/>
      <c r="EE747" s="585"/>
      <c r="EF747" s="585"/>
      <c r="EG747" s="585"/>
      <c r="EH747" s="585"/>
      <c r="EI747" s="585"/>
      <c r="EJ747" s="585"/>
      <c r="EK747" s="585"/>
      <c r="EL747" s="585"/>
      <c r="EM747" s="585"/>
      <c r="EN747" s="585"/>
      <c r="EO747" s="585"/>
      <c r="EP747" s="585"/>
      <c r="EQ747" s="585"/>
      <c r="ER747" s="585"/>
      <c r="ES747" s="585"/>
      <c r="ET747" s="585"/>
      <c r="EU747" s="585"/>
      <c r="EV747" s="585"/>
      <c r="EW747" s="585"/>
      <c r="EX747" s="585"/>
      <c r="EY747" s="585"/>
      <c r="EZ747" s="585"/>
      <c r="FA747" s="585"/>
      <c r="FB747" s="585"/>
      <c r="FC747" s="585"/>
      <c r="FD747" s="585"/>
      <c r="FE747" s="585"/>
      <c r="FF747" s="585"/>
      <c r="FG747" s="585"/>
      <c r="FH747" s="585"/>
      <c r="FI747" s="585"/>
      <c r="FJ747" s="585"/>
      <c r="FK747" s="585"/>
      <c r="FL747" s="585"/>
      <c r="FM747" s="585"/>
      <c r="FN747" s="585"/>
      <c r="FO747" s="585"/>
      <c r="FP747" s="585"/>
      <c r="FQ747" s="585"/>
      <c r="FR747" s="585"/>
      <c r="FS747" s="585"/>
      <c r="FT747" s="585"/>
      <c r="FU747" s="585"/>
      <c r="FV747" s="585"/>
      <c r="FW747" s="585"/>
      <c r="FX747" s="585"/>
      <c r="FY747" s="585"/>
      <c r="FZ747" s="585"/>
      <c r="GA747" s="585"/>
      <c r="GB747" s="585"/>
      <c r="GC747" s="585"/>
      <c r="GD747" s="585"/>
      <c r="GE747" s="585"/>
      <c r="GF747" s="585"/>
      <c r="GG747" s="585"/>
      <c r="GH747" s="585"/>
      <c r="GI747" s="585"/>
      <c r="GJ747" s="585"/>
      <c r="GK747" s="585"/>
      <c r="GL747" s="585"/>
      <c r="GM747" s="585"/>
      <c r="GN747" s="585"/>
      <c r="GO747" s="585"/>
      <c r="GP747" s="585"/>
      <c r="GQ747" s="585"/>
      <c r="GR747" s="585"/>
      <c r="GS747" s="585"/>
      <c r="GT747" s="585"/>
      <c r="GU747" s="585"/>
      <c r="GV747" s="585"/>
      <c r="GW747" s="585"/>
      <c r="GX747" s="585"/>
      <c r="GY747" s="585"/>
      <c r="GZ747" s="585"/>
      <c r="HA747" s="585"/>
      <c r="HB747" s="585"/>
      <c r="HC747" s="585"/>
      <c r="HD747" s="585"/>
      <c r="HE747" s="585"/>
      <c r="HF747" s="585"/>
      <c r="HG747" s="585"/>
      <c r="HH747" s="585"/>
      <c r="HI747" s="585"/>
      <c r="HJ747" s="585"/>
      <c r="HK747" s="585"/>
      <c r="HL747" s="585"/>
      <c r="HM747" s="585"/>
      <c r="HN747" s="585"/>
      <c r="HO747" s="585"/>
      <c r="HP747" s="585"/>
      <c r="HQ747" s="585"/>
      <c r="HR747" s="585"/>
      <c r="HS747" s="585"/>
      <c r="HT747" s="585"/>
      <c r="HU747" s="585"/>
      <c r="HV747" s="585"/>
      <c r="HW747" s="585"/>
      <c r="HX747" s="585"/>
      <c r="HY747" s="585"/>
      <c r="HZ747" s="585"/>
      <c r="IA747" s="585"/>
      <c r="IB747" s="585"/>
      <c r="IC747" s="585"/>
      <c r="ID747" s="585"/>
      <c r="IE747" s="585"/>
      <c r="IF747" s="585"/>
      <c r="IG747" s="585"/>
      <c r="IH747" s="585"/>
      <c r="II747" s="585"/>
      <c r="IJ747" s="585"/>
      <c r="IK747" s="585"/>
      <c r="IL747" s="585"/>
      <c r="IM747" s="585"/>
      <c r="IN747" s="585"/>
      <c r="IO747" s="585"/>
      <c r="IP747" s="585"/>
      <c r="IQ747" s="585"/>
      <c r="IR747" s="585"/>
      <c r="IS747" s="585"/>
      <c r="IT747" s="585"/>
      <c r="IU747" s="585"/>
      <c r="IV747" s="585"/>
    </row>
    <row r="748" spans="1:256" ht="12.75" customHeight="1" x14ac:dyDescent="0.2">
      <c r="A748" s="582"/>
      <c r="B748" s="847"/>
      <c r="C748" s="848"/>
      <c r="D748" s="848"/>
      <c r="E748" s="848"/>
      <c r="F748" s="848"/>
      <c r="G748" s="848"/>
      <c r="H748" s="848"/>
      <c r="I748" s="849"/>
      <c r="J748" s="583"/>
      <c r="K748" s="584"/>
      <c r="L748" s="584"/>
      <c r="M748" s="585"/>
      <c r="N748" s="585"/>
      <c r="O748" s="585"/>
      <c r="P748" s="585"/>
      <c r="Q748" s="585"/>
      <c r="R748" s="585"/>
      <c r="S748" s="585"/>
      <c r="T748" s="585"/>
      <c r="U748" s="585"/>
      <c r="V748" s="585"/>
      <c r="W748" s="585"/>
      <c r="X748" s="585"/>
      <c r="Y748" s="585"/>
      <c r="Z748" s="585"/>
      <c r="AA748" s="585"/>
      <c r="AB748" s="585"/>
      <c r="AC748" s="585"/>
      <c r="AD748" s="585"/>
      <c r="AE748" s="585"/>
      <c r="AF748" s="585"/>
      <c r="AG748" s="585"/>
      <c r="AH748" s="585"/>
      <c r="AI748" s="585"/>
      <c r="AJ748" s="585"/>
      <c r="AK748" s="585"/>
      <c r="AL748" s="585"/>
      <c r="AM748" s="585"/>
      <c r="AN748" s="585"/>
      <c r="AO748" s="585"/>
      <c r="AP748" s="585"/>
      <c r="AQ748" s="585"/>
      <c r="AR748" s="585"/>
      <c r="AS748" s="585"/>
      <c r="AT748" s="585"/>
      <c r="AU748" s="585"/>
      <c r="AV748" s="585"/>
      <c r="AW748" s="585"/>
      <c r="AX748" s="585"/>
      <c r="AY748" s="585"/>
      <c r="AZ748" s="585"/>
      <c r="BA748" s="585"/>
      <c r="BB748" s="585"/>
      <c r="BC748" s="585"/>
      <c r="BD748" s="585"/>
      <c r="BE748" s="585"/>
      <c r="BF748" s="585"/>
      <c r="BG748" s="585"/>
      <c r="BH748" s="585"/>
      <c r="BI748" s="585"/>
      <c r="BJ748" s="585"/>
      <c r="BK748" s="585"/>
      <c r="BL748" s="585"/>
      <c r="BM748" s="585"/>
      <c r="BN748" s="585"/>
      <c r="BO748" s="585"/>
      <c r="BP748" s="585"/>
      <c r="BQ748" s="585"/>
      <c r="BR748" s="585"/>
      <c r="BS748" s="585"/>
      <c r="BT748" s="585"/>
      <c r="BU748" s="585"/>
      <c r="BV748" s="585"/>
      <c r="BW748" s="585"/>
      <c r="BX748" s="585"/>
      <c r="BY748" s="585"/>
      <c r="BZ748" s="585"/>
      <c r="CA748" s="585"/>
      <c r="CB748" s="585"/>
      <c r="CC748" s="585"/>
      <c r="CD748" s="585"/>
      <c r="CE748" s="585"/>
      <c r="CF748" s="585"/>
      <c r="CG748" s="585"/>
      <c r="CH748" s="585"/>
      <c r="CI748" s="585"/>
      <c r="CJ748" s="585"/>
      <c r="CK748" s="585"/>
      <c r="CL748" s="585"/>
      <c r="CM748" s="585"/>
      <c r="CN748" s="585"/>
      <c r="CO748" s="585"/>
      <c r="CP748" s="585"/>
      <c r="CQ748" s="585"/>
      <c r="CR748" s="585"/>
      <c r="CS748" s="585"/>
      <c r="CT748" s="585"/>
      <c r="CU748" s="585"/>
      <c r="CV748" s="585"/>
      <c r="CW748" s="585"/>
      <c r="CX748" s="585"/>
      <c r="CY748" s="585"/>
      <c r="CZ748" s="585"/>
      <c r="DA748" s="585"/>
      <c r="DB748" s="585"/>
      <c r="DC748" s="585"/>
      <c r="DD748" s="585"/>
      <c r="DE748" s="585"/>
      <c r="DF748" s="585"/>
      <c r="DG748" s="585"/>
      <c r="DH748" s="585"/>
      <c r="DI748" s="585"/>
      <c r="DJ748" s="585"/>
      <c r="DK748" s="585"/>
      <c r="DL748" s="585"/>
      <c r="DM748" s="585"/>
      <c r="DN748" s="585"/>
      <c r="DO748" s="585"/>
      <c r="DP748" s="585"/>
      <c r="DQ748" s="585"/>
      <c r="DR748" s="585"/>
      <c r="DS748" s="585"/>
      <c r="DT748" s="585"/>
      <c r="DU748" s="585"/>
      <c r="DV748" s="585"/>
      <c r="DW748" s="585"/>
      <c r="DX748" s="585"/>
      <c r="DY748" s="585"/>
      <c r="DZ748" s="585"/>
      <c r="EA748" s="585"/>
      <c r="EB748" s="585"/>
      <c r="EC748" s="585"/>
      <c r="ED748" s="585"/>
      <c r="EE748" s="585"/>
      <c r="EF748" s="585"/>
      <c r="EG748" s="585"/>
      <c r="EH748" s="585"/>
      <c r="EI748" s="585"/>
      <c r="EJ748" s="585"/>
      <c r="EK748" s="585"/>
      <c r="EL748" s="585"/>
      <c r="EM748" s="585"/>
      <c r="EN748" s="585"/>
      <c r="EO748" s="585"/>
      <c r="EP748" s="585"/>
      <c r="EQ748" s="585"/>
      <c r="ER748" s="585"/>
      <c r="ES748" s="585"/>
      <c r="ET748" s="585"/>
      <c r="EU748" s="585"/>
      <c r="EV748" s="585"/>
      <c r="EW748" s="585"/>
      <c r="EX748" s="585"/>
      <c r="EY748" s="585"/>
      <c r="EZ748" s="585"/>
      <c r="FA748" s="585"/>
      <c r="FB748" s="585"/>
      <c r="FC748" s="585"/>
      <c r="FD748" s="585"/>
      <c r="FE748" s="585"/>
      <c r="FF748" s="585"/>
      <c r="FG748" s="585"/>
      <c r="FH748" s="585"/>
      <c r="FI748" s="585"/>
      <c r="FJ748" s="585"/>
      <c r="FK748" s="585"/>
      <c r="FL748" s="585"/>
      <c r="FM748" s="585"/>
      <c r="FN748" s="585"/>
      <c r="FO748" s="585"/>
      <c r="FP748" s="585"/>
      <c r="FQ748" s="585"/>
      <c r="FR748" s="585"/>
      <c r="FS748" s="585"/>
      <c r="FT748" s="585"/>
      <c r="FU748" s="585"/>
      <c r="FV748" s="585"/>
      <c r="FW748" s="585"/>
      <c r="FX748" s="585"/>
      <c r="FY748" s="585"/>
      <c r="FZ748" s="585"/>
      <c r="GA748" s="585"/>
      <c r="GB748" s="585"/>
      <c r="GC748" s="585"/>
      <c r="GD748" s="585"/>
      <c r="GE748" s="585"/>
      <c r="GF748" s="585"/>
      <c r="GG748" s="585"/>
      <c r="GH748" s="585"/>
      <c r="GI748" s="585"/>
      <c r="GJ748" s="585"/>
      <c r="GK748" s="585"/>
      <c r="GL748" s="585"/>
      <c r="GM748" s="585"/>
      <c r="GN748" s="585"/>
      <c r="GO748" s="585"/>
      <c r="GP748" s="585"/>
      <c r="GQ748" s="585"/>
      <c r="GR748" s="585"/>
      <c r="GS748" s="585"/>
      <c r="GT748" s="585"/>
      <c r="GU748" s="585"/>
      <c r="GV748" s="585"/>
      <c r="GW748" s="585"/>
      <c r="GX748" s="585"/>
      <c r="GY748" s="585"/>
      <c r="GZ748" s="585"/>
      <c r="HA748" s="585"/>
      <c r="HB748" s="585"/>
      <c r="HC748" s="585"/>
      <c r="HD748" s="585"/>
      <c r="HE748" s="585"/>
      <c r="HF748" s="585"/>
      <c r="HG748" s="585"/>
      <c r="HH748" s="585"/>
      <c r="HI748" s="585"/>
      <c r="HJ748" s="585"/>
      <c r="HK748" s="585"/>
      <c r="HL748" s="585"/>
      <c r="HM748" s="585"/>
      <c r="HN748" s="585"/>
      <c r="HO748" s="585"/>
      <c r="HP748" s="585"/>
      <c r="HQ748" s="585"/>
      <c r="HR748" s="585"/>
      <c r="HS748" s="585"/>
      <c r="HT748" s="585"/>
      <c r="HU748" s="585"/>
      <c r="HV748" s="585"/>
      <c r="HW748" s="585"/>
      <c r="HX748" s="585"/>
      <c r="HY748" s="585"/>
      <c r="HZ748" s="585"/>
      <c r="IA748" s="585"/>
      <c r="IB748" s="585"/>
      <c r="IC748" s="585"/>
      <c r="ID748" s="585"/>
      <c r="IE748" s="585"/>
      <c r="IF748" s="585"/>
      <c r="IG748" s="585"/>
      <c r="IH748" s="585"/>
      <c r="II748" s="585"/>
      <c r="IJ748" s="585"/>
      <c r="IK748" s="585"/>
      <c r="IL748" s="585"/>
      <c r="IM748" s="585"/>
      <c r="IN748" s="585"/>
      <c r="IO748" s="585"/>
      <c r="IP748" s="585"/>
      <c r="IQ748" s="585"/>
      <c r="IR748" s="585"/>
      <c r="IS748" s="585"/>
      <c r="IT748" s="585"/>
      <c r="IU748" s="585"/>
      <c r="IV748" s="585"/>
    </row>
    <row r="749" spans="1:256" s="589" customFormat="1" ht="17.25" customHeight="1" x14ac:dyDescent="0.2">
      <c r="A749" s="586"/>
      <c r="B749" s="882" t="str">
        <f>'[8]Anexo 2 elétrica'!H36</f>
        <v>ELE-022</v>
      </c>
      <c r="C749" s="883"/>
      <c r="D749" s="883"/>
      <c r="E749" s="883"/>
      <c r="F749" s="883"/>
      <c r="G749" s="883"/>
      <c r="H749" s="883"/>
      <c r="I749" s="884"/>
      <c r="J749" s="587"/>
      <c r="K749" s="587"/>
      <c r="L749" s="587"/>
      <c r="M749" s="588"/>
      <c r="N749" s="588"/>
      <c r="O749" s="588"/>
      <c r="P749" s="588"/>
      <c r="Q749" s="588"/>
      <c r="R749" s="588"/>
      <c r="S749" s="588"/>
      <c r="T749" s="588"/>
      <c r="U749" s="588"/>
      <c r="V749" s="588"/>
      <c r="W749" s="588"/>
      <c r="X749" s="588"/>
      <c r="Y749" s="588"/>
      <c r="Z749" s="588"/>
      <c r="AA749" s="588"/>
      <c r="AB749" s="588"/>
      <c r="AC749" s="588"/>
      <c r="AD749" s="588"/>
      <c r="AE749" s="588"/>
      <c r="AF749" s="588"/>
      <c r="AG749" s="588"/>
      <c r="AH749" s="588"/>
      <c r="AI749" s="588"/>
      <c r="AJ749" s="588"/>
      <c r="AK749" s="588"/>
      <c r="AL749" s="588"/>
      <c r="AM749" s="588"/>
      <c r="AN749" s="588"/>
      <c r="AO749" s="588"/>
      <c r="AP749" s="588"/>
      <c r="AQ749" s="588"/>
      <c r="AR749" s="588"/>
      <c r="AS749" s="588"/>
      <c r="AT749" s="588"/>
      <c r="AU749" s="588"/>
      <c r="AV749" s="588"/>
      <c r="AW749" s="588"/>
      <c r="AX749" s="588"/>
      <c r="AY749" s="588"/>
      <c r="AZ749" s="588"/>
      <c r="BA749" s="588"/>
      <c r="BB749" s="588"/>
      <c r="BC749" s="588"/>
      <c r="BD749" s="588"/>
      <c r="BE749" s="588"/>
      <c r="BF749" s="588"/>
      <c r="BG749" s="588"/>
      <c r="BH749" s="588"/>
      <c r="BI749" s="588"/>
      <c r="BJ749" s="588"/>
      <c r="BK749" s="588"/>
      <c r="BL749" s="588"/>
      <c r="BM749" s="588"/>
      <c r="BN749" s="588"/>
      <c r="BO749" s="588"/>
      <c r="BP749" s="588"/>
      <c r="BQ749" s="588"/>
      <c r="BR749" s="588"/>
      <c r="BS749" s="588"/>
      <c r="BT749" s="588"/>
      <c r="BU749" s="588"/>
      <c r="BV749" s="588"/>
      <c r="BW749" s="588"/>
      <c r="BX749" s="588"/>
      <c r="BY749" s="588"/>
      <c r="BZ749" s="588"/>
      <c r="CA749" s="588"/>
      <c r="CB749" s="588"/>
      <c r="CC749" s="588"/>
      <c r="CD749" s="588"/>
      <c r="CE749" s="588"/>
      <c r="CF749" s="588"/>
      <c r="CG749" s="588"/>
      <c r="CH749" s="588"/>
      <c r="CI749" s="588"/>
      <c r="CJ749" s="588"/>
      <c r="CK749" s="588"/>
      <c r="CL749" s="588"/>
      <c r="CM749" s="588"/>
      <c r="CN749" s="588"/>
      <c r="CO749" s="588"/>
      <c r="CP749" s="588"/>
      <c r="CQ749" s="588"/>
      <c r="CR749" s="588"/>
      <c r="CS749" s="588"/>
      <c r="CT749" s="588"/>
      <c r="CU749" s="588"/>
      <c r="CV749" s="588"/>
      <c r="CW749" s="588"/>
      <c r="CX749" s="588"/>
      <c r="CY749" s="588"/>
      <c r="CZ749" s="588"/>
      <c r="DA749" s="588"/>
      <c r="DB749" s="588"/>
      <c r="DC749" s="588"/>
      <c r="DD749" s="588"/>
      <c r="DE749" s="588"/>
      <c r="DF749" s="588"/>
      <c r="DG749" s="588"/>
      <c r="DH749" s="588"/>
      <c r="DI749" s="588"/>
      <c r="DJ749" s="588"/>
      <c r="DK749" s="588"/>
      <c r="DL749" s="588"/>
      <c r="DM749" s="588"/>
      <c r="DN749" s="588"/>
      <c r="DO749" s="588"/>
      <c r="DP749" s="588"/>
      <c r="DQ749" s="588"/>
      <c r="DR749" s="588"/>
      <c r="DS749" s="588"/>
      <c r="DT749" s="588"/>
      <c r="DU749" s="588"/>
      <c r="DV749" s="588"/>
      <c r="DW749" s="588"/>
      <c r="DX749" s="588"/>
      <c r="DY749" s="588"/>
      <c r="DZ749" s="588"/>
      <c r="EA749" s="588"/>
      <c r="EB749" s="588"/>
      <c r="EC749" s="588"/>
      <c r="ED749" s="588"/>
      <c r="EE749" s="588"/>
      <c r="EF749" s="588"/>
      <c r="EG749" s="588"/>
      <c r="EH749" s="588"/>
      <c r="EI749" s="588"/>
      <c r="EJ749" s="588"/>
      <c r="EK749" s="588"/>
      <c r="EL749" s="588"/>
      <c r="EM749" s="588"/>
      <c r="EN749" s="588"/>
      <c r="EO749" s="588"/>
      <c r="EP749" s="588"/>
      <c r="EQ749" s="588"/>
      <c r="ER749" s="588"/>
      <c r="ES749" s="588"/>
      <c r="ET749" s="588"/>
      <c r="EU749" s="588"/>
      <c r="EV749" s="588"/>
      <c r="EW749" s="588"/>
      <c r="EX749" s="588"/>
      <c r="EY749" s="588"/>
      <c r="EZ749" s="588"/>
      <c r="FA749" s="588"/>
      <c r="FB749" s="588"/>
      <c r="FC749" s="588"/>
      <c r="FD749" s="588"/>
      <c r="FE749" s="588"/>
      <c r="FF749" s="588"/>
      <c r="FG749" s="588"/>
      <c r="FH749" s="588"/>
      <c r="FI749" s="588"/>
      <c r="FJ749" s="588"/>
      <c r="FK749" s="588"/>
      <c r="FL749" s="588"/>
      <c r="FM749" s="588"/>
      <c r="FN749" s="588"/>
      <c r="FO749" s="588"/>
      <c r="FP749" s="588"/>
      <c r="FQ749" s="588"/>
      <c r="FR749" s="588"/>
      <c r="FS749" s="588"/>
      <c r="FT749" s="588"/>
      <c r="FU749" s="588"/>
      <c r="FV749" s="588"/>
      <c r="FW749" s="588"/>
      <c r="FX749" s="588"/>
      <c r="FY749" s="588"/>
      <c r="FZ749" s="588"/>
      <c r="GA749" s="588"/>
      <c r="GB749" s="588"/>
      <c r="GC749" s="588"/>
      <c r="GD749" s="588"/>
      <c r="GE749" s="588"/>
      <c r="GF749" s="588"/>
      <c r="GG749" s="588"/>
      <c r="GH749" s="588"/>
      <c r="GI749" s="588"/>
      <c r="GJ749" s="588"/>
      <c r="GK749" s="588"/>
      <c r="GL749" s="588"/>
      <c r="GM749" s="588"/>
      <c r="GN749" s="588"/>
      <c r="GO749" s="588"/>
      <c r="GP749" s="588"/>
      <c r="GQ749" s="588"/>
      <c r="GR749" s="588"/>
      <c r="GS749" s="588"/>
      <c r="GT749" s="588"/>
      <c r="GU749" s="588"/>
      <c r="GV749" s="588"/>
      <c r="GW749" s="588"/>
      <c r="GX749" s="588"/>
      <c r="GY749" s="588"/>
      <c r="GZ749" s="588"/>
      <c r="HA749" s="588"/>
      <c r="HB749" s="588"/>
      <c r="HC749" s="588"/>
      <c r="HD749" s="588"/>
      <c r="HE749" s="588"/>
      <c r="HF749" s="588"/>
      <c r="HG749" s="588"/>
      <c r="HH749" s="588"/>
      <c r="HI749" s="588"/>
      <c r="HJ749" s="588"/>
      <c r="HK749" s="588"/>
      <c r="HL749" s="588"/>
      <c r="HM749" s="588"/>
      <c r="HN749" s="588"/>
      <c r="HO749" s="588"/>
      <c r="HP749" s="588"/>
      <c r="HQ749" s="588"/>
      <c r="HR749" s="588"/>
      <c r="HS749" s="588"/>
      <c r="HT749" s="588"/>
      <c r="HU749" s="588"/>
      <c r="HV749" s="588"/>
      <c r="HW749" s="588"/>
      <c r="HX749" s="588"/>
      <c r="HY749" s="588"/>
      <c r="HZ749" s="588"/>
      <c r="IA749" s="588"/>
      <c r="IB749" s="588"/>
      <c r="IC749" s="588"/>
      <c r="ID749" s="588"/>
      <c r="IE749" s="588"/>
      <c r="IF749" s="588"/>
      <c r="IG749" s="588"/>
      <c r="IH749" s="588"/>
      <c r="II749" s="588"/>
      <c r="IJ749" s="588"/>
      <c r="IK749" s="588"/>
      <c r="IL749" s="588"/>
      <c r="IM749" s="588"/>
      <c r="IN749" s="588"/>
      <c r="IO749" s="588"/>
      <c r="IP749" s="588"/>
      <c r="IQ749" s="588"/>
      <c r="IR749" s="588"/>
      <c r="IS749" s="588"/>
      <c r="IT749" s="588"/>
      <c r="IU749" s="588"/>
      <c r="IV749" s="588"/>
    </row>
    <row r="750" spans="1:256" s="589" customFormat="1" ht="17.25" customHeight="1" x14ac:dyDescent="0.2">
      <c r="A750" s="586"/>
      <c r="B750" s="885" t="s">
        <v>215</v>
      </c>
      <c r="C750" s="886"/>
      <c r="D750" s="590" t="s">
        <v>22</v>
      </c>
      <c r="E750" s="590" t="s">
        <v>216</v>
      </c>
      <c r="F750" s="887" t="s">
        <v>217</v>
      </c>
      <c r="G750" s="888"/>
      <c r="H750" s="887" t="s">
        <v>218</v>
      </c>
      <c r="I750" s="889"/>
      <c r="J750" s="587"/>
      <c r="K750" s="587"/>
      <c r="L750" s="587"/>
      <c r="M750" s="588"/>
      <c r="N750" s="588"/>
      <c r="O750" s="588"/>
      <c r="P750" s="588"/>
      <c r="Q750" s="588"/>
      <c r="R750" s="588"/>
      <c r="S750" s="588"/>
      <c r="T750" s="588"/>
      <c r="U750" s="588"/>
      <c r="V750" s="588"/>
      <c r="W750" s="588"/>
      <c r="X750" s="588"/>
      <c r="Y750" s="588"/>
      <c r="Z750" s="588"/>
      <c r="AA750" s="588"/>
      <c r="AB750" s="588"/>
      <c r="AC750" s="588"/>
      <c r="AD750" s="588"/>
      <c r="AE750" s="588"/>
      <c r="AF750" s="588"/>
      <c r="AG750" s="588"/>
      <c r="AH750" s="588"/>
      <c r="AI750" s="588"/>
      <c r="AJ750" s="588"/>
      <c r="AK750" s="588"/>
      <c r="AL750" s="588"/>
      <c r="AM750" s="588"/>
      <c r="AN750" s="588"/>
      <c r="AO750" s="588"/>
      <c r="AP750" s="588"/>
      <c r="AQ750" s="588"/>
      <c r="AR750" s="588"/>
      <c r="AS750" s="588"/>
      <c r="AT750" s="588"/>
      <c r="AU750" s="588"/>
      <c r="AV750" s="588"/>
      <c r="AW750" s="588"/>
      <c r="AX750" s="588"/>
      <c r="AY750" s="588"/>
      <c r="AZ750" s="588"/>
      <c r="BA750" s="588"/>
      <c r="BB750" s="588"/>
      <c r="BC750" s="588"/>
      <c r="BD750" s="588"/>
      <c r="BE750" s="588"/>
      <c r="BF750" s="588"/>
      <c r="BG750" s="588"/>
      <c r="BH750" s="588"/>
      <c r="BI750" s="588"/>
      <c r="BJ750" s="588"/>
      <c r="BK750" s="588"/>
      <c r="BL750" s="588"/>
      <c r="BM750" s="588"/>
      <c r="BN750" s="588"/>
      <c r="BO750" s="588"/>
      <c r="BP750" s="588"/>
      <c r="BQ750" s="588"/>
      <c r="BR750" s="588"/>
      <c r="BS750" s="588"/>
      <c r="BT750" s="588"/>
      <c r="BU750" s="588"/>
      <c r="BV750" s="588"/>
      <c r="BW750" s="588"/>
      <c r="BX750" s="588"/>
      <c r="BY750" s="588"/>
      <c r="BZ750" s="588"/>
      <c r="CA750" s="588"/>
      <c r="CB750" s="588"/>
      <c r="CC750" s="588"/>
      <c r="CD750" s="588"/>
      <c r="CE750" s="588"/>
      <c r="CF750" s="588"/>
      <c r="CG750" s="588"/>
      <c r="CH750" s="588"/>
      <c r="CI750" s="588"/>
      <c r="CJ750" s="588"/>
      <c r="CK750" s="588"/>
      <c r="CL750" s="588"/>
      <c r="CM750" s="588"/>
      <c r="CN750" s="588"/>
      <c r="CO750" s="588"/>
      <c r="CP750" s="588"/>
      <c r="CQ750" s="588"/>
      <c r="CR750" s="588"/>
      <c r="CS750" s="588"/>
      <c r="CT750" s="588"/>
      <c r="CU750" s="588"/>
      <c r="CV750" s="588"/>
      <c r="CW750" s="588"/>
      <c r="CX750" s="588"/>
      <c r="CY750" s="588"/>
      <c r="CZ750" s="588"/>
      <c r="DA750" s="588"/>
      <c r="DB750" s="588"/>
      <c r="DC750" s="588"/>
      <c r="DD750" s="588"/>
      <c r="DE750" s="588"/>
      <c r="DF750" s="588"/>
      <c r="DG750" s="588"/>
      <c r="DH750" s="588"/>
      <c r="DI750" s="588"/>
      <c r="DJ750" s="588"/>
      <c r="DK750" s="588"/>
      <c r="DL750" s="588"/>
      <c r="DM750" s="588"/>
      <c r="DN750" s="588"/>
      <c r="DO750" s="588"/>
      <c r="DP750" s="588"/>
      <c r="DQ750" s="588"/>
      <c r="DR750" s="588"/>
      <c r="DS750" s="588"/>
      <c r="DT750" s="588"/>
      <c r="DU750" s="588"/>
      <c r="DV750" s="588"/>
      <c r="DW750" s="588"/>
      <c r="DX750" s="588"/>
      <c r="DY750" s="588"/>
      <c r="DZ750" s="588"/>
      <c r="EA750" s="588"/>
      <c r="EB750" s="588"/>
      <c r="EC750" s="588"/>
      <c r="ED750" s="588"/>
      <c r="EE750" s="588"/>
      <c r="EF750" s="588"/>
      <c r="EG750" s="588"/>
      <c r="EH750" s="588"/>
      <c r="EI750" s="588"/>
      <c r="EJ750" s="588"/>
      <c r="EK750" s="588"/>
      <c r="EL750" s="588"/>
      <c r="EM750" s="588"/>
      <c r="EN750" s="588"/>
      <c r="EO750" s="588"/>
      <c r="EP750" s="588"/>
      <c r="EQ750" s="588"/>
      <c r="ER750" s="588"/>
      <c r="ES750" s="588"/>
      <c r="ET750" s="588"/>
      <c r="EU750" s="588"/>
      <c r="EV750" s="588"/>
      <c r="EW750" s="588"/>
      <c r="EX750" s="588"/>
      <c r="EY750" s="588"/>
      <c r="EZ750" s="588"/>
      <c r="FA750" s="588"/>
      <c r="FB750" s="588"/>
      <c r="FC750" s="588"/>
      <c r="FD750" s="588"/>
      <c r="FE750" s="588"/>
      <c r="FF750" s="588"/>
      <c r="FG750" s="588"/>
      <c r="FH750" s="588"/>
      <c r="FI750" s="588"/>
      <c r="FJ750" s="588"/>
      <c r="FK750" s="588"/>
      <c r="FL750" s="588"/>
      <c r="FM750" s="588"/>
      <c r="FN750" s="588"/>
      <c r="FO750" s="588"/>
      <c r="FP750" s="588"/>
      <c r="FQ750" s="588"/>
      <c r="FR750" s="588"/>
      <c r="FS750" s="588"/>
      <c r="FT750" s="588"/>
      <c r="FU750" s="588"/>
      <c r="FV750" s="588"/>
      <c r="FW750" s="588"/>
      <c r="FX750" s="588"/>
      <c r="FY750" s="588"/>
      <c r="FZ750" s="588"/>
      <c r="GA750" s="588"/>
      <c r="GB750" s="588"/>
      <c r="GC750" s="588"/>
      <c r="GD750" s="588"/>
      <c r="GE750" s="588"/>
      <c r="GF750" s="588"/>
      <c r="GG750" s="588"/>
      <c r="GH750" s="588"/>
      <c r="GI750" s="588"/>
      <c r="GJ750" s="588"/>
      <c r="GK750" s="588"/>
      <c r="GL750" s="588"/>
      <c r="GM750" s="588"/>
      <c r="GN750" s="588"/>
      <c r="GO750" s="588"/>
      <c r="GP750" s="588"/>
      <c r="GQ750" s="588"/>
      <c r="GR750" s="588"/>
      <c r="GS750" s="588"/>
      <c r="GT750" s="588"/>
      <c r="GU750" s="588"/>
      <c r="GV750" s="588"/>
      <c r="GW750" s="588"/>
      <c r="GX750" s="588"/>
      <c r="GY750" s="588"/>
      <c r="GZ750" s="588"/>
      <c r="HA750" s="588"/>
      <c r="HB750" s="588"/>
      <c r="HC750" s="588"/>
      <c r="HD750" s="588"/>
      <c r="HE750" s="588"/>
      <c r="HF750" s="588"/>
      <c r="HG750" s="588"/>
      <c r="HH750" s="588"/>
      <c r="HI750" s="588"/>
      <c r="HJ750" s="588"/>
      <c r="HK750" s="588"/>
      <c r="HL750" s="588"/>
      <c r="HM750" s="588"/>
      <c r="HN750" s="588"/>
      <c r="HO750" s="588"/>
      <c r="HP750" s="588"/>
      <c r="HQ750" s="588"/>
      <c r="HR750" s="588"/>
      <c r="HS750" s="588"/>
      <c r="HT750" s="588"/>
      <c r="HU750" s="588"/>
      <c r="HV750" s="588"/>
      <c r="HW750" s="588"/>
      <c r="HX750" s="588"/>
      <c r="HY750" s="588"/>
      <c r="HZ750" s="588"/>
      <c r="IA750" s="588"/>
      <c r="IB750" s="588"/>
      <c r="IC750" s="588"/>
      <c r="ID750" s="588"/>
      <c r="IE750" s="588"/>
      <c r="IF750" s="588"/>
      <c r="IG750" s="588"/>
      <c r="IH750" s="588"/>
      <c r="II750" s="588"/>
      <c r="IJ750" s="588"/>
      <c r="IK750" s="588"/>
      <c r="IL750" s="588"/>
      <c r="IM750" s="588"/>
      <c r="IN750" s="588"/>
      <c r="IO750" s="588"/>
      <c r="IP750" s="588"/>
      <c r="IQ750" s="588"/>
      <c r="IR750" s="588"/>
      <c r="IS750" s="588"/>
      <c r="IT750" s="588"/>
      <c r="IU750" s="588"/>
      <c r="IV750" s="588"/>
    </row>
    <row r="751" spans="1:256" s="177" customFormat="1" ht="62.25" customHeight="1" x14ac:dyDescent="0.2">
      <c r="A751" s="591" t="str">
        <f>B749</f>
        <v>ELE-022</v>
      </c>
      <c r="B751" s="890" t="str">
        <f>'[8]Anexo 2 elétrica'!B36</f>
        <v>Relocação de 3 disjuntores (tripolar 25A, 32A e 40A), conforme projeto elétrico.</v>
      </c>
      <c r="C751" s="891"/>
      <c r="D751" s="560" t="s">
        <v>8</v>
      </c>
      <c r="E751" s="101" t="s">
        <v>1047</v>
      </c>
      <c r="F751" s="836" t="s">
        <v>217</v>
      </c>
      <c r="G751" s="837"/>
      <c r="H751" s="892" t="s">
        <v>221</v>
      </c>
      <c r="I751" s="893"/>
      <c r="J751" s="178" t="e">
        <f>#REF!</f>
        <v>#REF!</v>
      </c>
      <c r="K751" s="175"/>
      <c r="L751" s="175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  <c r="AZ751" s="176"/>
      <c r="BA751" s="176"/>
      <c r="BB751" s="176"/>
      <c r="BC751" s="176"/>
      <c r="BD751" s="176"/>
      <c r="BE751" s="176"/>
      <c r="BF751" s="176"/>
      <c r="BG751" s="176"/>
      <c r="BH751" s="176"/>
      <c r="BI751" s="176"/>
      <c r="BJ751" s="176"/>
      <c r="BK751" s="176"/>
      <c r="BL751" s="176"/>
      <c r="BM751" s="176"/>
      <c r="BN751" s="176"/>
      <c r="BO751" s="176"/>
      <c r="BP751" s="176"/>
      <c r="BQ751" s="176"/>
      <c r="BR751" s="176"/>
      <c r="BS751" s="176"/>
      <c r="BT751" s="176"/>
      <c r="BU751" s="176"/>
      <c r="BV751" s="176"/>
      <c r="BW751" s="176"/>
      <c r="BX751" s="176"/>
      <c r="BY751" s="176"/>
      <c r="BZ751" s="176"/>
      <c r="CA751" s="176"/>
      <c r="CB751" s="176"/>
      <c r="CC751" s="176"/>
      <c r="CD751" s="176"/>
      <c r="CE751" s="176"/>
      <c r="CF751" s="176"/>
      <c r="CG751" s="176"/>
      <c r="CH751" s="176"/>
      <c r="CI751" s="176"/>
      <c r="CJ751" s="176"/>
      <c r="CK751" s="176"/>
      <c r="CL751" s="176"/>
      <c r="CM751" s="176"/>
      <c r="CN751" s="176"/>
      <c r="CO751" s="176"/>
      <c r="CP751" s="176"/>
      <c r="CQ751" s="176"/>
      <c r="CR751" s="176"/>
      <c r="CS751" s="176"/>
      <c r="CT751" s="176"/>
      <c r="CU751" s="176"/>
      <c r="CV751" s="176"/>
      <c r="CW751" s="176"/>
      <c r="CX751" s="176"/>
      <c r="CY751" s="176"/>
      <c r="CZ751" s="176"/>
      <c r="DA751" s="176"/>
      <c r="DB751" s="176"/>
      <c r="DC751" s="176"/>
      <c r="DD751" s="176"/>
      <c r="DE751" s="176"/>
      <c r="DF751" s="176"/>
      <c r="DG751" s="176"/>
      <c r="DH751" s="176"/>
      <c r="DI751" s="176"/>
      <c r="DJ751" s="176"/>
      <c r="DK751" s="176"/>
      <c r="DL751" s="176"/>
      <c r="DM751" s="176"/>
      <c r="DN751" s="176"/>
      <c r="DO751" s="176"/>
      <c r="DP751" s="176"/>
      <c r="DQ751" s="176"/>
      <c r="DR751" s="176"/>
      <c r="DS751" s="176"/>
      <c r="DT751" s="176"/>
      <c r="DU751" s="176"/>
      <c r="DV751" s="176"/>
      <c r="DW751" s="176"/>
      <c r="DX751" s="176"/>
      <c r="DY751" s="176"/>
      <c r="DZ751" s="176"/>
      <c r="EA751" s="176"/>
      <c r="EB751" s="176"/>
      <c r="EC751" s="176"/>
      <c r="ED751" s="176"/>
      <c r="EE751" s="176"/>
      <c r="EF751" s="176"/>
      <c r="EG751" s="176"/>
      <c r="EH751" s="176"/>
      <c r="EI751" s="176"/>
      <c r="EJ751" s="176"/>
      <c r="EK751" s="176"/>
      <c r="EL751" s="176"/>
      <c r="EM751" s="176"/>
      <c r="EN751" s="176"/>
      <c r="EO751" s="176"/>
      <c r="EP751" s="176"/>
      <c r="EQ751" s="176"/>
      <c r="ER751" s="176"/>
      <c r="ES751" s="176"/>
      <c r="ET751" s="176"/>
      <c r="EU751" s="176"/>
      <c r="EV751" s="176"/>
      <c r="EW751" s="176"/>
      <c r="EX751" s="176"/>
      <c r="EY751" s="176"/>
      <c r="EZ751" s="176"/>
      <c r="FA751" s="176"/>
      <c r="FB751" s="176"/>
      <c r="FC751" s="176"/>
      <c r="FD751" s="176"/>
      <c r="FE751" s="176"/>
      <c r="FF751" s="176"/>
      <c r="FG751" s="176"/>
      <c r="FH751" s="176"/>
      <c r="FI751" s="176"/>
      <c r="FJ751" s="176"/>
      <c r="FK751" s="176"/>
      <c r="FL751" s="176"/>
      <c r="FM751" s="176"/>
      <c r="FN751" s="176"/>
      <c r="FO751" s="176"/>
      <c r="FP751" s="176"/>
      <c r="FQ751" s="176"/>
      <c r="FR751" s="176"/>
      <c r="FS751" s="176"/>
      <c r="FT751" s="176"/>
      <c r="FU751" s="176"/>
      <c r="FV751" s="176"/>
      <c r="FW751" s="176"/>
      <c r="FX751" s="176"/>
      <c r="FY751" s="176"/>
      <c r="FZ751" s="176"/>
      <c r="GA751" s="176"/>
      <c r="GB751" s="176"/>
      <c r="GC751" s="176"/>
      <c r="GD751" s="176"/>
      <c r="GE751" s="176"/>
      <c r="GF751" s="176"/>
      <c r="GG751" s="176"/>
      <c r="GH751" s="176"/>
      <c r="GI751" s="176"/>
      <c r="GJ751" s="176"/>
      <c r="GK751" s="176"/>
      <c r="GL751" s="176"/>
      <c r="GM751" s="176"/>
      <c r="GN751" s="176"/>
      <c r="GO751" s="176"/>
      <c r="GP751" s="176"/>
      <c r="GQ751" s="176"/>
      <c r="GR751" s="176"/>
      <c r="GS751" s="176"/>
      <c r="GT751" s="176"/>
      <c r="GU751" s="176"/>
      <c r="GV751" s="176"/>
      <c r="GW751" s="176"/>
      <c r="GX751" s="176"/>
      <c r="GY751" s="176"/>
      <c r="GZ751" s="176"/>
      <c r="HA751" s="176"/>
      <c r="HB751" s="176"/>
      <c r="HC751" s="176"/>
      <c r="HD751" s="176"/>
      <c r="HE751" s="176"/>
      <c r="HF751" s="176"/>
      <c r="HG751" s="176"/>
      <c r="HH751" s="176"/>
      <c r="HI751" s="176"/>
      <c r="HJ751" s="176"/>
      <c r="HK751" s="176"/>
      <c r="HL751" s="176"/>
      <c r="HM751" s="176"/>
      <c r="HN751" s="176"/>
      <c r="HO751" s="176"/>
      <c r="HP751" s="176"/>
      <c r="HQ751" s="176"/>
      <c r="HR751" s="176"/>
      <c r="HS751" s="176"/>
      <c r="HT751" s="176"/>
      <c r="HU751" s="176"/>
      <c r="HV751" s="176"/>
      <c r="HW751" s="176"/>
      <c r="HX751" s="176"/>
      <c r="HY751" s="176"/>
      <c r="HZ751" s="176"/>
      <c r="IA751" s="176"/>
      <c r="IB751" s="176"/>
      <c r="IC751" s="176"/>
      <c r="ID751" s="176"/>
      <c r="IE751" s="176"/>
      <c r="IF751" s="176"/>
      <c r="IG751" s="176"/>
      <c r="IH751" s="176"/>
      <c r="II751" s="176"/>
      <c r="IJ751" s="176"/>
      <c r="IK751" s="176"/>
      <c r="IL751" s="176"/>
      <c r="IM751" s="176"/>
      <c r="IN751" s="176"/>
      <c r="IO751" s="176"/>
      <c r="IP751" s="176"/>
      <c r="IQ751" s="176"/>
      <c r="IR751" s="176"/>
      <c r="IS751" s="176"/>
      <c r="IT751" s="176"/>
      <c r="IU751" s="176"/>
      <c r="IV751" s="176"/>
    </row>
    <row r="752" spans="1:256" s="177" customFormat="1" x14ac:dyDescent="0.2">
      <c r="A752" s="591"/>
      <c r="B752" s="102"/>
      <c r="C752" s="672"/>
      <c r="D752" s="672"/>
      <c r="E752" s="672"/>
      <c r="F752" s="104"/>
      <c r="G752" s="105"/>
      <c r="H752" s="106"/>
      <c r="I752" s="107"/>
      <c r="J752" s="179"/>
      <c r="K752" s="175"/>
      <c r="L752" s="175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  <c r="AZ752" s="176"/>
      <c r="BA752" s="176"/>
      <c r="BB752" s="176"/>
      <c r="BC752" s="176"/>
      <c r="BD752" s="176"/>
      <c r="BE752" s="176"/>
      <c r="BF752" s="176"/>
      <c r="BG752" s="176"/>
      <c r="BH752" s="176"/>
      <c r="BI752" s="176"/>
      <c r="BJ752" s="176"/>
      <c r="BK752" s="176"/>
      <c r="BL752" s="176"/>
      <c r="BM752" s="176"/>
      <c r="BN752" s="176"/>
      <c r="BO752" s="176"/>
      <c r="BP752" s="176"/>
      <c r="BQ752" s="176"/>
      <c r="BR752" s="176"/>
      <c r="BS752" s="176"/>
      <c r="BT752" s="176"/>
      <c r="BU752" s="176"/>
      <c r="BV752" s="176"/>
      <c r="BW752" s="176"/>
      <c r="BX752" s="176"/>
      <c r="BY752" s="176"/>
      <c r="BZ752" s="176"/>
      <c r="CA752" s="176"/>
      <c r="CB752" s="176"/>
      <c r="CC752" s="176"/>
      <c r="CD752" s="176"/>
      <c r="CE752" s="176"/>
      <c r="CF752" s="176"/>
      <c r="CG752" s="176"/>
      <c r="CH752" s="176"/>
      <c r="CI752" s="176"/>
      <c r="CJ752" s="176"/>
      <c r="CK752" s="176"/>
      <c r="CL752" s="176"/>
      <c r="CM752" s="176"/>
      <c r="CN752" s="176"/>
      <c r="CO752" s="176"/>
      <c r="CP752" s="176"/>
      <c r="CQ752" s="176"/>
      <c r="CR752" s="176"/>
      <c r="CS752" s="176"/>
      <c r="CT752" s="176"/>
      <c r="CU752" s="176"/>
      <c r="CV752" s="176"/>
      <c r="CW752" s="176"/>
      <c r="CX752" s="176"/>
      <c r="CY752" s="176"/>
      <c r="CZ752" s="176"/>
      <c r="DA752" s="176"/>
      <c r="DB752" s="176"/>
      <c r="DC752" s="176"/>
      <c r="DD752" s="176"/>
      <c r="DE752" s="176"/>
      <c r="DF752" s="176"/>
      <c r="DG752" s="176"/>
      <c r="DH752" s="176"/>
      <c r="DI752" s="176"/>
      <c r="DJ752" s="176"/>
      <c r="DK752" s="176"/>
      <c r="DL752" s="176"/>
      <c r="DM752" s="176"/>
      <c r="DN752" s="176"/>
      <c r="DO752" s="176"/>
      <c r="DP752" s="176"/>
      <c r="DQ752" s="176"/>
      <c r="DR752" s="176"/>
      <c r="DS752" s="176"/>
      <c r="DT752" s="176"/>
      <c r="DU752" s="176"/>
      <c r="DV752" s="176"/>
      <c r="DW752" s="176"/>
      <c r="DX752" s="176"/>
      <c r="DY752" s="176"/>
      <c r="DZ752" s="176"/>
      <c r="EA752" s="176"/>
      <c r="EB752" s="176"/>
      <c r="EC752" s="176"/>
      <c r="ED752" s="176"/>
      <c r="EE752" s="176"/>
      <c r="EF752" s="176"/>
      <c r="EG752" s="176"/>
      <c r="EH752" s="176"/>
      <c r="EI752" s="176"/>
      <c r="EJ752" s="176"/>
      <c r="EK752" s="176"/>
      <c r="EL752" s="176"/>
      <c r="EM752" s="176"/>
      <c r="EN752" s="176"/>
      <c r="EO752" s="176"/>
      <c r="EP752" s="176"/>
      <c r="EQ752" s="176"/>
      <c r="ER752" s="176"/>
      <c r="ES752" s="176"/>
      <c r="ET752" s="176"/>
      <c r="EU752" s="176"/>
      <c r="EV752" s="176"/>
      <c r="EW752" s="176"/>
      <c r="EX752" s="176"/>
      <c r="EY752" s="176"/>
      <c r="EZ752" s="176"/>
      <c r="FA752" s="176"/>
      <c r="FB752" s="176"/>
      <c r="FC752" s="176"/>
      <c r="FD752" s="176"/>
      <c r="FE752" s="176"/>
      <c r="FF752" s="176"/>
      <c r="FG752" s="176"/>
      <c r="FH752" s="176"/>
      <c r="FI752" s="176"/>
      <c r="FJ752" s="176"/>
      <c r="FK752" s="176"/>
      <c r="FL752" s="176"/>
      <c r="FM752" s="176"/>
      <c r="FN752" s="176"/>
      <c r="FO752" s="176"/>
      <c r="FP752" s="176"/>
      <c r="FQ752" s="176"/>
      <c r="FR752" s="176"/>
      <c r="FS752" s="176"/>
      <c r="FT752" s="176"/>
      <c r="FU752" s="176"/>
      <c r="FV752" s="176"/>
      <c r="FW752" s="176"/>
      <c r="FX752" s="176"/>
      <c r="FY752" s="176"/>
      <c r="FZ752" s="176"/>
      <c r="GA752" s="176"/>
      <c r="GB752" s="176"/>
      <c r="GC752" s="176"/>
      <c r="GD752" s="176"/>
      <c r="GE752" s="176"/>
      <c r="GF752" s="176"/>
      <c r="GG752" s="176"/>
      <c r="GH752" s="176"/>
      <c r="GI752" s="176"/>
      <c r="GJ752" s="176"/>
      <c r="GK752" s="176"/>
      <c r="GL752" s="176"/>
      <c r="GM752" s="176"/>
      <c r="GN752" s="176"/>
      <c r="GO752" s="176"/>
      <c r="GP752" s="176"/>
      <c r="GQ752" s="176"/>
      <c r="GR752" s="176"/>
      <c r="GS752" s="176"/>
      <c r="GT752" s="176"/>
      <c r="GU752" s="176"/>
      <c r="GV752" s="176"/>
      <c r="GW752" s="176"/>
      <c r="GX752" s="176"/>
      <c r="GY752" s="176"/>
      <c r="GZ752" s="176"/>
      <c r="HA752" s="176"/>
      <c r="HB752" s="176"/>
      <c r="HC752" s="176"/>
      <c r="HD752" s="176"/>
      <c r="HE752" s="176"/>
      <c r="HF752" s="176"/>
      <c r="HG752" s="176"/>
      <c r="HH752" s="176"/>
      <c r="HI752" s="176"/>
      <c r="HJ752" s="176"/>
      <c r="HK752" s="176"/>
      <c r="HL752" s="176"/>
      <c r="HM752" s="176"/>
      <c r="HN752" s="176"/>
      <c r="HO752" s="176"/>
      <c r="HP752" s="176"/>
      <c r="HQ752" s="176"/>
      <c r="HR752" s="176"/>
      <c r="HS752" s="176"/>
      <c r="HT752" s="176"/>
      <c r="HU752" s="176"/>
      <c r="HV752" s="176"/>
      <c r="HW752" s="176"/>
      <c r="HX752" s="176"/>
      <c r="HY752" s="176"/>
      <c r="HZ752" s="176"/>
      <c r="IA752" s="176"/>
      <c r="IB752" s="176"/>
      <c r="IC752" s="176"/>
      <c r="ID752" s="176"/>
      <c r="IE752" s="176"/>
      <c r="IF752" s="176"/>
      <c r="IG752" s="176"/>
      <c r="IH752" s="176"/>
      <c r="II752" s="176"/>
      <c r="IJ752" s="176"/>
      <c r="IK752" s="176"/>
      <c r="IL752" s="176"/>
      <c r="IM752" s="176"/>
      <c r="IN752" s="176"/>
      <c r="IO752" s="176"/>
      <c r="IP752" s="176"/>
      <c r="IQ752" s="176"/>
      <c r="IR752" s="176"/>
      <c r="IS752" s="176"/>
      <c r="IT752" s="176"/>
      <c r="IU752" s="176"/>
      <c r="IV752" s="176"/>
    </row>
    <row r="753" spans="1:256" s="177" customFormat="1" x14ac:dyDescent="0.2">
      <c r="A753" s="591"/>
      <c r="B753" s="866" t="s">
        <v>222</v>
      </c>
      <c r="C753" s="813" t="s">
        <v>22</v>
      </c>
      <c r="D753" s="813" t="s">
        <v>223</v>
      </c>
      <c r="E753" s="813" t="s">
        <v>17</v>
      </c>
      <c r="F753" s="816" t="s">
        <v>224</v>
      </c>
      <c r="G753" s="818" t="s">
        <v>225</v>
      </c>
      <c r="H753" s="819"/>
      <c r="I753" s="820" t="s">
        <v>226</v>
      </c>
      <c r="J753" s="179"/>
      <c r="K753" s="175"/>
      <c r="L753" s="175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  <c r="AZ753" s="176"/>
      <c r="BA753" s="176"/>
      <c r="BB753" s="176"/>
      <c r="BC753" s="176"/>
      <c r="BD753" s="176"/>
      <c r="BE753" s="176"/>
      <c r="BF753" s="176"/>
      <c r="BG753" s="176"/>
      <c r="BH753" s="176"/>
      <c r="BI753" s="176"/>
      <c r="BJ753" s="176"/>
      <c r="BK753" s="176"/>
      <c r="BL753" s="176"/>
      <c r="BM753" s="176"/>
      <c r="BN753" s="176"/>
      <c r="BO753" s="176"/>
      <c r="BP753" s="176"/>
      <c r="BQ753" s="176"/>
      <c r="BR753" s="176"/>
      <c r="BS753" s="176"/>
      <c r="BT753" s="176"/>
      <c r="BU753" s="176"/>
      <c r="BV753" s="176"/>
      <c r="BW753" s="176"/>
      <c r="BX753" s="176"/>
      <c r="BY753" s="176"/>
      <c r="BZ753" s="176"/>
      <c r="CA753" s="176"/>
      <c r="CB753" s="176"/>
      <c r="CC753" s="176"/>
      <c r="CD753" s="176"/>
      <c r="CE753" s="176"/>
      <c r="CF753" s="176"/>
      <c r="CG753" s="176"/>
      <c r="CH753" s="176"/>
      <c r="CI753" s="176"/>
      <c r="CJ753" s="176"/>
      <c r="CK753" s="176"/>
      <c r="CL753" s="176"/>
      <c r="CM753" s="176"/>
      <c r="CN753" s="176"/>
      <c r="CO753" s="176"/>
      <c r="CP753" s="176"/>
      <c r="CQ753" s="176"/>
      <c r="CR753" s="176"/>
      <c r="CS753" s="176"/>
      <c r="CT753" s="176"/>
      <c r="CU753" s="176"/>
      <c r="CV753" s="176"/>
      <c r="CW753" s="176"/>
      <c r="CX753" s="176"/>
      <c r="CY753" s="176"/>
      <c r="CZ753" s="176"/>
      <c r="DA753" s="176"/>
      <c r="DB753" s="176"/>
      <c r="DC753" s="176"/>
      <c r="DD753" s="176"/>
      <c r="DE753" s="176"/>
      <c r="DF753" s="176"/>
      <c r="DG753" s="176"/>
      <c r="DH753" s="176"/>
      <c r="DI753" s="176"/>
      <c r="DJ753" s="176"/>
      <c r="DK753" s="176"/>
      <c r="DL753" s="176"/>
      <c r="DM753" s="176"/>
      <c r="DN753" s="176"/>
      <c r="DO753" s="176"/>
      <c r="DP753" s="176"/>
      <c r="DQ753" s="176"/>
      <c r="DR753" s="176"/>
      <c r="DS753" s="176"/>
      <c r="DT753" s="176"/>
      <c r="DU753" s="176"/>
      <c r="DV753" s="176"/>
      <c r="DW753" s="176"/>
      <c r="DX753" s="176"/>
      <c r="DY753" s="176"/>
      <c r="DZ753" s="176"/>
      <c r="EA753" s="176"/>
      <c r="EB753" s="176"/>
      <c r="EC753" s="176"/>
      <c r="ED753" s="176"/>
      <c r="EE753" s="176"/>
      <c r="EF753" s="176"/>
      <c r="EG753" s="176"/>
      <c r="EH753" s="176"/>
      <c r="EI753" s="176"/>
      <c r="EJ753" s="176"/>
      <c r="EK753" s="176"/>
      <c r="EL753" s="176"/>
      <c r="EM753" s="176"/>
      <c r="EN753" s="176"/>
      <c r="EO753" s="176"/>
      <c r="EP753" s="176"/>
      <c r="EQ753" s="176"/>
      <c r="ER753" s="176"/>
      <c r="ES753" s="176"/>
      <c r="ET753" s="176"/>
      <c r="EU753" s="176"/>
      <c r="EV753" s="176"/>
      <c r="EW753" s="176"/>
      <c r="EX753" s="176"/>
      <c r="EY753" s="176"/>
      <c r="EZ753" s="176"/>
      <c r="FA753" s="176"/>
      <c r="FB753" s="176"/>
      <c r="FC753" s="176"/>
      <c r="FD753" s="176"/>
      <c r="FE753" s="176"/>
      <c r="FF753" s="176"/>
      <c r="FG753" s="176"/>
      <c r="FH753" s="176"/>
      <c r="FI753" s="176"/>
      <c r="FJ753" s="176"/>
      <c r="FK753" s="176"/>
      <c r="FL753" s="176"/>
      <c r="FM753" s="176"/>
      <c r="FN753" s="176"/>
      <c r="FO753" s="176"/>
      <c r="FP753" s="176"/>
      <c r="FQ753" s="176"/>
      <c r="FR753" s="176"/>
      <c r="FS753" s="176"/>
      <c r="FT753" s="176"/>
      <c r="FU753" s="176"/>
      <c r="FV753" s="176"/>
      <c r="FW753" s="176"/>
      <c r="FX753" s="176"/>
      <c r="FY753" s="176"/>
      <c r="FZ753" s="176"/>
      <c r="GA753" s="176"/>
      <c r="GB753" s="176"/>
      <c r="GC753" s="176"/>
      <c r="GD753" s="176"/>
      <c r="GE753" s="176"/>
      <c r="GF753" s="176"/>
      <c r="GG753" s="176"/>
      <c r="GH753" s="176"/>
      <c r="GI753" s="176"/>
      <c r="GJ753" s="176"/>
      <c r="GK753" s="176"/>
      <c r="GL753" s="176"/>
      <c r="GM753" s="176"/>
      <c r="GN753" s="176"/>
      <c r="GO753" s="176"/>
      <c r="GP753" s="176"/>
      <c r="GQ753" s="176"/>
      <c r="GR753" s="176"/>
      <c r="GS753" s="176"/>
      <c r="GT753" s="176"/>
      <c r="GU753" s="176"/>
      <c r="GV753" s="176"/>
      <c r="GW753" s="176"/>
      <c r="GX753" s="176"/>
      <c r="GY753" s="176"/>
      <c r="GZ753" s="176"/>
      <c r="HA753" s="176"/>
      <c r="HB753" s="176"/>
      <c r="HC753" s="176"/>
      <c r="HD753" s="176"/>
      <c r="HE753" s="176"/>
      <c r="HF753" s="176"/>
      <c r="HG753" s="176"/>
      <c r="HH753" s="176"/>
      <c r="HI753" s="176"/>
      <c r="HJ753" s="176"/>
      <c r="HK753" s="176"/>
      <c r="HL753" s="176"/>
      <c r="HM753" s="176"/>
      <c r="HN753" s="176"/>
      <c r="HO753" s="176"/>
      <c r="HP753" s="176"/>
      <c r="HQ753" s="176"/>
      <c r="HR753" s="176"/>
      <c r="HS753" s="176"/>
      <c r="HT753" s="176"/>
      <c r="HU753" s="176"/>
      <c r="HV753" s="176"/>
      <c r="HW753" s="176"/>
      <c r="HX753" s="176"/>
      <c r="HY753" s="176"/>
      <c r="HZ753" s="176"/>
      <c r="IA753" s="176"/>
      <c r="IB753" s="176"/>
      <c r="IC753" s="176"/>
      <c r="ID753" s="176"/>
      <c r="IE753" s="176"/>
      <c r="IF753" s="176"/>
      <c r="IG753" s="176"/>
      <c r="IH753" s="176"/>
      <c r="II753" s="176"/>
      <c r="IJ753" s="176"/>
      <c r="IK753" s="176"/>
      <c r="IL753" s="176"/>
      <c r="IM753" s="176"/>
      <c r="IN753" s="176"/>
      <c r="IO753" s="176"/>
      <c r="IP753" s="176"/>
      <c r="IQ753" s="176"/>
      <c r="IR753" s="176"/>
      <c r="IS753" s="176"/>
      <c r="IT753" s="176"/>
      <c r="IU753" s="176"/>
      <c r="IV753" s="176"/>
    </row>
    <row r="754" spans="1:256" s="177" customFormat="1" x14ac:dyDescent="0.2">
      <c r="A754" s="591"/>
      <c r="B754" s="868"/>
      <c r="C754" s="814"/>
      <c r="D754" s="814"/>
      <c r="E754" s="814"/>
      <c r="F754" s="869"/>
      <c r="G754" s="165" t="s">
        <v>227</v>
      </c>
      <c r="H754" s="166" t="s">
        <v>228</v>
      </c>
      <c r="I754" s="821"/>
      <c r="J754" s="179"/>
      <c r="K754" s="175"/>
      <c r="L754" s="175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  <c r="AZ754" s="176"/>
      <c r="BA754" s="176"/>
      <c r="BB754" s="176"/>
      <c r="BC754" s="176"/>
      <c r="BD754" s="176"/>
      <c r="BE754" s="176"/>
      <c r="BF754" s="176"/>
      <c r="BG754" s="176"/>
      <c r="BH754" s="176"/>
      <c r="BI754" s="176"/>
      <c r="BJ754" s="176"/>
      <c r="BK754" s="176"/>
      <c r="BL754" s="176"/>
      <c r="BM754" s="176"/>
      <c r="BN754" s="176"/>
      <c r="BO754" s="176"/>
      <c r="BP754" s="176"/>
      <c r="BQ754" s="176"/>
      <c r="BR754" s="176"/>
      <c r="BS754" s="176"/>
      <c r="BT754" s="176"/>
      <c r="BU754" s="176"/>
      <c r="BV754" s="176"/>
      <c r="BW754" s="176"/>
      <c r="BX754" s="176"/>
      <c r="BY754" s="176"/>
      <c r="BZ754" s="176"/>
      <c r="CA754" s="176"/>
      <c r="CB754" s="176"/>
      <c r="CC754" s="176"/>
      <c r="CD754" s="176"/>
      <c r="CE754" s="176"/>
      <c r="CF754" s="176"/>
      <c r="CG754" s="176"/>
      <c r="CH754" s="176"/>
      <c r="CI754" s="176"/>
      <c r="CJ754" s="176"/>
      <c r="CK754" s="176"/>
      <c r="CL754" s="176"/>
      <c r="CM754" s="176"/>
      <c r="CN754" s="176"/>
      <c r="CO754" s="176"/>
      <c r="CP754" s="176"/>
      <c r="CQ754" s="176"/>
      <c r="CR754" s="176"/>
      <c r="CS754" s="176"/>
      <c r="CT754" s="176"/>
      <c r="CU754" s="176"/>
      <c r="CV754" s="176"/>
      <c r="CW754" s="176"/>
      <c r="CX754" s="176"/>
      <c r="CY754" s="176"/>
      <c r="CZ754" s="176"/>
      <c r="DA754" s="176"/>
      <c r="DB754" s="176"/>
      <c r="DC754" s="176"/>
      <c r="DD754" s="176"/>
      <c r="DE754" s="176"/>
      <c r="DF754" s="176"/>
      <c r="DG754" s="176"/>
      <c r="DH754" s="176"/>
      <c r="DI754" s="176"/>
      <c r="DJ754" s="176"/>
      <c r="DK754" s="176"/>
      <c r="DL754" s="176"/>
      <c r="DM754" s="176"/>
      <c r="DN754" s="176"/>
      <c r="DO754" s="176"/>
      <c r="DP754" s="176"/>
      <c r="DQ754" s="176"/>
      <c r="DR754" s="176"/>
      <c r="DS754" s="176"/>
      <c r="DT754" s="176"/>
      <c r="DU754" s="176"/>
      <c r="DV754" s="176"/>
      <c r="DW754" s="176"/>
      <c r="DX754" s="176"/>
      <c r="DY754" s="176"/>
      <c r="DZ754" s="176"/>
      <c r="EA754" s="176"/>
      <c r="EB754" s="176"/>
      <c r="EC754" s="176"/>
      <c r="ED754" s="176"/>
      <c r="EE754" s="176"/>
      <c r="EF754" s="176"/>
      <c r="EG754" s="176"/>
      <c r="EH754" s="176"/>
      <c r="EI754" s="176"/>
      <c r="EJ754" s="176"/>
      <c r="EK754" s="176"/>
      <c r="EL754" s="176"/>
      <c r="EM754" s="176"/>
      <c r="EN754" s="176"/>
      <c r="EO754" s="176"/>
      <c r="EP754" s="176"/>
      <c r="EQ754" s="176"/>
      <c r="ER754" s="176"/>
      <c r="ES754" s="176"/>
      <c r="ET754" s="176"/>
      <c r="EU754" s="176"/>
      <c r="EV754" s="176"/>
      <c r="EW754" s="176"/>
      <c r="EX754" s="176"/>
      <c r="EY754" s="176"/>
      <c r="EZ754" s="176"/>
      <c r="FA754" s="176"/>
      <c r="FB754" s="176"/>
      <c r="FC754" s="176"/>
      <c r="FD754" s="176"/>
      <c r="FE754" s="176"/>
      <c r="FF754" s="176"/>
      <c r="FG754" s="176"/>
      <c r="FH754" s="176"/>
      <c r="FI754" s="176"/>
      <c r="FJ754" s="176"/>
      <c r="FK754" s="176"/>
      <c r="FL754" s="176"/>
      <c r="FM754" s="176"/>
      <c r="FN754" s="176"/>
      <c r="FO754" s="176"/>
      <c r="FP754" s="176"/>
      <c r="FQ754" s="176"/>
      <c r="FR754" s="176"/>
      <c r="FS754" s="176"/>
      <c r="FT754" s="176"/>
      <c r="FU754" s="176"/>
      <c r="FV754" s="176"/>
      <c r="FW754" s="176"/>
      <c r="FX754" s="176"/>
      <c r="FY754" s="176"/>
      <c r="FZ754" s="176"/>
      <c r="GA754" s="176"/>
      <c r="GB754" s="176"/>
      <c r="GC754" s="176"/>
      <c r="GD754" s="176"/>
      <c r="GE754" s="176"/>
      <c r="GF754" s="176"/>
      <c r="GG754" s="176"/>
      <c r="GH754" s="176"/>
      <c r="GI754" s="176"/>
      <c r="GJ754" s="176"/>
      <c r="GK754" s="176"/>
      <c r="GL754" s="176"/>
      <c r="GM754" s="176"/>
      <c r="GN754" s="176"/>
      <c r="GO754" s="176"/>
      <c r="GP754" s="176"/>
      <c r="GQ754" s="176"/>
      <c r="GR754" s="176"/>
      <c r="GS754" s="176"/>
      <c r="GT754" s="176"/>
      <c r="GU754" s="176"/>
      <c r="GV754" s="176"/>
      <c r="GW754" s="176"/>
      <c r="GX754" s="176"/>
      <c r="GY754" s="176"/>
      <c r="GZ754" s="176"/>
      <c r="HA754" s="176"/>
      <c r="HB754" s="176"/>
      <c r="HC754" s="176"/>
      <c r="HD754" s="176"/>
      <c r="HE754" s="176"/>
      <c r="HF754" s="176"/>
      <c r="HG754" s="176"/>
      <c r="HH754" s="176"/>
      <c r="HI754" s="176"/>
      <c r="HJ754" s="176"/>
      <c r="HK754" s="176"/>
      <c r="HL754" s="176"/>
      <c r="HM754" s="176"/>
      <c r="HN754" s="176"/>
      <c r="HO754" s="176"/>
      <c r="HP754" s="176"/>
      <c r="HQ754" s="176"/>
      <c r="HR754" s="176"/>
      <c r="HS754" s="176"/>
      <c r="HT754" s="176"/>
      <c r="HU754" s="176"/>
      <c r="HV754" s="176"/>
      <c r="HW754" s="176"/>
      <c r="HX754" s="176"/>
      <c r="HY754" s="176"/>
      <c r="HZ754" s="176"/>
      <c r="IA754" s="176"/>
      <c r="IB754" s="176"/>
      <c r="IC754" s="176"/>
      <c r="ID754" s="176"/>
      <c r="IE754" s="176"/>
      <c r="IF754" s="176"/>
      <c r="IG754" s="176"/>
      <c r="IH754" s="176"/>
      <c r="II754" s="176"/>
      <c r="IJ754" s="176"/>
      <c r="IK754" s="176"/>
      <c r="IL754" s="176"/>
      <c r="IM754" s="176"/>
      <c r="IN754" s="176"/>
      <c r="IO754" s="176"/>
      <c r="IP754" s="176"/>
      <c r="IQ754" s="176"/>
      <c r="IR754" s="176"/>
      <c r="IS754" s="176"/>
      <c r="IT754" s="176"/>
      <c r="IU754" s="176"/>
      <c r="IV754" s="176"/>
    </row>
    <row r="755" spans="1:256" s="177" customFormat="1" ht="27" customHeight="1" x14ac:dyDescent="0.2">
      <c r="A755" s="591"/>
      <c r="B755" s="81" t="s">
        <v>323</v>
      </c>
      <c r="C755" s="77" t="s">
        <v>8</v>
      </c>
      <c r="D755" s="78">
        <v>88264</v>
      </c>
      <c r="E755" s="79" t="s">
        <v>249</v>
      </c>
      <c r="F755" s="80">
        <f>0.4057*2</f>
        <v>0.81140000000000001</v>
      </c>
      <c r="G755" s="592">
        <f>29.55*2</f>
        <v>59.1</v>
      </c>
      <c r="H755" s="114">
        <f>TRUNC(F755*G755,2)</f>
        <v>47.95</v>
      </c>
      <c r="I755" s="169"/>
      <c r="J755" s="179"/>
      <c r="K755" s="175"/>
      <c r="L755" s="175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  <c r="AZ755" s="176"/>
      <c r="BA755" s="176"/>
      <c r="BB755" s="176"/>
      <c r="BC755" s="176"/>
      <c r="BD755" s="176"/>
      <c r="BE755" s="176"/>
      <c r="BF755" s="176"/>
      <c r="BG755" s="176"/>
      <c r="BH755" s="176"/>
      <c r="BI755" s="176"/>
      <c r="BJ755" s="176"/>
      <c r="BK755" s="176"/>
      <c r="BL755" s="176"/>
      <c r="BM755" s="176"/>
      <c r="BN755" s="176"/>
      <c r="BO755" s="176"/>
      <c r="BP755" s="176"/>
      <c r="BQ755" s="176"/>
      <c r="BR755" s="176"/>
      <c r="BS755" s="176"/>
      <c r="BT755" s="176"/>
      <c r="BU755" s="176"/>
      <c r="BV755" s="176"/>
      <c r="BW755" s="176"/>
      <c r="BX755" s="176"/>
      <c r="BY755" s="176"/>
      <c r="BZ755" s="176"/>
      <c r="CA755" s="176"/>
      <c r="CB755" s="176"/>
      <c r="CC755" s="176"/>
      <c r="CD755" s="176"/>
      <c r="CE755" s="176"/>
      <c r="CF755" s="176"/>
      <c r="CG755" s="176"/>
      <c r="CH755" s="176"/>
      <c r="CI755" s="176"/>
      <c r="CJ755" s="176"/>
      <c r="CK755" s="176"/>
      <c r="CL755" s="176"/>
      <c r="CM755" s="176"/>
      <c r="CN755" s="176"/>
      <c r="CO755" s="176"/>
      <c r="CP755" s="176"/>
      <c r="CQ755" s="176"/>
      <c r="CR755" s="176"/>
      <c r="CS755" s="176"/>
      <c r="CT755" s="176"/>
      <c r="CU755" s="176"/>
      <c r="CV755" s="176"/>
      <c r="CW755" s="176"/>
      <c r="CX755" s="176"/>
      <c r="CY755" s="176"/>
      <c r="CZ755" s="176"/>
      <c r="DA755" s="176"/>
      <c r="DB755" s="176"/>
      <c r="DC755" s="176"/>
      <c r="DD755" s="176"/>
      <c r="DE755" s="176"/>
      <c r="DF755" s="176"/>
      <c r="DG755" s="176"/>
      <c r="DH755" s="176"/>
      <c r="DI755" s="176"/>
      <c r="DJ755" s="176"/>
      <c r="DK755" s="176"/>
      <c r="DL755" s="176"/>
      <c r="DM755" s="176"/>
      <c r="DN755" s="176"/>
      <c r="DO755" s="176"/>
      <c r="DP755" s="176"/>
      <c r="DQ755" s="176"/>
      <c r="DR755" s="176"/>
      <c r="DS755" s="176"/>
      <c r="DT755" s="176"/>
      <c r="DU755" s="176"/>
      <c r="DV755" s="176"/>
      <c r="DW755" s="176"/>
      <c r="DX755" s="176"/>
      <c r="DY755" s="176"/>
      <c r="DZ755" s="176"/>
      <c r="EA755" s="176"/>
      <c r="EB755" s="176"/>
      <c r="EC755" s="176"/>
      <c r="ED755" s="176"/>
      <c r="EE755" s="176"/>
      <c r="EF755" s="176"/>
      <c r="EG755" s="176"/>
      <c r="EH755" s="176"/>
      <c r="EI755" s="176"/>
      <c r="EJ755" s="176"/>
      <c r="EK755" s="176"/>
      <c r="EL755" s="176"/>
      <c r="EM755" s="176"/>
      <c r="EN755" s="176"/>
      <c r="EO755" s="176"/>
      <c r="EP755" s="176"/>
      <c r="EQ755" s="176"/>
      <c r="ER755" s="176"/>
      <c r="ES755" s="176"/>
      <c r="ET755" s="176"/>
      <c r="EU755" s="176"/>
      <c r="EV755" s="176"/>
      <c r="EW755" s="176"/>
      <c r="EX755" s="176"/>
      <c r="EY755" s="176"/>
      <c r="EZ755" s="176"/>
      <c r="FA755" s="176"/>
      <c r="FB755" s="176"/>
      <c r="FC755" s="176"/>
      <c r="FD755" s="176"/>
      <c r="FE755" s="176"/>
      <c r="FF755" s="176"/>
      <c r="FG755" s="176"/>
      <c r="FH755" s="176"/>
      <c r="FI755" s="176"/>
      <c r="FJ755" s="176"/>
      <c r="FK755" s="176"/>
      <c r="FL755" s="176"/>
      <c r="FM755" s="176"/>
      <c r="FN755" s="176"/>
      <c r="FO755" s="176"/>
      <c r="FP755" s="176"/>
      <c r="FQ755" s="176"/>
      <c r="FR755" s="176"/>
      <c r="FS755" s="176"/>
      <c r="FT755" s="176"/>
      <c r="FU755" s="176"/>
      <c r="FV755" s="176"/>
      <c r="FW755" s="176"/>
      <c r="FX755" s="176"/>
      <c r="FY755" s="176"/>
      <c r="FZ755" s="176"/>
      <c r="GA755" s="176"/>
      <c r="GB755" s="176"/>
      <c r="GC755" s="176"/>
      <c r="GD755" s="176"/>
      <c r="GE755" s="176"/>
      <c r="GF755" s="176"/>
      <c r="GG755" s="176"/>
      <c r="GH755" s="176"/>
      <c r="GI755" s="176"/>
      <c r="GJ755" s="176"/>
      <c r="GK755" s="176"/>
      <c r="GL755" s="176"/>
      <c r="GM755" s="176"/>
      <c r="GN755" s="176"/>
      <c r="GO755" s="176"/>
      <c r="GP755" s="176"/>
      <c r="GQ755" s="176"/>
      <c r="GR755" s="176"/>
      <c r="GS755" s="176"/>
      <c r="GT755" s="176"/>
      <c r="GU755" s="176"/>
      <c r="GV755" s="176"/>
      <c r="GW755" s="176"/>
      <c r="GX755" s="176"/>
      <c r="GY755" s="176"/>
      <c r="GZ755" s="176"/>
      <c r="HA755" s="176"/>
      <c r="HB755" s="176"/>
      <c r="HC755" s="176"/>
      <c r="HD755" s="176"/>
      <c r="HE755" s="176"/>
      <c r="HF755" s="176"/>
      <c r="HG755" s="176"/>
      <c r="HH755" s="176"/>
      <c r="HI755" s="176"/>
      <c r="HJ755" s="176"/>
      <c r="HK755" s="176"/>
      <c r="HL755" s="176"/>
      <c r="HM755" s="176"/>
      <c r="HN755" s="176"/>
      <c r="HO755" s="176"/>
      <c r="HP755" s="176"/>
      <c r="HQ755" s="176"/>
      <c r="HR755" s="176"/>
      <c r="HS755" s="176"/>
      <c r="HT755" s="176"/>
      <c r="HU755" s="176"/>
      <c r="HV755" s="176"/>
      <c r="HW755" s="176"/>
      <c r="HX755" s="176"/>
      <c r="HY755" s="176"/>
      <c r="HZ755" s="176"/>
      <c r="IA755" s="176"/>
      <c r="IB755" s="176"/>
      <c r="IC755" s="176"/>
      <c r="ID755" s="176"/>
      <c r="IE755" s="176"/>
      <c r="IF755" s="176"/>
      <c r="IG755" s="176"/>
      <c r="IH755" s="176"/>
      <c r="II755" s="176"/>
      <c r="IJ755" s="176"/>
      <c r="IK755" s="176"/>
      <c r="IL755" s="176"/>
      <c r="IM755" s="176"/>
      <c r="IN755" s="176"/>
      <c r="IO755" s="176"/>
      <c r="IP755" s="176"/>
      <c r="IQ755" s="176"/>
      <c r="IR755" s="176"/>
      <c r="IS755" s="176"/>
      <c r="IT755" s="176"/>
      <c r="IU755" s="176"/>
      <c r="IV755" s="176"/>
    </row>
    <row r="756" spans="1:256" s="177" customFormat="1" ht="27" customHeight="1" x14ac:dyDescent="0.2">
      <c r="A756" s="591"/>
      <c r="B756" s="81" t="s">
        <v>324</v>
      </c>
      <c r="C756" s="77" t="s">
        <v>8</v>
      </c>
      <c r="D756" s="78">
        <v>88247</v>
      </c>
      <c r="E756" s="79" t="s">
        <v>249</v>
      </c>
      <c r="F756" s="80">
        <f>0.4057*2</f>
        <v>0.81140000000000001</v>
      </c>
      <c r="G756" s="592">
        <f>25.99*2</f>
        <v>51.98</v>
      </c>
      <c r="H756" s="114">
        <f>TRUNC(F756*G756,2)</f>
        <v>42.17</v>
      </c>
      <c r="I756" s="169"/>
      <c r="J756" s="179"/>
      <c r="K756" s="175"/>
      <c r="L756" s="175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  <c r="AZ756" s="176"/>
      <c r="BA756" s="176"/>
      <c r="BB756" s="176"/>
      <c r="BC756" s="176"/>
      <c r="BD756" s="176"/>
      <c r="BE756" s="176"/>
      <c r="BF756" s="176"/>
      <c r="BG756" s="176"/>
      <c r="BH756" s="176"/>
      <c r="BI756" s="176"/>
      <c r="BJ756" s="176"/>
      <c r="BK756" s="176"/>
      <c r="BL756" s="176"/>
      <c r="BM756" s="176"/>
      <c r="BN756" s="176"/>
      <c r="BO756" s="176"/>
      <c r="BP756" s="176"/>
      <c r="BQ756" s="176"/>
      <c r="BR756" s="176"/>
      <c r="BS756" s="176"/>
      <c r="BT756" s="176"/>
      <c r="BU756" s="176"/>
      <c r="BV756" s="176"/>
      <c r="BW756" s="176"/>
      <c r="BX756" s="176"/>
      <c r="BY756" s="176"/>
      <c r="BZ756" s="176"/>
      <c r="CA756" s="176"/>
      <c r="CB756" s="176"/>
      <c r="CC756" s="176"/>
      <c r="CD756" s="176"/>
      <c r="CE756" s="176"/>
      <c r="CF756" s="176"/>
      <c r="CG756" s="176"/>
      <c r="CH756" s="176"/>
      <c r="CI756" s="176"/>
      <c r="CJ756" s="176"/>
      <c r="CK756" s="176"/>
      <c r="CL756" s="176"/>
      <c r="CM756" s="176"/>
      <c r="CN756" s="176"/>
      <c r="CO756" s="176"/>
      <c r="CP756" s="176"/>
      <c r="CQ756" s="176"/>
      <c r="CR756" s="176"/>
      <c r="CS756" s="176"/>
      <c r="CT756" s="176"/>
      <c r="CU756" s="176"/>
      <c r="CV756" s="176"/>
      <c r="CW756" s="176"/>
      <c r="CX756" s="176"/>
      <c r="CY756" s="176"/>
      <c r="CZ756" s="176"/>
      <c r="DA756" s="176"/>
      <c r="DB756" s="176"/>
      <c r="DC756" s="176"/>
      <c r="DD756" s="176"/>
      <c r="DE756" s="176"/>
      <c r="DF756" s="176"/>
      <c r="DG756" s="176"/>
      <c r="DH756" s="176"/>
      <c r="DI756" s="176"/>
      <c r="DJ756" s="176"/>
      <c r="DK756" s="176"/>
      <c r="DL756" s="176"/>
      <c r="DM756" s="176"/>
      <c r="DN756" s="176"/>
      <c r="DO756" s="176"/>
      <c r="DP756" s="176"/>
      <c r="DQ756" s="176"/>
      <c r="DR756" s="176"/>
      <c r="DS756" s="176"/>
      <c r="DT756" s="176"/>
      <c r="DU756" s="176"/>
      <c r="DV756" s="176"/>
      <c r="DW756" s="176"/>
      <c r="DX756" s="176"/>
      <c r="DY756" s="176"/>
      <c r="DZ756" s="176"/>
      <c r="EA756" s="176"/>
      <c r="EB756" s="176"/>
      <c r="EC756" s="176"/>
      <c r="ED756" s="176"/>
      <c r="EE756" s="176"/>
      <c r="EF756" s="176"/>
      <c r="EG756" s="176"/>
      <c r="EH756" s="176"/>
      <c r="EI756" s="176"/>
      <c r="EJ756" s="176"/>
      <c r="EK756" s="176"/>
      <c r="EL756" s="176"/>
      <c r="EM756" s="176"/>
      <c r="EN756" s="176"/>
      <c r="EO756" s="176"/>
      <c r="EP756" s="176"/>
      <c r="EQ756" s="176"/>
      <c r="ER756" s="176"/>
      <c r="ES756" s="176"/>
      <c r="ET756" s="176"/>
      <c r="EU756" s="176"/>
      <c r="EV756" s="176"/>
      <c r="EW756" s="176"/>
      <c r="EX756" s="176"/>
      <c r="EY756" s="176"/>
      <c r="EZ756" s="176"/>
      <c r="FA756" s="176"/>
      <c r="FB756" s="176"/>
      <c r="FC756" s="176"/>
      <c r="FD756" s="176"/>
      <c r="FE756" s="176"/>
      <c r="FF756" s="176"/>
      <c r="FG756" s="176"/>
      <c r="FH756" s="176"/>
      <c r="FI756" s="176"/>
      <c r="FJ756" s="176"/>
      <c r="FK756" s="176"/>
      <c r="FL756" s="176"/>
      <c r="FM756" s="176"/>
      <c r="FN756" s="176"/>
      <c r="FO756" s="176"/>
      <c r="FP756" s="176"/>
      <c r="FQ756" s="176"/>
      <c r="FR756" s="176"/>
      <c r="FS756" s="176"/>
      <c r="FT756" s="176"/>
      <c r="FU756" s="176"/>
      <c r="FV756" s="176"/>
      <c r="FW756" s="176"/>
      <c r="FX756" s="176"/>
      <c r="FY756" s="176"/>
      <c r="FZ756" s="176"/>
      <c r="GA756" s="176"/>
      <c r="GB756" s="176"/>
      <c r="GC756" s="176"/>
      <c r="GD756" s="176"/>
      <c r="GE756" s="176"/>
      <c r="GF756" s="176"/>
      <c r="GG756" s="176"/>
      <c r="GH756" s="176"/>
      <c r="GI756" s="176"/>
      <c r="GJ756" s="176"/>
      <c r="GK756" s="176"/>
      <c r="GL756" s="176"/>
      <c r="GM756" s="176"/>
      <c r="GN756" s="176"/>
      <c r="GO756" s="176"/>
      <c r="GP756" s="176"/>
      <c r="GQ756" s="176"/>
      <c r="GR756" s="176"/>
      <c r="GS756" s="176"/>
      <c r="GT756" s="176"/>
      <c r="GU756" s="176"/>
      <c r="GV756" s="176"/>
      <c r="GW756" s="176"/>
      <c r="GX756" s="176"/>
      <c r="GY756" s="176"/>
      <c r="GZ756" s="176"/>
      <c r="HA756" s="176"/>
      <c r="HB756" s="176"/>
      <c r="HC756" s="176"/>
      <c r="HD756" s="176"/>
      <c r="HE756" s="176"/>
      <c r="HF756" s="176"/>
      <c r="HG756" s="176"/>
      <c r="HH756" s="176"/>
      <c r="HI756" s="176"/>
      <c r="HJ756" s="176"/>
      <c r="HK756" s="176"/>
      <c r="HL756" s="176"/>
      <c r="HM756" s="176"/>
      <c r="HN756" s="176"/>
      <c r="HO756" s="176"/>
      <c r="HP756" s="176"/>
      <c r="HQ756" s="176"/>
      <c r="HR756" s="176"/>
      <c r="HS756" s="176"/>
      <c r="HT756" s="176"/>
      <c r="HU756" s="176"/>
      <c r="HV756" s="176"/>
      <c r="HW756" s="176"/>
      <c r="HX756" s="176"/>
      <c r="HY756" s="176"/>
      <c r="HZ756" s="176"/>
      <c r="IA756" s="176"/>
      <c r="IB756" s="176"/>
      <c r="IC756" s="176"/>
      <c r="ID756" s="176"/>
      <c r="IE756" s="176"/>
      <c r="IF756" s="176"/>
      <c r="IG756" s="176"/>
      <c r="IH756" s="176"/>
      <c r="II756" s="176"/>
      <c r="IJ756" s="176"/>
      <c r="IK756" s="176"/>
      <c r="IL756" s="176"/>
      <c r="IM756" s="176"/>
      <c r="IN756" s="176"/>
      <c r="IO756" s="176"/>
      <c r="IP756" s="176"/>
      <c r="IQ756" s="176"/>
      <c r="IR756" s="176"/>
      <c r="IS756" s="176"/>
      <c r="IT756" s="176"/>
      <c r="IU756" s="176"/>
      <c r="IV756" s="176"/>
    </row>
    <row r="757" spans="1:256" s="177" customFormat="1" x14ac:dyDescent="0.2">
      <c r="A757" s="591"/>
      <c r="B757" s="170" t="s">
        <v>226</v>
      </c>
      <c r="C757" s="808"/>
      <c r="D757" s="809"/>
      <c r="E757" s="809"/>
      <c r="F757" s="809"/>
      <c r="G757" s="809"/>
      <c r="H757" s="810"/>
      <c r="I757" s="171">
        <f>SUM(H755:H756)</f>
        <v>90.12</v>
      </c>
      <c r="J757" s="179"/>
      <c r="K757" s="175"/>
      <c r="L757" s="175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  <c r="AZ757" s="176"/>
      <c r="BA757" s="176"/>
      <c r="BB757" s="176"/>
      <c r="BC757" s="176"/>
      <c r="BD757" s="176"/>
      <c r="BE757" s="176"/>
      <c r="BF757" s="176"/>
      <c r="BG757" s="176"/>
      <c r="BH757" s="176"/>
      <c r="BI757" s="176"/>
      <c r="BJ757" s="176"/>
      <c r="BK757" s="176"/>
      <c r="BL757" s="176"/>
      <c r="BM757" s="176"/>
      <c r="BN757" s="176"/>
      <c r="BO757" s="176"/>
      <c r="BP757" s="176"/>
      <c r="BQ757" s="176"/>
      <c r="BR757" s="176"/>
      <c r="BS757" s="176"/>
      <c r="BT757" s="176"/>
      <c r="BU757" s="176"/>
      <c r="BV757" s="176"/>
      <c r="BW757" s="176"/>
      <c r="BX757" s="176"/>
      <c r="BY757" s="176"/>
      <c r="BZ757" s="176"/>
      <c r="CA757" s="176"/>
      <c r="CB757" s="176"/>
      <c r="CC757" s="176"/>
      <c r="CD757" s="176"/>
      <c r="CE757" s="176"/>
      <c r="CF757" s="176"/>
      <c r="CG757" s="176"/>
      <c r="CH757" s="176"/>
      <c r="CI757" s="176"/>
      <c r="CJ757" s="176"/>
      <c r="CK757" s="176"/>
      <c r="CL757" s="176"/>
      <c r="CM757" s="176"/>
      <c r="CN757" s="176"/>
      <c r="CO757" s="176"/>
      <c r="CP757" s="176"/>
      <c r="CQ757" s="176"/>
      <c r="CR757" s="176"/>
      <c r="CS757" s="176"/>
      <c r="CT757" s="176"/>
      <c r="CU757" s="176"/>
      <c r="CV757" s="176"/>
      <c r="CW757" s="176"/>
      <c r="CX757" s="176"/>
      <c r="CY757" s="176"/>
      <c r="CZ757" s="176"/>
      <c r="DA757" s="176"/>
      <c r="DB757" s="176"/>
      <c r="DC757" s="176"/>
      <c r="DD757" s="176"/>
      <c r="DE757" s="176"/>
      <c r="DF757" s="176"/>
      <c r="DG757" s="176"/>
      <c r="DH757" s="176"/>
      <c r="DI757" s="176"/>
      <c r="DJ757" s="176"/>
      <c r="DK757" s="176"/>
      <c r="DL757" s="176"/>
      <c r="DM757" s="176"/>
      <c r="DN757" s="176"/>
      <c r="DO757" s="176"/>
      <c r="DP757" s="176"/>
      <c r="DQ757" s="176"/>
      <c r="DR757" s="176"/>
      <c r="DS757" s="176"/>
      <c r="DT757" s="176"/>
      <c r="DU757" s="176"/>
      <c r="DV757" s="176"/>
      <c r="DW757" s="176"/>
      <c r="DX757" s="176"/>
      <c r="DY757" s="176"/>
      <c r="DZ757" s="176"/>
      <c r="EA757" s="176"/>
      <c r="EB757" s="176"/>
      <c r="EC757" s="176"/>
      <c r="ED757" s="176"/>
      <c r="EE757" s="176"/>
      <c r="EF757" s="176"/>
      <c r="EG757" s="176"/>
      <c r="EH757" s="176"/>
      <c r="EI757" s="176"/>
      <c r="EJ757" s="176"/>
      <c r="EK757" s="176"/>
      <c r="EL757" s="176"/>
      <c r="EM757" s="176"/>
      <c r="EN757" s="176"/>
      <c r="EO757" s="176"/>
      <c r="EP757" s="176"/>
      <c r="EQ757" s="176"/>
      <c r="ER757" s="176"/>
      <c r="ES757" s="176"/>
      <c r="ET757" s="176"/>
      <c r="EU757" s="176"/>
      <c r="EV757" s="176"/>
      <c r="EW757" s="176"/>
      <c r="EX757" s="176"/>
      <c r="EY757" s="176"/>
      <c r="EZ757" s="176"/>
      <c r="FA757" s="176"/>
      <c r="FB757" s="176"/>
      <c r="FC757" s="176"/>
      <c r="FD757" s="176"/>
      <c r="FE757" s="176"/>
      <c r="FF757" s="176"/>
      <c r="FG757" s="176"/>
      <c r="FH757" s="176"/>
      <c r="FI757" s="176"/>
      <c r="FJ757" s="176"/>
      <c r="FK757" s="176"/>
      <c r="FL757" s="176"/>
      <c r="FM757" s="176"/>
      <c r="FN757" s="176"/>
      <c r="FO757" s="176"/>
      <c r="FP757" s="176"/>
      <c r="FQ757" s="176"/>
      <c r="FR757" s="176"/>
      <c r="FS757" s="176"/>
      <c r="FT757" s="176"/>
      <c r="FU757" s="176"/>
      <c r="FV757" s="176"/>
      <c r="FW757" s="176"/>
      <c r="FX757" s="176"/>
      <c r="FY757" s="176"/>
      <c r="FZ757" s="176"/>
      <c r="GA757" s="176"/>
      <c r="GB757" s="176"/>
      <c r="GC757" s="176"/>
      <c r="GD757" s="176"/>
      <c r="GE757" s="176"/>
      <c r="GF757" s="176"/>
      <c r="GG757" s="176"/>
      <c r="GH757" s="176"/>
      <c r="GI757" s="176"/>
      <c r="GJ757" s="176"/>
      <c r="GK757" s="176"/>
      <c r="GL757" s="176"/>
      <c r="GM757" s="176"/>
      <c r="GN757" s="176"/>
      <c r="GO757" s="176"/>
      <c r="GP757" s="176"/>
      <c r="GQ757" s="176"/>
      <c r="GR757" s="176"/>
      <c r="GS757" s="176"/>
      <c r="GT757" s="176"/>
      <c r="GU757" s="176"/>
      <c r="GV757" s="176"/>
      <c r="GW757" s="176"/>
      <c r="GX757" s="176"/>
      <c r="GY757" s="176"/>
      <c r="GZ757" s="176"/>
      <c r="HA757" s="176"/>
      <c r="HB757" s="176"/>
      <c r="HC757" s="176"/>
      <c r="HD757" s="176"/>
      <c r="HE757" s="176"/>
      <c r="HF757" s="176"/>
      <c r="HG757" s="176"/>
      <c r="HH757" s="176"/>
      <c r="HI757" s="176"/>
      <c r="HJ757" s="176"/>
      <c r="HK757" s="176"/>
      <c r="HL757" s="176"/>
      <c r="HM757" s="176"/>
      <c r="HN757" s="176"/>
      <c r="HO757" s="176"/>
      <c r="HP757" s="176"/>
      <c r="HQ757" s="176"/>
      <c r="HR757" s="176"/>
      <c r="HS757" s="176"/>
      <c r="HT757" s="176"/>
      <c r="HU757" s="176"/>
      <c r="HV757" s="176"/>
      <c r="HW757" s="176"/>
      <c r="HX757" s="176"/>
      <c r="HY757" s="176"/>
      <c r="HZ757" s="176"/>
      <c r="IA757" s="176"/>
      <c r="IB757" s="176"/>
      <c r="IC757" s="176"/>
      <c r="ID757" s="176"/>
      <c r="IE757" s="176"/>
      <c r="IF757" s="176"/>
      <c r="IG757" s="176"/>
      <c r="IH757" s="176"/>
      <c r="II757" s="176"/>
      <c r="IJ757" s="176"/>
      <c r="IK757" s="176"/>
      <c r="IL757" s="176"/>
      <c r="IM757" s="176"/>
      <c r="IN757" s="176"/>
      <c r="IO757" s="176"/>
      <c r="IP757" s="176"/>
      <c r="IQ757" s="176"/>
      <c r="IR757" s="176"/>
      <c r="IS757" s="176"/>
      <c r="IT757" s="176"/>
      <c r="IU757" s="176"/>
      <c r="IV757" s="176"/>
    </row>
    <row r="758" spans="1:256" s="177" customFormat="1" x14ac:dyDescent="0.2">
      <c r="A758" s="591"/>
      <c r="B758" s="102"/>
      <c r="C758" s="672"/>
      <c r="D758" s="672"/>
      <c r="E758" s="672"/>
      <c r="F758" s="104"/>
      <c r="G758" s="105"/>
      <c r="H758" s="106"/>
      <c r="I758" s="107"/>
      <c r="J758" s="179"/>
      <c r="K758" s="175"/>
      <c r="L758" s="175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  <c r="AZ758" s="176"/>
      <c r="BA758" s="176"/>
      <c r="BB758" s="176"/>
      <c r="BC758" s="176"/>
      <c r="BD758" s="176"/>
      <c r="BE758" s="176"/>
      <c r="BF758" s="176"/>
      <c r="BG758" s="176"/>
      <c r="BH758" s="176"/>
      <c r="BI758" s="176"/>
      <c r="BJ758" s="176"/>
      <c r="BK758" s="176"/>
      <c r="BL758" s="176"/>
      <c r="BM758" s="176"/>
      <c r="BN758" s="176"/>
      <c r="BO758" s="176"/>
      <c r="BP758" s="176"/>
      <c r="BQ758" s="176"/>
      <c r="BR758" s="176"/>
      <c r="BS758" s="176"/>
      <c r="BT758" s="176"/>
      <c r="BU758" s="176"/>
      <c r="BV758" s="176"/>
      <c r="BW758" s="176"/>
      <c r="BX758" s="176"/>
      <c r="BY758" s="176"/>
      <c r="BZ758" s="176"/>
      <c r="CA758" s="176"/>
      <c r="CB758" s="176"/>
      <c r="CC758" s="176"/>
      <c r="CD758" s="176"/>
      <c r="CE758" s="176"/>
      <c r="CF758" s="176"/>
      <c r="CG758" s="176"/>
      <c r="CH758" s="176"/>
      <c r="CI758" s="176"/>
      <c r="CJ758" s="176"/>
      <c r="CK758" s="176"/>
      <c r="CL758" s="176"/>
      <c r="CM758" s="176"/>
      <c r="CN758" s="176"/>
      <c r="CO758" s="176"/>
      <c r="CP758" s="176"/>
      <c r="CQ758" s="176"/>
      <c r="CR758" s="176"/>
      <c r="CS758" s="176"/>
      <c r="CT758" s="176"/>
      <c r="CU758" s="176"/>
      <c r="CV758" s="176"/>
      <c r="CW758" s="176"/>
      <c r="CX758" s="176"/>
      <c r="CY758" s="176"/>
      <c r="CZ758" s="176"/>
      <c r="DA758" s="176"/>
      <c r="DB758" s="176"/>
      <c r="DC758" s="176"/>
      <c r="DD758" s="176"/>
      <c r="DE758" s="176"/>
      <c r="DF758" s="176"/>
      <c r="DG758" s="176"/>
      <c r="DH758" s="176"/>
      <c r="DI758" s="176"/>
      <c r="DJ758" s="176"/>
      <c r="DK758" s="176"/>
      <c r="DL758" s="176"/>
      <c r="DM758" s="176"/>
      <c r="DN758" s="176"/>
      <c r="DO758" s="176"/>
      <c r="DP758" s="176"/>
      <c r="DQ758" s="176"/>
      <c r="DR758" s="176"/>
      <c r="DS758" s="176"/>
      <c r="DT758" s="176"/>
      <c r="DU758" s="176"/>
      <c r="DV758" s="176"/>
      <c r="DW758" s="176"/>
      <c r="DX758" s="176"/>
      <c r="DY758" s="176"/>
      <c r="DZ758" s="176"/>
      <c r="EA758" s="176"/>
      <c r="EB758" s="176"/>
      <c r="EC758" s="176"/>
      <c r="ED758" s="176"/>
      <c r="EE758" s="176"/>
      <c r="EF758" s="176"/>
      <c r="EG758" s="176"/>
      <c r="EH758" s="176"/>
      <c r="EI758" s="176"/>
      <c r="EJ758" s="176"/>
      <c r="EK758" s="176"/>
      <c r="EL758" s="176"/>
      <c r="EM758" s="176"/>
      <c r="EN758" s="176"/>
      <c r="EO758" s="176"/>
      <c r="EP758" s="176"/>
      <c r="EQ758" s="176"/>
      <c r="ER758" s="176"/>
      <c r="ES758" s="176"/>
      <c r="ET758" s="176"/>
      <c r="EU758" s="176"/>
      <c r="EV758" s="176"/>
      <c r="EW758" s="176"/>
      <c r="EX758" s="176"/>
      <c r="EY758" s="176"/>
      <c r="EZ758" s="176"/>
      <c r="FA758" s="176"/>
      <c r="FB758" s="176"/>
      <c r="FC758" s="176"/>
      <c r="FD758" s="176"/>
      <c r="FE758" s="176"/>
      <c r="FF758" s="176"/>
      <c r="FG758" s="176"/>
      <c r="FH758" s="176"/>
      <c r="FI758" s="176"/>
      <c r="FJ758" s="176"/>
      <c r="FK758" s="176"/>
      <c r="FL758" s="176"/>
      <c r="FM758" s="176"/>
      <c r="FN758" s="176"/>
      <c r="FO758" s="176"/>
      <c r="FP758" s="176"/>
      <c r="FQ758" s="176"/>
      <c r="FR758" s="176"/>
      <c r="FS758" s="176"/>
      <c r="FT758" s="176"/>
      <c r="FU758" s="176"/>
      <c r="FV758" s="176"/>
      <c r="FW758" s="176"/>
      <c r="FX758" s="176"/>
      <c r="FY758" s="176"/>
      <c r="FZ758" s="176"/>
      <c r="GA758" s="176"/>
      <c r="GB758" s="176"/>
      <c r="GC758" s="176"/>
      <c r="GD758" s="176"/>
      <c r="GE758" s="176"/>
      <c r="GF758" s="176"/>
      <c r="GG758" s="176"/>
      <c r="GH758" s="176"/>
      <c r="GI758" s="176"/>
      <c r="GJ758" s="176"/>
      <c r="GK758" s="176"/>
      <c r="GL758" s="176"/>
      <c r="GM758" s="176"/>
      <c r="GN758" s="176"/>
      <c r="GO758" s="176"/>
      <c r="GP758" s="176"/>
      <c r="GQ758" s="176"/>
      <c r="GR758" s="176"/>
      <c r="GS758" s="176"/>
      <c r="GT758" s="176"/>
      <c r="GU758" s="176"/>
      <c r="GV758" s="176"/>
      <c r="GW758" s="176"/>
      <c r="GX758" s="176"/>
      <c r="GY758" s="176"/>
      <c r="GZ758" s="176"/>
      <c r="HA758" s="176"/>
      <c r="HB758" s="176"/>
      <c r="HC758" s="176"/>
      <c r="HD758" s="176"/>
      <c r="HE758" s="176"/>
      <c r="HF758" s="176"/>
      <c r="HG758" s="176"/>
      <c r="HH758" s="176"/>
      <c r="HI758" s="176"/>
      <c r="HJ758" s="176"/>
      <c r="HK758" s="176"/>
      <c r="HL758" s="176"/>
      <c r="HM758" s="176"/>
      <c r="HN758" s="176"/>
      <c r="HO758" s="176"/>
      <c r="HP758" s="176"/>
      <c r="HQ758" s="176"/>
      <c r="HR758" s="176"/>
      <c r="HS758" s="176"/>
      <c r="HT758" s="176"/>
      <c r="HU758" s="176"/>
      <c r="HV758" s="176"/>
      <c r="HW758" s="176"/>
      <c r="HX758" s="176"/>
      <c r="HY758" s="176"/>
      <c r="HZ758" s="176"/>
      <c r="IA758" s="176"/>
      <c r="IB758" s="176"/>
      <c r="IC758" s="176"/>
      <c r="ID758" s="176"/>
      <c r="IE758" s="176"/>
      <c r="IF758" s="176"/>
      <c r="IG758" s="176"/>
      <c r="IH758" s="176"/>
      <c r="II758" s="176"/>
      <c r="IJ758" s="176"/>
      <c r="IK758" s="176"/>
      <c r="IL758" s="176"/>
      <c r="IM758" s="176"/>
      <c r="IN758" s="176"/>
      <c r="IO758" s="176"/>
      <c r="IP758" s="176"/>
      <c r="IQ758" s="176"/>
      <c r="IR758" s="176"/>
      <c r="IS758" s="176"/>
      <c r="IT758" s="176"/>
      <c r="IU758" s="176"/>
      <c r="IV758" s="176"/>
    </row>
    <row r="759" spans="1:256" s="177" customFormat="1" x14ac:dyDescent="0.2">
      <c r="A759" s="591"/>
      <c r="B759" s="866" t="s">
        <v>229</v>
      </c>
      <c r="C759" s="813" t="s">
        <v>22</v>
      </c>
      <c r="D759" s="813" t="s">
        <v>223</v>
      </c>
      <c r="E759" s="813" t="s">
        <v>17</v>
      </c>
      <c r="F759" s="816" t="s">
        <v>224</v>
      </c>
      <c r="G759" s="818" t="s">
        <v>225</v>
      </c>
      <c r="H759" s="819"/>
      <c r="I759" s="820" t="s">
        <v>230</v>
      </c>
      <c r="J759" s="179"/>
      <c r="K759" s="175"/>
      <c r="L759" s="181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  <c r="AZ759" s="176"/>
      <c r="BA759" s="176"/>
      <c r="BB759" s="176"/>
      <c r="BC759" s="176"/>
      <c r="BD759" s="176"/>
      <c r="BE759" s="176"/>
      <c r="BF759" s="176"/>
      <c r="BG759" s="176"/>
      <c r="BH759" s="176"/>
      <c r="BI759" s="176"/>
      <c r="BJ759" s="176"/>
      <c r="BK759" s="176"/>
      <c r="BL759" s="176"/>
      <c r="BM759" s="176"/>
      <c r="BN759" s="176"/>
      <c r="BO759" s="176"/>
      <c r="BP759" s="176"/>
      <c r="BQ759" s="176"/>
      <c r="BR759" s="176"/>
      <c r="BS759" s="176"/>
      <c r="BT759" s="176"/>
      <c r="BU759" s="176"/>
      <c r="BV759" s="176"/>
      <c r="BW759" s="176"/>
      <c r="BX759" s="176"/>
      <c r="BY759" s="176"/>
      <c r="BZ759" s="176"/>
      <c r="CA759" s="176"/>
      <c r="CB759" s="176"/>
      <c r="CC759" s="176"/>
      <c r="CD759" s="176"/>
      <c r="CE759" s="176"/>
      <c r="CF759" s="176"/>
      <c r="CG759" s="176"/>
      <c r="CH759" s="176"/>
      <c r="CI759" s="176"/>
      <c r="CJ759" s="176"/>
      <c r="CK759" s="176"/>
      <c r="CL759" s="176"/>
      <c r="CM759" s="176"/>
      <c r="CN759" s="176"/>
      <c r="CO759" s="176"/>
      <c r="CP759" s="176"/>
      <c r="CQ759" s="176"/>
      <c r="CR759" s="176"/>
      <c r="CS759" s="176"/>
      <c r="CT759" s="176"/>
      <c r="CU759" s="176"/>
      <c r="CV759" s="176"/>
      <c r="CW759" s="176"/>
      <c r="CX759" s="176"/>
      <c r="CY759" s="176"/>
      <c r="CZ759" s="176"/>
      <c r="DA759" s="176"/>
      <c r="DB759" s="176"/>
      <c r="DC759" s="176"/>
      <c r="DD759" s="176"/>
      <c r="DE759" s="176"/>
      <c r="DF759" s="176"/>
      <c r="DG759" s="176"/>
      <c r="DH759" s="176"/>
      <c r="DI759" s="176"/>
      <c r="DJ759" s="176"/>
      <c r="DK759" s="176"/>
      <c r="DL759" s="176"/>
      <c r="DM759" s="176"/>
      <c r="DN759" s="176"/>
      <c r="DO759" s="176"/>
      <c r="DP759" s="176"/>
      <c r="DQ759" s="176"/>
      <c r="DR759" s="176"/>
      <c r="DS759" s="176"/>
      <c r="DT759" s="176"/>
      <c r="DU759" s="176"/>
      <c r="DV759" s="176"/>
      <c r="DW759" s="176"/>
      <c r="DX759" s="176"/>
      <c r="DY759" s="176"/>
      <c r="DZ759" s="176"/>
      <c r="EA759" s="176"/>
      <c r="EB759" s="176"/>
      <c r="EC759" s="176"/>
      <c r="ED759" s="176"/>
      <c r="EE759" s="176"/>
      <c r="EF759" s="176"/>
      <c r="EG759" s="176"/>
      <c r="EH759" s="176"/>
      <c r="EI759" s="176"/>
      <c r="EJ759" s="176"/>
      <c r="EK759" s="176"/>
      <c r="EL759" s="176"/>
      <c r="EM759" s="176"/>
      <c r="EN759" s="176"/>
      <c r="EO759" s="176"/>
      <c r="EP759" s="176"/>
      <c r="EQ759" s="176"/>
      <c r="ER759" s="176"/>
      <c r="ES759" s="176"/>
      <c r="ET759" s="176"/>
      <c r="EU759" s="176"/>
      <c r="EV759" s="176"/>
      <c r="EW759" s="176"/>
      <c r="EX759" s="176"/>
      <c r="EY759" s="176"/>
      <c r="EZ759" s="176"/>
      <c r="FA759" s="176"/>
      <c r="FB759" s="176"/>
      <c r="FC759" s="176"/>
      <c r="FD759" s="176"/>
      <c r="FE759" s="176"/>
      <c r="FF759" s="176"/>
      <c r="FG759" s="176"/>
      <c r="FH759" s="176"/>
      <c r="FI759" s="176"/>
      <c r="FJ759" s="176"/>
      <c r="FK759" s="176"/>
      <c r="FL759" s="176"/>
      <c r="FM759" s="176"/>
      <c r="FN759" s="176"/>
      <c r="FO759" s="176"/>
      <c r="FP759" s="176"/>
      <c r="FQ759" s="176"/>
      <c r="FR759" s="176"/>
      <c r="FS759" s="176"/>
      <c r="FT759" s="176"/>
      <c r="FU759" s="176"/>
      <c r="FV759" s="176"/>
      <c r="FW759" s="176"/>
      <c r="FX759" s="176"/>
      <c r="FY759" s="176"/>
      <c r="FZ759" s="176"/>
      <c r="GA759" s="176"/>
      <c r="GB759" s="176"/>
      <c r="GC759" s="176"/>
      <c r="GD759" s="176"/>
      <c r="GE759" s="176"/>
      <c r="GF759" s="176"/>
      <c r="GG759" s="176"/>
      <c r="GH759" s="176"/>
      <c r="GI759" s="176"/>
      <c r="GJ759" s="176"/>
      <c r="GK759" s="176"/>
      <c r="GL759" s="176"/>
      <c r="GM759" s="176"/>
      <c r="GN759" s="176"/>
      <c r="GO759" s="176"/>
      <c r="GP759" s="176"/>
      <c r="GQ759" s="176"/>
      <c r="GR759" s="176"/>
      <c r="GS759" s="176"/>
      <c r="GT759" s="176"/>
      <c r="GU759" s="176"/>
      <c r="GV759" s="176"/>
      <c r="GW759" s="176"/>
      <c r="GX759" s="176"/>
      <c r="GY759" s="176"/>
      <c r="GZ759" s="176"/>
      <c r="HA759" s="176"/>
      <c r="HB759" s="176"/>
      <c r="HC759" s="176"/>
      <c r="HD759" s="176"/>
      <c r="HE759" s="176"/>
      <c r="HF759" s="176"/>
      <c r="HG759" s="176"/>
      <c r="HH759" s="176"/>
      <c r="HI759" s="176"/>
      <c r="HJ759" s="176"/>
      <c r="HK759" s="176"/>
      <c r="HL759" s="176"/>
      <c r="HM759" s="176"/>
      <c r="HN759" s="176"/>
      <c r="HO759" s="176"/>
      <c r="HP759" s="176"/>
      <c r="HQ759" s="176"/>
      <c r="HR759" s="176"/>
      <c r="HS759" s="176"/>
      <c r="HT759" s="176"/>
      <c r="HU759" s="176"/>
      <c r="HV759" s="176"/>
      <c r="HW759" s="176"/>
      <c r="HX759" s="176"/>
      <c r="HY759" s="176"/>
      <c r="HZ759" s="176"/>
      <c r="IA759" s="176"/>
      <c r="IB759" s="176"/>
      <c r="IC759" s="176"/>
      <c r="ID759" s="176"/>
      <c r="IE759" s="176"/>
      <c r="IF759" s="176"/>
      <c r="IG759" s="176"/>
      <c r="IH759" s="176"/>
      <c r="II759" s="176"/>
      <c r="IJ759" s="176"/>
      <c r="IK759" s="176"/>
      <c r="IL759" s="176"/>
      <c r="IM759" s="176"/>
      <c r="IN759" s="176"/>
      <c r="IO759" s="176"/>
      <c r="IP759" s="176"/>
      <c r="IQ759" s="176"/>
      <c r="IR759" s="176"/>
      <c r="IS759" s="176"/>
      <c r="IT759" s="176"/>
      <c r="IU759" s="176"/>
      <c r="IV759" s="176"/>
    </row>
    <row r="760" spans="1:256" s="177" customFormat="1" x14ac:dyDescent="0.2">
      <c r="A760" s="591"/>
      <c r="B760" s="868"/>
      <c r="C760" s="814"/>
      <c r="D760" s="814"/>
      <c r="E760" s="814"/>
      <c r="F760" s="869"/>
      <c r="G760" s="165" t="s">
        <v>227</v>
      </c>
      <c r="H760" s="166" t="s">
        <v>228</v>
      </c>
      <c r="I760" s="821"/>
      <c r="J760" s="182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  <c r="AZ760" s="176"/>
      <c r="BA760" s="176"/>
      <c r="BB760" s="176"/>
      <c r="BC760" s="176"/>
      <c r="BD760" s="176"/>
      <c r="BE760" s="176"/>
      <c r="BF760" s="176"/>
      <c r="BG760" s="176"/>
      <c r="BH760" s="176"/>
      <c r="BI760" s="176"/>
      <c r="BJ760" s="176"/>
      <c r="BK760" s="176"/>
      <c r="BL760" s="176"/>
      <c r="BM760" s="176"/>
      <c r="BN760" s="176"/>
      <c r="BO760" s="176"/>
      <c r="BP760" s="176"/>
      <c r="BQ760" s="176"/>
      <c r="BR760" s="176"/>
      <c r="BS760" s="176"/>
      <c r="BT760" s="176"/>
      <c r="BU760" s="176"/>
      <c r="BV760" s="176"/>
      <c r="BW760" s="176"/>
      <c r="BX760" s="176"/>
      <c r="BY760" s="176"/>
      <c r="BZ760" s="176"/>
      <c r="CA760" s="176"/>
      <c r="CB760" s="176"/>
      <c r="CC760" s="176"/>
      <c r="CD760" s="176"/>
      <c r="CE760" s="176"/>
      <c r="CF760" s="176"/>
      <c r="CG760" s="176"/>
      <c r="CH760" s="176"/>
      <c r="CI760" s="176"/>
      <c r="CJ760" s="176"/>
      <c r="CK760" s="176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176"/>
      <c r="DE760" s="176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6"/>
      <c r="DU760" s="176"/>
      <c r="DV760" s="176"/>
      <c r="DW760" s="176"/>
      <c r="DX760" s="176"/>
      <c r="DY760" s="176"/>
      <c r="DZ760" s="176"/>
      <c r="EA760" s="176"/>
      <c r="EB760" s="176"/>
      <c r="EC760" s="176"/>
      <c r="ED760" s="176"/>
      <c r="EE760" s="176"/>
      <c r="EF760" s="176"/>
      <c r="EG760" s="176"/>
      <c r="EH760" s="176"/>
      <c r="EI760" s="176"/>
      <c r="EJ760" s="176"/>
      <c r="EK760" s="176"/>
      <c r="EL760" s="176"/>
      <c r="EM760" s="176"/>
      <c r="EN760" s="176"/>
      <c r="EO760" s="176"/>
      <c r="EP760" s="176"/>
      <c r="EQ760" s="176"/>
      <c r="ER760" s="176"/>
      <c r="ES760" s="176"/>
      <c r="ET760" s="176"/>
      <c r="EU760" s="176"/>
      <c r="EV760" s="176"/>
      <c r="EW760" s="176"/>
      <c r="EX760" s="176"/>
      <c r="EY760" s="176"/>
      <c r="EZ760" s="176"/>
      <c r="FA760" s="176"/>
      <c r="FB760" s="176"/>
      <c r="FC760" s="176"/>
      <c r="FD760" s="176"/>
      <c r="FE760" s="176"/>
      <c r="FF760" s="176"/>
      <c r="FG760" s="176"/>
      <c r="FH760" s="176"/>
      <c r="FI760" s="176"/>
      <c r="FJ760" s="176"/>
      <c r="FK760" s="176"/>
      <c r="FL760" s="176"/>
      <c r="FM760" s="176"/>
      <c r="FN760" s="176"/>
      <c r="FO760" s="176"/>
      <c r="FP760" s="176"/>
      <c r="FQ760" s="176"/>
      <c r="FR760" s="176"/>
      <c r="FS760" s="176"/>
      <c r="FT760" s="176"/>
      <c r="FU760" s="176"/>
      <c r="FV760" s="176"/>
      <c r="FW760" s="176"/>
      <c r="FX760" s="176"/>
      <c r="FY760" s="176"/>
      <c r="FZ760" s="176"/>
      <c r="GA760" s="176"/>
      <c r="GB760" s="176"/>
      <c r="GC760" s="176"/>
      <c r="GD760" s="176"/>
      <c r="GE760" s="176"/>
      <c r="GF760" s="176"/>
      <c r="GG760" s="176"/>
      <c r="GH760" s="176"/>
      <c r="GI760" s="176"/>
      <c r="GJ760" s="176"/>
      <c r="GK760" s="176"/>
      <c r="GL760" s="176"/>
      <c r="GM760" s="176"/>
      <c r="GN760" s="176"/>
      <c r="GO760" s="176"/>
      <c r="GP760" s="176"/>
      <c r="GQ760" s="176"/>
      <c r="GR760" s="176"/>
      <c r="GS760" s="176"/>
      <c r="GT760" s="176"/>
      <c r="GU760" s="176"/>
      <c r="GV760" s="176"/>
      <c r="GW760" s="176"/>
      <c r="GX760" s="176"/>
      <c r="GY760" s="176"/>
      <c r="GZ760" s="176"/>
      <c r="HA760" s="176"/>
      <c r="HB760" s="176"/>
      <c r="HC760" s="176"/>
      <c r="HD760" s="176"/>
      <c r="HE760" s="176"/>
      <c r="HF760" s="176"/>
      <c r="HG760" s="176"/>
      <c r="HH760" s="176"/>
      <c r="HI760" s="176"/>
      <c r="HJ760" s="176"/>
      <c r="HK760" s="176"/>
      <c r="HL760" s="176"/>
      <c r="HM760" s="176"/>
      <c r="HN760" s="176"/>
      <c r="HO760" s="176"/>
      <c r="HP760" s="176"/>
      <c r="HQ760" s="176"/>
      <c r="HR760" s="176"/>
      <c r="HS760" s="176"/>
      <c r="HT760" s="176"/>
      <c r="HU760" s="176"/>
      <c r="HV760" s="176"/>
      <c r="HW760" s="176"/>
      <c r="HX760" s="176"/>
      <c r="HY760" s="176"/>
      <c r="HZ760" s="176"/>
      <c r="IA760" s="176"/>
      <c r="IB760" s="176"/>
      <c r="IC760" s="176"/>
      <c r="ID760" s="176"/>
      <c r="IE760" s="176"/>
      <c r="IF760" s="176"/>
      <c r="IG760" s="176"/>
      <c r="IH760" s="176"/>
      <c r="II760" s="176"/>
      <c r="IJ760" s="176"/>
      <c r="IK760" s="176"/>
      <c r="IL760" s="176"/>
      <c r="IM760" s="176"/>
      <c r="IN760" s="176"/>
      <c r="IO760" s="176"/>
      <c r="IP760" s="176"/>
      <c r="IQ760" s="176"/>
      <c r="IR760" s="176"/>
      <c r="IS760" s="176"/>
      <c r="IT760" s="176"/>
      <c r="IU760" s="176"/>
      <c r="IV760" s="176"/>
    </row>
    <row r="761" spans="1:256" s="177" customFormat="1" ht="33.75" customHeight="1" x14ac:dyDescent="0.2">
      <c r="A761" s="591"/>
      <c r="B761" s="632"/>
      <c r="C761" s="555"/>
      <c r="D761" s="555"/>
      <c r="E761" s="555"/>
      <c r="F761" s="565"/>
      <c r="G761" s="165"/>
      <c r="H761" s="166">
        <f t="shared" ref="H761:H762" si="4">TRUNC(F761*G761,2)</f>
        <v>0</v>
      </c>
      <c r="I761" s="558"/>
      <c r="J761" s="182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  <c r="AZ761" s="176"/>
      <c r="BA761" s="176"/>
      <c r="BB761" s="176"/>
      <c r="BC761" s="176"/>
      <c r="BD761" s="176"/>
      <c r="BE761" s="176"/>
      <c r="BF761" s="176"/>
      <c r="BG761" s="176"/>
      <c r="BH761" s="176"/>
      <c r="BI761" s="176"/>
      <c r="BJ761" s="176"/>
      <c r="BK761" s="176"/>
      <c r="BL761" s="176"/>
      <c r="BM761" s="176"/>
      <c r="BN761" s="176"/>
      <c r="BO761" s="176"/>
      <c r="BP761" s="176"/>
      <c r="BQ761" s="176"/>
      <c r="BR761" s="176"/>
      <c r="BS761" s="176"/>
      <c r="BT761" s="176"/>
      <c r="BU761" s="176"/>
      <c r="BV761" s="176"/>
      <c r="BW761" s="176"/>
      <c r="BX761" s="176"/>
      <c r="BY761" s="176"/>
      <c r="BZ761" s="176"/>
      <c r="CA761" s="176"/>
      <c r="CB761" s="176"/>
      <c r="CC761" s="176"/>
      <c r="CD761" s="176"/>
      <c r="CE761" s="176"/>
      <c r="CF761" s="176"/>
      <c r="CG761" s="176"/>
      <c r="CH761" s="176"/>
      <c r="CI761" s="176"/>
      <c r="CJ761" s="176"/>
      <c r="CK761" s="176"/>
      <c r="CL761" s="176"/>
      <c r="CM761" s="176"/>
      <c r="CN761" s="176"/>
      <c r="CO761" s="176"/>
      <c r="CP761" s="176"/>
      <c r="CQ761" s="176"/>
      <c r="CR761" s="176"/>
      <c r="CS761" s="176"/>
      <c r="CT761" s="176"/>
      <c r="CU761" s="176"/>
      <c r="CV761" s="176"/>
      <c r="CW761" s="176"/>
      <c r="CX761" s="176"/>
      <c r="CY761" s="176"/>
      <c r="CZ761" s="176"/>
      <c r="DA761" s="176"/>
      <c r="DB761" s="176"/>
      <c r="DC761" s="176"/>
      <c r="DD761" s="176"/>
      <c r="DE761" s="176"/>
      <c r="DF761" s="176"/>
      <c r="DG761" s="176"/>
      <c r="DH761" s="176"/>
      <c r="DI761" s="176"/>
      <c r="DJ761" s="176"/>
      <c r="DK761" s="176"/>
      <c r="DL761" s="176"/>
      <c r="DM761" s="176"/>
      <c r="DN761" s="176"/>
      <c r="DO761" s="176"/>
      <c r="DP761" s="176"/>
      <c r="DQ761" s="176"/>
      <c r="DR761" s="176"/>
      <c r="DS761" s="176"/>
      <c r="DT761" s="176"/>
      <c r="DU761" s="176"/>
      <c r="DV761" s="176"/>
      <c r="DW761" s="176"/>
      <c r="DX761" s="176"/>
      <c r="DY761" s="176"/>
      <c r="DZ761" s="176"/>
      <c r="EA761" s="176"/>
      <c r="EB761" s="176"/>
      <c r="EC761" s="176"/>
      <c r="ED761" s="176"/>
      <c r="EE761" s="176"/>
      <c r="EF761" s="176"/>
      <c r="EG761" s="176"/>
      <c r="EH761" s="176"/>
      <c r="EI761" s="176"/>
      <c r="EJ761" s="176"/>
      <c r="EK761" s="176"/>
      <c r="EL761" s="176"/>
      <c r="EM761" s="176"/>
      <c r="EN761" s="176"/>
      <c r="EO761" s="176"/>
      <c r="EP761" s="176"/>
      <c r="EQ761" s="176"/>
      <c r="ER761" s="176"/>
      <c r="ES761" s="176"/>
      <c r="ET761" s="176"/>
      <c r="EU761" s="176"/>
      <c r="EV761" s="176"/>
      <c r="EW761" s="176"/>
      <c r="EX761" s="176"/>
      <c r="EY761" s="176"/>
      <c r="EZ761" s="176"/>
      <c r="FA761" s="176"/>
      <c r="FB761" s="176"/>
      <c r="FC761" s="176"/>
      <c r="FD761" s="176"/>
      <c r="FE761" s="176"/>
      <c r="FF761" s="176"/>
      <c r="FG761" s="176"/>
      <c r="FH761" s="176"/>
      <c r="FI761" s="176"/>
      <c r="FJ761" s="176"/>
      <c r="FK761" s="176"/>
      <c r="FL761" s="176"/>
      <c r="FM761" s="176"/>
      <c r="FN761" s="176"/>
      <c r="FO761" s="176"/>
      <c r="FP761" s="176"/>
      <c r="FQ761" s="176"/>
      <c r="FR761" s="176"/>
      <c r="FS761" s="176"/>
      <c r="FT761" s="176"/>
      <c r="FU761" s="176"/>
      <c r="FV761" s="176"/>
      <c r="FW761" s="176"/>
      <c r="FX761" s="176"/>
      <c r="FY761" s="176"/>
      <c r="FZ761" s="176"/>
      <c r="GA761" s="176"/>
      <c r="GB761" s="176"/>
      <c r="GC761" s="176"/>
      <c r="GD761" s="176"/>
      <c r="GE761" s="176"/>
      <c r="GF761" s="176"/>
      <c r="GG761" s="176"/>
      <c r="GH761" s="176"/>
      <c r="GI761" s="176"/>
      <c r="GJ761" s="176"/>
      <c r="GK761" s="176"/>
      <c r="GL761" s="176"/>
      <c r="GM761" s="176"/>
      <c r="GN761" s="176"/>
      <c r="GO761" s="176"/>
      <c r="GP761" s="176"/>
      <c r="GQ761" s="176"/>
      <c r="GR761" s="176"/>
      <c r="GS761" s="176"/>
      <c r="GT761" s="176"/>
      <c r="GU761" s="176"/>
      <c r="GV761" s="176"/>
      <c r="GW761" s="176"/>
      <c r="GX761" s="176"/>
      <c r="GY761" s="176"/>
      <c r="GZ761" s="176"/>
      <c r="HA761" s="176"/>
      <c r="HB761" s="176"/>
      <c r="HC761" s="176"/>
      <c r="HD761" s="176"/>
      <c r="HE761" s="176"/>
      <c r="HF761" s="176"/>
      <c r="HG761" s="176"/>
      <c r="HH761" s="176"/>
      <c r="HI761" s="176"/>
      <c r="HJ761" s="176"/>
      <c r="HK761" s="176"/>
      <c r="HL761" s="176"/>
      <c r="HM761" s="176"/>
      <c r="HN761" s="176"/>
      <c r="HO761" s="176"/>
      <c r="HP761" s="176"/>
      <c r="HQ761" s="176"/>
      <c r="HR761" s="176"/>
      <c r="HS761" s="176"/>
      <c r="HT761" s="176"/>
      <c r="HU761" s="176"/>
      <c r="HV761" s="176"/>
      <c r="HW761" s="176"/>
      <c r="HX761" s="176"/>
      <c r="HY761" s="176"/>
      <c r="HZ761" s="176"/>
      <c r="IA761" s="176"/>
      <c r="IB761" s="176"/>
      <c r="IC761" s="176"/>
      <c r="ID761" s="176"/>
      <c r="IE761" s="176"/>
      <c r="IF761" s="176"/>
      <c r="IG761" s="176"/>
      <c r="IH761" s="176"/>
      <c r="II761" s="176"/>
      <c r="IJ761" s="176"/>
      <c r="IK761" s="176"/>
      <c r="IL761" s="176"/>
      <c r="IM761" s="176"/>
      <c r="IN761" s="176"/>
      <c r="IO761" s="176"/>
      <c r="IP761" s="176"/>
      <c r="IQ761" s="176"/>
      <c r="IR761" s="176"/>
      <c r="IS761" s="176"/>
      <c r="IT761" s="176"/>
      <c r="IU761" s="176"/>
      <c r="IV761" s="176"/>
    </row>
    <row r="762" spans="1:256" s="177" customFormat="1" ht="22.5" customHeight="1" x14ac:dyDescent="0.2">
      <c r="A762" s="591"/>
      <c r="B762" s="132"/>
      <c r="C762" s="110"/>
      <c r="D762" s="110"/>
      <c r="E762" s="555"/>
      <c r="F762" s="172"/>
      <c r="G762" s="124"/>
      <c r="H762" s="114">
        <f t="shared" si="4"/>
        <v>0</v>
      </c>
      <c r="I762" s="569"/>
      <c r="J762" s="182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  <c r="AZ762" s="176"/>
      <c r="BA762" s="176"/>
      <c r="BB762" s="176"/>
      <c r="BC762" s="176"/>
      <c r="BD762" s="176"/>
      <c r="BE762" s="176"/>
      <c r="BF762" s="176"/>
      <c r="BG762" s="176"/>
      <c r="BH762" s="176"/>
      <c r="BI762" s="176"/>
      <c r="BJ762" s="176"/>
      <c r="BK762" s="176"/>
      <c r="BL762" s="176"/>
      <c r="BM762" s="176"/>
      <c r="BN762" s="176"/>
      <c r="BO762" s="176"/>
      <c r="BP762" s="176"/>
      <c r="BQ762" s="176"/>
      <c r="BR762" s="176"/>
      <c r="BS762" s="176"/>
      <c r="BT762" s="176"/>
      <c r="BU762" s="176"/>
      <c r="BV762" s="176"/>
      <c r="BW762" s="176"/>
      <c r="BX762" s="176"/>
      <c r="BY762" s="176"/>
      <c r="BZ762" s="176"/>
      <c r="CA762" s="176"/>
      <c r="CB762" s="176"/>
      <c r="CC762" s="176"/>
      <c r="CD762" s="176"/>
      <c r="CE762" s="176"/>
      <c r="CF762" s="176"/>
      <c r="CG762" s="176"/>
      <c r="CH762" s="176"/>
      <c r="CI762" s="176"/>
      <c r="CJ762" s="176"/>
      <c r="CK762" s="176"/>
      <c r="CL762" s="176"/>
      <c r="CM762" s="176"/>
      <c r="CN762" s="176"/>
      <c r="CO762" s="176"/>
      <c r="CP762" s="176"/>
      <c r="CQ762" s="176"/>
      <c r="CR762" s="176"/>
      <c r="CS762" s="176"/>
      <c r="CT762" s="176"/>
      <c r="CU762" s="176"/>
      <c r="CV762" s="176"/>
      <c r="CW762" s="176"/>
      <c r="CX762" s="176"/>
      <c r="CY762" s="176"/>
      <c r="CZ762" s="176"/>
      <c r="DA762" s="176"/>
      <c r="DB762" s="176"/>
      <c r="DC762" s="176"/>
      <c r="DD762" s="176"/>
      <c r="DE762" s="176"/>
      <c r="DF762" s="176"/>
      <c r="DG762" s="176"/>
      <c r="DH762" s="176"/>
      <c r="DI762" s="176"/>
      <c r="DJ762" s="176"/>
      <c r="DK762" s="176"/>
      <c r="DL762" s="176"/>
      <c r="DM762" s="176"/>
      <c r="DN762" s="176"/>
      <c r="DO762" s="176"/>
      <c r="DP762" s="176"/>
      <c r="DQ762" s="176"/>
      <c r="DR762" s="176"/>
      <c r="DS762" s="176"/>
      <c r="DT762" s="176"/>
      <c r="DU762" s="176"/>
      <c r="DV762" s="176"/>
      <c r="DW762" s="176"/>
      <c r="DX762" s="176"/>
      <c r="DY762" s="176"/>
      <c r="DZ762" s="176"/>
      <c r="EA762" s="176"/>
      <c r="EB762" s="176"/>
      <c r="EC762" s="176"/>
      <c r="ED762" s="176"/>
      <c r="EE762" s="176"/>
      <c r="EF762" s="176"/>
      <c r="EG762" s="176"/>
      <c r="EH762" s="176"/>
      <c r="EI762" s="176"/>
      <c r="EJ762" s="176"/>
      <c r="EK762" s="176"/>
      <c r="EL762" s="176"/>
      <c r="EM762" s="176"/>
      <c r="EN762" s="176"/>
      <c r="EO762" s="176"/>
      <c r="EP762" s="176"/>
      <c r="EQ762" s="176"/>
      <c r="ER762" s="176"/>
      <c r="ES762" s="176"/>
      <c r="ET762" s="176"/>
      <c r="EU762" s="176"/>
      <c r="EV762" s="176"/>
      <c r="EW762" s="176"/>
      <c r="EX762" s="176"/>
      <c r="EY762" s="176"/>
      <c r="EZ762" s="176"/>
      <c r="FA762" s="176"/>
      <c r="FB762" s="176"/>
      <c r="FC762" s="176"/>
      <c r="FD762" s="176"/>
      <c r="FE762" s="176"/>
      <c r="FF762" s="176"/>
      <c r="FG762" s="176"/>
      <c r="FH762" s="176"/>
      <c r="FI762" s="176"/>
      <c r="FJ762" s="176"/>
      <c r="FK762" s="176"/>
      <c r="FL762" s="176"/>
      <c r="FM762" s="176"/>
      <c r="FN762" s="176"/>
      <c r="FO762" s="176"/>
      <c r="FP762" s="176"/>
      <c r="FQ762" s="176"/>
      <c r="FR762" s="176"/>
      <c r="FS762" s="176"/>
      <c r="FT762" s="176"/>
      <c r="FU762" s="176"/>
      <c r="FV762" s="176"/>
      <c r="FW762" s="176"/>
      <c r="FX762" s="176"/>
      <c r="FY762" s="176"/>
      <c r="FZ762" s="176"/>
      <c r="GA762" s="176"/>
      <c r="GB762" s="176"/>
      <c r="GC762" s="176"/>
      <c r="GD762" s="176"/>
      <c r="GE762" s="176"/>
      <c r="GF762" s="176"/>
      <c r="GG762" s="176"/>
      <c r="GH762" s="176"/>
      <c r="GI762" s="176"/>
      <c r="GJ762" s="176"/>
      <c r="GK762" s="176"/>
      <c r="GL762" s="176"/>
      <c r="GM762" s="176"/>
      <c r="GN762" s="176"/>
      <c r="GO762" s="176"/>
      <c r="GP762" s="176"/>
      <c r="GQ762" s="176"/>
      <c r="GR762" s="176"/>
      <c r="GS762" s="176"/>
      <c r="GT762" s="176"/>
      <c r="GU762" s="176"/>
      <c r="GV762" s="176"/>
      <c r="GW762" s="176"/>
      <c r="GX762" s="176"/>
      <c r="GY762" s="176"/>
      <c r="GZ762" s="176"/>
      <c r="HA762" s="176"/>
      <c r="HB762" s="176"/>
      <c r="HC762" s="176"/>
      <c r="HD762" s="176"/>
      <c r="HE762" s="176"/>
      <c r="HF762" s="176"/>
      <c r="HG762" s="176"/>
      <c r="HH762" s="176"/>
      <c r="HI762" s="176"/>
      <c r="HJ762" s="176"/>
      <c r="HK762" s="176"/>
      <c r="HL762" s="176"/>
      <c r="HM762" s="176"/>
      <c r="HN762" s="176"/>
      <c r="HO762" s="176"/>
      <c r="HP762" s="176"/>
      <c r="HQ762" s="176"/>
      <c r="HR762" s="176"/>
      <c r="HS762" s="176"/>
      <c r="HT762" s="176"/>
      <c r="HU762" s="176"/>
      <c r="HV762" s="176"/>
      <c r="HW762" s="176"/>
      <c r="HX762" s="176"/>
      <c r="HY762" s="176"/>
      <c r="HZ762" s="176"/>
      <c r="IA762" s="176"/>
      <c r="IB762" s="176"/>
      <c r="IC762" s="176"/>
      <c r="ID762" s="176"/>
      <c r="IE762" s="176"/>
      <c r="IF762" s="176"/>
      <c r="IG762" s="176"/>
      <c r="IH762" s="176"/>
      <c r="II762" s="176"/>
      <c r="IJ762" s="176"/>
      <c r="IK762" s="176"/>
      <c r="IL762" s="176"/>
      <c r="IM762" s="176"/>
      <c r="IN762" s="176"/>
      <c r="IO762" s="176"/>
      <c r="IP762" s="176"/>
      <c r="IQ762" s="176"/>
      <c r="IR762" s="176"/>
      <c r="IS762" s="176"/>
      <c r="IT762" s="176"/>
      <c r="IU762" s="176"/>
      <c r="IV762" s="176"/>
    </row>
    <row r="763" spans="1:256" s="177" customFormat="1" x14ac:dyDescent="0.2">
      <c r="A763" s="591"/>
      <c r="B763" s="170" t="s">
        <v>230</v>
      </c>
      <c r="C763" s="808"/>
      <c r="D763" s="809"/>
      <c r="E763" s="809"/>
      <c r="F763" s="809"/>
      <c r="G763" s="809"/>
      <c r="H763" s="810"/>
      <c r="I763" s="171">
        <f>SUM(H762:H762)</f>
        <v>0</v>
      </c>
      <c r="J763" s="182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  <c r="AZ763" s="176"/>
      <c r="BA763" s="176"/>
      <c r="BB763" s="176"/>
      <c r="BC763" s="176"/>
      <c r="BD763" s="176"/>
      <c r="BE763" s="176"/>
      <c r="BF763" s="176"/>
      <c r="BG763" s="176"/>
      <c r="BH763" s="176"/>
      <c r="BI763" s="176"/>
      <c r="BJ763" s="176"/>
      <c r="BK763" s="176"/>
      <c r="BL763" s="176"/>
      <c r="BM763" s="176"/>
      <c r="BN763" s="176"/>
      <c r="BO763" s="176"/>
      <c r="BP763" s="176"/>
      <c r="BQ763" s="176"/>
      <c r="BR763" s="176"/>
      <c r="BS763" s="176"/>
      <c r="BT763" s="176"/>
      <c r="BU763" s="176"/>
      <c r="BV763" s="176"/>
      <c r="BW763" s="176"/>
      <c r="BX763" s="176"/>
      <c r="BY763" s="176"/>
      <c r="BZ763" s="176"/>
      <c r="CA763" s="176"/>
      <c r="CB763" s="176"/>
      <c r="CC763" s="176"/>
      <c r="CD763" s="176"/>
      <c r="CE763" s="176"/>
      <c r="CF763" s="176"/>
      <c r="CG763" s="176"/>
      <c r="CH763" s="176"/>
      <c r="CI763" s="176"/>
      <c r="CJ763" s="176"/>
      <c r="CK763" s="176"/>
      <c r="CL763" s="176"/>
      <c r="CM763" s="176"/>
      <c r="CN763" s="176"/>
      <c r="CO763" s="176"/>
      <c r="CP763" s="176"/>
      <c r="CQ763" s="176"/>
      <c r="CR763" s="176"/>
      <c r="CS763" s="176"/>
      <c r="CT763" s="176"/>
      <c r="CU763" s="176"/>
      <c r="CV763" s="176"/>
      <c r="CW763" s="176"/>
      <c r="CX763" s="176"/>
      <c r="CY763" s="176"/>
      <c r="CZ763" s="176"/>
      <c r="DA763" s="176"/>
      <c r="DB763" s="176"/>
      <c r="DC763" s="176"/>
      <c r="DD763" s="176"/>
      <c r="DE763" s="176"/>
      <c r="DF763" s="176"/>
      <c r="DG763" s="176"/>
      <c r="DH763" s="176"/>
      <c r="DI763" s="176"/>
      <c r="DJ763" s="176"/>
      <c r="DK763" s="176"/>
      <c r="DL763" s="176"/>
      <c r="DM763" s="176"/>
      <c r="DN763" s="176"/>
      <c r="DO763" s="176"/>
      <c r="DP763" s="176"/>
      <c r="DQ763" s="176"/>
      <c r="DR763" s="176"/>
      <c r="DS763" s="176"/>
      <c r="DT763" s="176"/>
      <c r="DU763" s="176"/>
      <c r="DV763" s="176"/>
      <c r="DW763" s="176"/>
      <c r="DX763" s="176"/>
      <c r="DY763" s="176"/>
      <c r="DZ763" s="176"/>
      <c r="EA763" s="176"/>
      <c r="EB763" s="176"/>
      <c r="EC763" s="176"/>
      <c r="ED763" s="176"/>
      <c r="EE763" s="176"/>
      <c r="EF763" s="176"/>
      <c r="EG763" s="176"/>
      <c r="EH763" s="176"/>
      <c r="EI763" s="176"/>
      <c r="EJ763" s="176"/>
      <c r="EK763" s="176"/>
      <c r="EL763" s="176"/>
      <c r="EM763" s="176"/>
      <c r="EN763" s="176"/>
      <c r="EO763" s="176"/>
      <c r="EP763" s="176"/>
      <c r="EQ763" s="176"/>
      <c r="ER763" s="176"/>
      <c r="ES763" s="176"/>
      <c r="ET763" s="176"/>
      <c r="EU763" s="176"/>
      <c r="EV763" s="176"/>
      <c r="EW763" s="176"/>
      <c r="EX763" s="176"/>
      <c r="EY763" s="176"/>
      <c r="EZ763" s="176"/>
      <c r="FA763" s="176"/>
      <c r="FB763" s="176"/>
      <c r="FC763" s="176"/>
      <c r="FD763" s="176"/>
      <c r="FE763" s="176"/>
      <c r="FF763" s="176"/>
      <c r="FG763" s="176"/>
      <c r="FH763" s="176"/>
      <c r="FI763" s="176"/>
      <c r="FJ763" s="176"/>
      <c r="FK763" s="176"/>
      <c r="FL763" s="176"/>
      <c r="FM763" s="176"/>
      <c r="FN763" s="176"/>
      <c r="FO763" s="176"/>
      <c r="FP763" s="176"/>
      <c r="FQ763" s="176"/>
      <c r="FR763" s="176"/>
      <c r="FS763" s="176"/>
      <c r="FT763" s="176"/>
      <c r="FU763" s="176"/>
      <c r="FV763" s="176"/>
      <c r="FW763" s="176"/>
      <c r="FX763" s="176"/>
      <c r="FY763" s="176"/>
      <c r="FZ763" s="176"/>
      <c r="GA763" s="176"/>
      <c r="GB763" s="176"/>
      <c r="GC763" s="176"/>
      <c r="GD763" s="176"/>
      <c r="GE763" s="176"/>
      <c r="GF763" s="176"/>
      <c r="GG763" s="176"/>
      <c r="GH763" s="176"/>
      <c r="GI763" s="176"/>
      <c r="GJ763" s="176"/>
      <c r="GK763" s="176"/>
      <c r="GL763" s="176"/>
      <c r="GM763" s="176"/>
      <c r="GN763" s="176"/>
      <c r="GO763" s="176"/>
      <c r="GP763" s="176"/>
      <c r="GQ763" s="176"/>
      <c r="GR763" s="176"/>
      <c r="GS763" s="176"/>
      <c r="GT763" s="176"/>
      <c r="GU763" s="176"/>
      <c r="GV763" s="176"/>
      <c r="GW763" s="176"/>
      <c r="GX763" s="176"/>
      <c r="GY763" s="176"/>
      <c r="GZ763" s="176"/>
      <c r="HA763" s="176"/>
      <c r="HB763" s="176"/>
      <c r="HC763" s="176"/>
      <c r="HD763" s="176"/>
      <c r="HE763" s="176"/>
      <c r="HF763" s="176"/>
      <c r="HG763" s="176"/>
      <c r="HH763" s="176"/>
      <c r="HI763" s="176"/>
      <c r="HJ763" s="176"/>
      <c r="HK763" s="176"/>
      <c r="HL763" s="176"/>
      <c r="HM763" s="176"/>
      <c r="HN763" s="176"/>
      <c r="HO763" s="176"/>
      <c r="HP763" s="176"/>
      <c r="HQ763" s="176"/>
      <c r="HR763" s="176"/>
      <c r="HS763" s="176"/>
      <c r="HT763" s="176"/>
      <c r="HU763" s="176"/>
      <c r="HV763" s="176"/>
      <c r="HW763" s="176"/>
      <c r="HX763" s="176"/>
      <c r="HY763" s="176"/>
      <c r="HZ763" s="176"/>
      <c r="IA763" s="176"/>
      <c r="IB763" s="176"/>
      <c r="IC763" s="176"/>
      <c r="ID763" s="176"/>
      <c r="IE763" s="176"/>
      <c r="IF763" s="176"/>
      <c r="IG763" s="176"/>
      <c r="IH763" s="176"/>
      <c r="II763" s="176"/>
      <c r="IJ763" s="176"/>
      <c r="IK763" s="176"/>
      <c r="IL763" s="176"/>
      <c r="IM763" s="176"/>
      <c r="IN763" s="176"/>
      <c r="IO763" s="176"/>
      <c r="IP763" s="176"/>
      <c r="IQ763" s="176"/>
      <c r="IR763" s="176"/>
      <c r="IS763" s="176"/>
      <c r="IT763" s="176"/>
      <c r="IU763" s="176"/>
      <c r="IV763" s="176"/>
    </row>
    <row r="764" spans="1:256" s="177" customFormat="1" x14ac:dyDescent="0.2">
      <c r="A764" s="591"/>
      <c r="B764" s="126"/>
      <c r="C764" s="127"/>
      <c r="D764" s="127"/>
      <c r="E764" s="128"/>
      <c r="F764" s="88"/>
      <c r="G764" s="129"/>
      <c r="H764" s="130"/>
      <c r="I764" s="131"/>
      <c r="J764" s="182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  <c r="AZ764" s="176"/>
      <c r="BA764" s="176"/>
      <c r="BB764" s="176"/>
      <c r="BC764" s="176"/>
      <c r="BD764" s="176"/>
      <c r="BE764" s="176"/>
      <c r="BF764" s="176"/>
      <c r="BG764" s="176"/>
      <c r="BH764" s="176"/>
      <c r="BI764" s="176"/>
      <c r="BJ764" s="176"/>
      <c r="BK764" s="176"/>
      <c r="BL764" s="176"/>
      <c r="BM764" s="176"/>
      <c r="BN764" s="176"/>
      <c r="BO764" s="176"/>
      <c r="BP764" s="176"/>
      <c r="BQ764" s="176"/>
      <c r="BR764" s="176"/>
      <c r="BS764" s="176"/>
      <c r="BT764" s="176"/>
      <c r="BU764" s="176"/>
      <c r="BV764" s="176"/>
      <c r="BW764" s="176"/>
      <c r="BX764" s="176"/>
      <c r="BY764" s="176"/>
      <c r="BZ764" s="176"/>
      <c r="CA764" s="176"/>
      <c r="CB764" s="176"/>
      <c r="CC764" s="176"/>
      <c r="CD764" s="176"/>
      <c r="CE764" s="176"/>
      <c r="CF764" s="176"/>
      <c r="CG764" s="176"/>
      <c r="CH764" s="176"/>
      <c r="CI764" s="176"/>
      <c r="CJ764" s="176"/>
      <c r="CK764" s="176"/>
      <c r="CL764" s="176"/>
      <c r="CM764" s="176"/>
      <c r="CN764" s="176"/>
      <c r="CO764" s="176"/>
      <c r="CP764" s="176"/>
      <c r="CQ764" s="176"/>
      <c r="CR764" s="176"/>
      <c r="CS764" s="176"/>
      <c r="CT764" s="176"/>
      <c r="CU764" s="176"/>
      <c r="CV764" s="176"/>
      <c r="CW764" s="176"/>
      <c r="CX764" s="176"/>
      <c r="CY764" s="176"/>
      <c r="CZ764" s="176"/>
      <c r="DA764" s="176"/>
      <c r="DB764" s="176"/>
      <c r="DC764" s="176"/>
      <c r="DD764" s="176"/>
      <c r="DE764" s="176"/>
      <c r="DF764" s="176"/>
      <c r="DG764" s="176"/>
      <c r="DH764" s="176"/>
      <c r="DI764" s="176"/>
      <c r="DJ764" s="176"/>
      <c r="DK764" s="176"/>
      <c r="DL764" s="176"/>
      <c r="DM764" s="176"/>
      <c r="DN764" s="176"/>
      <c r="DO764" s="176"/>
      <c r="DP764" s="176"/>
      <c r="DQ764" s="176"/>
      <c r="DR764" s="176"/>
      <c r="DS764" s="176"/>
      <c r="DT764" s="176"/>
      <c r="DU764" s="176"/>
      <c r="DV764" s="176"/>
      <c r="DW764" s="176"/>
      <c r="DX764" s="176"/>
      <c r="DY764" s="176"/>
      <c r="DZ764" s="176"/>
      <c r="EA764" s="176"/>
      <c r="EB764" s="176"/>
      <c r="EC764" s="176"/>
      <c r="ED764" s="176"/>
      <c r="EE764" s="176"/>
      <c r="EF764" s="176"/>
      <c r="EG764" s="176"/>
      <c r="EH764" s="176"/>
      <c r="EI764" s="176"/>
      <c r="EJ764" s="176"/>
      <c r="EK764" s="176"/>
      <c r="EL764" s="176"/>
      <c r="EM764" s="176"/>
      <c r="EN764" s="176"/>
      <c r="EO764" s="176"/>
      <c r="EP764" s="176"/>
      <c r="EQ764" s="176"/>
      <c r="ER764" s="176"/>
      <c r="ES764" s="176"/>
      <c r="ET764" s="176"/>
      <c r="EU764" s="176"/>
      <c r="EV764" s="176"/>
      <c r="EW764" s="176"/>
      <c r="EX764" s="176"/>
      <c r="EY764" s="176"/>
      <c r="EZ764" s="176"/>
      <c r="FA764" s="176"/>
      <c r="FB764" s="176"/>
      <c r="FC764" s="176"/>
      <c r="FD764" s="176"/>
      <c r="FE764" s="176"/>
      <c r="FF764" s="176"/>
      <c r="FG764" s="176"/>
      <c r="FH764" s="176"/>
      <c r="FI764" s="176"/>
      <c r="FJ764" s="176"/>
      <c r="FK764" s="176"/>
      <c r="FL764" s="176"/>
      <c r="FM764" s="176"/>
      <c r="FN764" s="176"/>
      <c r="FO764" s="176"/>
      <c r="FP764" s="176"/>
      <c r="FQ764" s="176"/>
      <c r="FR764" s="176"/>
      <c r="FS764" s="176"/>
      <c r="FT764" s="176"/>
      <c r="FU764" s="176"/>
      <c r="FV764" s="176"/>
      <c r="FW764" s="176"/>
      <c r="FX764" s="176"/>
      <c r="FY764" s="176"/>
      <c r="FZ764" s="176"/>
      <c r="GA764" s="176"/>
      <c r="GB764" s="176"/>
      <c r="GC764" s="176"/>
      <c r="GD764" s="176"/>
      <c r="GE764" s="176"/>
      <c r="GF764" s="176"/>
      <c r="GG764" s="176"/>
      <c r="GH764" s="176"/>
      <c r="GI764" s="176"/>
      <c r="GJ764" s="176"/>
      <c r="GK764" s="176"/>
      <c r="GL764" s="176"/>
      <c r="GM764" s="176"/>
      <c r="GN764" s="176"/>
      <c r="GO764" s="176"/>
      <c r="GP764" s="176"/>
      <c r="GQ764" s="176"/>
      <c r="GR764" s="176"/>
      <c r="GS764" s="176"/>
      <c r="GT764" s="176"/>
      <c r="GU764" s="176"/>
      <c r="GV764" s="176"/>
      <c r="GW764" s="176"/>
      <c r="GX764" s="176"/>
      <c r="GY764" s="176"/>
      <c r="GZ764" s="176"/>
      <c r="HA764" s="176"/>
      <c r="HB764" s="176"/>
      <c r="HC764" s="176"/>
      <c r="HD764" s="176"/>
      <c r="HE764" s="176"/>
      <c r="HF764" s="176"/>
      <c r="HG764" s="176"/>
      <c r="HH764" s="176"/>
      <c r="HI764" s="176"/>
      <c r="HJ764" s="176"/>
      <c r="HK764" s="176"/>
      <c r="HL764" s="176"/>
      <c r="HM764" s="176"/>
      <c r="HN764" s="176"/>
      <c r="HO764" s="176"/>
      <c r="HP764" s="176"/>
      <c r="HQ764" s="176"/>
      <c r="HR764" s="176"/>
      <c r="HS764" s="176"/>
      <c r="HT764" s="176"/>
      <c r="HU764" s="176"/>
      <c r="HV764" s="176"/>
      <c r="HW764" s="176"/>
      <c r="HX764" s="176"/>
      <c r="HY764" s="176"/>
      <c r="HZ764" s="176"/>
      <c r="IA764" s="176"/>
      <c r="IB764" s="176"/>
      <c r="IC764" s="176"/>
      <c r="ID764" s="176"/>
      <c r="IE764" s="176"/>
      <c r="IF764" s="176"/>
      <c r="IG764" s="176"/>
      <c r="IH764" s="176"/>
      <c r="II764" s="176"/>
      <c r="IJ764" s="176"/>
      <c r="IK764" s="176"/>
      <c r="IL764" s="176"/>
      <c r="IM764" s="176"/>
      <c r="IN764" s="176"/>
      <c r="IO764" s="176"/>
      <c r="IP764" s="176"/>
      <c r="IQ764" s="176"/>
      <c r="IR764" s="176"/>
      <c r="IS764" s="176"/>
      <c r="IT764" s="176"/>
      <c r="IU764" s="176"/>
      <c r="IV764" s="176"/>
    </row>
    <row r="765" spans="1:256" s="177" customFormat="1" x14ac:dyDescent="0.2">
      <c r="A765" s="591"/>
      <c r="B765" s="811" t="s">
        <v>231</v>
      </c>
      <c r="C765" s="813" t="s">
        <v>22</v>
      </c>
      <c r="D765" s="813" t="s">
        <v>223</v>
      </c>
      <c r="E765" s="813" t="s">
        <v>17</v>
      </c>
      <c r="F765" s="816" t="s">
        <v>224</v>
      </c>
      <c r="G765" s="818" t="s">
        <v>225</v>
      </c>
      <c r="H765" s="819"/>
      <c r="I765" s="820" t="s">
        <v>232</v>
      </c>
      <c r="J765" s="182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  <c r="AZ765" s="176"/>
      <c r="BA765" s="176"/>
      <c r="BB765" s="176"/>
      <c r="BC765" s="176"/>
      <c r="BD765" s="176"/>
      <c r="BE765" s="176"/>
      <c r="BF765" s="176"/>
      <c r="BG765" s="176"/>
      <c r="BH765" s="176"/>
      <c r="BI765" s="176"/>
      <c r="BJ765" s="176"/>
      <c r="BK765" s="176"/>
      <c r="BL765" s="176"/>
      <c r="BM765" s="176"/>
      <c r="BN765" s="176"/>
      <c r="BO765" s="176"/>
      <c r="BP765" s="176"/>
      <c r="BQ765" s="176"/>
      <c r="BR765" s="176"/>
      <c r="BS765" s="176"/>
      <c r="BT765" s="176"/>
      <c r="BU765" s="176"/>
      <c r="BV765" s="176"/>
      <c r="BW765" s="176"/>
      <c r="BX765" s="176"/>
      <c r="BY765" s="176"/>
      <c r="BZ765" s="176"/>
      <c r="CA765" s="176"/>
      <c r="CB765" s="176"/>
      <c r="CC765" s="176"/>
      <c r="CD765" s="176"/>
      <c r="CE765" s="176"/>
      <c r="CF765" s="176"/>
      <c r="CG765" s="176"/>
      <c r="CH765" s="176"/>
      <c r="CI765" s="176"/>
      <c r="CJ765" s="176"/>
      <c r="CK765" s="176"/>
      <c r="CL765" s="176"/>
      <c r="CM765" s="176"/>
      <c r="CN765" s="176"/>
      <c r="CO765" s="176"/>
      <c r="CP765" s="176"/>
      <c r="CQ765" s="176"/>
      <c r="CR765" s="176"/>
      <c r="CS765" s="176"/>
      <c r="CT765" s="176"/>
      <c r="CU765" s="176"/>
      <c r="CV765" s="176"/>
      <c r="CW765" s="176"/>
      <c r="CX765" s="176"/>
      <c r="CY765" s="176"/>
      <c r="CZ765" s="176"/>
      <c r="DA765" s="176"/>
      <c r="DB765" s="176"/>
      <c r="DC765" s="176"/>
      <c r="DD765" s="176"/>
      <c r="DE765" s="176"/>
      <c r="DF765" s="176"/>
      <c r="DG765" s="176"/>
      <c r="DH765" s="176"/>
      <c r="DI765" s="176"/>
      <c r="DJ765" s="176"/>
      <c r="DK765" s="176"/>
      <c r="DL765" s="176"/>
      <c r="DM765" s="176"/>
      <c r="DN765" s="176"/>
      <c r="DO765" s="176"/>
      <c r="DP765" s="176"/>
      <c r="DQ765" s="176"/>
      <c r="DR765" s="176"/>
      <c r="DS765" s="176"/>
      <c r="DT765" s="176"/>
      <c r="DU765" s="176"/>
      <c r="DV765" s="176"/>
      <c r="DW765" s="176"/>
      <c r="DX765" s="176"/>
      <c r="DY765" s="176"/>
      <c r="DZ765" s="176"/>
      <c r="EA765" s="176"/>
      <c r="EB765" s="176"/>
      <c r="EC765" s="176"/>
      <c r="ED765" s="176"/>
      <c r="EE765" s="176"/>
      <c r="EF765" s="176"/>
      <c r="EG765" s="176"/>
      <c r="EH765" s="176"/>
      <c r="EI765" s="176"/>
      <c r="EJ765" s="176"/>
      <c r="EK765" s="176"/>
      <c r="EL765" s="176"/>
      <c r="EM765" s="176"/>
      <c r="EN765" s="176"/>
      <c r="EO765" s="176"/>
      <c r="EP765" s="176"/>
      <c r="EQ765" s="176"/>
      <c r="ER765" s="176"/>
      <c r="ES765" s="176"/>
      <c r="ET765" s="176"/>
      <c r="EU765" s="176"/>
      <c r="EV765" s="176"/>
      <c r="EW765" s="176"/>
      <c r="EX765" s="176"/>
      <c r="EY765" s="176"/>
      <c r="EZ765" s="176"/>
      <c r="FA765" s="176"/>
      <c r="FB765" s="176"/>
      <c r="FC765" s="176"/>
      <c r="FD765" s="176"/>
      <c r="FE765" s="176"/>
      <c r="FF765" s="176"/>
      <c r="FG765" s="176"/>
      <c r="FH765" s="176"/>
      <c r="FI765" s="176"/>
      <c r="FJ765" s="176"/>
      <c r="FK765" s="176"/>
      <c r="FL765" s="176"/>
      <c r="FM765" s="176"/>
      <c r="FN765" s="176"/>
      <c r="FO765" s="176"/>
      <c r="FP765" s="176"/>
      <c r="FQ765" s="176"/>
      <c r="FR765" s="176"/>
      <c r="FS765" s="176"/>
      <c r="FT765" s="176"/>
      <c r="FU765" s="176"/>
      <c r="FV765" s="176"/>
      <c r="FW765" s="176"/>
      <c r="FX765" s="176"/>
      <c r="FY765" s="176"/>
      <c r="FZ765" s="176"/>
      <c r="GA765" s="176"/>
      <c r="GB765" s="176"/>
      <c r="GC765" s="176"/>
      <c r="GD765" s="176"/>
      <c r="GE765" s="176"/>
      <c r="GF765" s="176"/>
      <c r="GG765" s="176"/>
      <c r="GH765" s="176"/>
      <c r="GI765" s="176"/>
      <c r="GJ765" s="176"/>
      <c r="GK765" s="176"/>
      <c r="GL765" s="176"/>
      <c r="GM765" s="176"/>
      <c r="GN765" s="176"/>
      <c r="GO765" s="176"/>
      <c r="GP765" s="176"/>
      <c r="GQ765" s="176"/>
      <c r="GR765" s="176"/>
      <c r="GS765" s="176"/>
      <c r="GT765" s="176"/>
      <c r="GU765" s="176"/>
      <c r="GV765" s="176"/>
      <c r="GW765" s="176"/>
      <c r="GX765" s="176"/>
      <c r="GY765" s="176"/>
      <c r="GZ765" s="176"/>
      <c r="HA765" s="176"/>
      <c r="HB765" s="176"/>
      <c r="HC765" s="176"/>
      <c r="HD765" s="176"/>
      <c r="HE765" s="176"/>
      <c r="HF765" s="176"/>
      <c r="HG765" s="176"/>
      <c r="HH765" s="176"/>
      <c r="HI765" s="176"/>
      <c r="HJ765" s="176"/>
      <c r="HK765" s="176"/>
      <c r="HL765" s="176"/>
      <c r="HM765" s="176"/>
      <c r="HN765" s="176"/>
      <c r="HO765" s="176"/>
      <c r="HP765" s="176"/>
      <c r="HQ765" s="176"/>
      <c r="HR765" s="176"/>
      <c r="HS765" s="176"/>
      <c r="HT765" s="176"/>
      <c r="HU765" s="176"/>
      <c r="HV765" s="176"/>
      <c r="HW765" s="176"/>
      <c r="HX765" s="176"/>
      <c r="HY765" s="176"/>
      <c r="HZ765" s="176"/>
      <c r="IA765" s="176"/>
      <c r="IB765" s="176"/>
      <c r="IC765" s="176"/>
      <c r="ID765" s="176"/>
      <c r="IE765" s="176"/>
      <c r="IF765" s="176"/>
      <c r="IG765" s="176"/>
      <c r="IH765" s="176"/>
      <c r="II765" s="176"/>
      <c r="IJ765" s="176"/>
      <c r="IK765" s="176"/>
      <c r="IL765" s="176"/>
      <c r="IM765" s="176"/>
      <c r="IN765" s="176"/>
      <c r="IO765" s="176"/>
      <c r="IP765" s="176"/>
      <c r="IQ765" s="176"/>
      <c r="IR765" s="176"/>
      <c r="IS765" s="176"/>
      <c r="IT765" s="176"/>
      <c r="IU765" s="176"/>
      <c r="IV765" s="176"/>
    </row>
    <row r="766" spans="1:256" s="177" customFormat="1" x14ac:dyDescent="0.2">
      <c r="A766" s="591"/>
      <c r="B766" s="812"/>
      <c r="C766" s="814"/>
      <c r="D766" s="814"/>
      <c r="E766" s="814"/>
      <c r="F766" s="869"/>
      <c r="G766" s="165" t="s">
        <v>227</v>
      </c>
      <c r="H766" s="166" t="s">
        <v>228</v>
      </c>
      <c r="I766" s="821"/>
      <c r="J766" s="182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  <c r="AZ766" s="176"/>
      <c r="BA766" s="176"/>
      <c r="BB766" s="176"/>
      <c r="BC766" s="176"/>
      <c r="BD766" s="176"/>
      <c r="BE766" s="176"/>
      <c r="BF766" s="176"/>
      <c r="BG766" s="176"/>
      <c r="BH766" s="176"/>
      <c r="BI766" s="176"/>
      <c r="BJ766" s="176"/>
      <c r="BK766" s="176"/>
      <c r="BL766" s="176"/>
      <c r="BM766" s="176"/>
      <c r="BN766" s="176"/>
      <c r="BO766" s="176"/>
      <c r="BP766" s="176"/>
      <c r="BQ766" s="176"/>
      <c r="BR766" s="176"/>
      <c r="BS766" s="176"/>
      <c r="BT766" s="176"/>
      <c r="BU766" s="176"/>
      <c r="BV766" s="176"/>
      <c r="BW766" s="176"/>
      <c r="BX766" s="176"/>
      <c r="BY766" s="176"/>
      <c r="BZ766" s="176"/>
      <c r="CA766" s="176"/>
      <c r="CB766" s="176"/>
      <c r="CC766" s="176"/>
      <c r="CD766" s="176"/>
      <c r="CE766" s="176"/>
      <c r="CF766" s="176"/>
      <c r="CG766" s="176"/>
      <c r="CH766" s="176"/>
      <c r="CI766" s="176"/>
      <c r="CJ766" s="176"/>
      <c r="CK766" s="176"/>
      <c r="CL766" s="176"/>
      <c r="CM766" s="176"/>
      <c r="CN766" s="176"/>
      <c r="CO766" s="176"/>
      <c r="CP766" s="176"/>
      <c r="CQ766" s="176"/>
      <c r="CR766" s="176"/>
      <c r="CS766" s="176"/>
      <c r="CT766" s="176"/>
      <c r="CU766" s="176"/>
      <c r="CV766" s="176"/>
      <c r="CW766" s="176"/>
      <c r="CX766" s="176"/>
      <c r="CY766" s="176"/>
      <c r="CZ766" s="176"/>
      <c r="DA766" s="176"/>
      <c r="DB766" s="176"/>
      <c r="DC766" s="176"/>
      <c r="DD766" s="176"/>
      <c r="DE766" s="176"/>
      <c r="DF766" s="176"/>
      <c r="DG766" s="176"/>
      <c r="DH766" s="176"/>
      <c r="DI766" s="176"/>
      <c r="DJ766" s="176"/>
      <c r="DK766" s="176"/>
      <c r="DL766" s="176"/>
      <c r="DM766" s="176"/>
      <c r="DN766" s="176"/>
      <c r="DO766" s="176"/>
      <c r="DP766" s="176"/>
      <c r="DQ766" s="176"/>
      <c r="DR766" s="176"/>
      <c r="DS766" s="176"/>
      <c r="DT766" s="176"/>
      <c r="DU766" s="176"/>
      <c r="DV766" s="176"/>
      <c r="DW766" s="176"/>
      <c r="DX766" s="176"/>
      <c r="DY766" s="176"/>
      <c r="DZ766" s="176"/>
      <c r="EA766" s="176"/>
      <c r="EB766" s="176"/>
      <c r="EC766" s="176"/>
      <c r="ED766" s="176"/>
      <c r="EE766" s="176"/>
      <c r="EF766" s="176"/>
      <c r="EG766" s="176"/>
      <c r="EH766" s="176"/>
      <c r="EI766" s="176"/>
      <c r="EJ766" s="176"/>
      <c r="EK766" s="176"/>
      <c r="EL766" s="176"/>
      <c r="EM766" s="176"/>
      <c r="EN766" s="176"/>
      <c r="EO766" s="176"/>
      <c r="EP766" s="176"/>
      <c r="EQ766" s="176"/>
      <c r="ER766" s="176"/>
      <c r="ES766" s="176"/>
      <c r="ET766" s="176"/>
      <c r="EU766" s="176"/>
      <c r="EV766" s="176"/>
      <c r="EW766" s="176"/>
      <c r="EX766" s="176"/>
      <c r="EY766" s="176"/>
      <c r="EZ766" s="176"/>
      <c r="FA766" s="176"/>
      <c r="FB766" s="176"/>
      <c r="FC766" s="176"/>
      <c r="FD766" s="176"/>
      <c r="FE766" s="176"/>
      <c r="FF766" s="176"/>
      <c r="FG766" s="176"/>
      <c r="FH766" s="176"/>
      <c r="FI766" s="176"/>
      <c r="FJ766" s="176"/>
      <c r="FK766" s="176"/>
      <c r="FL766" s="176"/>
      <c r="FM766" s="176"/>
      <c r="FN766" s="176"/>
      <c r="FO766" s="176"/>
      <c r="FP766" s="176"/>
      <c r="FQ766" s="176"/>
      <c r="FR766" s="176"/>
      <c r="FS766" s="176"/>
      <c r="FT766" s="176"/>
      <c r="FU766" s="176"/>
      <c r="FV766" s="176"/>
      <c r="FW766" s="176"/>
      <c r="FX766" s="176"/>
      <c r="FY766" s="176"/>
      <c r="FZ766" s="176"/>
      <c r="GA766" s="176"/>
      <c r="GB766" s="176"/>
      <c r="GC766" s="176"/>
      <c r="GD766" s="176"/>
      <c r="GE766" s="176"/>
      <c r="GF766" s="176"/>
      <c r="GG766" s="176"/>
      <c r="GH766" s="176"/>
      <c r="GI766" s="176"/>
      <c r="GJ766" s="176"/>
      <c r="GK766" s="176"/>
      <c r="GL766" s="176"/>
      <c r="GM766" s="176"/>
      <c r="GN766" s="176"/>
      <c r="GO766" s="176"/>
      <c r="GP766" s="176"/>
      <c r="GQ766" s="176"/>
      <c r="GR766" s="176"/>
      <c r="GS766" s="176"/>
      <c r="GT766" s="176"/>
      <c r="GU766" s="176"/>
      <c r="GV766" s="176"/>
      <c r="GW766" s="176"/>
      <c r="GX766" s="176"/>
      <c r="GY766" s="176"/>
      <c r="GZ766" s="176"/>
      <c r="HA766" s="176"/>
      <c r="HB766" s="176"/>
      <c r="HC766" s="176"/>
      <c r="HD766" s="176"/>
      <c r="HE766" s="176"/>
      <c r="HF766" s="176"/>
      <c r="HG766" s="176"/>
      <c r="HH766" s="176"/>
      <c r="HI766" s="176"/>
      <c r="HJ766" s="176"/>
      <c r="HK766" s="176"/>
      <c r="HL766" s="176"/>
      <c r="HM766" s="176"/>
      <c r="HN766" s="176"/>
      <c r="HO766" s="176"/>
      <c r="HP766" s="176"/>
      <c r="HQ766" s="176"/>
      <c r="HR766" s="176"/>
      <c r="HS766" s="176"/>
      <c r="HT766" s="176"/>
      <c r="HU766" s="176"/>
      <c r="HV766" s="176"/>
      <c r="HW766" s="176"/>
      <c r="HX766" s="176"/>
      <c r="HY766" s="176"/>
      <c r="HZ766" s="176"/>
      <c r="IA766" s="176"/>
      <c r="IB766" s="176"/>
      <c r="IC766" s="176"/>
      <c r="ID766" s="176"/>
      <c r="IE766" s="176"/>
      <c r="IF766" s="176"/>
      <c r="IG766" s="176"/>
      <c r="IH766" s="176"/>
      <c r="II766" s="176"/>
      <c r="IJ766" s="176"/>
      <c r="IK766" s="176"/>
      <c r="IL766" s="176"/>
      <c r="IM766" s="176"/>
      <c r="IN766" s="176"/>
      <c r="IO766" s="176"/>
      <c r="IP766" s="176"/>
      <c r="IQ766" s="176"/>
      <c r="IR766" s="176"/>
      <c r="IS766" s="176"/>
      <c r="IT766" s="176"/>
      <c r="IU766" s="176"/>
      <c r="IV766" s="176"/>
    </row>
    <row r="767" spans="1:256" s="177" customFormat="1" x14ac:dyDescent="0.2">
      <c r="A767" s="591"/>
      <c r="B767" s="132"/>
      <c r="C767" s="110"/>
      <c r="D767" s="78"/>
      <c r="E767" s="111"/>
      <c r="F767" s="112"/>
      <c r="G767" s="113"/>
      <c r="H767" s="114"/>
      <c r="I767" s="159"/>
      <c r="J767" s="182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  <c r="AZ767" s="176"/>
      <c r="BA767" s="176"/>
      <c r="BB767" s="176"/>
      <c r="BC767" s="176"/>
      <c r="BD767" s="176"/>
      <c r="BE767" s="176"/>
      <c r="BF767" s="176"/>
      <c r="BG767" s="176"/>
      <c r="BH767" s="176"/>
      <c r="BI767" s="176"/>
      <c r="BJ767" s="176"/>
      <c r="BK767" s="176"/>
      <c r="BL767" s="176"/>
      <c r="BM767" s="176"/>
      <c r="BN767" s="176"/>
      <c r="BO767" s="176"/>
      <c r="BP767" s="176"/>
      <c r="BQ767" s="176"/>
      <c r="BR767" s="176"/>
      <c r="BS767" s="176"/>
      <c r="BT767" s="176"/>
      <c r="BU767" s="176"/>
      <c r="BV767" s="176"/>
      <c r="BW767" s="176"/>
      <c r="BX767" s="176"/>
      <c r="BY767" s="176"/>
      <c r="BZ767" s="176"/>
      <c r="CA767" s="176"/>
      <c r="CB767" s="176"/>
      <c r="CC767" s="176"/>
      <c r="CD767" s="176"/>
      <c r="CE767" s="176"/>
      <c r="CF767" s="176"/>
      <c r="CG767" s="176"/>
      <c r="CH767" s="176"/>
      <c r="CI767" s="176"/>
      <c r="CJ767" s="176"/>
      <c r="CK767" s="176"/>
      <c r="CL767" s="176"/>
      <c r="CM767" s="176"/>
      <c r="CN767" s="176"/>
      <c r="CO767" s="176"/>
      <c r="CP767" s="176"/>
      <c r="CQ767" s="176"/>
      <c r="CR767" s="176"/>
      <c r="CS767" s="176"/>
      <c r="CT767" s="176"/>
      <c r="CU767" s="176"/>
      <c r="CV767" s="176"/>
      <c r="CW767" s="176"/>
      <c r="CX767" s="176"/>
      <c r="CY767" s="176"/>
      <c r="CZ767" s="176"/>
      <c r="DA767" s="176"/>
      <c r="DB767" s="176"/>
      <c r="DC767" s="176"/>
      <c r="DD767" s="176"/>
      <c r="DE767" s="176"/>
      <c r="DF767" s="176"/>
      <c r="DG767" s="176"/>
      <c r="DH767" s="176"/>
      <c r="DI767" s="176"/>
      <c r="DJ767" s="176"/>
      <c r="DK767" s="176"/>
      <c r="DL767" s="176"/>
      <c r="DM767" s="176"/>
      <c r="DN767" s="176"/>
      <c r="DO767" s="176"/>
      <c r="DP767" s="176"/>
      <c r="DQ767" s="176"/>
      <c r="DR767" s="176"/>
      <c r="DS767" s="176"/>
      <c r="DT767" s="176"/>
      <c r="DU767" s="176"/>
      <c r="DV767" s="176"/>
      <c r="DW767" s="176"/>
      <c r="DX767" s="176"/>
      <c r="DY767" s="176"/>
      <c r="DZ767" s="176"/>
      <c r="EA767" s="176"/>
      <c r="EB767" s="176"/>
      <c r="EC767" s="176"/>
      <c r="ED767" s="176"/>
      <c r="EE767" s="176"/>
      <c r="EF767" s="176"/>
      <c r="EG767" s="176"/>
      <c r="EH767" s="176"/>
      <c r="EI767" s="176"/>
      <c r="EJ767" s="176"/>
      <c r="EK767" s="176"/>
      <c r="EL767" s="176"/>
      <c r="EM767" s="176"/>
      <c r="EN767" s="176"/>
      <c r="EO767" s="176"/>
      <c r="EP767" s="176"/>
      <c r="EQ767" s="176"/>
      <c r="ER767" s="176"/>
      <c r="ES767" s="176"/>
      <c r="ET767" s="176"/>
      <c r="EU767" s="176"/>
      <c r="EV767" s="176"/>
      <c r="EW767" s="176"/>
      <c r="EX767" s="176"/>
      <c r="EY767" s="176"/>
      <c r="EZ767" s="176"/>
      <c r="FA767" s="176"/>
      <c r="FB767" s="176"/>
      <c r="FC767" s="176"/>
      <c r="FD767" s="176"/>
      <c r="FE767" s="176"/>
      <c r="FF767" s="176"/>
      <c r="FG767" s="176"/>
      <c r="FH767" s="176"/>
      <c r="FI767" s="176"/>
      <c r="FJ767" s="176"/>
      <c r="FK767" s="176"/>
      <c r="FL767" s="176"/>
      <c r="FM767" s="176"/>
      <c r="FN767" s="176"/>
      <c r="FO767" s="176"/>
      <c r="FP767" s="176"/>
      <c r="FQ767" s="176"/>
      <c r="FR767" s="176"/>
      <c r="FS767" s="176"/>
      <c r="FT767" s="176"/>
      <c r="FU767" s="176"/>
      <c r="FV767" s="176"/>
      <c r="FW767" s="176"/>
      <c r="FX767" s="176"/>
      <c r="FY767" s="176"/>
      <c r="FZ767" s="176"/>
      <c r="GA767" s="176"/>
      <c r="GB767" s="176"/>
      <c r="GC767" s="176"/>
      <c r="GD767" s="176"/>
      <c r="GE767" s="176"/>
      <c r="GF767" s="176"/>
      <c r="GG767" s="176"/>
      <c r="GH767" s="176"/>
      <c r="GI767" s="176"/>
      <c r="GJ767" s="176"/>
      <c r="GK767" s="176"/>
      <c r="GL767" s="176"/>
      <c r="GM767" s="176"/>
      <c r="GN767" s="176"/>
      <c r="GO767" s="176"/>
      <c r="GP767" s="176"/>
      <c r="GQ767" s="176"/>
      <c r="GR767" s="176"/>
      <c r="GS767" s="176"/>
      <c r="GT767" s="176"/>
      <c r="GU767" s="176"/>
      <c r="GV767" s="176"/>
      <c r="GW767" s="176"/>
      <c r="GX767" s="176"/>
      <c r="GY767" s="176"/>
      <c r="GZ767" s="176"/>
      <c r="HA767" s="176"/>
      <c r="HB767" s="176"/>
      <c r="HC767" s="176"/>
      <c r="HD767" s="176"/>
      <c r="HE767" s="176"/>
      <c r="HF767" s="176"/>
      <c r="HG767" s="176"/>
      <c r="HH767" s="176"/>
      <c r="HI767" s="176"/>
      <c r="HJ767" s="176"/>
      <c r="HK767" s="176"/>
      <c r="HL767" s="176"/>
      <c r="HM767" s="176"/>
      <c r="HN767" s="176"/>
      <c r="HO767" s="176"/>
      <c r="HP767" s="176"/>
      <c r="HQ767" s="176"/>
      <c r="HR767" s="176"/>
      <c r="HS767" s="176"/>
      <c r="HT767" s="176"/>
      <c r="HU767" s="176"/>
      <c r="HV767" s="176"/>
      <c r="HW767" s="176"/>
      <c r="HX767" s="176"/>
      <c r="HY767" s="176"/>
      <c r="HZ767" s="176"/>
      <c r="IA767" s="176"/>
      <c r="IB767" s="176"/>
      <c r="IC767" s="176"/>
      <c r="ID767" s="176"/>
      <c r="IE767" s="176"/>
      <c r="IF767" s="176"/>
      <c r="IG767" s="176"/>
      <c r="IH767" s="176"/>
      <c r="II767" s="176"/>
      <c r="IJ767" s="176"/>
      <c r="IK767" s="176"/>
      <c r="IL767" s="176"/>
      <c r="IM767" s="176"/>
      <c r="IN767" s="176"/>
      <c r="IO767" s="176"/>
      <c r="IP767" s="176"/>
      <c r="IQ767" s="176"/>
      <c r="IR767" s="176"/>
      <c r="IS767" s="176"/>
      <c r="IT767" s="176"/>
      <c r="IU767" s="176"/>
      <c r="IV767" s="176"/>
    </row>
    <row r="768" spans="1:256" s="177" customFormat="1" x14ac:dyDescent="0.2">
      <c r="A768" s="591"/>
      <c r="B768" s="170" t="s">
        <v>232</v>
      </c>
      <c r="C768" s="808"/>
      <c r="D768" s="809"/>
      <c r="E768" s="809"/>
      <c r="F768" s="809"/>
      <c r="G768" s="809"/>
      <c r="H768" s="810"/>
      <c r="I768" s="171">
        <f>SUM(H767)</f>
        <v>0</v>
      </c>
      <c r="J768" s="182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  <c r="AZ768" s="176"/>
      <c r="BA768" s="176"/>
      <c r="BB768" s="176"/>
      <c r="BC768" s="176"/>
      <c r="BD768" s="176"/>
      <c r="BE768" s="176"/>
      <c r="BF768" s="176"/>
      <c r="BG768" s="176"/>
      <c r="BH768" s="176"/>
      <c r="BI768" s="176"/>
      <c r="BJ768" s="176"/>
      <c r="BK768" s="176"/>
      <c r="BL768" s="176"/>
      <c r="BM768" s="176"/>
      <c r="BN768" s="176"/>
      <c r="BO768" s="176"/>
      <c r="BP768" s="176"/>
      <c r="BQ768" s="176"/>
      <c r="BR768" s="176"/>
      <c r="BS768" s="176"/>
      <c r="BT768" s="176"/>
      <c r="BU768" s="176"/>
      <c r="BV768" s="176"/>
      <c r="BW768" s="176"/>
      <c r="BX768" s="176"/>
      <c r="BY768" s="176"/>
      <c r="BZ768" s="176"/>
      <c r="CA768" s="176"/>
      <c r="CB768" s="176"/>
      <c r="CC768" s="176"/>
      <c r="CD768" s="176"/>
      <c r="CE768" s="176"/>
      <c r="CF768" s="176"/>
      <c r="CG768" s="176"/>
      <c r="CH768" s="176"/>
      <c r="CI768" s="176"/>
      <c r="CJ768" s="176"/>
      <c r="CK768" s="176"/>
      <c r="CL768" s="176"/>
      <c r="CM768" s="176"/>
      <c r="CN768" s="176"/>
      <c r="CO768" s="176"/>
      <c r="CP768" s="176"/>
      <c r="CQ768" s="176"/>
      <c r="CR768" s="176"/>
      <c r="CS768" s="176"/>
      <c r="CT768" s="176"/>
      <c r="CU768" s="176"/>
      <c r="CV768" s="176"/>
      <c r="CW768" s="176"/>
      <c r="CX768" s="176"/>
      <c r="CY768" s="176"/>
      <c r="CZ768" s="176"/>
      <c r="DA768" s="176"/>
      <c r="DB768" s="176"/>
      <c r="DC768" s="176"/>
      <c r="DD768" s="176"/>
      <c r="DE768" s="176"/>
      <c r="DF768" s="176"/>
      <c r="DG768" s="176"/>
      <c r="DH768" s="176"/>
      <c r="DI768" s="176"/>
      <c r="DJ768" s="176"/>
      <c r="DK768" s="176"/>
      <c r="DL768" s="176"/>
      <c r="DM768" s="176"/>
      <c r="DN768" s="176"/>
      <c r="DO768" s="176"/>
      <c r="DP768" s="176"/>
      <c r="DQ768" s="176"/>
      <c r="DR768" s="176"/>
      <c r="DS768" s="176"/>
      <c r="DT768" s="176"/>
      <c r="DU768" s="176"/>
      <c r="DV768" s="176"/>
      <c r="DW768" s="176"/>
      <c r="DX768" s="176"/>
      <c r="DY768" s="176"/>
      <c r="DZ768" s="176"/>
      <c r="EA768" s="176"/>
      <c r="EB768" s="176"/>
      <c r="EC768" s="176"/>
      <c r="ED768" s="176"/>
      <c r="EE768" s="176"/>
      <c r="EF768" s="176"/>
      <c r="EG768" s="176"/>
      <c r="EH768" s="176"/>
      <c r="EI768" s="176"/>
      <c r="EJ768" s="176"/>
      <c r="EK768" s="176"/>
      <c r="EL768" s="176"/>
      <c r="EM768" s="176"/>
      <c r="EN768" s="176"/>
      <c r="EO768" s="176"/>
      <c r="EP768" s="176"/>
      <c r="EQ768" s="176"/>
      <c r="ER768" s="176"/>
      <c r="ES768" s="176"/>
      <c r="ET768" s="176"/>
      <c r="EU768" s="176"/>
      <c r="EV768" s="176"/>
      <c r="EW768" s="176"/>
      <c r="EX768" s="176"/>
      <c r="EY768" s="176"/>
      <c r="EZ768" s="176"/>
      <c r="FA768" s="176"/>
      <c r="FB768" s="176"/>
      <c r="FC768" s="176"/>
      <c r="FD768" s="176"/>
      <c r="FE768" s="176"/>
      <c r="FF768" s="176"/>
      <c r="FG768" s="176"/>
      <c r="FH768" s="176"/>
      <c r="FI768" s="176"/>
      <c r="FJ768" s="176"/>
      <c r="FK768" s="176"/>
      <c r="FL768" s="176"/>
      <c r="FM768" s="176"/>
      <c r="FN768" s="176"/>
      <c r="FO768" s="176"/>
      <c r="FP768" s="176"/>
      <c r="FQ768" s="176"/>
      <c r="FR768" s="176"/>
      <c r="FS768" s="176"/>
      <c r="FT768" s="176"/>
      <c r="FU768" s="176"/>
      <c r="FV768" s="176"/>
      <c r="FW768" s="176"/>
      <c r="FX768" s="176"/>
      <c r="FY768" s="176"/>
      <c r="FZ768" s="176"/>
      <c r="GA768" s="176"/>
      <c r="GB768" s="176"/>
      <c r="GC768" s="176"/>
      <c r="GD768" s="176"/>
      <c r="GE768" s="176"/>
      <c r="GF768" s="176"/>
      <c r="GG768" s="176"/>
      <c r="GH768" s="176"/>
      <c r="GI768" s="176"/>
      <c r="GJ768" s="176"/>
      <c r="GK768" s="176"/>
      <c r="GL768" s="176"/>
      <c r="GM768" s="176"/>
      <c r="GN768" s="176"/>
      <c r="GO768" s="176"/>
      <c r="GP768" s="176"/>
      <c r="GQ768" s="176"/>
      <c r="GR768" s="176"/>
      <c r="GS768" s="176"/>
      <c r="GT768" s="176"/>
      <c r="GU768" s="176"/>
      <c r="GV768" s="176"/>
      <c r="GW768" s="176"/>
      <c r="GX768" s="176"/>
      <c r="GY768" s="176"/>
      <c r="GZ768" s="176"/>
      <c r="HA768" s="176"/>
      <c r="HB768" s="176"/>
      <c r="HC768" s="176"/>
      <c r="HD768" s="176"/>
      <c r="HE768" s="176"/>
      <c r="HF768" s="176"/>
      <c r="HG768" s="176"/>
      <c r="HH768" s="176"/>
      <c r="HI768" s="176"/>
      <c r="HJ768" s="176"/>
      <c r="HK768" s="176"/>
      <c r="HL768" s="176"/>
      <c r="HM768" s="176"/>
      <c r="HN768" s="176"/>
      <c r="HO768" s="176"/>
      <c r="HP768" s="176"/>
      <c r="HQ768" s="176"/>
      <c r="HR768" s="176"/>
      <c r="HS768" s="176"/>
      <c r="HT768" s="176"/>
      <c r="HU768" s="176"/>
      <c r="HV768" s="176"/>
      <c r="HW768" s="176"/>
      <c r="HX768" s="176"/>
      <c r="HY768" s="176"/>
      <c r="HZ768" s="176"/>
      <c r="IA768" s="176"/>
      <c r="IB768" s="176"/>
      <c r="IC768" s="176"/>
      <c r="ID768" s="176"/>
      <c r="IE768" s="176"/>
      <c r="IF768" s="176"/>
      <c r="IG768" s="176"/>
      <c r="IH768" s="176"/>
      <c r="II768" s="176"/>
      <c r="IJ768" s="176"/>
      <c r="IK768" s="176"/>
      <c r="IL768" s="176"/>
      <c r="IM768" s="176"/>
      <c r="IN768" s="176"/>
      <c r="IO768" s="176"/>
      <c r="IP768" s="176"/>
      <c r="IQ768" s="176"/>
      <c r="IR768" s="176"/>
      <c r="IS768" s="176"/>
      <c r="IT768" s="176"/>
      <c r="IU768" s="176"/>
      <c r="IV768" s="176"/>
    </row>
    <row r="769" spans="1:256" s="177" customFormat="1" x14ac:dyDescent="0.2">
      <c r="A769" s="591"/>
      <c r="B769" s="76"/>
      <c r="C769" s="77"/>
      <c r="D769" s="174"/>
      <c r="E769" s="79"/>
      <c r="F769" s="80"/>
      <c r="G769" s="167"/>
      <c r="H769" s="168"/>
      <c r="I769" s="131"/>
      <c r="J769" s="182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  <c r="AZ769" s="176"/>
      <c r="BA769" s="176"/>
      <c r="BB769" s="176"/>
      <c r="BC769" s="176"/>
      <c r="BD769" s="176"/>
      <c r="BE769" s="176"/>
      <c r="BF769" s="176"/>
      <c r="BG769" s="176"/>
      <c r="BH769" s="176"/>
      <c r="BI769" s="176"/>
      <c r="BJ769" s="176"/>
      <c r="BK769" s="176"/>
      <c r="BL769" s="176"/>
      <c r="BM769" s="176"/>
      <c r="BN769" s="176"/>
      <c r="BO769" s="176"/>
      <c r="BP769" s="176"/>
      <c r="BQ769" s="176"/>
      <c r="BR769" s="176"/>
      <c r="BS769" s="176"/>
      <c r="BT769" s="176"/>
      <c r="BU769" s="176"/>
      <c r="BV769" s="176"/>
      <c r="BW769" s="176"/>
      <c r="BX769" s="176"/>
      <c r="BY769" s="176"/>
      <c r="BZ769" s="176"/>
      <c r="CA769" s="176"/>
      <c r="CB769" s="176"/>
      <c r="CC769" s="176"/>
      <c r="CD769" s="176"/>
      <c r="CE769" s="176"/>
      <c r="CF769" s="176"/>
      <c r="CG769" s="176"/>
      <c r="CH769" s="176"/>
      <c r="CI769" s="176"/>
      <c r="CJ769" s="176"/>
      <c r="CK769" s="176"/>
      <c r="CL769" s="176"/>
      <c r="CM769" s="176"/>
      <c r="CN769" s="176"/>
      <c r="CO769" s="176"/>
      <c r="CP769" s="176"/>
      <c r="CQ769" s="176"/>
      <c r="CR769" s="176"/>
      <c r="CS769" s="176"/>
      <c r="CT769" s="176"/>
      <c r="CU769" s="176"/>
      <c r="CV769" s="176"/>
      <c r="CW769" s="176"/>
      <c r="CX769" s="176"/>
      <c r="CY769" s="176"/>
      <c r="CZ769" s="176"/>
      <c r="DA769" s="176"/>
      <c r="DB769" s="176"/>
      <c r="DC769" s="176"/>
      <c r="DD769" s="176"/>
      <c r="DE769" s="176"/>
      <c r="DF769" s="176"/>
      <c r="DG769" s="176"/>
      <c r="DH769" s="176"/>
      <c r="DI769" s="176"/>
      <c r="DJ769" s="176"/>
      <c r="DK769" s="176"/>
      <c r="DL769" s="176"/>
      <c r="DM769" s="176"/>
      <c r="DN769" s="176"/>
      <c r="DO769" s="176"/>
      <c r="DP769" s="176"/>
      <c r="DQ769" s="176"/>
      <c r="DR769" s="176"/>
      <c r="DS769" s="176"/>
      <c r="DT769" s="176"/>
      <c r="DU769" s="176"/>
      <c r="DV769" s="176"/>
      <c r="DW769" s="176"/>
      <c r="DX769" s="176"/>
      <c r="DY769" s="176"/>
      <c r="DZ769" s="176"/>
      <c r="EA769" s="176"/>
      <c r="EB769" s="176"/>
      <c r="EC769" s="176"/>
      <c r="ED769" s="176"/>
      <c r="EE769" s="176"/>
      <c r="EF769" s="176"/>
      <c r="EG769" s="176"/>
      <c r="EH769" s="176"/>
      <c r="EI769" s="176"/>
      <c r="EJ769" s="176"/>
      <c r="EK769" s="176"/>
      <c r="EL769" s="176"/>
      <c r="EM769" s="176"/>
      <c r="EN769" s="176"/>
      <c r="EO769" s="176"/>
      <c r="EP769" s="176"/>
      <c r="EQ769" s="176"/>
      <c r="ER769" s="176"/>
      <c r="ES769" s="176"/>
      <c r="ET769" s="176"/>
      <c r="EU769" s="176"/>
      <c r="EV769" s="176"/>
      <c r="EW769" s="176"/>
      <c r="EX769" s="176"/>
      <c r="EY769" s="176"/>
      <c r="EZ769" s="176"/>
      <c r="FA769" s="176"/>
      <c r="FB769" s="176"/>
      <c r="FC769" s="176"/>
      <c r="FD769" s="176"/>
      <c r="FE769" s="176"/>
      <c r="FF769" s="176"/>
      <c r="FG769" s="176"/>
      <c r="FH769" s="176"/>
      <c r="FI769" s="176"/>
      <c r="FJ769" s="176"/>
      <c r="FK769" s="176"/>
      <c r="FL769" s="176"/>
      <c r="FM769" s="176"/>
      <c r="FN769" s="176"/>
      <c r="FO769" s="176"/>
      <c r="FP769" s="176"/>
      <c r="FQ769" s="176"/>
      <c r="FR769" s="176"/>
      <c r="FS769" s="176"/>
      <c r="FT769" s="176"/>
      <c r="FU769" s="176"/>
      <c r="FV769" s="176"/>
      <c r="FW769" s="176"/>
      <c r="FX769" s="176"/>
      <c r="FY769" s="176"/>
      <c r="FZ769" s="176"/>
      <c r="GA769" s="176"/>
      <c r="GB769" s="176"/>
      <c r="GC769" s="176"/>
      <c r="GD769" s="176"/>
      <c r="GE769" s="176"/>
      <c r="GF769" s="176"/>
      <c r="GG769" s="176"/>
      <c r="GH769" s="176"/>
      <c r="GI769" s="176"/>
      <c r="GJ769" s="176"/>
      <c r="GK769" s="176"/>
      <c r="GL769" s="176"/>
      <c r="GM769" s="176"/>
      <c r="GN769" s="176"/>
      <c r="GO769" s="176"/>
      <c r="GP769" s="176"/>
      <c r="GQ769" s="176"/>
      <c r="GR769" s="176"/>
      <c r="GS769" s="176"/>
      <c r="GT769" s="176"/>
      <c r="GU769" s="176"/>
      <c r="GV769" s="176"/>
      <c r="GW769" s="176"/>
      <c r="GX769" s="176"/>
      <c r="GY769" s="176"/>
      <c r="GZ769" s="176"/>
      <c r="HA769" s="176"/>
      <c r="HB769" s="176"/>
      <c r="HC769" s="176"/>
      <c r="HD769" s="176"/>
      <c r="HE769" s="176"/>
      <c r="HF769" s="176"/>
      <c r="HG769" s="176"/>
      <c r="HH769" s="176"/>
      <c r="HI769" s="176"/>
      <c r="HJ769" s="176"/>
      <c r="HK769" s="176"/>
      <c r="HL769" s="176"/>
      <c r="HM769" s="176"/>
      <c r="HN769" s="176"/>
      <c r="HO769" s="176"/>
      <c r="HP769" s="176"/>
      <c r="HQ769" s="176"/>
      <c r="HR769" s="176"/>
      <c r="HS769" s="176"/>
      <c r="HT769" s="176"/>
      <c r="HU769" s="176"/>
      <c r="HV769" s="176"/>
      <c r="HW769" s="176"/>
      <c r="HX769" s="176"/>
      <c r="HY769" s="176"/>
      <c r="HZ769" s="176"/>
      <c r="IA769" s="176"/>
      <c r="IB769" s="176"/>
      <c r="IC769" s="176"/>
      <c r="ID769" s="176"/>
      <c r="IE769" s="176"/>
      <c r="IF769" s="176"/>
      <c r="IG769" s="176"/>
      <c r="IH769" s="176"/>
      <c r="II769" s="176"/>
      <c r="IJ769" s="176"/>
      <c r="IK769" s="176"/>
      <c r="IL769" s="176"/>
      <c r="IM769" s="176"/>
      <c r="IN769" s="176"/>
      <c r="IO769" s="176"/>
      <c r="IP769" s="176"/>
      <c r="IQ769" s="176"/>
      <c r="IR769" s="176"/>
      <c r="IS769" s="176"/>
      <c r="IT769" s="176"/>
      <c r="IU769" s="176"/>
      <c r="IV769" s="176"/>
    </row>
    <row r="770" spans="1:256" s="177" customFormat="1" x14ac:dyDescent="0.2">
      <c r="A770" s="591"/>
      <c r="B770" s="102"/>
      <c r="C770" s="672"/>
      <c r="D770" s="672"/>
      <c r="E770" s="672"/>
      <c r="F770" s="104"/>
      <c r="G770" s="105"/>
      <c r="H770" s="106"/>
      <c r="I770" s="107"/>
      <c r="J770" s="182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  <c r="AZ770" s="176"/>
      <c r="BA770" s="176"/>
      <c r="BB770" s="176"/>
      <c r="BC770" s="176"/>
      <c r="BD770" s="176"/>
      <c r="BE770" s="176"/>
      <c r="BF770" s="176"/>
      <c r="BG770" s="176"/>
      <c r="BH770" s="176"/>
      <c r="BI770" s="176"/>
      <c r="BJ770" s="176"/>
      <c r="BK770" s="176"/>
      <c r="BL770" s="176"/>
      <c r="BM770" s="176"/>
      <c r="BN770" s="176"/>
      <c r="BO770" s="176"/>
      <c r="BP770" s="176"/>
      <c r="BQ770" s="176"/>
      <c r="BR770" s="176"/>
      <c r="BS770" s="176"/>
      <c r="BT770" s="176"/>
      <c r="BU770" s="176"/>
      <c r="BV770" s="176"/>
      <c r="BW770" s="176"/>
      <c r="BX770" s="176"/>
      <c r="BY770" s="176"/>
      <c r="BZ770" s="176"/>
      <c r="CA770" s="176"/>
      <c r="CB770" s="176"/>
      <c r="CC770" s="176"/>
      <c r="CD770" s="176"/>
      <c r="CE770" s="176"/>
      <c r="CF770" s="176"/>
      <c r="CG770" s="176"/>
      <c r="CH770" s="176"/>
      <c r="CI770" s="176"/>
      <c r="CJ770" s="176"/>
      <c r="CK770" s="176"/>
      <c r="CL770" s="176"/>
      <c r="CM770" s="176"/>
      <c r="CN770" s="176"/>
      <c r="CO770" s="176"/>
      <c r="CP770" s="176"/>
      <c r="CQ770" s="176"/>
      <c r="CR770" s="176"/>
      <c r="CS770" s="176"/>
      <c r="CT770" s="176"/>
      <c r="CU770" s="176"/>
      <c r="CV770" s="176"/>
      <c r="CW770" s="176"/>
      <c r="CX770" s="176"/>
      <c r="CY770" s="176"/>
      <c r="CZ770" s="176"/>
      <c r="DA770" s="176"/>
      <c r="DB770" s="176"/>
      <c r="DC770" s="176"/>
      <c r="DD770" s="176"/>
      <c r="DE770" s="176"/>
      <c r="DF770" s="176"/>
      <c r="DG770" s="176"/>
      <c r="DH770" s="176"/>
      <c r="DI770" s="176"/>
      <c r="DJ770" s="176"/>
      <c r="DK770" s="176"/>
      <c r="DL770" s="176"/>
      <c r="DM770" s="176"/>
      <c r="DN770" s="176"/>
      <c r="DO770" s="176"/>
      <c r="DP770" s="176"/>
      <c r="DQ770" s="176"/>
      <c r="DR770" s="176"/>
      <c r="DS770" s="176"/>
      <c r="DT770" s="176"/>
      <c r="DU770" s="176"/>
      <c r="DV770" s="176"/>
      <c r="DW770" s="176"/>
      <c r="DX770" s="176"/>
      <c r="DY770" s="176"/>
      <c r="DZ770" s="176"/>
      <c r="EA770" s="176"/>
      <c r="EB770" s="176"/>
      <c r="EC770" s="176"/>
      <c r="ED770" s="176"/>
      <c r="EE770" s="176"/>
      <c r="EF770" s="176"/>
      <c r="EG770" s="176"/>
      <c r="EH770" s="176"/>
      <c r="EI770" s="176"/>
      <c r="EJ770" s="176"/>
      <c r="EK770" s="176"/>
      <c r="EL770" s="176"/>
      <c r="EM770" s="176"/>
      <c r="EN770" s="176"/>
      <c r="EO770" s="176"/>
      <c r="EP770" s="176"/>
      <c r="EQ770" s="176"/>
      <c r="ER770" s="176"/>
      <c r="ES770" s="176"/>
      <c r="ET770" s="176"/>
      <c r="EU770" s="176"/>
      <c r="EV770" s="176"/>
      <c r="EW770" s="176"/>
      <c r="EX770" s="176"/>
      <c r="EY770" s="176"/>
      <c r="EZ770" s="176"/>
      <c r="FA770" s="176"/>
      <c r="FB770" s="176"/>
      <c r="FC770" s="176"/>
      <c r="FD770" s="176"/>
      <c r="FE770" s="176"/>
      <c r="FF770" s="176"/>
      <c r="FG770" s="176"/>
      <c r="FH770" s="176"/>
      <c r="FI770" s="176"/>
      <c r="FJ770" s="176"/>
      <c r="FK770" s="176"/>
      <c r="FL770" s="176"/>
      <c r="FM770" s="176"/>
      <c r="FN770" s="176"/>
      <c r="FO770" s="176"/>
      <c r="FP770" s="176"/>
      <c r="FQ770" s="176"/>
      <c r="FR770" s="176"/>
      <c r="FS770" s="176"/>
      <c r="FT770" s="176"/>
      <c r="FU770" s="176"/>
      <c r="FV770" s="176"/>
      <c r="FW770" s="176"/>
      <c r="FX770" s="176"/>
      <c r="FY770" s="176"/>
      <c r="FZ770" s="176"/>
      <c r="GA770" s="176"/>
      <c r="GB770" s="176"/>
      <c r="GC770" s="176"/>
      <c r="GD770" s="176"/>
      <c r="GE770" s="176"/>
      <c r="GF770" s="176"/>
      <c r="GG770" s="176"/>
      <c r="GH770" s="176"/>
      <c r="GI770" s="176"/>
      <c r="GJ770" s="176"/>
      <c r="GK770" s="176"/>
      <c r="GL770" s="176"/>
      <c r="GM770" s="176"/>
      <c r="GN770" s="176"/>
      <c r="GO770" s="176"/>
      <c r="GP770" s="176"/>
      <c r="GQ770" s="176"/>
      <c r="GR770" s="176"/>
      <c r="GS770" s="176"/>
      <c r="GT770" s="176"/>
      <c r="GU770" s="176"/>
      <c r="GV770" s="176"/>
      <c r="GW770" s="176"/>
      <c r="GX770" s="176"/>
      <c r="GY770" s="176"/>
      <c r="GZ770" s="176"/>
      <c r="HA770" s="176"/>
      <c r="HB770" s="176"/>
      <c r="HC770" s="176"/>
      <c r="HD770" s="176"/>
      <c r="HE770" s="176"/>
      <c r="HF770" s="176"/>
      <c r="HG770" s="176"/>
      <c r="HH770" s="176"/>
      <c r="HI770" s="176"/>
      <c r="HJ770" s="176"/>
      <c r="HK770" s="176"/>
      <c r="HL770" s="176"/>
      <c r="HM770" s="176"/>
      <c r="HN770" s="176"/>
      <c r="HO770" s="176"/>
      <c r="HP770" s="176"/>
      <c r="HQ770" s="176"/>
      <c r="HR770" s="176"/>
      <c r="HS770" s="176"/>
      <c r="HT770" s="176"/>
      <c r="HU770" s="176"/>
      <c r="HV770" s="176"/>
      <c r="HW770" s="176"/>
      <c r="HX770" s="176"/>
      <c r="HY770" s="176"/>
      <c r="HZ770" s="176"/>
      <c r="IA770" s="176"/>
      <c r="IB770" s="176"/>
      <c r="IC770" s="176"/>
      <c r="ID770" s="176"/>
      <c r="IE770" s="176"/>
      <c r="IF770" s="176"/>
      <c r="IG770" s="176"/>
      <c r="IH770" s="176"/>
      <c r="II770" s="176"/>
      <c r="IJ770" s="176"/>
      <c r="IK770" s="176"/>
      <c r="IL770" s="176"/>
      <c r="IM770" s="176"/>
      <c r="IN770" s="176"/>
      <c r="IO770" s="176"/>
      <c r="IP770" s="176"/>
      <c r="IQ770" s="176"/>
      <c r="IR770" s="176"/>
      <c r="IS770" s="176"/>
      <c r="IT770" s="176"/>
      <c r="IU770" s="176"/>
      <c r="IV770" s="176"/>
    </row>
    <row r="771" spans="1:256" s="177" customFormat="1" ht="17.25" customHeight="1" x14ac:dyDescent="0.2">
      <c r="A771" s="591"/>
      <c r="B771" s="139" t="s">
        <v>237</v>
      </c>
      <c r="C771" s="562"/>
      <c r="D771" s="562"/>
      <c r="E771" s="141"/>
      <c r="F771" s="142"/>
      <c r="G771" s="108"/>
      <c r="H771" s="109"/>
      <c r="I771" s="298" t="s">
        <v>210</v>
      </c>
      <c r="J771" s="182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  <c r="AZ771" s="176"/>
      <c r="BA771" s="176"/>
      <c r="BB771" s="176"/>
      <c r="BC771" s="176"/>
      <c r="BD771" s="176"/>
      <c r="BE771" s="176"/>
      <c r="BF771" s="176"/>
      <c r="BG771" s="176"/>
      <c r="BH771" s="176"/>
      <c r="BI771" s="176"/>
      <c r="BJ771" s="176"/>
      <c r="BK771" s="176"/>
      <c r="BL771" s="176"/>
      <c r="BM771" s="176"/>
      <c r="BN771" s="176"/>
      <c r="BO771" s="176"/>
      <c r="BP771" s="176"/>
      <c r="BQ771" s="176"/>
      <c r="BR771" s="176"/>
      <c r="BS771" s="176"/>
      <c r="BT771" s="176"/>
      <c r="BU771" s="176"/>
      <c r="BV771" s="176"/>
      <c r="BW771" s="176"/>
      <c r="BX771" s="176"/>
      <c r="BY771" s="176"/>
      <c r="BZ771" s="176"/>
      <c r="CA771" s="176"/>
      <c r="CB771" s="176"/>
      <c r="CC771" s="176"/>
      <c r="CD771" s="176"/>
      <c r="CE771" s="176"/>
      <c r="CF771" s="176"/>
      <c r="CG771" s="176"/>
      <c r="CH771" s="176"/>
      <c r="CI771" s="176"/>
      <c r="CJ771" s="176"/>
      <c r="CK771" s="176"/>
      <c r="CL771" s="176"/>
      <c r="CM771" s="176"/>
      <c r="CN771" s="176"/>
      <c r="CO771" s="176"/>
      <c r="CP771" s="176"/>
      <c r="CQ771" s="176"/>
      <c r="CR771" s="176"/>
      <c r="CS771" s="176"/>
      <c r="CT771" s="176"/>
      <c r="CU771" s="176"/>
      <c r="CV771" s="176"/>
      <c r="CW771" s="176"/>
      <c r="CX771" s="176"/>
      <c r="CY771" s="176"/>
      <c r="CZ771" s="176"/>
      <c r="DA771" s="176"/>
      <c r="DB771" s="176"/>
      <c r="DC771" s="176"/>
      <c r="DD771" s="176"/>
      <c r="DE771" s="176"/>
      <c r="DF771" s="176"/>
      <c r="DG771" s="176"/>
      <c r="DH771" s="176"/>
      <c r="DI771" s="176"/>
      <c r="DJ771" s="176"/>
      <c r="DK771" s="176"/>
      <c r="DL771" s="176"/>
      <c r="DM771" s="176"/>
      <c r="DN771" s="176"/>
      <c r="DO771" s="176"/>
      <c r="DP771" s="176"/>
      <c r="DQ771" s="176"/>
      <c r="DR771" s="176"/>
      <c r="DS771" s="176"/>
      <c r="DT771" s="176"/>
      <c r="DU771" s="176"/>
      <c r="DV771" s="176"/>
      <c r="DW771" s="176"/>
      <c r="DX771" s="176"/>
      <c r="DY771" s="176"/>
      <c r="DZ771" s="176"/>
      <c r="EA771" s="176"/>
      <c r="EB771" s="176"/>
      <c r="EC771" s="176"/>
      <c r="ED771" s="176"/>
      <c r="EE771" s="176"/>
      <c r="EF771" s="176"/>
      <c r="EG771" s="176"/>
      <c r="EH771" s="176"/>
      <c r="EI771" s="176"/>
      <c r="EJ771" s="176"/>
      <c r="EK771" s="176"/>
      <c r="EL771" s="176"/>
      <c r="EM771" s="176"/>
      <c r="EN771" s="176"/>
      <c r="EO771" s="176"/>
      <c r="EP771" s="176"/>
      <c r="EQ771" s="176"/>
      <c r="ER771" s="176"/>
      <c r="ES771" s="176"/>
      <c r="ET771" s="176"/>
      <c r="EU771" s="176"/>
      <c r="EV771" s="176"/>
      <c r="EW771" s="176"/>
      <c r="EX771" s="176"/>
      <c r="EY771" s="176"/>
      <c r="EZ771" s="176"/>
      <c r="FA771" s="176"/>
      <c r="FB771" s="176"/>
      <c r="FC771" s="176"/>
      <c r="FD771" s="176"/>
      <c r="FE771" s="176"/>
      <c r="FF771" s="176"/>
      <c r="FG771" s="176"/>
      <c r="FH771" s="176"/>
      <c r="FI771" s="176"/>
      <c r="FJ771" s="176"/>
      <c r="FK771" s="176"/>
      <c r="FL771" s="176"/>
      <c r="FM771" s="176"/>
      <c r="FN771" s="176"/>
      <c r="FO771" s="176"/>
      <c r="FP771" s="176"/>
      <c r="FQ771" s="176"/>
      <c r="FR771" s="176"/>
      <c r="FS771" s="176"/>
      <c r="FT771" s="176"/>
      <c r="FU771" s="176"/>
      <c r="FV771" s="176"/>
      <c r="FW771" s="176"/>
      <c r="FX771" s="176"/>
      <c r="FY771" s="176"/>
      <c r="FZ771" s="176"/>
      <c r="GA771" s="176"/>
      <c r="GB771" s="176"/>
      <c r="GC771" s="176"/>
      <c r="GD771" s="176"/>
      <c r="GE771" s="176"/>
      <c r="GF771" s="176"/>
      <c r="GG771" s="176"/>
      <c r="GH771" s="176"/>
      <c r="GI771" s="176"/>
      <c r="GJ771" s="176"/>
      <c r="GK771" s="176"/>
      <c r="GL771" s="176"/>
      <c r="GM771" s="176"/>
      <c r="GN771" s="176"/>
      <c r="GO771" s="176"/>
      <c r="GP771" s="176"/>
      <c r="GQ771" s="176"/>
      <c r="GR771" s="176"/>
      <c r="GS771" s="176"/>
      <c r="GT771" s="176"/>
      <c r="GU771" s="176"/>
      <c r="GV771" s="176"/>
      <c r="GW771" s="176"/>
      <c r="GX771" s="176"/>
      <c r="GY771" s="176"/>
      <c r="GZ771" s="176"/>
      <c r="HA771" s="176"/>
      <c r="HB771" s="176"/>
      <c r="HC771" s="176"/>
      <c r="HD771" s="176"/>
      <c r="HE771" s="176"/>
      <c r="HF771" s="176"/>
      <c r="HG771" s="176"/>
      <c r="HH771" s="176"/>
      <c r="HI771" s="176"/>
      <c r="HJ771" s="176"/>
      <c r="HK771" s="176"/>
      <c r="HL771" s="176"/>
      <c r="HM771" s="176"/>
      <c r="HN771" s="176"/>
      <c r="HO771" s="176"/>
      <c r="HP771" s="176"/>
      <c r="HQ771" s="176"/>
      <c r="HR771" s="176"/>
      <c r="HS771" s="176"/>
      <c r="HT771" s="176"/>
      <c r="HU771" s="176"/>
      <c r="HV771" s="176"/>
      <c r="HW771" s="176"/>
      <c r="HX771" s="176"/>
      <c r="HY771" s="176"/>
      <c r="HZ771" s="176"/>
      <c r="IA771" s="176"/>
      <c r="IB771" s="176"/>
      <c r="IC771" s="176"/>
      <c r="ID771" s="176"/>
      <c r="IE771" s="176"/>
      <c r="IF771" s="176"/>
      <c r="IG771" s="176"/>
      <c r="IH771" s="176"/>
      <c r="II771" s="176"/>
      <c r="IJ771" s="176"/>
      <c r="IK771" s="176"/>
      <c r="IL771" s="176"/>
      <c r="IM771" s="176"/>
      <c r="IN771" s="176"/>
      <c r="IO771" s="176"/>
      <c r="IP771" s="176"/>
      <c r="IQ771" s="176"/>
      <c r="IR771" s="176"/>
      <c r="IS771" s="176"/>
      <c r="IT771" s="176"/>
      <c r="IU771" s="176"/>
      <c r="IV771" s="176"/>
    </row>
    <row r="772" spans="1:256" s="177" customFormat="1" ht="23.25" customHeight="1" x14ac:dyDescent="0.2">
      <c r="A772" s="591"/>
      <c r="B772" s="143" t="s">
        <v>238</v>
      </c>
      <c r="C772" s="144"/>
      <c r="D772" s="144"/>
      <c r="E772" s="145"/>
      <c r="F772" s="146"/>
      <c r="G772" s="595">
        <f>I757</f>
        <v>90.12</v>
      </c>
      <c r="H772" s="148"/>
      <c r="I772" s="149"/>
      <c r="J772" s="182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  <c r="AZ772" s="176"/>
      <c r="BA772" s="176"/>
      <c r="BB772" s="176"/>
      <c r="BC772" s="176"/>
      <c r="BD772" s="176"/>
      <c r="BE772" s="176"/>
      <c r="BF772" s="176"/>
      <c r="BG772" s="176"/>
      <c r="BH772" s="176"/>
      <c r="BI772" s="176"/>
      <c r="BJ772" s="176"/>
      <c r="BK772" s="176"/>
      <c r="BL772" s="176"/>
      <c r="BM772" s="176"/>
      <c r="BN772" s="176"/>
      <c r="BO772" s="176"/>
      <c r="BP772" s="176"/>
      <c r="BQ772" s="176"/>
      <c r="BR772" s="176"/>
      <c r="BS772" s="176"/>
      <c r="BT772" s="176"/>
      <c r="BU772" s="176"/>
      <c r="BV772" s="176"/>
      <c r="BW772" s="176"/>
      <c r="BX772" s="176"/>
      <c r="BY772" s="176"/>
      <c r="BZ772" s="176"/>
      <c r="CA772" s="176"/>
      <c r="CB772" s="176"/>
      <c r="CC772" s="176"/>
      <c r="CD772" s="176"/>
      <c r="CE772" s="176"/>
      <c r="CF772" s="176"/>
      <c r="CG772" s="176"/>
      <c r="CH772" s="176"/>
      <c r="CI772" s="176"/>
      <c r="CJ772" s="176"/>
      <c r="CK772" s="176"/>
      <c r="CL772" s="176"/>
      <c r="CM772" s="176"/>
      <c r="CN772" s="176"/>
      <c r="CO772" s="176"/>
      <c r="CP772" s="176"/>
      <c r="CQ772" s="176"/>
      <c r="CR772" s="176"/>
      <c r="CS772" s="176"/>
      <c r="CT772" s="176"/>
      <c r="CU772" s="176"/>
      <c r="CV772" s="176"/>
      <c r="CW772" s="176"/>
      <c r="CX772" s="176"/>
      <c r="CY772" s="176"/>
      <c r="CZ772" s="176"/>
      <c r="DA772" s="176"/>
      <c r="DB772" s="176"/>
      <c r="DC772" s="176"/>
      <c r="DD772" s="176"/>
      <c r="DE772" s="176"/>
      <c r="DF772" s="176"/>
      <c r="DG772" s="176"/>
      <c r="DH772" s="176"/>
      <c r="DI772" s="176"/>
      <c r="DJ772" s="176"/>
      <c r="DK772" s="176"/>
      <c r="DL772" s="176"/>
      <c r="DM772" s="176"/>
      <c r="DN772" s="176"/>
      <c r="DO772" s="176"/>
      <c r="DP772" s="176"/>
      <c r="DQ772" s="176"/>
      <c r="DR772" s="176"/>
      <c r="DS772" s="176"/>
      <c r="DT772" s="176"/>
      <c r="DU772" s="176"/>
      <c r="DV772" s="176"/>
      <c r="DW772" s="176"/>
      <c r="DX772" s="176"/>
      <c r="DY772" s="176"/>
      <c r="DZ772" s="176"/>
      <c r="EA772" s="176"/>
      <c r="EB772" s="176"/>
      <c r="EC772" s="176"/>
      <c r="ED772" s="176"/>
      <c r="EE772" s="176"/>
      <c r="EF772" s="176"/>
      <c r="EG772" s="176"/>
      <c r="EH772" s="176"/>
      <c r="EI772" s="176"/>
      <c r="EJ772" s="176"/>
      <c r="EK772" s="176"/>
      <c r="EL772" s="176"/>
      <c r="EM772" s="176"/>
      <c r="EN772" s="176"/>
      <c r="EO772" s="176"/>
      <c r="EP772" s="176"/>
      <c r="EQ772" s="176"/>
      <c r="ER772" s="176"/>
      <c r="ES772" s="176"/>
      <c r="ET772" s="176"/>
      <c r="EU772" s="176"/>
      <c r="EV772" s="176"/>
      <c r="EW772" s="176"/>
      <c r="EX772" s="176"/>
      <c r="EY772" s="176"/>
      <c r="EZ772" s="176"/>
      <c r="FA772" s="176"/>
      <c r="FB772" s="176"/>
      <c r="FC772" s="176"/>
      <c r="FD772" s="176"/>
      <c r="FE772" s="176"/>
      <c r="FF772" s="176"/>
      <c r="FG772" s="176"/>
      <c r="FH772" s="176"/>
      <c r="FI772" s="176"/>
      <c r="FJ772" s="176"/>
      <c r="FK772" s="176"/>
      <c r="FL772" s="176"/>
      <c r="FM772" s="176"/>
      <c r="FN772" s="176"/>
      <c r="FO772" s="176"/>
      <c r="FP772" s="176"/>
      <c r="FQ772" s="176"/>
      <c r="FR772" s="176"/>
      <c r="FS772" s="176"/>
      <c r="FT772" s="176"/>
      <c r="FU772" s="176"/>
      <c r="FV772" s="176"/>
      <c r="FW772" s="176"/>
      <c r="FX772" s="176"/>
      <c r="FY772" s="176"/>
      <c r="FZ772" s="176"/>
      <c r="GA772" s="176"/>
      <c r="GB772" s="176"/>
      <c r="GC772" s="176"/>
      <c r="GD772" s="176"/>
      <c r="GE772" s="176"/>
      <c r="GF772" s="176"/>
      <c r="GG772" s="176"/>
      <c r="GH772" s="176"/>
      <c r="GI772" s="176"/>
      <c r="GJ772" s="176"/>
      <c r="GK772" s="176"/>
      <c r="GL772" s="176"/>
      <c r="GM772" s="176"/>
      <c r="GN772" s="176"/>
      <c r="GO772" s="176"/>
      <c r="GP772" s="176"/>
      <c r="GQ772" s="176"/>
      <c r="GR772" s="176"/>
      <c r="GS772" s="176"/>
      <c r="GT772" s="176"/>
      <c r="GU772" s="176"/>
      <c r="GV772" s="176"/>
      <c r="GW772" s="176"/>
      <c r="GX772" s="176"/>
      <c r="GY772" s="176"/>
      <c r="GZ772" s="176"/>
      <c r="HA772" s="176"/>
      <c r="HB772" s="176"/>
      <c r="HC772" s="176"/>
      <c r="HD772" s="176"/>
      <c r="HE772" s="176"/>
      <c r="HF772" s="176"/>
      <c r="HG772" s="176"/>
      <c r="HH772" s="176"/>
      <c r="HI772" s="176"/>
      <c r="HJ772" s="176"/>
      <c r="HK772" s="176"/>
      <c r="HL772" s="176"/>
      <c r="HM772" s="176"/>
      <c r="HN772" s="176"/>
      <c r="HO772" s="176"/>
      <c r="HP772" s="176"/>
      <c r="HQ772" s="176"/>
      <c r="HR772" s="176"/>
      <c r="HS772" s="176"/>
      <c r="HT772" s="176"/>
      <c r="HU772" s="176"/>
      <c r="HV772" s="176"/>
      <c r="HW772" s="176"/>
      <c r="HX772" s="176"/>
      <c r="HY772" s="176"/>
      <c r="HZ772" s="176"/>
      <c r="IA772" s="176"/>
      <c r="IB772" s="176"/>
      <c r="IC772" s="176"/>
      <c r="ID772" s="176"/>
      <c r="IE772" s="176"/>
      <c r="IF772" s="176"/>
      <c r="IG772" s="176"/>
      <c r="IH772" s="176"/>
      <c r="II772" s="176"/>
      <c r="IJ772" s="176"/>
      <c r="IK772" s="176"/>
      <c r="IL772" s="176"/>
      <c r="IM772" s="176"/>
      <c r="IN772" s="176"/>
      <c r="IO772" s="176"/>
      <c r="IP772" s="176"/>
      <c r="IQ772" s="176"/>
      <c r="IR772" s="176"/>
      <c r="IS772" s="176"/>
      <c r="IT772" s="176"/>
      <c r="IU772" s="176"/>
      <c r="IV772" s="176"/>
    </row>
    <row r="773" spans="1:256" s="177" customFormat="1" ht="23.25" customHeight="1" x14ac:dyDescent="0.2">
      <c r="A773" s="591"/>
      <c r="B773" s="296" t="s">
        <v>239</v>
      </c>
      <c r="C773" s="673"/>
      <c r="D773" s="673"/>
      <c r="E773" s="150"/>
      <c r="F773" s="151"/>
      <c r="G773" s="596">
        <v>0</v>
      </c>
      <c r="H773" s="161"/>
      <c r="I773" s="153"/>
      <c r="J773" s="182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  <c r="AZ773" s="176"/>
      <c r="BA773" s="176"/>
      <c r="BB773" s="176"/>
      <c r="BC773" s="176"/>
      <c r="BD773" s="176"/>
      <c r="BE773" s="176"/>
      <c r="BF773" s="176"/>
      <c r="BG773" s="176"/>
      <c r="BH773" s="176"/>
      <c r="BI773" s="176"/>
      <c r="BJ773" s="176"/>
      <c r="BK773" s="176"/>
      <c r="BL773" s="176"/>
      <c r="BM773" s="176"/>
      <c r="BN773" s="176"/>
      <c r="BO773" s="176"/>
      <c r="BP773" s="176"/>
      <c r="BQ773" s="176"/>
      <c r="BR773" s="176"/>
      <c r="BS773" s="176"/>
      <c r="BT773" s="176"/>
      <c r="BU773" s="176"/>
      <c r="BV773" s="176"/>
      <c r="BW773" s="176"/>
      <c r="BX773" s="176"/>
      <c r="BY773" s="176"/>
      <c r="BZ773" s="176"/>
      <c r="CA773" s="176"/>
      <c r="CB773" s="176"/>
      <c r="CC773" s="176"/>
      <c r="CD773" s="176"/>
      <c r="CE773" s="176"/>
      <c r="CF773" s="176"/>
      <c r="CG773" s="176"/>
      <c r="CH773" s="176"/>
      <c r="CI773" s="176"/>
      <c r="CJ773" s="176"/>
      <c r="CK773" s="176"/>
      <c r="CL773" s="176"/>
      <c r="CM773" s="176"/>
      <c r="CN773" s="176"/>
      <c r="CO773" s="176"/>
      <c r="CP773" s="176"/>
      <c r="CQ773" s="176"/>
      <c r="CR773" s="176"/>
      <c r="CS773" s="176"/>
      <c r="CT773" s="176"/>
      <c r="CU773" s="176"/>
      <c r="CV773" s="176"/>
      <c r="CW773" s="176"/>
      <c r="CX773" s="176"/>
      <c r="CY773" s="176"/>
      <c r="CZ773" s="176"/>
      <c r="DA773" s="176"/>
      <c r="DB773" s="176"/>
      <c r="DC773" s="176"/>
      <c r="DD773" s="176"/>
      <c r="DE773" s="176"/>
      <c r="DF773" s="176"/>
      <c r="DG773" s="176"/>
      <c r="DH773" s="176"/>
      <c r="DI773" s="176"/>
      <c r="DJ773" s="176"/>
      <c r="DK773" s="176"/>
      <c r="DL773" s="176"/>
      <c r="DM773" s="176"/>
      <c r="DN773" s="176"/>
      <c r="DO773" s="176"/>
      <c r="DP773" s="176"/>
      <c r="DQ773" s="176"/>
      <c r="DR773" s="176"/>
      <c r="DS773" s="176"/>
      <c r="DT773" s="176"/>
      <c r="DU773" s="176"/>
      <c r="DV773" s="176"/>
      <c r="DW773" s="176"/>
      <c r="DX773" s="176"/>
      <c r="DY773" s="176"/>
      <c r="DZ773" s="176"/>
      <c r="EA773" s="176"/>
      <c r="EB773" s="176"/>
      <c r="EC773" s="176"/>
      <c r="ED773" s="176"/>
      <c r="EE773" s="176"/>
      <c r="EF773" s="176"/>
      <c r="EG773" s="176"/>
      <c r="EH773" s="176"/>
      <c r="EI773" s="176"/>
      <c r="EJ773" s="176"/>
      <c r="EK773" s="176"/>
      <c r="EL773" s="176"/>
      <c r="EM773" s="176"/>
      <c r="EN773" s="176"/>
      <c r="EO773" s="176"/>
      <c r="EP773" s="176"/>
      <c r="EQ773" s="176"/>
      <c r="ER773" s="176"/>
      <c r="ES773" s="176"/>
      <c r="ET773" s="176"/>
      <c r="EU773" s="176"/>
      <c r="EV773" s="176"/>
      <c r="EW773" s="176"/>
      <c r="EX773" s="176"/>
      <c r="EY773" s="176"/>
      <c r="EZ773" s="176"/>
      <c r="FA773" s="176"/>
      <c r="FB773" s="176"/>
      <c r="FC773" s="176"/>
      <c r="FD773" s="176"/>
      <c r="FE773" s="176"/>
      <c r="FF773" s="176"/>
      <c r="FG773" s="176"/>
      <c r="FH773" s="176"/>
      <c r="FI773" s="176"/>
      <c r="FJ773" s="176"/>
      <c r="FK773" s="176"/>
      <c r="FL773" s="176"/>
      <c r="FM773" s="176"/>
      <c r="FN773" s="176"/>
      <c r="FO773" s="176"/>
      <c r="FP773" s="176"/>
      <c r="FQ773" s="176"/>
      <c r="FR773" s="176"/>
      <c r="FS773" s="176"/>
      <c r="FT773" s="176"/>
      <c r="FU773" s="176"/>
      <c r="FV773" s="176"/>
      <c r="FW773" s="176"/>
      <c r="FX773" s="176"/>
      <c r="FY773" s="176"/>
      <c r="FZ773" s="176"/>
      <c r="GA773" s="176"/>
      <c r="GB773" s="176"/>
      <c r="GC773" s="176"/>
      <c r="GD773" s="176"/>
      <c r="GE773" s="176"/>
      <c r="GF773" s="176"/>
      <c r="GG773" s="176"/>
      <c r="GH773" s="176"/>
      <c r="GI773" s="176"/>
      <c r="GJ773" s="176"/>
      <c r="GK773" s="176"/>
      <c r="GL773" s="176"/>
      <c r="GM773" s="176"/>
      <c r="GN773" s="176"/>
      <c r="GO773" s="176"/>
      <c r="GP773" s="176"/>
      <c r="GQ773" s="176"/>
      <c r="GR773" s="176"/>
      <c r="GS773" s="176"/>
      <c r="GT773" s="176"/>
      <c r="GU773" s="176"/>
      <c r="GV773" s="176"/>
      <c r="GW773" s="176"/>
      <c r="GX773" s="176"/>
      <c r="GY773" s="176"/>
      <c r="GZ773" s="176"/>
      <c r="HA773" s="176"/>
      <c r="HB773" s="176"/>
      <c r="HC773" s="176"/>
      <c r="HD773" s="176"/>
      <c r="HE773" s="176"/>
      <c r="HF773" s="176"/>
      <c r="HG773" s="176"/>
      <c r="HH773" s="176"/>
      <c r="HI773" s="176"/>
      <c r="HJ773" s="176"/>
      <c r="HK773" s="176"/>
      <c r="HL773" s="176"/>
      <c r="HM773" s="176"/>
      <c r="HN773" s="176"/>
      <c r="HO773" s="176"/>
      <c r="HP773" s="176"/>
      <c r="HQ773" s="176"/>
      <c r="HR773" s="176"/>
      <c r="HS773" s="176"/>
      <c r="HT773" s="176"/>
      <c r="HU773" s="176"/>
      <c r="HV773" s="176"/>
      <c r="HW773" s="176"/>
      <c r="HX773" s="176"/>
      <c r="HY773" s="176"/>
      <c r="HZ773" s="176"/>
      <c r="IA773" s="176"/>
      <c r="IB773" s="176"/>
      <c r="IC773" s="176"/>
      <c r="ID773" s="176"/>
      <c r="IE773" s="176"/>
      <c r="IF773" s="176"/>
      <c r="IG773" s="176"/>
      <c r="IH773" s="176"/>
      <c r="II773" s="176"/>
      <c r="IJ773" s="176"/>
      <c r="IK773" s="176"/>
      <c r="IL773" s="176"/>
      <c r="IM773" s="176"/>
      <c r="IN773" s="176"/>
      <c r="IO773" s="176"/>
      <c r="IP773" s="176"/>
      <c r="IQ773" s="176"/>
      <c r="IR773" s="176"/>
      <c r="IS773" s="176"/>
      <c r="IT773" s="176"/>
      <c r="IU773" s="176"/>
      <c r="IV773" s="176"/>
    </row>
    <row r="774" spans="1:256" s="177" customFormat="1" ht="23.25" customHeight="1" x14ac:dyDescent="0.2">
      <c r="A774" s="591"/>
      <c r="B774" s="154" t="s">
        <v>240</v>
      </c>
      <c r="C774" s="155"/>
      <c r="D774" s="155"/>
      <c r="E774" s="156"/>
      <c r="F774" s="597"/>
      <c r="G774" s="598"/>
      <c r="H774" s="297"/>
      <c r="I774" s="159">
        <f>G772+G773</f>
        <v>90.12</v>
      </c>
      <c r="J774" s="182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  <c r="AZ774" s="176"/>
      <c r="BA774" s="176"/>
      <c r="BB774" s="176"/>
      <c r="BC774" s="176"/>
      <c r="BD774" s="176"/>
      <c r="BE774" s="176"/>
      <c r="BF774" s="176"/>
      <c r="BG774" s="176"/>
      <c r="BH774" s="176"/>
      <c r="BI774" s="176"/>
      <c r="BJ774" s="176"/>
      <c r="BK774" s="176"/>
      <c r="BL774" s="176"/>
      <c r="BM774" s="176"/>
      <c r="BN774" s="176"/>
      <c r="BO774" s="176"/>
      <c r="BP774" s="176"/>
      <c r="BQ774" s="176"/>
      <c r="BR774" s="176"/>
      <c r="BS774" s="176"/>
      <c r="BT774" s="176"/>
      <c r="BU774" s="176"/>
      <c r="BV774" s="176"/>
      <c r="BW774" s="176"/>
      <c r="BX774" s="176"/>
      <c r="BY774" s="176"/>
      <c r="BZ774" s="176"/>
      <c r="CA774" s="176"/>
      <c r="CB774" s="176"/>
      <c r="CC774" s="176"/>
      <c r="CD774" s="176"/>
      <c r="CE774" s="176"/>
      <c r="CF774" s="176"/>
      <c r="CG774" s="176"/>
      <c r="CH774" s="176"/>
      <c r="CI774" s="176"/>
      <c r="CJ774" s="176"/>
      <c r="CK774" s="176"/>
      <c r="CL774" s="176"/>
      <c r="CM774" s="176"/>
      <c r="CN774" s="176"/>
      <c r="CO774" s="176"/>
      <c r="CP774" s="176"/>
      <c r="CQ774" s="176"/>
      <c r="CR774" s="176"/>
      <c r="CS774" s="176"/>
      <c r="CT774" s="176"/>
      <c r="CU774" s="176"/>
      <c r="CV774" s="176"/>
      <c r="CW774" s="176"/>
      <c r="CX774" s="176"/>
      <c r="CY774" s="176"/>
      <c r="CZ774" s="176"/>
      <c r="DA774" s="176"/>
      <c r="DB774" s="176"/>
      <c r="DC774" s="176"/>
      <c r="DD774" s="176"/>
      <c r="DE774" s="176"/>
      <c r="DF774" s="176"/>
      <c r="DG774" s="176"/>
      <c r="DH774" s="176"/>
      <c r="DI774" s="176"/>
      <c r="DJ774" s="176"/>
      <c r="DK774" s="176"/>
      <c r="DL774" s="176"/>
      <c r="DM774" s="176"/>
      <c r="DN774" s="176"/>
      <c r="DO774" s="176"/>
      <c r="DP774" s="176"/>
      <c r="DQ774" s="176"/>
      <c r="DR774" s="176"/>
      <c r="DS774" s="176"/>
      <c r="DT774" s="176"/>
      <c r="DU774" s="176"/>
      <c r="DV774" s="176"/>
      <c r="DW774" s="176"/>
      <c r="DX774" s="176"/>
      <c r="DY774" s="176"/>
      <c r="DZ774" s="176"/>
      <c r="EA774" s="176"/>
      <c r="EB774" s="176"/>
      <c r="EC774" s="176"/>
      <c r="ED774" s="176"/>
      <c r="EE774" s="176"/>
      <c r="EF774" s="176"/>
      <c r="EG774" s="176"/>
      <c r="EH774" s="176"/>
      <c r="EI774" s="176"/>
      <c r="EJ774" s="176"/>
      <c r="EK774" s="176"/>
      <c r="EL774" s="176"/>
      <c r="EM774" s="176"/>
      <c r="EN774" s="176"/>
      <c r="EO774" s="176"/>
      <c r="EP774" s="176"/>
      <c r="EQ774" s="176"/>
      <c r="ER774" s="176"/>
      <c r="ES774" s="176"/>
      <c r="ET774" s="176"/>
      <c r="EU774" s="176"/>
      <c r="EV774" s="176"/>
      <c r="EW774" s="176"/>
      <c r="EX774" s="176"/>
      <c r="EY774" s="176"/>
      <c r="EZ774" s="176"/>
      <c r="FA774" s="176"/>
      <c r="FB774" s="176"/>
      <c r="FC774" s="176"/>
      <c r="FD774" s="176"/>
      <c r="FE774" s="176"/>
      <c r="FF774" s="176"/>
      <c r="FG774" s="176"/>
      <c r="FH774" s="176"/>
      <c r="FI774" s="176"/>
      <c r="FJ774" s="176"/>
      <c r="FK774" s="176"/>
      <c r="FL774" s="176"/>
      <c r="FM774" s="176"/>
      <c r="FN774" s="176"/>
      <c r="FO774" s="176"/>
      <c r="FP774" s="176"/>
      <c r="FQ774" s="176"/>
      <c r="FR774" s="176"/>
      <c r="FS774" s="176"/>
      <c r="FT774" s="176"/>
      <c r="FU774" s="176"/>
      <c r="FV774" s="176"/>
      <c r="FW774" s="176"/>
      <c r="FX774" s="176"/>
      <c r="FY774" s="176"/>
      <c r="FZ774" s="176"/>
      <c r="GA774" s="176"/>
      <c r="GB774" s="176"/>
      <c r="GC774" s="176"/>
      <c r="GD774" s="176"/>
      <c r="GE774" s="176"/>
      <c r="GF774" s="176"/>
      <c r="GG774" s="176"/>
      <c r="GH774" s="176"/>
      <c r="GI774" s="176"/>
      <c r="GJ774" s="176"/>
      <c r="GK774" s="176"/>
      <c r="GL774" s="176"/>
      <c r="GM774" s="176"/>
      <c r="GN774" s="176"/>
      <c r="GO774" s="176"/>
      <c r="GP774" s="176"/>
      <c r="GQ774" s="176"/>
      <c r="GR774" s="176"/>
      <c r="GS774" s="176"/>
      <c r="GT774" s="176"/>
      <c r="GU774" s="176"/>
      <c r="GV774" s="176"/>
      <c r="GW774" s="176"/>
      <c r="GX774" s="176"/>
      <c r="GY774" s="176"/>
      <c r="GZ774" s="176"/>
      <c r="HA774" s="176"/>
      <c r="HB774" s="176"/>
      <c r="HC774" s="176"/>
      <c r="HD774" s="176"/>
      <c r="HE774" s="176"/>
      <c r="HF774" s="176"/>
      <c r="HG774" s="176"/>
      <c r="HH774" s="176"/>
      <c r="HI774" s="176"/>
      <c r="HJ774" s="176"/>
      <c r="HK774" s="176"/>
      <c r="HL774" s="176"/>
      <c r="HM774" s="176"/>
      <c r="HN774" s="176"/>
      <c r="HO774" s="176"/>
      <c r="HP774" s="176"/>
      <c r="HQ774" s="176"/>
      <c r="HR774" s="176"/>
      <c r="HS774" s="176"/>
      <c r="HT774" s="176"/>
      <c r="HU774" s="176"/>
      <c r="HV774" s="176"/>
      <c r="HW774" s="176"/>
      <c r="HX774" s="176"/>
      <c r="HY774" s="176"/>
      <c r="HZ774" s="176"/>
      <c r="IA774" s="176"/>
      <c r="IB774" s="176"/>
      <c r="IC774" s="176"/>
      <c r="ID774" s="176"/>
      <c r="IE774" s="176"/>
      <c r="IF774" s="176"/>
      <c r="IG774" s="176"/>
      <c r="IH774" s="176"/>
      <c r="II774" s="176"/>
      <c r="IJ774" s="176"/>
      <c r="IK774" s="176"/>
      <c r="IL774" s="176"/>
      <c r="IM774" s="176"/>
      <c r="IN774" s="176"/>
      <c r="IO774" s="176"/>
      <c r="IP774" s="176"/>
      <c r="IQ774" s="176"/>
      <c r="IR774" s="176"/>
      <c r="IS774" s="176"/>
      <c r="IT774" s="176"/>
      <c r="IU774" s="176"/>
      <c r="IV774" s="176"/>
    </row>
    <row r="775" spans="1:256" s="177" customFormat="1" ht="23.25" customHeight="1" x14ac:dyDescent="0.2">
      <c r="A775" s="591"/>
      <c r="B775" s="143" t="s">
        <v>241</v>
      </c>
      <c r="C775" s="144"/>
      <c r="D775" s="144"/>
      <c r="E775" s="145"/>
      <c r="F775" s="151"/>
      <c r="G775" s="595">
        <f>I763</f>
        <v>0</v>
      </c>
      <c r="H775" s="161"/>
      <c r="I775" s="162"/>
      <c r="J775" s="182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  <c r="AZ775" s="176"/>
      <c r="BA775" s="176"/>
      <c r="BB775" s="176"/>
      <c r="BC775" s="176"/>
      <c r="BD775" s="176"/>
      <c r="BE775" s="176"/>
      <c r="BF775" s="176"/>
      <c r="BG775" s="176"/>
      <c r="BH775" s="176"/>
      <c r="BI775" s="176"/>
      <c r="BJ775" s="176"/>
      <c r="BK775" s="176"/>
      <c r="BL775" s="176"/>
      <c r="BM775" s="176"/>
      <c r="BN775" s="176"/>
      <c r="BO775" s="176"/>
      <c r="BP775" s="176"/>
      <c r="BQ775" s="176"/>
      <c r="BR775" s="176"/>
      <c r="BS775" s="176"/>
      <c r="BT775" s="176"/>
      <c r="BU775" s="176"/>
      <c r="BV775" s="176"/>
      <c r="BW775" s="176"/>
      <c r="BX775" s="176"/>
      <c r="BY775" s="176"/>
      <c r="BZ775" s="176"/>
      <c r="CA775" s="176"/>
      <c r="CB775" s="176"/>
      <c r="CC775" s="176"/>
      <c r="CD775" s="176"/>
      <c r="CE775" s="176"/>
      <c r="CF775" s="176"/>
      <c r="CG775" s="176"/>
      <c r="CH775" s="176"/>
      <c r="CI775" s="176"/>
      <c r="CJ775" s="176"/>
      <c r="CK775" s="176"/>
      <c r="CL775" s="176"/>
      <c r="CM775" s="176"/>
      <c r="CN775" s="176"/>
      <c r="CO775" s="176"/>
      <c r="CP775" s="176"/>
      <c r="CQ775" s="176"/>
      <c r="CR775" s="176"/>
      <c r="CS775" s="176"/>
      <c r="CT775" s="176"/>
      <c r="CU775" s="176"/>
      <c r="CV775" s="176"/>
      <c r="CW775" s="176"/>
      <c r="CX775" s="176"/>
      <c r="CY775" s="176"/>
      <c r="CZ775" s="176"/>
      <c r="DA775" s="176"/>
      <c r="DB775" s="176"/>
      <c r="DC775" s="176"/>
      <c r="DD775" s="176"/>
      <c r="DE775" s="176"/>
      <c r="DF775" s="176"/>
      <c r="DG775" s="176"/>
      <c r="DH775" s="176"/>
      <c r="DI775" s="176"/>
      <c r="DJ775" s="176"/>
      <c r="DK775" s="176"/>
      <c r="DL775" s="176"/>
      <c r="DM775" s="176"/>
      <c r="DN775" s="176"/>
      <c r="DO775" s="176"/>
      <c r="DP775" s="176"/>
      <c r="DQ775" s="176"/>
      <c r="DR775" s="176"/>
      <c r="DS775" s="176"/>
      <c r="DT775" s="176"/>
      <c r="DU775" s="176"/>
      <c r="DV775" s="176"/>
      <c r="DW775" s="176"/>
      <c r="DX775" s="176"/>
      <c r="DY775" s="176"/>
      <c r="DZ775" s="176"/>
      <c r="EA775" s="176"/>
      <c r="EB775" s="176"/>
      <c r="EC775" s="176"/>
      <c r="ED775" s="176"/>
      <c r="EE775" s="176"/>
      <c r="EF775" s="176"/>
      <c r="EG775" s="176"/>
      <c r="EH775" s="176"/>
      <c r="EI775" s="176"/>
      <c r="EJ775" s="176"/>
      <c r="EK775" s="176"/>
      <c r="EL775" s="176"/>
      <c r="EM775" s="176"/>
      <c r="EN775" s="176"/>
      <c r="EO775" s="176"/>
      <c r="EP775" s="176"/>
      <c r="EQ775" s="176"/>
      <c r="ER775" s="176"/>
      <c r="ES775" s="176"/>
      <c r="ET775" s="176"/>
      <c r="EU775" s="176"/>
      <c r="EV775" s="176"/>
      <c r="EW775" s="176"/>
      <c r="EX775" s="176"/>
      <c r="EY775" s="176"/>
      <c r="EZ775" s="176"/>
      <c r="FA775" s="176"/>
      <c r="FB775" s="176"/>
      <c r="FC775" s="176"/>
      <c r="FD775" s="176"/>
      <c r="FE775" s="176"/>
      <c r="FF775" s="176"/>
      <c r="FG775" s="176"/>
      <c r="FH775" s="176"/>
      <c r="FI775" s="176"/>
      <c r="FJ775" s="176"/>
      <c r="FK775" s="176"/>
      <c r="FL775" s="176"/>
      <c r="FM775" s="176"/>
      <c r="FN775" s="176"/>
      <c r="FO775" s="176"/>
      <c r="FP775" s="176"/>
      <c r="FQ775" s="176"/>
      <c r="FR775" s="176"/>
      <c r="FS775" s="176"/>
      <c r="FT775" s="176"/>
      <c r="FU775" s="176"/>
      <c r="FV775" s="176"/>
      <c r="FW775" s="176"/>
      <c r="FX775" s="176"/>
      <c r="FY775" s="176"/>
      <c r="FZ775" s="176"/>
      <c r="GA775" s="176"/>
      <c r="GB775" s="176"/>
      <c r="GC775" s="176"/>
      <c r="GD775" s="176"/>
      <c r="GE775" s="176"/>
      <c r="GF775" s="176"/>
      <c r="GG775" s="176"/>
      <c r="GH775" s="176"/>
      <c r="GI775" s="176"/>
      <c r="GJ775" s="176"/>
      <c r="GK775" s="176"/>
      <c r="GL775" s="176"/>
      <c r="GM775" s="176"/>
      <c r="GN775" s="176"/>
      <c r="GO775" s="176"/>
      <c r="GP775" s="176"/>
      <c r="GQ775" s="176"/>
      <c r="GR775" s="176"/>
      <c r="GS775" s="176"/>
      <c r="GT775" s="176"/>
      <c r="GU775" s="176"/>
      <c r="GV775" s="176"/>
      <c r="GW775" s="176"/>
      <c r="GX775" s="176"/>
      <c r="GY775" s="176"/>
      <c r="GZ775" s="176"/>
      <c r="HA775" s="176"/>
      <c r="HB775" s="176"/>
      <c r="HC775" s="176"/>
      <c r="HD775" s="176"/>
      <c r="HE775" s="176"/>
      <c r="HF775" s="176"/>
      <c r="HG775" s="176"/>
      <c r="HH775" s="176"/>
      <c r="HI775" s="176"/>
      <c r="HJ775" s="176"/>
      <c r="HK775" s="176"/>
      <c r="HL775" s="176"/>
      <c r="HM775" s="176"/>
      <c r="HN775" s="176"/>
      <c r="HO775" s="176"/>
      <c r="HP775" s="176"/>
      <c r="HQ775" s="176"/>
      <c r="HR775" s="176"/>
      <c r="HS775" s="176"/>
      <c r="HT775" s="176"/>
      <c r="HU775" s="176"/>
      <c r="HV775" s="176"/>
      <c r="HW775" s="176"/>
      <c r="HX775" s="176"/>
      <c r="HY775" s="176"/>
      <c r="HZ775" s="176"/>
      <c r="IA775" s="176"/>
      <c r="IB775" s="176"/>
      <c r="IC775" s="176"/>
      <c r="ID775" s="176"/>
      <c r="IE775" s="176"/>
      <c r="IF775" s="176"/>
      <c r="IG775" s="176"/>
      <c r="IH775" s="176"/>
      <c r="II775" s="176"/>
      <c r="IJ775" s="176"/>
      <c r="IK775" s="176"/>
      <c r="IL775" s="176"/>
      <c r="IM775" s="176"/>
      <c r="IN775" s="176"/>
      <c r="IO775" s="176"/>
      <c r="IP775" s="176"/>
      <c r="IQ775" s="176"/>
      <c r="IR775" s="176"/>
      <c r="IS775" s="176"/>
      <c r="IT775" s="176"/>
      <c r="IU775" s="176"/>
      <c r="IV775" s="176"/>
    </row>
    <row r="776" spans="1:256" s="177" customFormat="1" ht="23.25" customHeight="1" x14ac:dyDescent="0.2">
      <c r="A776" s="591"/>
      <c r="B776" s="118" t="s">
        <v>242</v>
      </c>
      <c r="C776" s="673"/>
      <c r="D776" s="673"/>
      <c r="E776" s="150"/>
      <c r="F776" s="151"/>
      <c r="G776" s="596">
        <f>I768</f>
        <v>0</v>
      </c>
      <c r="H776" s="161"/>
      <c r="I776" s="153"/>
      <c r="J776" s="182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  <c r="AZ776" s="176"/>
      <c r="BA776" s="176"/>
      <c r="BB776" s="176"/>
      <c r="BC776" s="176"/>
      <c r="BD776" s="176"/>
      <c r="BE776" s="176"/>
      <c r="BF776" s="176"/>
      <c r="BG776" s="176"/>
      <c r="BH776" s="176"/>
      <c r="BI776" s="176"/>
      <c r="BJ776" s="176"/>
      <c r="BK776" s="176"/>
      <c r="BL776" s="176"/>
      <c r="BM776" s="176"/>
      <c r="BN776" s="176"/>
      <c r="BO776" s="176"/>
      <c r="BP776" s="176"/>
      <c r="BQ776" s="176"/>
      <c r="BR776" s="176"/>
      <c r="BS776" s="176"/>
      <c r="BT776" s="176"/>
      <c r="BU776" s="176"/>
      <c r="BV776" s="176"/>
      <c r="BW776" s="176"/>
      <c r="BX776" s="176"/>
      <c r="BY776" s="176"/>
      <c r="BZ776" s="176"/>
      <c r="CA776" s="176"/>
      <c r="CB776" s="176"/>
      <c r="CC776" s="176"/>
      <c r="CD776" s="176"/>
      <c r="CE776" s="176"/>
      <c r="CF776" s="176"/>
      <c r="CG776" s="176"/>
      <c r="CH776" s="176"/>
      <c r="CI776" s="176"/>
      <c r="CJ776" s="176"/>
      <c r="CK776" s="176"/>
      <c r="CL776" s="176"/>
      <c r="CM776" s="176"/>
      <c r="CN776" s="176"/>
      <c r="CO776" s="176"/>
      <c r="CP776" s="176"/>
      <c r="CQ776" s="176"/>
      <c r="CR776" s="176"/>
      <c r="CS776" s="176"/>
      <c r="CT776" s="176"/>
      <c r="CU776" s="176"/>
      <c r="CV776" s="176"/>
      <c r="CW776" s="176"/>
      <c r="CX776" s="176"/>
      <c r="CY776" s="176"/>
      <c r="CZ776" s="176"/>
      <c r="DA776" s="176"/>
      <c r="DB776" s="176"/>
      <c r="DC776" s="176"/>
      <c r="DD776" s="176"/>
      <c r="DE776" s="176"/>
      <c r="DF776" s="176"/>
      <c r="DG776" s="176"/>
      <c r="DH776" s="176"/>
      <c r="DI776" s="176"/>
      <c r="DJ776" s="176"/>
      <c r="DK776" s="176"/>
      <c r="DL776" s="176"/>
      <c r="DM776" s="176"/>
      <c r="DN776" s="176"/>
      <c r="DO776" s="176"/>
      <c r="DP776" s="176"/>
      <c r="DQ776" s="176"/>
      <c r="DR776" s="176"/>
      <c r="DS776" s="176"/>
      <c r="DT776" s="176"/>
      <c r="DU776" s="176"/>
      <c r="DV776" s="176"/>
      <c r="DW776" s="176"/>
      <c r="DX776" s="176"/>
      <c r="DY776" s="176"/>
      <c r="DZ776" s="176"/>
      <c r="EA776" s="176"/>
      <c r="EB776" s="176"/>
      <c r="EC776" s="176"/>
      <c r="ED776" s="176"/>
      <c r="EE776" s="176"/>
      <c r="EF776" s="176"/>
      <c r="EG776" s="176"/>
      <c r="EH776" s="176"/>
      <c r="EI776" s="176"/>
      <c r="EJ776" s="176"/>
      <c r="EK776" s="176"/>
      <c r="EL776" s="176"/>
      <c r="EM776" s="176"/>
      <c r="EN776" s="176"/>
      <c r="EO776" s="176"/>
      <c r="EP776" s="176"/>
      <c r="EQ776" s="176"/>
      <c r="ER776" s="176"/>
      <c r="ES776" s="176"/>
      <c r="ET776" s="176"/>
      <c r="EU776" s="176"/>
      <c r="EV776" s="176"/>
      <c r="EW776" s="176"/>
      <c r="EX776" s="176"/>
      <c r="EY776" s="176"/>
      <c r="EZ776" s="176"/>
      <c r="FA776" s="176"/>
      <c r="FB776" s="176"/>
      <c r="FC776" s="176"/>
      <c r="FD776" s="176"/>
      <c r="FE776" s="176"/>
      <c r="FF776" s="176"/>
      <c r="FG776" s="176"/>
      <c r="FH776" s="176"/>
      <c r="FI776" s="176"/>
      <c r="FJ776" s="176"/>
      <c r="FK776" s="176"/>
      <c r="FL776" s="176"/>
      <c r="FM776" s="176"/>
      <c r="FN776" s="176"/>
      <c r="FO776" s="176"/>
      <c r="FP776" s="176"/>
      <c r="FQ776" s="176"/>
      <c r="FR776" s="176"/>
      <c r="FS776" s="176"/>
      <c r="FT776" s="176"/>
      <c r="FU776" s="176"/>
      <c r="FV776" s="176"/>
      <c r="FW776" s="176"/>
      <c r="FX776" s="176"/>
      <c r="FY776" s="176"/>
      <c r="FZ776" s="176"/>
      <c r="GA776" s="176"/>
      <c r="GB776" s="176"/>
      <c r="GC776" s="176"/>
      <c r="GD776" s="176"/>
      <c r="GE776" s="176"/>
      <c r="GF776" s="176"/>
      <c r="GG776" s="176"/>
      <c r="GH776" s="176"/>
      <c r="GI776" s="176"/>
      <c r="GJ776" s="176"/>
      <c r="GK776" s="176"/>
      <c r="GL776" s="176"/>
      <c r="GM776" s="176"/>
      <c r="GN776" s="176"/>
      <c r="GO776" s="176"/>
      <c r="GP776" s="176"/>
      <c r="GQ776" s="176"/>
      <c r="GR776" s="176"/>
      <c r="GS776" s="176"/>
      <c r="GT776" s="176"/>
      <c r="GU776" s="176"/>
      <c r="GV776" s="176"/>
      <c r="GW776" s="176"/>
      <c r="GX776" s="176"/>
      <c r="GY776" s="176"/>
      <c r="GZ776" s="176"/>
      <c r="HA776" s="176"/>
      <c r="HB776" s="176"/>
      <c r="HC776" s="176"/>
      <c r="HD776" s="176"/>
      <c r="HE776" s="176"/>
      <c r="HF776" s="176"/>
      <c r="HG776" s="176"/>
      <c r="HH776" s="176"/>
      <c r="HI776" s="176"/>
      <c r="HJ776" s="176"/>
      <c r="HK776" s="176"/>
      <c r="HL776" s="176"/>
      <c r="HM776" s="176"/>
      <c r="HN776" s="176"/>
      <c r="HO776" s="176"/>
      <c r="HP776" s="176"/>
      <c r="HQ776" s="176"/>
      <c r="HR776" s="176"/>
      <c r="HS776" s="176"/>
      <c r="HT776" s="176"/>
      <c r="HU776" s="176"/>
      <c r="HV776" s="176"/>
      <c r="HW776" s="176"/>
      <c r="HX776" s="176"/>
      <c r="HY776" s="176"/>
      <c r="HZ776" s="176"/>
      <c r="IA776" s="176"/>
      <c r="IB776" s="176"/>
      <c r="IC776" s="176"/>
      <c r="ID776" s="176"/>
      <c r="IE776" s="176"/>
      <c r="IF776" s="176"/>
      <c r="IG776" s="176"/>
      <c r="IH776" s="176"/>
      <c r="II776" s="176"/>
      <c r="IJ776" s="176"/>
      <c r="IK776" s="176"/>
      <c r="IL776" s="176"/>
      <c r="IM776" s="176"/>
      <c r="IN776" s="176"/>
      <c r="IO776" s="176"/>
      <c r="IP776" s="176"/>
      <c r="IQ776" s="176"/>
      <c r="IR776" s="176"/>
      <c r="IS776" s="176"/>
      <c r="IT776" s="176"/>
      <c r="IU776" s="176"/>
      <c r="IV776" s="176"/>
    </row>
    <row r="777" spans="1:256" s="177" customFormat="1" ht="23.25" customHeight="1" x14ac:dyDescent="0.2">
      <c r="A777" s="591"/>
      <c r="B777" s="154" t="s">
        <v>243</v>
      </c>
      <c r="C777" s="155"/>
      <c r="D777" s="155"/>
      <c r="E777" s="156"/>
      <c r="F777" s="151"/>
      <c r="G777" s="598"/>
      <c r="H777" s="297"/>
      <c r="I777" s="159">
        <f>G775+G776</f>
        <v>0</v>
      </c>
      <c r="J777" s="179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  <c r="AZ777" s="176"/>
      <c r="BA777" s="176"/>
      <c r="BB777" s="176"/>
      <c r="BC777" s="176"/>
      <c r="BD777" s="176"/>
      <c r="BE777" s="176"/>
      <c r="BF777" s="176"/>
      <c r="BG777" s="176"/>
      <c r="BH777" s="176"/>
      <c r="BI777" s="176"/>
      <c r="BJ777" s="176"/>
      <c r="BK777" s="176"/>
      <c r="BL777" s="176"/>
      <c r="BM777" s="176"/>
      <c r="BN777" s="176"/>
      <c r="BO777" s="176"/>
      <c r="BP777" s="176"/>
      <c r="BQ777" s="176"/>
      <c r="BR777" s="176"/>
      <c r="BS777" s="176"/>
      <c r="BT777" s="176"/>
      <c r="BU777" s="176"/>
      <c r="BV777" s="176"/>
      <c r="BW777" s="176"/>
      <c r="BX777" s="176"/>
      <c r="BY777" s="176"/>
      <c r="BZ777" s="176"/>
      <c r="CA777" s="176"/>
      <c r="CB777" s="176"/>
      <c r="CC777" s="176"/>
      <c r="CD777" s="176"/>
      <c r="CE777" s="176"/>
      <c r="CF777" s="176"/>
      <c r="CG777" s="176"/>
      <c r="CH777" s="176"/>
      <c r="CI777" s="176"/>
      <c r="CJ777" s="176"/>
      <c r="CK777" s="176"/>
      <c r="CL777" s="176"/>
      <c r="CM777" s="176"/>
      <c r="CN777" s="176"/>
      <c r="CO777" s="176"/>
      <c r="CP777" s="176"/>
      <c r="CQ777" s="176"/>
      <c r="CR777" s="176"/>
      <c r="CS777" s="176"/>
      <c r="CT777" s="176"/>
      <c r="CU777" s="176"/>
      <c r="CV777" s="176"/>
      <c r="CW777" s="176"/>
      <c r="CX777" s="176"/>
      <c r="CY777" s="176"/>
      <c r="CZ777" s="176"/>
      <c r="DA777" s="176"/>
      <c r="DB777" s="176"/>
      <c r="DC777" s="176"/>
      <c r="DD777" s="176"/>
      <c r="DE777" s="176"/>
      <c r="DF777" s="176"/>
      <c r="DG777" s="176"/>
      <c r="DH777" s="176"/>
      <c r="DI777" s="176"/>
      <c r="DJ777" s="176"/>
      <c r="DK777" s="176"/>
      <c r="DL777" s="176"/>
      <c r="DM777" s="176"/>
      <c r="DN777" s="176"/>
      <c r="DO777" s="176"/>
      <c r="DP777" s="176"/>
      <c r="DQ777" s="176"/>
      <c r="DR777" s="176"/>
      <c r="DS777" s="176"/>
      <c r="DT777" s="176"/>
      <c r="DU777" s="176"/>
      <c r="DV777" s="176"/>
      <c r="DW777" s="176"/>
      <c r="DX777" s="176"/>
      <c r="DY777" s="176"/>
      <c r="DZ777" s="176"/>
      <c r="EA777" s="176"/>
      <c r="EB777" s="176"/>
      <c r="EC777" s="176"/>
      <c r="ED777" s="176"/>
      <c r="EE777" s="176"/>
      <c r="EF777" s="176"/>
      <c r="EG777" s="176"/>
      <c r="EH777" s="176"/>
      <c r="EI777" s="176"/>
      <c r="EJ777" s="176"/>
      <c r="EK777" s="176"/>
      <c r="EL777" s="176"/>
      <c r="EM777" s="176"/>
      <c r="EN777" s="176"/>
      <c r="EO777" s="176"/>
      <c r="EP777" s="176"/>
      <c r="EQ777" s="176"/>
      <c r="ER777" s="176"/>
      <c r="ES777" s="176"/>
      <c r="ET777" s="176"/>
      <c r="EU777" s="176"/>
      <c r="EV777" s="176"/>
      <c r="EW777" s="176"/>
      <c r="EX777" s="176"/>
      <c r="EY777" s="176"/>
      <c r="EZ777" s="176"/>
      <c r="FA777" s="176"/>
      <c r="FB777" s="176"/>
      <c r="FC777" s="176"/>
      <c r="FD777" s="176"/>
      <c r="FE777" s="176"/>
      <c r="FF777" s="176"/>
      <c r="FG777" s="176"/>
      <c r="FH777" s="176"/>
      <c r="FI777" s="176"/>
      <c r="FJ777" s="176"/>
      <c r="FK777" s="176"/>
      <c r="FL777" s="176"/>
      <c r="FM777" s="176"/>
      <c r="FN777" s="176"/>
      <c r="FO777" s="176"/>
      <c r="FP777" s="176"/>
      <c r="FQ777" s="176"/>
      <c r="FR777" s="176"/>
      <c r="FS777" s="176"/>
      <c r="FT777" s="176"/>
      <c r="FU777" s="176"/>
      <c r="FV777" s="176"/>
      <c r="FW777" s="176"/>
      <c r="FX777" s="176"/>
      <c r="FY777" s="176"/>
      <c r="FZ777" s="176"/>
      <c r="GA777" s="176"/>
      <c r="GB777" s="176"/>
      <c r="GC777" s="176"/>
      <c r="GD777" s="176"/>
      <c r="GE777" s="176"/>
      <c r="GF777" s="176"/>
      <c r="GG777" s="176"/>
      <c r="GH777" s="176"/>
      <c r="GI777" s="176"/>
      <c r="GJ777" s="176"/>
      <c r="GK777" s="176"/>
      <c r="GL777" s="176"/>
      <c r="GM777" s="176"/>
      <c r="GN777" s="176"/>
      <c r="GO777" s="176"/>
      <c r="GP777" s="176"/>
      <c r="GQ777" s="176"/>
      <c r="GR777" s="176"/>
      <c r="GS777" s="176"/>
      <c r="GT777" s="176"/>
      <c r="GU777" s="176"/>
      <c r="GV777" s="176"/>
      <c r="GW777" s="176"/>
      <c r="GX777" s="176"/>
      <c r="GY777" s="176"/>
      <c r="GZ777" s="176"/>
      <c r="HA777" s="176"/>
      <c r="HB777" s="176"/>
      <c r="HC777" s="176"/>
      <c r="HD777" s="176"/>
      <c r="HE777" s="176"/>
      <c r="HF777" s="176"/>
      <c r="HG777" s="176"/>
      <c r="HH777" s="176"/>
      <c r="HI777" s="176"/>
      <c r="HJ777" s="176"/>
      <c r="HK777" s="176"/>
      <c r="HL777" s="176"/>
      <c r="HM777" s="176"/>
      <c r="HN777" s="176"/>
      <c r="HO777" s="176"/>
      <c r="HP777" s="176"/>
      <c r="HQ777" s="176"/>
      <c r="HR777" s="176"/>
      <c r="HS777" s="176"/>
      <c r="HT777" s="176"/>
      <c r="HU777" s="176"/>
      <c r="HV777" s="176"/>
      <c r="HW777" s="176"/>
      <c r="HX777" s="176"/>
      <c r="HY777" s="176"/>
      <c r="HZ777" s="176"/>
      <c r="IA777" s="176"/>
      <c r="IB777" s="176"/>
      <c r="IC777" s="176"/>
      <c r="ID777" s="176"/>
      <c r="IE777" s="176"/>
      <c r="IF777" s="176"/>
      <c r="IG777" s="176"/>
      <c r="IH777" s="176"/>
      <c r="II777" s="176"/>
      <c r="IJ777" s="176"/>
      <c r="IK777" s="176"/>
      <c r="IL777" s="176"/>
      <c r="IM777" s="176"/>
      <c r="IN777" s="176"/>
      <c r="IO777" s="176"/>
      <c r="IP777" s="176"/>
      <c r="IQ777" s="176"/>
      <c r="IR777" s="176"/>
      <c r="IS777" s="176"/>
      <c r="IT777" s="176"/>
      <c r="IU777" s="176"/>
      <c r="IV777" s="176"/>
    </row>
    <row r="778" spans="1:256" s="177" customFormat="1" ht="23.25" customHeight="1" thickBot="1" x14ac:dyDescent="0.25">
      <c r="A778" s="591"/>
      <c r="B778" s="318" t="s">
        <v>244</v>
      </c>
      <c r="C778" s="319"/>
      <c r="D778" s="319"/>
      <c r="E778" s="319"/>
      <c r="F778" s="699"/>
      <c r="G778" s="321"/>
      <c r="H778" s="700"/>
      <c r="I778" s="323">
        <f>I774+I777</f>
        <v>90.12</v>
      </c>
      <c r="J778" s="179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  <c r="AZ778" s="176"/>
      <c r="BA778" s="176"/>
      <c r="BB778" s="176"/>
      <c r="BC778" s="176"/>
      <c r="BD778" s="176"/>
      <c r="BE778" s="176"/>
      <c r="BF778" s="176"/>
      <c r="BG778" s="176"/>
      <c r="BH778" s="176"/>
      <c r="BI778" s="176"/>
      <c r="BJ778" s="176"/>
      <c r="BK778" s="176"/>
      <c r="BL778" s="176"/>
      <c r="BM778" s="176"/>
      <c r="BN778" s="176"/>
      <c r="BO778" s="176"/>
      <c r="BP778" s="176"/>
      <c r="BQ778" s="176"/>
      <c r="BR778" s="176"/>
      <c r="BS778" s="176"/>
      <c r="BT778" s="176"/>
      <c r="BU778" s="176"/>
      <c r="BV778" s="176"/>
      <c r="BW778" s="176"/>
      <c r="BX778" s="176"/>
      <c r="BY778" s="176"/>
      <c r="BZ778" s="176"/>
      <c r="CA778" s="176"/>
      <c r="CB778" s="176"/>
      <c r="CC778" s="176"/>
      <c r="CD778" s="176"/>
      <c r="CE778" s="176"/>
      <c r="CF778" s="176"/>
      <c r="CG778" s="176"/>
      <c r="CH778" s="176"/>
      <c r="CI778" s="176"/>
      <c r="CJ778" s="176"/>
      <c r="CK778" s="176"/>
      <c r="CL778" s="176"/>
      <c r="CM778" s="176"/>
      <c r="CN778" s="176"/>
      <c r="CO778" s="176"/>
      <c r="CP778" s="176"/>
      <c r="CQ778" s="176"/>
      <c r="CR778" s="176"/>
      <c r="CS778" s="176"/>
      <c r="CT778" s="176"/>
      <c r="CU778" s="176"/>
      <c r="CV778" s="176"/>
      <c r="CW778" s="176"/>
      <c r="CX778" s="176"/>
      <c r="CY778" s="176"/>
      <c r="CZ778" s="176"/>
      <c r="DA778" s="176"/>
      <c r="DB778" s="176"/>
      <c r="DC778" s="176"/>
      <c r="DD778" s="176"/>
      <c r="DE778" s="176"/>
      <c r="DF778" s="176"/>
      <c r="DG778" s="176"/>
      <c r="DH778" s="176"/>
      <c r="DI778" s="176"/>
      <c r="DJ778" s="176"/>
      <c r="DK778" s="176"/>
      <c r="DL778" s="176"/>
      <c r="DM778" s="176"/>
      <c r="DN778" s="176"/>
      <c r="DO778" s="176"/>
      <c r="DP778" s="176"/>
      <c r="DQ778" s="176"/>
      <c r="DR778" s="176"/>
      <c r="DS778" s="176"/>
      <c r="DT778" s="176"/>
      <c r="DU778" s="176"/>
      <c r="DV778" s="176"/>
      <c r="DW778" s="176"/>
      <c r="DX778" s="176"/>
      <c r="DY778" s="176"/>
      <c r="DZ778" s="176"/>
      <c r="EA778" s="176"/>
      <c r="EB778" s="176"/>
      <c r="EC778" s="176"/>
      <c r="ED778" s="176"/>
      <c r="EE778" s="176"/>
      <c r="EF778" s="176"/>
      <c r="EG778" s="176"/>
      <c r="EH778" s="176"/>
      <c r="EI778" s="176"/>
      <c r="EJ778" s="176"/>
      <c r="EK778" s="176"/>
      <c r="EL778" s="176"/>
      <c r="EM778" s="176"/>
      <c r="EN778" s="176"/>
      <c r="EO778" s="176"/>
      <c r="EP778" s="176"/>
      <c r="EQ778" s="176"/>
      <c r="ER778" s="176"/>
      <c r="ES778" s="176"/>
      <c r="ET778" s="176"/>
      <c r="EU778" s="176"/>
      <c r="EV778" s="176"/>
      <c r="EW778" s="176"/>
      <c r="EX778" s="176"/>
      <c r="EY778" s="176"/>
      <c r="EZ778" s="176"/>
      <c r="FA778" s="176"/>
      <c r="FB778" s="176"/>
      <c r="FC778" s="176"/>
      <c r="FD778" s="176"/>
      <c r="FE778" s="176"/>
      <c r="FF778" s="176"/>
      <c r="FG778" s="176"/>
      <c r="FH778" s="176"/>
      <c r="FI778" s="176"/>
      <c r="FJ778" s="176"/>
      <c r="FK778" s="176"/>
      <c r="FL778" s="176"/>
      <c r="FM778" s="176"/>
      <c r="FN778" s="176"/>
      <c r="FO778" s="176"/>
      <c r="FP778" s="176"/>
      <c r="FQ778" s="176"/>
      <c r="FR778" s="176"/>
      <c r="FS778" s="176"/>
      <c r="FT778" s="176"/>
      <c r="FU778" s="176"/>
      <c r="FV778" s="176"/>
      <c r="FW778" s="176"/>
      <c r="FX778" s="176"/>
      <c r="FY778" s="176"/>
      <c r="FZ778" s="176"/>
      <c r="GA778" s="176"/>
      <c r="GB778" s="176"/>
      <c r="GC778" s="176"/>
      <c r="GD778" s="176"/>
      <c r="GE778" s="176"/>
      <c r="GF778" s="176"/>
      <c r="GG778" s="176"/>
      <c r="GH778" s="176"/>
      <c r="GI778" s="176"/>
      <c r="GJ778" s="176"/>
      <c r="GK778" s="176"/>
      <c r="GL778" s="176"/>
      <c r="GM778" s="176"/>
      <c r="GN778" s="176"/>
      <c r="GO778" s="176"/>
      <c r="GP778" s="176"/>
      <c r="GQ778" s="176"/>
      <c r="GR778" s="176"/>
      <c r="GS778" s="176"/>
      <c r="GT778" s="176"/>
      <c r="GU778" s="176"/>
      <c r="GV778" s="176"/>
      <c r="GW778" s="176"/>
      <c r="GX778" s="176"/>
      <c r="GY778" s="176"/>
      <c r="GZ778" s="176"/>
      <c r="HA778" s="176"/>
      <c r="HB778" s="176"/>
      <c r="HC778" s="176"/>
      <c r="HD778" s="176"/>
      <c r="HE778" s="176"/>
      <c r="HF778" s="176"/>
      <c r="HG778" s="176"/>
      <c r="HH778" s="176"/>
      <c r="HI778" s="176"/>
      <c r="HJ778" s="176"/>
      <c r="HK778" s="176"/>
      <c r="HL778" s="176"/>
      <c r="HM778" s="176"/>
      <c r="HN778" s="176"/>
      <c r="HO778" s="176"/>
      <c r="HP778" s="176"/>
      <c r="HQ778" s="176"/>
      <c r="HR778" s="176"/>
      <c r="HS778" s="176"/>
      <c r="HT778" s="176"/>
      <c r="HU778" s="176"/>
      <c r="HV778" s="176"/>
      <c r="HW778" s="176"/>
      <c r="HX778" s="176"/>
      <c r="HY778" s="176"/>
      <c r="HZ778" s="176"/>
      <c r="IA778" s="176"/>
      <c r="IB778" s="176"/>
      <c r="IC778" s="176"/>
      <c r="ID778" s="176"/>
      <c r="IE778" s="176"/>
      <c r="IF778" s="176"/>
      <c r="IG778" s="176"/>
      <c r="IH778" s="176"/>
      <c r="II778" s="176"/>
      <c r="IJ778" s="176"/>
      <c r="IK778" s="176"/>
      <c r="IL778" s="176"/>
      <c r="IM778" s="176"/>
      <c r="IN778" s="176"/>
      <c r="IO778" s="176"/>
      <c r="IP778" s="176"/>
      <c r="IQ778" s="176"/>
      <c r="IR778" s="176"/>
      <c r="IS778" s="176"/>
      <c r="IT778" s="176"/>
      <c r="IU778" s="176"/>
      <c r="IV778" s="176"/>
    </row>
  </sheetData>
  <mergeCells count="769">
    <mergeCell ref="B2:I2"/>
    <mergeCell ref="B3:I3"/>
    <mergeCell ref="B4:I4"/>
    <mergeCell ref="B5:I5"/>
    <mergeCell ref="B6:I6"/>
    <mergeCell ref="B7:C7"/>
    <mergeCell ref="F7:G7"/>
    <mergeCell ref="H7:I7"/>
    <mergeCell ref="C14:H14"/>
    <mergeCell ref="B16:B17"/>
    <mergeCell ref="C16:C17"/>
    <mergeCell ref="D16:D17"/>
    <mergeCell ref="E16:E17"/>
    <mergeCell ref="F16:F17"/>
    <mergeCell ref="G16:H16"/>
    <mergeCell ref="B8:C8"/>
    <mergeCell ref="F8:G8"/>
    <mergeCell ref="H8:I8"/>
    <mergeCell ref="B10:B11"/>
    <mergeCell ref="C10:C11"/>
    <mergeCell ref="D10:D11"/>
    <mergeCell ref="E10:E11"/>
    <mergeCell ref="F10:F11"/>
    <mergeCell ref="G10:H10"/>
    <mergeCell ref="I10:I11"/>
    <mergeCell ref="I16:I17"/>
    <mergeCell ref="C22:H22"/>
    <mergeCell ref="B24:B25"/>
    <mergeCell ref="C24:C25"/>
    <mergeCell ref="D24:D25"/>
    <mergeCell ref="E24:E25"/>
    <mergeCell ref="F24:F25"/>
    <mergeCell ref="G24:H24"/>
    <mergeCell ref="I24:I25"/>
    <mergeCell ref="B44:C44"/>
    <mergeCell ref="F44:G44"/>
    <mergeCell ref="H44:I44"/>
    <mergeCell ref="B45:C45"/>
    <mergeCell ref="F45:G45"/>
    <mergeCell ref="H45:I45"/>
    <mergeCell ref="C27:H27"/>
    <mergeCell ref="B39:I39"/>
    <mergeCell ref="B40:I40"/>
    <mergeCell ref="B41:I41"/>
    <mergeCell ref="B42:I42"/>
    <mergeCell ref="B43:I43"/>
    <mergeCell ref="C59:H59"/>
    <mergeCell ref="B61:B62"/>
    <mergeCell ref="C61:C62"/>
    <mergeCell ref="D61:D62"/>
    <mergeCell ref="E61:E62"/>
    <mergeCell ref="F61:F62"/>
    <mergeCell ref="G61:H61"/>
    <mergeCell ref="I47:I48"/>
    <mergeCell ref="C51:H51"/>
    <mergeCell ref="B53:B54"/>
    <mergeCell ref="C53:C54"/>
    <mergeCell ref="D53:D54"/>
    <mergeCell ref="E53:E54"/>
    <mergeCell ref="F53:F54"/>
    <mergeCell ref="G53:H53"/>
    <mergeCell ref="I53:I54"/>
    <mergeCell ref="B47:B48"/>
    <mergeCell ref="C47:C48"/>
    <mergeCell ref="D47:D48"/>
    <mergeCell ref="E47:E48"/>
    <mergeCell ref="F47:F48"/>
    <mergeCell ref="G47:H47"/>
    <mergeCell ref="B80:I80"/>
    <mergeCell ref="B81:C81"/>
    <mergeCell ref="F81:G81"/>
    <mergeCell ref="H81:I81"/>
    <mergeCell ref="B82:C82"/>
    <mergeCell ref="F82:G82"/>
    <mergeCell ref="H82:I82"/>
    <mergeCell ref="I61:I62"/>
    <mergeCell ref="C64:H64"/>
    <mergeCell ref="B76:I76"/>
    <mergeCell ref="B77:I77"/>
    <mergeCell ref="B78:I78"/>
    <mergeCell ref="B79:I79"/>
    <mergeCell ref="C96:H96"/>
    <mergeCell ref="B98:B99"/>
    <mergeCell ref="C98:C99"/>
    <mergeCell ref="D98:D99"/>
    <mergeCell ref="E98:E99"/>
    <mergeCell ref="F98:F99"/>
    <mergeCell ref="G98:H98"/>
    <mergeCell ref="I84:I85"/>
    <mergeCell ref="C88:H88"/>
    <mergeCell ref="B90:B91"/>
    <mergeCell ref="C90:C91"/>
    <mergeCell ref="D90:D91"/>
    <mergeCell ref="E90:E91"/>
    <mergeCell ref="F90:F91"/>
    <mergeCell ref="G90:H90"/>
    <mergeCell ref="I90:I91"/>
    <mergeCell ref="B84:B85"/>
    <mergeCell ref="C84:C85"/>
    <mergeCell ref="D84:D85"/>
    <mergeCell ref="E84:E85"/>
    <mergeCell ref="F84:F85"/>
    <mergeCell ref="G84:H84"/>
    <mergeCell ref="B118:C118"/>
    <mergeCell ref="F118:G118"/>
    <mergeCell ref="H118:I118"/>
    <mergeCell ref="B119:C119"/>
    <mergeCell ref="F119:G119"/>
    <mergeCell ref="H119:I119"/>
    <mergeCell ref="I98:I99"/>
    <mergeCell ref="C101:H101"/>
    <mergeCell ref="B113:I113"/>
    <mergeCell ref="B114:I114"/>
    <mergeCell ref="B115:I115"/>
    <mergeCell ref="B117:I117"/>
    <mergeCell ref="C133:H133"/>
    <mergeCell ref="B135:B136"/>
    <mergeCell ref="C135:C136"/>
    <mergeCell ref="D135:D136"/>
    <mergeCell ref="E135:E136"/>
    <mergeCell ref="F135:F136"/>
    <mergeCell ref="G135:H135"/>
    <mergeCell ref="I121:I122"/>
    <mergeCell ref="C125:H125"/>
    <mergeCell ref="B127:B128"/>
    <mergeCell ref="C127:C128"/>
    <mergeCell ref="D127:D128"/>
    <mergeCell ref="E127:E128"/>
    <mergeCell ref="F127:F128"/>
    <mergeCell ref="G127:H127"/>
    <mergeCell ref="I127:I128"/>
    <mergeCell ref="B121:B122"/>
    <mergeCell ref="C121:C122"/>
    <mergeCell ref="D121:D122"/>
    <mergeCell ref="E121:E122"/>
    <mergeCell ref="F121:F122"/>
    <mergeCell ref="G121:H121"/>
    <mergeCell ref="B155:I155"/>
    <mergeCell ref="B156:C156"/>
    <mergeCell ref="F156:G156"/>
    <mergeCell ref="H156:I156"/>
    <mergeCell ref="B157:C157"/>
    <mergeCell ref="F157:G157"/>
    <mergeCell ref="H157:I157"/>
    <mergeCell ref="I135:I136"/>
    <mergeCell ref="C139:H139"/>
    <mergeCell ref="B151:I151"/>
    <mergeCell ref="B152:I152"/>
    <mergeCell ref="B153:I153"/>
    <mergeCell ref="B154:I154"/>
    <mergeCell ref="C171:H171"/>
    <mergeCell ref="B173:B174"/>
    <mergeCell ref="C173:C174"/>
    <mergeCell ref="D173:D174"/>
    <mergeCell ref="E173:E174"/>
    <mergeCell ref="F173:F174"/>
    <mergeCell ref="G173:H173"/>
    <mergeCell ref="I159:I160"/>
    <mergeCell ref="C163:H163"/>
    <mergeCell ref="B165:B166"/>
    <mergeCell ref="C165:C166"/>
    <mergeCell ref="D165:D166"/>
    <mergeCell ref="E165:E166"/>
    <mergeCell ref="F165:F166"/>
    <mergeCell ref="G165:H165"/>
    <mergeCell ref="I165:I166"/>
    <mergeCell ref="B159:B160"/>
    <mergeCell ref="C159:C160"/>
    <mergeCell ref="D159:D160"/>
    <mergeCell ref="E159:E160"/>
    <mergeCell ref="F159:F160"/>
    <mergeCell ref="G159:H159"/>
    <mergeCell ref="B192:I192"/>
    <mergeCell ref="B193:C193"/>
    <mergeCell ref="F193:G193"/>
    <mergeCell ref="H193:I193"/>
    <mergeCell ref="B194:C194"/>
    <mergeCell ref="F194:G194"/>
    <mergeCell ref="H194:I194"/>
    <mergeCell ref="I173:I174"/>
    <mergeCell ref="C176:H176"/>
    <mergeCell ref="B188:I188"/>
    <mergeCell ref="B189:I189"/>
    <mergeCell ref="B190:I190"/>
    <mergeCell ref="B191:I191"/>
    <mergeCell ref="C206:H206"/>
    <mergeCell ref="B208:B209"/>
    <mergeCell ref="C208:C209"/>
    <mergeCell ref="D208:D209"/>
    <mergeCell ref="E208:E209"/>
    <mergeCell ref="F208:F209"/>
    <mergeCell ref="G208:H208"/>
    <mergeCell ref="I196:I197"/>
    <mergeCell ref="C200:H200"/>
    <mergeCell ref="B202:B203"/>
    <mergeCell ref="C202:C203"/>
    <mergeCell ref="D202:D203"/>
    <mergeCell ref="E202:E203"/>
    <mergeCell ref="F202:F203"/>
    <mergeCell ref="G202:H202"/>
    <mergeCell ref="I202:I203"/>
    <mergeCell ref="B196:B197"/>
    <mergeCell ref="C196:C197"/>
    <mergeCell ref="D196:D197"/>
    <mergeCell ref="E196:E197"/>
    <mergeCell ref="F196:F197"/>
    <mergeCell ref="G196:H196"/>
    <mergeCell ref="B227:I227"/>
    <mergeCell ref="B228:C228"/>
    <mergeCell ref="F228:G228"/>
    <mergeCell ref="H228:I228"/>
    <mergeCell ref="B229:C229"/>
    <mergeCell ref="F229:G229"/>
    <mergeCell ref="H229:I229"/>
    <mergeCell ref="I208:I209"/>
    <mergeCell ref="C211:H211"/>
    <mergeCell ref="B223:I223"/>
    <mergeCell ref="B224:I224"/>
    <mergeCell ref="B225:I225"/>
    <mergeCell ref="B226:I226"/>
    <mergeCell ref="C241:H241"/>
    <mergeCell ref="B243:B244"/>
    <mergeCell ref="C243:C244"/>
    <mergeCell ref="D243:D244"/>
    <mergeCell ref="E243:E244"/>
    <mergeCell ref="F243:F244"/>
    <mergeCell ref="G243:H243"/>
    <mergeCell ref="I231:I232"/>
    <mergeCell ref="C235:H235"/>
    <mergeCell ref="B237:B238"/>
    <mergeCell ref="C237:C238"/>
    <mergeCell ref="D237:D238"/>
    <mergeCell ref="E237:E238"/>
    <mergeCell ref="F237:F238"/>
    <mergeCell ref="G237:H237"/>
    <mergeCell ref="I237:I238"/>
    <mergeCell ref="B231:B232"/>
    <mergeCell ref="C231:C232"/>
    <mergeCell ref="D231:D232"/>
    <mergeCell ref="E231:E232"/>
    <mergeCell ref="F231:F232"/>
    <mergeCell ref="G231:H231"/>
    <mergeCell ref="B262:I262"/>
    <mergeCell ref="B263:C263"/>
    <mergeCell ref="F263:G263"/>
    <mergeCell ref="H263:I263"/>
    <mergeCell ref="B264:C264"/>
    <mergeCell ref="F264:G264"/>
    <mergeCell ref="H264:I264"/>
    <mergeCell ref="I243:I244"/>
    <mergeCell ref="C246:H246"/>
    <mergeCell ref="B258:I258"/>
    <mergeCell ref="B259:I259"/>
    <mergeCell ref="B260:I260"/>
    <mergeCell ref="B261:I261"/>
    <mergeCell ref="C275:H275"/>
    <mergeCell ref="B277:B278"/>
    <mergeCell ref="C277:C278"/>
    <mergeCell ref="D277:D278"/>
    <mergeCell ref="E277:E278"/>
    <mergeCell ref="F277:F278"/>
    <mergeCell ref="G277:H277"/>
    <mergeCell ref="I266:I267"/>
    <mergeCell ref="C270:H270"/>
    <mergeCell ref="B272:B273"/>
    <mergeCell ref="C272:C273"/>
    <mergeCell ref="D272:D273"/>
    <mergeCell ref="E272:E273"/>
    <mergeCell ref="F272:F273"/>
    <mergeCell ref="G272:H272"/>
    <mergeCell ref="I272:I273"/>
    <mergeCell ref="B266:B267"/>
    <mergeCell ref="C266:C267"/>
    <mergeCell ref="D266:D267"/>
    <mergeCell ref="E266:E267"/>
    <mergeCell ref="F266:F267"/>
    <mergeCell ref="G266:H266"/>
    <mergeCell ref="B296:I296"/>
    <mergeCell ref="B297:C297"/>
    <mergeCell ref="F297:G297"/>
    <mergeCell ref="H297:I297"/>
    <mergeCell ref="B298:C298"/>
    <mergeCell ref="F298:G298"/>
    <mergeCell ref="H298:I298"/>
    <mergeCell ref="I277:I278"/>
    <mergeCell ref="C280:H280"/>
    <mergeCell ref="B292:I292"/>
    <mergeCell ref="B293:I293"/>
    <mergeCell ref="B294:I294"/>
    <mergeCell ref="B295:I295"/>
    <mergeCell ref="C309:H309"/>
    <mergeCell ref="B311:B312"/>
    <mergeCell ref="C311:C312"/>
    <mergeCell ref="D311:D312"/>
    <mergeCell ref="E311:E312"/>
    <mergeCell ref="F311:F312"/>
    <mergeCell ref="G311:H311"/>
    <mergeCell ref="I300:I301"/>
    <mergeCell ref="C304:H304"/>
    <mergeCell ref="B306:B307"/>
    <mergeCell ref="C306:C307"/>
    <mergeCell ref="D306:D307"/>
    <mergeCell ref="E306:E307"/>
    <mergeCell ref="F306:F307"/>
    <mergeCell ref="G306:H306"/>
    <mergeCell ref="I306:I307"/>
    <mergeCell ref="B300:B301"/>
    <mergeCell ref="C300:C301"/>
    <mergeCell ref="D300:D301"/>
    <mergeCell ref="E300:E301"/>
    <mergeCell ref="F300:F301"/>
    <mergeCell ref="G300:H300"/>
    <mergeCell ref="B330:I330"/>
    <mergeCell ref="B331:C331"/>
    <mergeCell ref="F331:G331"/>
    <mergeCell ref="H331:I331"/>
    <mergeCell ref="B332:C332"/>
    <mergeCell ref="F332:G332"/>
    <mergeCell ref="H332:I332"/>
    <mergeCell ref="I311:I312"/>
    <mergeCell ref="C314:H314"/>
    <mergeCell ref="B326:I326"/>
    <mergeCell ref="B327:I327"/>
    <mergeCell ref="B328:I328"/>
    <mergeCell ref="B329:I329"/>
    <mergeCell ref="C344:H344"/>
    <mergeCell ref="B346:B347"/>
    <mergeCell ref="C346:C347"/>
    <mergeCell ref="D346:D347"/>
    <mergeCell ref="E346:E347"/>
    <mergeCell ref="F346:F347"/>
    <mergeCell ref="G346:H346"/>
    <mergeCell ref="I334:I335"/>
    <mergeCell ref="C338:H338"/>
    <mergeCell ref="B340:B341"/>
    <mergeCell ref="C340:C341"/>
    <mergeCell ref="D340:D341"/>
    <mergeCell ref="E340:E341"/>
    <mergeCell ref="F340:F341"/>
    <mergeCell ref="G340:H340"/>
    <mergeCell ref="I340:I341"/>
    <mergeCell ref="B334:B335"/>
    <mergeCell ref="C334:C335"/>
    <mergeCell ref="D334:D335"/>
    <mergeCell ref="E334:E335"/>
    <mergeCell ref="F334:F335"/>
    <mergeCell ref="G334:H334"/>
    <mergeCell ref="B365:I365"/>
    <mergeCell ref="B366:C366"/>
    <mergeCell ref="F366:G366"/>
    <mergeCell ref="H366:I366"/>
    <mergeCell ref="B367:C367"/>
    <mergeCell ref="F367:G367"/>
    <mergeCell ref="H367:I367"/>
    <mergeCell ref="I346:I347"/>
    <mergeCell ref="C349:H349"/>
    <mergeCell ref="B361:I361"/>
    <mergeCell ref="B362:I362"/>
    <mergeCell ref="B363:I363"/>
    <mergeCell ref="B364:I364"/>
    <mergeCell ref="C379:H379"/>
    <mergeCell ref="B381:B382"/>
    <mergeCell ref="C381:C382"/>
    <mergeCell ref="D381:D382"/>
    <mergeCell ref="E381:E382"/>
    <mergeCell ref="F381:F382"/>
    <mergeCell ref="G381:H381"/>
    <mergeCell ref="I369:I370"/>
    <mergeCell ref="C373:H373"/>
    <mergeCell ref="B375:B376"/>
    <mergeCell ref="C375:C376"/>
    <mergeCell ref="D375:D376"/>
    <mergeCell ref="E375:E376"/>
    <mergeCell ref="F375:F376"/>
    <mergeCell ref="G375:H375"/>
    <mergeCell ref="I375:I376"/>
    <mergeCell ref="B369:B370"/>
    <mergeCell ref="C369:C370"/>
    <mergeCell ref="D369:D370"/>
    <mergeCell ref="E369:E370"/>
    <mergeCell ref="F369:F370"/>
    <mergeCell ref="G369:H369"/>
    <mergeCell ref="B400:I400"/>
    <mergeCell ref="B401:C401"/>
    <mergeCell ref="F401:G401"/>
    <mergeCell ref="H401:I401"/>
    <mergeCell ref="B402:C402"/>
    <mergeCell ref="F402:G402"/>
    <mergeCell ref="H402:I402"/>
    <mergeCell ref="I381:I382"/>
    <mergeCell ref="C384:H384"/>
    <mergeCell ref="B396:I396"/>
    <mergeCell ref="B397:I397"/>
    <mergeCell ref="B398:I398"/>
    <mergeCell ref="B399:I399"/>
    <mergeCell ref="C413:H413"/>
    <mergeCell ref="B415:B416"/>
    <mergeCell ref="C415:C416"/>
    <mergeCell ref="D415:D416"/>
    <mergeCell ref="E415:E416"/>
    <mergeCell ref="F415:F416"/>
    <mergeCell ref="G415:H415"/>
    <mergeCell ref="I404:I405"/>
    <mergeCell ref="C407:H407"/>
    <mergeCell ref="B409:B410"/>
    <mergeCell ref="C409:C410"/>
    <mergeCell ref="D409:D410"/>
    <mergeCell ref="E409:E410"/>
    <mergeCell ref="F409:F410"/>
    <mergeCell ref="G409:H409"/>
    <mergeCell ref="I409:I410"/>
    <mergeCell ref="B404:B405"/>
    <mergeCell ref="C404:C405"/>
    <mergeCell ref="D404:D405"/>
    <mergeCell ref="E404:E405"/>
    <mergeCell ref="F404:F405"/>
    <mergeCell ref="G404:H404"/>
    <mergeCell ref="B434:I434"/>
    <mergeCell ref="B435:C435"/>
    <mergeCell ref="F435:G435"/>
    <mergeCell ref="H435:I435"/>
    <mergeCell ref="B436:C436"/>
    <mergeCell ref="F436:G436"/>
    <mergeCell ref="H436:I436"/>
    <mergeCell ref="I415:I416"/>
    <mergeCell ref="C418:H418"/>
    <mergeCell ref="B430:I430"/>
    <mergeCell ref="B431:I431"/>
    <mergeCell ref="B432:I432"/>
    <mergeCell ref="B433:I433"/>
    <mergeCell ref="C447:H447"/>
    <mergeCell ref="B449:B450"/>
    <mergeCell ref="C449:C450"/>
    <mergeCell ref="D449:D450"/>
    <mergeCell ref="E449:E450"/>
    <mergeCell ref="F449:F450"/>
    <mergeCell ref="G449:H449"/>
    <mergeCell ref="I438:I439"/>
    <mergeCell ref="C441:H441"/>
    <mergeCell ref="B443:B444"/>
    <mergeCell ref="C443:C444"/>
    <mergeCell ref="D443:D444"/>
    <mergeCell ref="E443:E444"/>
    <mergeCell ref="F443:F444"/>
    <mergeCell ref="G443:H443"/>
    <mergeCell ref="I443:I444"/>
    <mergeCell ref="B438:B439"/>
    <mergeCell ref="C438:C439"/>
    <mergeCell ref="D438:D439"/>
    <mergeCell ref="E438:E439"/>
    <mergeCell ref="F438:F439"/>
    <mergeCell ref="G438:H438"/>
    <mergeCell ref="B468:I468"/>
    <mergeCell ref="B469:C469"/>
    <mergeCell ref="F469:G469"/>
    <mergeCell ref="H469:I469"/>
    <mergeCell ref="B470:C470"/>
    <mergeCell ref="F470:G470"/>
    <mergeCell ref="H470:I470"/>
    <mergeCell ref="I449:I450"/>
    <mergeCell ref="C452:H452"/>
    <mergeCell ref="B464:I464"/>
    <mergeCell ref="B465:I465"/>
    <mergeCell ref="B466:I466"/>
    <mergeCell ref="B467:I467"/>
    <mergeCell ref="C483:H483"/>
    <mergeCell ref="B485:B486"/>
    <mergeCell ref="C485:C486"/>
    <mergeCell ref="D485:D486"/>
    <mergeCell ref="E485:E486"/>
    <mergeCell ref="F485:F486"/>
    <mergeCell ref="G485:H485"/>
    <mergeCell ref="I472:I473"/>
    <mergeCell ref="C476:H476"/>
    <mergeCell ref="B478:B479"/>
    <mergeCell ref="C478:C479"/>
    <mergeCell ref="D478:D479"/>
    <mergeCell ref="E478:E479"/>
    <mergeCell ref="F478:F479"/>
    <mergeCell ref="G478:H478"/>
    <mergeCell ref="I478:I479"/>
    <mergeCell ref="B472:B473"/>
    <mergeCell ref="C472:C473"/>
    <mergeCell ref="D472:D473"/>
    <mergeCell ref="E472:E473"/>
    <mergeCell ref="F472:F473"/>
    <mergeCell ref="G472:H472"/>
    <mergeCell ref="B504:I504"/>
    <mergeCell ref="B505:C505"/>
    <mergeCell ref="F505:G505"/>
    <mergeCell ref="H505:I505"/>
    <mergeCell ref="B506:C506"/>
    <mergeCell ref="F506:G506"/>
    <mergeCell ref="H506:I506"/>
    <mergeCell ref="I485:I486"/>
    <mergeCell ref="C488:H488"/>
    <mergeCell ref="B500:I500"/>
    <mergeCell ref="B501:I501"/>
    <mergeCell ref="B502:I502"/>
    <mergeCell ref="B503:I503"/>
    <mergeCell ref="C518:H518"/>
    <mergeCell ref="B520:B521"/>
    <mergeCell ref="C520:C521"/>
    <mergeCell ref="D520:D521"/>
    <mergeCell ref="E520:E521"/>
    <mergeCell ref="F520:F521"/>
    <mergeCell ref="G520:H520"/>
    <mergeCell ref="I508:I509"/>
    <mergeCell ref="C512:H512"/>
    <mergeCell ref="B514:B515"/>
    <mergeCell ref="C514:C515"/>
    <mergeCell ref="D514:D515"/>
    <mergeCell ref="E514:E515"/>
    <mergeCell ref="F514:F515"/>
    <mergeCell ref="G514:H514"/>
    <mergeCell ref="I514:I515"/>
    <mergeCell ref="B508:B509"/>
    <mergeCell ref="C508:C509"/>
    <mergeCell ref="D508:D509"/>
    <mergeCell ref="E508:E509"/>
    <mergeCell ref="F508:F509"/>
    <mergeCell ref="G508:H508"/>
    <mergeCell ref="B539:I539"/>
    <mergeCell ref="B540:C540"/>
    <mergeCell ref="F540:G540"/>
    <mergeCell ref="H540:I540"/>
    <mergeCell ref="B541:C541"/>
    <mergeCell ref="F541:G541"/>
    <mergeCell ref="H541:I541"/>
    <mergeCell ref="I520:I521"/>
    <mergeCell ref="C523:H523"/>
    <mergeCell ref="B535:I535"/>
    <mergeCell ref="B536:I536"/>
    <mergeCell ref="B537:I537"/>
    <mergeCell ref="B538:I538"/>
    <mergeCell ref="C553:H553"/>
    <mergeCell ref="B555:B556"/>
    <mergeCell ref="C555:C556"/>
    <mergeCell ref="D555:D556"/>
    <mergeCell ref="E555:E556"/>
    <mergeCell ref="F555:F556"/>
    <mergeCell ref="G555:H555"/>
    <mergeCell ref="I543:I544"/>
    <mergeCell ref="C547:H547"/>
    <mergeCell ref="B549:B550"/>
    <mergeCell ref="C549:C550"/>
    <mergeCell ref="D549:D550"/>
    <mergeCell ref="E549:E550"/>
    <mergeCell ref="F549:F550"/>
    <mergeCell ref="G549:H549"/>
    <mergeCell ref="I549:I550"/>
    <mergeCell ref="B543:B544"/>
    <mergeCell ref="C543:C544"/>
    <mergeCell ref="D543:D544"/>
    <mergeCell ref="E543:E544"/>
    <mergeCell ref="F543:F544"/>
    <mergeCell ref="G543:H543"/>
    <mergeCell ref="B574:I574"/>
    <mergeCell ref="B575:C575"/>
    <mergeCell ref="F575:G575"/>
    <mergeCell ref="H575:I575"/>
    <mergeCell ref="B576:C576"/>
    <mergeCell ref="F576:G576"/>
    <mergeCell ref="H576:I576"/>
    <mergeCell ref="I555:I556"/>
    <mergeCell ref="C558:H558"/>
    <mergeCell ref="B570:I570"/>
    <mergeCell ref="B571:I571"/>
    <mergeCell ref="B572:I572"/>
    <mergeCell ref="B573:I573"/>
    <mergeCell ref="C588:H588"/>
    <mergeCell ref="B590:B591"/>
    <mergeCell ref="C590:C591"/>
    <mergeCell ref="D590:D591"/>
    <mergeCell ref="E590:E591"/>
    <mergeCell ref="F590:F591"/>
    <mergeCell ref="G590:H590"/>
    <mergeCell ref="I578:I579"/>
    <mergeCell ref="C582:H582"/>
    <mergeCell ref="B584:B585"/>
    <mergeCell ref="C584:C585"/>
    <mergeCell ref="D584:D585"/>
    <mergeCell ref="E584:E585"/>
    <mergeCell ref="F584:F585"/>
    <mergeCell ref="G584:H584"/>
    <mergeCell ref="I584:I585"/>
    <mergeCell ref="B578:B579"/>
    <mergeCell ref="C578:C579"/>
    <mergeCell ref="D578:D579"/>
    <mergeCell ref="E578:E579"/>
    <mergeCell ref="F578:F579"/>
    <mergeCell ref="G578:H578"/>
    <mergeCell ref="B609:I609"/>
    <mergeCell ref="B610:C610"/>
    <mergeCell ref="F610:G610"/>
    <mergeCell ref="H610:I610"/>
    <mergeCell ref="B611:C611"/>
    <mergeCell ref="F611:G611"/>
    <mergeCell ref="H611:I611"/>
    <mergeCell ref="I590:I591"/>
    <mergeCell ref="C593:H593"/>
    <mergeCell ref="B605:I605"/>
    <mergeCell ref="B606:I606"/>
    <mergeCell ref="B607:I607"/>
    <mergeCell ref="B608:I608"/>
    <mergeCell ref="C623:H623"/>
    <mergeCell ref="B625:B626"/>
    <mergeCell ref="C625:C626"/>
    <mergeCell ref="D625:D626"/>
    <mergeCell ref="E625:E626"/>
    <mergeCell ref="F625:F626"/>
    <mergeCell ref="G625:H625"/>
    <mergeCell ref="I613:I614"/>
    <mergeCell ref="C617:H617"/>
    <mergeCell ref="B619:B620"/>
    <mergeCell ref="C619:C620"/>
    <mergeCell ref="D619:D620"/>
    <mergeCell ref="E619:E620"/>
    <mergeCell ref="F619:F620"/>
    <mergeCell ref="G619:H619"/>
    <mergeCell ref="I619:I620"/>
    <mergeCell ref="B613:B614"/>
    <mergeCell ref="C613:C614"/>
    <mergeCell ref="D613:D614"/>
    <mergeCell ref="E613:E614"/>
    <mergeCell ref="F613:F614"/>
    <mergeCell ref="G613:H613"/>
    <mergeCell ref="B644:I644"/>
    <mergeCell ref="B645:C645"/>
    <mergeCell ref="F645:G645"/>
    <mergeCell ref="H645:I645"/>
    <mergeCell ref="B646:C646"/>
    <mergeCell ref="F646:G646"/>
    <mergeCell ref="H646:I646"/>
    <mergeCell ref="I625:I626"/>
    <mergeCell ref="C628:H628"/>
    <mergeCell ref="B640:I640"/>
    <mergeCell ref="B641:I641"/>
    <mergeCell ref="B642:I642"/>
    <mergeCell ref="B643:I643"/>
    <mergeCell ref="C659:H659"/>
    <mergeCell ref="B661:B662"/>
    <mergeCell ref="C661:C662"/>
    <mergeCell ref="D661:D662"/>
    <mergeCell ref="E661:E662"/>
    <mergeCell ref="F661:F662"/>
    <mergeCell ref="G661:H661"/>
    <mergeCell ref="I648:I649"/>
    <mergeCell ref="C652:H652"/>
    <mergeCell ref="B654:B655"/>
    <mergeCell ref="C654:C655"/>
    <mergeCell ref="D654:D655"/>
    <mergeCell ref="E654:E655"/>
    <mergeCell ref="F654:F655"/>
    <mergeCell ref="G654:H654"/>
    <mergeCell ref="I654:I655"/>
    <mergeCell ref="B648:B649"/>
    <mergeCell ref="C648:C649"/>
    <mergeCell ref="D648:D649"/>
    <mergeCell ref="E648:E649"/>
    <mergeCell ref="F648:F649"/>
    <mergeCell ref="G648:H648"/>
    <mergeCell ref="B680:I680"/>
    <mergeCell ref="B681:C681"/>
    <mergeCell ref="F681:G681"/>
    <mergeCell ref="H681:I681"/>
    <mergeCell ref="B682:C682"/>
    <mergeCell ref="F682:G682"/>
    <mergeCell ref="H682:I682"/>
    <mergeCell ref="I661:I662"/>
    <mergeCell ref="C664:H664"/>
    <mergeCell ref="B676:I676"/>
    <mergeCell ref="B677:I677"/>
    <mergeCell ref="B678:I678"/>
    <mergeCell ref="B679:I679"/>
    <mergeCell ref="C693:H693"/>
    <mergeCell ref="B695:B696"/>
    <mergeCell ref="C695:C696"/>
    <mergeCell ref="D695:D696"/>
    <mergeCell ref="E695:E696"/>
    <mergeCell ref="F695:F696"/>
    <mergeCell ref="G695:H695"/>
    <mergeCell ref="I684:I685"/>
    <mergeCell ref="C687:H687"/>
    <mergeCell ref="B689:B690"/>
    <mergeCell ref="C689:C690"/>
    <mergeCell ref="D689:D690"/>
    <mergeCell ref="E689:E690"/>
    <mergeCell ref="F689:F690"/>
    <mergeCell ref="G689:H689"/>
    <mergeCell ref="I689:I690"/>
    <mergeCell ref="B684:B685"/>
    <mergeCell ref="C684:C685"/>
    <mergeCell ref="D684:D685"/>
    <mergeCell ref="E684:E685"/>
    <mergeCell ref="F684:F685"/>
    <mergeCell ref="G684:H684"/>
    <mergeCell ref="B714:I714"/>
    <mergeCell ref="B715:C715"/>
    <mergeCell ref="F715:G715"/>
    <mergeCell ref="H715:I715"/>
    <mergeCell ref="B716:C716"/>
    <mergeCell ref="F716:G716"/>
    <mergeCell ref="H716:I716"/>
    <mergeCell ref="I695:I696"/>
    <mergeCell ref="C698:H698"/>
    <mergeCell ref="B710:I710"/>
    <mergeCell ref="B711:I711"/>
    <mergeCell ref="B712:I712"/>
    <mergeCell ref="B713:I713"/>
    <mergeCell ref="C728:H728"/>
    <mergeCell ref="B730:B731"/>
    <mergeCell ref="C730:C731"/>
    <mergeCell ref="D730:D731"/>
    <mergeCell ref="E730:E731"/>
    <mergeCell ref="F730:F731"/>
    <mergeCell ref="G730:H730"/>
    <mergeCell ref="I718:I719"/>
    <mergeCell ref="C722:H722"/>
    <mergeCell ref="B724:B725"/>
    <mergeCell ref="C724:C725"/>
    <mergeCell ref="D724:D725"/>
    <mergeCell ref="E724:E725"/>
    <mergeCell ref="F724:F725"/>
    <mergeCell ref="G724:H724"/>
    <mergeCell ref="I724:I725"/>
    <mergeCell ref="B718:B719"/>
    <mergeCell ref="C718:C719"/>
    <mergeCell ref="D718:D719"/>
    <mergeCell ref="E718:E719"/>
    <mergeCell ref="F718:F719"/>
    <mergeCell ref="G718:H718"/>
    <mergeCell ref="B749:I749"/>
    <mergeCell ref="B750:C750"/>
    <mergeCell ref="F750:G750"/>
    <mergeCell ref="H750:I750"/>
    <mergeCell ref="B751:C751"/>
    <mergeCell ref="F751:G751"/>
    <mergeCell ref="H751:I751"/>
    <mergeCell ref="I730:I731"/>
    <mergeCell ref="C733:H733"/>
    <mergeCell ref="B745:I745"/>
    <mergeCell ref="B746:I746"/>
    <mergeCell ref="B747:I747"/>
    <mergeCell ref="B748:I748"/>
    <mergeCell ref="I753:I754"/>
    <mergeCell ref="C757:H757"/>
    <mergeCell ref="B759:B760"/>
    <mergeCell ref="C759:C760"/>
    <mergeCell ref="D759:D760"/>
    <mergeCell ref="E759:E760"/>
    <mergeCell ref="F759:F760"/>
    <mergeCell ref="G759:H759"/>
    <mergeCell ref="I759:I760"/>
    <mergeCell ref="B753:B754"/>
    <mergeCell ref="C753:C754"/>
    <mergeCell ref="D753:D754"/>
    <mergeCell ref="E753:E754"/>
    <mergeCell ref="F753:F754"/>
    <mergeCell ref="G753:H753"/>
    <mergeCell ref="I765:I766"/>
    <mergeCell ref="C768:H768"/>
    <mergeCell ref="C763:H763"/>
    <mergeCell ref="B765:B766"/>
    <mergeCell ref="C765:C766"/>
    <mergeCell ref="D765:D766"/>
    <mergeCell ref="E765:E766"/>
    <mergeCell ref="F765:F766"/>
    <mergeCell ref="G765:H76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0" orientation="portrait" r:id="rId1"/>
  <headerFooter>
    <oddHeader>&amp;C&amp;"-,Negrito"&amp;12Anexo 4.1 - COMPOSIÇÕES DE CUSTOS - Inst. Elétricas</oddHeader>
    <oddFooter xml:space="preserve">&amp;R
</oddFooter>
  </headerFooter>
  <rowBreaks count="21" manualBreakCount="21">
    <brk id="37" min="1" max="8" man="1"/>
    <brk id="74" min="1" max="8" man="1"/>
    <brk id="111" min="1" max="8" man="1"/>
    <brk id="149" min="1" max="8" man="1"/>
    <brk id="186" min="1" max="8" man="1"/>
    <brk id="221" min="1" max="8" man="1"/>
    <brk id="256" min="1" max="8" man="1"/>
    <brk id="290" min="1" max="8" man="1"/>
    <brk id="324" min="1" max="8" man="1"/>
    <brk id="359" min="1" max="8" man="1"/>
    <brk id="394" min="1" max="8" man="1"/>
    <brk id="428" min="1" max="8" man="1"/>
    <brk id="462" min="1" max="8" man="1"/>
    <brk id="498" min="1" max="8" man="1"/>
    <brk id="533" min="1" max="8" man="1"/>
    <brk id="568" min="1" max="8" man="1"/>
    <brk id="603" min="1" max="8" man="1"/>
    <brk id="638" min="1" max="8" man="1"/>
    <brk id="674" min="1" max="8" man="1"/>
    <brk id="708" min="1" max="8" man="1"/>
    <brk id="743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"/>
  <sheetViews>
    <sheetView topLeftCell="A15" workbookViewId="0">
      <selection activeCell="A44" sqref="A44:I44"/>
    </sheetView>
  </sheetViews>
  <sheetFormatPr defaultColWidth="10.28515625" defaultRowHeight="15" x14ac:dyDescent="0.25"/>
  <cols>
    <col min="1" max="1" width="10.28515625" style="217"/>
    <col min="2" max="2" width="36.28515625" style="217" bestFit="1" customWidth="1"/>
    <col min="3" max="3" width="12" style="217" customWidth="1"/>
    <col min="4" max="4" width="12.140625" style="217" bestFit="1" customWidth="1"/>
    <col min="5" max="5" width="10.5703125" style="217" customWidth="1"/>
    <col min="6" max="6" width="12.140625" style="217" bestFit="1" customWidth="1"/>
    <col min="7" max="16384" width="10.28515625" style="217"/>
  </cols>
  <sheetData>
    <row r="1" spans="1:6" ht="35.25" customHeight="1" x14ac:dyDescent="0.3">
      <c r="A1" s="920" t="s">
        <v>364</v>
      </c>
      <c r="B1" s="920"/>
      <c r="C1" s="920"/>
      <c r="D1" s="920"/>
      <c r="E1" s="920"/>
      <c r="F1" s="920"/>
    </row>
    <row r="2" spans="1:6" ht="15.75" thickBot="1" x14ac:dyDescent="0.3"/>
    <row r="3" spans="1:6" ht="20.25" customHeight="1" x14ac:dyDescent="0.25">
      <c r="A3" s="921" t="s">
        <v>223</v>
      </c>
      <c r="B3" s="923" t="s">
        <v>365</v>
      </c>
      <c r="C3" s="925" t="s">
        <v>366</v>
      </c>
      <c r="D3" s="925"/>
      <c r="E3" s="925" t="s">
        <v>367</v>
      </c>
      <c r="F3" s="926"/>
    </row>
    <row r="4" spans="1:6" ht="22.5" customHeight="1" x14ac:dyDescent="0.25">
      <c r="A4" s="922"/>
      <c r="B4" s="924"/>
      <c r="C4" s="218" t="s">
        <v>368</v>
      </c>
      <c r="D4" s="218" t="s">
        <v>369</v>
      </c>
      <c r="E4" s="218" t="s">
        <v>368</v>
      </c>
      <c r="F4" s="219" t="s">
        <v>369</v>
      </c>
    </row>
    <row r="5" spans="1:6" ht="22.5" customHeight="1" x14ac:dyDescent="0.25">
      <c r="A5" s="922"/>
      <c r="B5" s="924"/>
      <c r="C5" s="220" t="s">
        <v>370</v>
      </c>
      <c r="D5" s="220" t="s">
        <v>370</v>
      </c>
      <c r="E5" s="220" t="s">
        <v>370</v>
      </c>
      <c r="F5" s="221" t="s">
        <v>370</v>
      </c>
    </row>
    <row r="6" spans="1:6" ht="26.25" customHeight="1" x14ac:dyDescent="0.25">
      <c r="A6" s="915" t="s">
        <v>371</v>
      </c>
      <c r="B6" s="916"/>
      <c r="C6" s="916"/>
      <c r="D6" s="916"/>
      <c r="E6" s="916"/>
      <c r="F6" s="917"/>
    </row>
    <row r="7" spans="1:6" ht="20.25" customHeight="1" x14ac:dyDescent="0.25">
      <c r="A7" s="222" t="s">
        <v>372</v>
      </c>
      <c r="B7" s="223" t="s">
        <v>373</v>
      </c>
      <c r="C7" s="224">
        <v>0</v>
      </c>
      <c r="D7" s="224">
        <v>0</v>
      </c>
      <c r="E7" s="224">
        <v>0.2</v>
      </c>
      <c r="F7" s="225">
        <v>0.2</v>
      </c>
    </row>
    <row r="8" spans="1:6" ht="20.25" customHeight="1" x14ac:dyDescent="0.25">
      <c r="A8" s="222" t="s">
        <v>374</v>
      </c>
      <c r="B8" s="223" t="s">
        <v>375</v>
      </c>
      <c r="C8" s="224">
        <v>1.4999999999999999E-2</v>
      </c>
      <c r="D8" s="224">
        <v>1.4999999999999999E-2</v>
      </c>
      <c r="E8" s="224">
        <v>1.4999999999999999E-2</v>
      </c>
      <c r="F8" s="225">
        <v>1.4999999999999999E-2</v>
      </c>
    </row>
    <row r="9" spans="1:6" ht="20.25" customHeight="1" x14ac:dyDescent="0.25">
      <c r="A9" s="222" t="s">
        <v>376</v>
      </c>
      <c r="B9" s="223" t="s">
        <v>377</v>
      </c>
      <c r="C9" s="224">
        <v>0.01</v>
      </c>
      <c r="D9" s="224">
        <v>0.01</v>
      </c>
      <c r="E9" s="224">
        <v>0.01</v>
      </c>
      <c r="F9" s="225">
        <v>0.01</v>
      </c>
    </row>
    <row r="10" spans="1:6" ht="20.25" customHeight="1" x14ac:dyDescent="0.25">
      <c r="A10" s="222" t="s">
        <v>378</v>
      </c>
      <c r="B10" s="223" t="s">
        <v>379</v>
      </c>
      <c r="C10" s="224">
        <v>2E-3</v>
      </c>
      <c r="D10" s="224">
        <v>2E-3</v>
      </c>
      <c r="E10" s="224">
        <v>2E-3</v>
      </c>
      <c r="F10" s="225">
        <v>2E-3</v>
      </c>
    </row>
    <row r="11" spans="1:6" ht="20.25" customHeight="1" x14ac:dyDescent="0.25">
      <c r="A11" s="222" t="s">
        <v>380</v>
      </c>
      <c r="B11" s="223" t="s">
        <v>381</v>
      </c>
      <c r="C11" s="224">
        <v>6.0000000000000001E-3</v>
      </c>
      <c r="D11" s="224">
        <v>6.0000000000000001E-3</v>
      </c>
      <c r="E11" s="224">
        <v>6.0000000000000001E-3</v>
      </c>
      <c r="F11" s="225">
        <v>6.0000000000000001E-3</v>
      </c>
    </row>
    <row r="12" spans="1:6" ht="20.25" customHeight="1" x14ac:dyDescent="0.25">
      <c r="A12" s="222" t="s">
        <v>382</v>
      </c>
      <c r="B12" s="223" t="s">
        <v>383</v>
      </c>
      <c r="C12" s="224">
        <v>2.5000000000000001E-2</v>
      </c>
      <c r="D12" s="224">
        <v>2.5000000000000001E-2</v>
      </c>
      <c r="E12" s="224">
        <v>2.5000000000000001E-2</v>
      </c>
      <c r="F12" s="225">
        <v>2.5000000000000001E-2</v>
      </c>
    </row>
    <row r="13" spans="1:6" ht="20.25" customHeight="1" x14ac:dyDescent="0.25">
      <c r="A13" s="222" t="s">
        <v>384</v>
      </c>
      <c r="B13" s="223" t="s">
        <v>385</v>
      </c>
      <c r="C13" s="224">
        <v>0.03</v>
      </c>
      <c r="D13" s="224">
        <v>0.03</v>
      </c>
      <c r="E13" s="224">
        <v>0.03</v>
      </c>
      <c r="F13" s="225">
        <v>0.03</v>
      </c>
    </row>
    <row r="14" spans="1:6" ht="20.25" customHeight="1" x14ac:dyDescent="0.25">
      <c r="A14" s="222" t="s">
        <v>386</v>
      </c>
      <c r="B14" s="223" t="s">
        <v>387</v>
      </c>
      <c r="C14" s="224">
        <v>0.08</v>
      </c>
      <c r="D14" s="224">
        <v>0.08</v>
      </c>
      <c r="E14" s="224">
        <v>0.08</v>
      </c>
      <c r="F14" s="225">
        <v>0.08</v>
      </c>
    </row>
    <row r="15" spans="1:6" ht="20.25" customHeight="1" x14ac:dyDescent="0.25">
      <c r="A15" s="222" t="s">
        <v>388</v>
      </c>
      <c r="B15" s="223" t="s">
        <v>389</v>
      </c>
      <c r="C15" s="224">
        <v>0.01</v>
      </c>
      <c r="D15" s="224">
        <v>0.01</v>
      </c>
      <c r="E15" s="224">
        <v>0.01</v>
      </c>
      <c r="F15" s="225">
        <v>0.01</v>
      </c>
    </row>
    <row r="16" spans="1:6" ht="21" customHeight="1" x14ac:dyDescent="0.25">
      <c r="A16" s="226" t="s">
        <v>390</v>
      </c>
      <c r="B16" s="227" t="s">
        <v>210</v>
      </c>
      <c r="C16" s="228">
        <f>SUM(C7:C15)</f>
        <v>0.17799999999999999</v>
      </c>
      <c r="D16" s="228">
        <f t="shared" ref="D16:F16" si="0">SUM(D7:D15)</f>
        <v>0.17799999999999999</v>
      </c>
      <c r="E16" s="228">
        <f t="shared" si="0"/>
        <v>0.37800000000000006</v>
      </c>
      <c r="F16" s="229">
        <f t="shared" si="0"/>
        <v>0.37800000000000006</v>
      </c>
    </row>
    <row r="17" spans="1:6" ht="26.25" customHeight="1" x14ac:dyDescent="0.25">
      <c r="A17" s="915" t="s">
        <v>391</v>
      </c>
      <c r="B17" s="916"/>
      <c r="C17" s="916"/>
      <c r="D17" s="916"/>
      <c r="E17" s="916"/>
      <c r="F17" s="917"/>
    </row>
    <row r="18" spans="1:6" ht="21.75" customHeight="1" x14ac:dyDescent="0.25">
      <c r="A18" s="222" t="s">
        <v>392</v>
      </c>
      <c r="B18" s="230" t="s">
        <v>393</v>
      </c>
      <c r="C18" s="231">
        <v>0.1792</v>
      </c>
      <c r="D18" s="230" t="s">
        <v>394</v>
      </c>
      <c r="E18" s="231">
        <f>C18</f>
        <v>0.1792</v>
      </c>
      <c r="F18" s="232" t="s">
        <v>394</v>
      </c>
    </row>
    <row r="19" spans="1:6" ht="21.75" customHeight="1" x14ac:dyDescent="0.25">
      <c r="A19" s="222" t="s">
        <v>395</v>
      </c>
      <c r="B19" s="230" t="s">
        <v>396</v>
      </c>
      <c r="C19" s="231">
        <v>4.3099999999999999E-2</v>
      </c>
      <c r="D19" s="230" t="s">
        <v>394</v>
      </c>
      <c r="E19" s="231">
        <f t="shared" ref="E19:E27" si="1">C19</f>
        <v>4.3099999999999999E-2</v>
      </c>
      <c r="F19" s="232" t="s">
        <v>394</v>
      </c>
    </row>
    <row r="20" spans="1:6" ht="21.75" customHeight="1" x14ac:dyDescent="0.25">
      <c r="A20" s="222" t="s">
        <v>397</v>
      </c>
      <c r="B20" s="230" t="s">
        <v>398</v>
      </c>
      <c r="C20" s="231">
        <v>8.6999999999999994E-3</v>
      </c>
      <c r="D20" s="231">
        <v>6.6E-3</v>
      </c>
      <c r="E20" s="231">
        <f t="shared" si="1"/>
        <v>8.6999999999999994E-3</v>
      </c>
      <c r="F20" s="233">
        <f>D20</f>
        <v>6.6E-3</v>
      </c>
    </row>
    <row r="21" spans="1:6" ht="21.75" customHeight="1" x14ac:dyDescent="0.25">
      <c r="A21" s="222" t="s">
        <v>399</v>
      </c>
      <c r="B21" s="230" t="s">
        <v>400</v>
      </c>
      <c r="C21" s="231">
        <v>0.10970000000000001</v>
      </c>
      <c r="D21" s="231">
        <v>8.3299999999999999E-2</v>
      </c>
      <c r="E21" s="231">
        <f t="shared" si="1"/>
        <v>0.10970000000000001</v>
      </c>
      <c r="F21" s="233">
        <f t="shared" ref="F21:F27" si="2">D21</f>
        <v>8.3299999999999999E-2</v>
      </c>
    </row>
    <row r="22" spans="1:6" ht="21.75" customHeight="1" x14ac:dyDescent="0.25">
      <c r="A22" s="222" t="s">
        <v>401</v>
      </c>
      <c r="B22" s="230" t="s">
        <v>402</v>
      </c>
      <c r="C22" s="231">
        <v>6.9999999999999999E-4</v>
      </c>
      <c r="D22" s="231">
        <v>5.0000000000000001E-4</v>
      </c>
      <c r="E22" s="231">
        <f t="shared" si="1"/>
        <v>6.9999999999999999E-4</v>
      </c>
      <c r="F22" s="233">
        <f t="shared" si="2"/>
        <v>5.0000000000000001E-4</v>
      </c>
    </row>
    <row r="23" spans="1:6" ht="21.75" customHeight="1" x14ac:dyDescent="0.25">
      <c r="A23" s="222" t="s">
        <v>403</v>
      </c>
      <c r="B23" s="230" t="s">
        <v>404</v>
      </c>
      <c r="C23" s="231">
        <v>7.3000000000000001E-3</v>
      </c>
      <c r="D23" s="231">
        <v>5.5999999999999999E-3</v>
      </c>
      <c r="E23" s="231">
        <f t="shared" si="1"/>
        <v>7.3000000000000001E-3</v>
      </c>
      <c r="F23" s="233">
        <f t="shared" si="2"/>
        <v>5.5999999999999999E-3</v>
      </c>
    </row>
    <row r="24" spans="1:6" ht="21.75" customHeight="1" x14ac:dyDescent="0.25">
      <c r="A24" s="222" t="s">
        <v>405</v>
      </c>
      <c r="B24" s="230" t="s">
        <v>406</v>
      </c>
      <c r="C24" s="231">
        <v>1.38E-2</v>
      </c>
      <c r="D24" s="231" t="s">
        <v>394</v>
      </c>
      <c r="E24" s="231">
        <f t="shared" si="1"/>
        <v>1.38E-2</v>
      </c>
      <c r="F24" s="233" t="str">
        <f t="shared" si="2"/>
        <v>Não incide</v>
      </c>
    </row>
    <row r="25" spans="1:6" ht="21.75" customHeight="1" x14ac:dyDescent="0.25">
      <c r="A25" s="222" t="s">
        <v>407</v>
      </c>
      <c r="B25" s="230" t="s">
        <v>408</v>
      </c>
      <c r="C25" s="231">
        <v>1.1000000000000001E-3</v>
      </c>
      <c r="D25" s="231">
        <v>8.0000000000000004E-4</v>
      </c>
      <c r="E25" s="231">
        <f t="shared" si="1"/>
        <v>1.1000000000000001E-3</v>
      </c>
      <c r="F25" s="233">
        <f t="shared" si="2"/>
        <v>8.0000000000000004E-4</v>
      </c>
    </row>
    <row r="26" spans="1:6" ht="21.75" customHeight="1" x14ac:dyDescent="0.25">
      <c r="A26" s="222" t="s">
        <v>409</v>
      </c>
      <c r="B26" s="230" t="s">
        <v>410</v>
      </c>
      <c r="C26" s="231">
        <v>0.1087</v>
      </c>
      <c r="D26" s="231">
        <v>8.2600000000000007E-2</v>
      </c>
      <c r="E26" s="231">
        <f t="shared" si="1"/>
        <v>0.1087</v>
      </c>
      <c r="F26" s="233">
        <f t="shared" si="2"/>
        <v>8.2600000000000007E-2</v>
      </c>
    </row>
    <row r="27" spans="1:6" ht="21.75" customHeight="1" x14ac:dyDescent="0.25">
      <c r="A27" s="222" t="s">
        <v>411</v>
      </c>
      <c r="B27" s="230" t="s">
        <v>412</v>
      </c>
      <c r="C27" s="231">
        <v>4.0000000000000002E-4</v>
      </c>
      <c r="D27" s="231">
        <v>2.9999999999999997E-4</v>
      </c>
      <c r="E27" s="231">
        <f t="shared" si="1"/>
        <v>4.0000000000000002E-4</v>
      </c>
      <c r="F27" s="233">
        <f t="shared" si="2"/>
        <v>2.9999999999999997E-4</v>
      </c>
    </row>
    <row r="28" spans="1:6" ht="21.75" customHeight="1" x14ac:dyDescent="0.25">
      <c r="A28" s="226" t="s">
        <v>413</v>
      </c>
      <c r="B28" s="227" t="s">
        <v>210</v>
      </c>
      <c r="C28" s="228">
        <f>SUM(C18:C27)</f>
        <v>0.47269999999999995</v>
      </c>
      <c r="D28" s="228">
        <f t="shared" ref="D28" si="3">SUM(D19:D27)</f>
        <v>0.1797</v>
      </c>
      <c r="E28" s="228">
        <f>SUM(E18:E27)</f>
        <v>0.47269999999999995</v>
      </c>
      <c r="F28" s="229">
        <f>SUM(F18:F27)</f>
        <v>0.1797</v>
      </c>
    </row>
    <row r="29" spans="1:6" ht="21.75" customHeight="1" x14ac:dyDescent="0.25">
      <c r="A29" s="915" t="s">
        <v>414</v>
      </c>
      <c r="B29" s="916"/>
      <c r="C29" s="916"/>
      <c r="D29" s="916"/>
      <c r="E29" s="916"/>
      <c r="F29" s="917"/>
    </row>
    <row r="30" spans="1:6" ht="20.25" customHeight="1" x14ac:dyDescent="0.25">
      <c r="A30" s="222" t="s">
        <v>415</v>
      </c>
      <c r="B30" s="230" t="s">
        <v>416</v>
      </c>
      <c r="C30" s="231">
        <v>5.8099999999999999E-2</v>
      </c>
      <c r="D30" s="231">
        <v>4.41E-2</v>
      </c>
      <c r="E30" s="231">
        <f>C30</f>
        <v>5.8099999999999999E-2</v>
      </c>
      <c r="F30" s="233">
        <f>D30</f>
        <v>4.41E-2</v>
      </c>
    </row>
    <row r="31" spans="1:6" ht="20.25" customHeight="1" x14ac:dyDescent="0.25">
      <c r="A31" s="222" t="s">
        <v>417</v>
      </c>
      <c r="B31" s="230" t="s">
        <v>418</v>
      </c>
      <c r="C31" s="231">
        <v>1.4E-3</v>
      </c>
      <c r="D31" s="231">
        <v>1E-3</v>
      </c>
      <c r="E31" s="231">
        <f t="shared" ref="E31:E34" si="4">C31</f>
        <v>1.4E-3</v>
      </c>
      <c r="F31" s="233">
        <f t="shared" ref="F31:F34" si="5">D31</f>
        <v>1E-3</v>
      </c>
    </row>
    <row r="32" spans="1:6" ht="20.25" customHeight="1" x14ac:dyDescent="0.25">
      <c r="A32" s="222" t="s">
        <v>419</v>
      </c>
      <c r="B32" s="230" t="s">
        <v>420</v>
      </c>
      <c r="C32" s="231">
        <v>2.6800000000000001E-2</v>
      </c>
      <c r="D32" s="231">
        <v>2.0400000000000001E-2</v>
      </c>
      <c r="E32" s="231">
        <f t="shared" si="4"/>
        <v>2.6800000000000001E-2</v>
      </c>
      <c r="F32" s="233">
        <f t="shared" si="5"/>
        <v>2.0400000000000001E-2</v>
      </c>
    </row>
    <row r="33" spans="1:6" ht="20.25" customHeight="1" x14ac:dyDescent="0.25">
      <c r="A33" s="222" t="s">
        <v>421</v>
      </c>
      <c r="B33" s="230" t="s">
        <v>422</v>
      </c>
      <c r="C33" s="231">
        <v>3.4099999999999998E-2</v>
      </c>
      <c r="D33" s="231">
        <v>2.5899999999999999E-2</v>
      </c>
      <c r="E33" s="231">
        <f t="shared" si="4"/>
        <v>3.4099999999999998E-2</v>
      </c>
      <c r="F33" s="233">
        <f t="shared" si="5"/>
        <v>2.5899999999999999E-2</v>
      </c>
    </row>
    <row r="34" spans="1:6" ht="20.25" customHeight="1" x14ac:dyDescent="0.25">
      <c r="A34" s="222" t="s">
        <v>423</v>
      </c>
      <c r="B34" s="230" t="s">
        <v>424</v>
      </c>
      <c r="C34" s="231">
        <v>4.8999999999999998E-3</v>
      </c>
      <c r="D34" s="231">
        <v>3.7000000000000002E-3</v>
      </c>
      <c r="E34" s="231">
        <f t="shared" si="4"/>
        <v>4.8999999999999998E-3</v>
      </c>
      <c r="F34" s="233">
        <f t="shared" si="5"/>
        <v>3.7000000000000002E-3</v>
      </c>
    </row>
    <row r="35" spans="1:6" s="234" customFormat="1" ht="20.25" customHeight="1" x14ac:dyDescent="0.25">
      <c r="A35" s="226" t="s">
        <v>425</v>
      </c>
      <c r="B35" s="227" t="s">
        <v>210</v>
      </c>
      <c r="C35" s="228">
        <f>SUM(C30:C34)</f>
        <v>0.12529999999999999</v>
      </c>
      <c r="D35" s="228">
        <f t="shared" ref="D35:F35" si="6">SUM(D30:D34)</f>
        <v>9.5100000000000004E-2</v>
      </c>
      <c r="E35" s="228">
        <f t="shared" si="6"/>
        <v>0.12529999999999999</v>
      </c>
      <c r="F35" s="229">
        <f t="shared" si="6"/>
        <v>9.5100000000000004E-2</v>
      </c>
    </row>
    <row r="36" spans="1:6" ht="21.75" customHeight="1" x14ac:dyDescent="0.25">
      <c r="A36" s="915" t="s">
        <v>426</v>
      </c>
      <c r="B36" s="916"/>
      <c r="C36" s="916"/>
      <c r="D36" s="916"/>
      <c r="E36" s="916"/>
      <c r="F36" s="917"/>
    </row>
    <row r="37" spans="1:6" ht="33" customHeight="1" x14ac:dyDescent="0.25">
      <c r="A37" s="222" t="s">
        <v>427</v>
      </c>
      <c r="B37" s="230" t="s">
        <v>428</v>
      </c>
      <c r="C37" s="231">
        <v>8.3500000000000005E-2</v>
      </c>
      <c r="D37" s="231">
        <f t="shared" ref="D37:F37" si="7">D16*D28</f>
        <v>3.1986599999999997E-2</v>
      </c>
      <c r="E37" s="231">
        <f t="shared" si="7"/>
        <v>0.17868060000000002</v>
      </c>
      <c r="F37" s="233">
        <f t="shared" si="7"/>
        <v>6.7926600000000004E-2</v>
      </c>
    </row>
    <row r="38" spans="1:6" ht="45" x14ac:dyDescent="0.25">
      <c r="A38" s="222" t="s">
        <v>429</v>
      </c>
      <c r="B38" s="235" t="s">
        <v>430</v>
      </c>
      <c r="C38" s="231">
        <v>4.8999999999999998E-3</v>
      </c>
      <c r="D38" s="231">
        <f t="shared" ref="D38:F38" si="8">D16*D31+D14*D30</f>
        <v>3.7060000000000001E-3</v>
      </c>
      <c r="E38" s="231">
        <f t="shared" si="8"/>
        <v>5.1771999999999999E-3</v>
      </c>
      <c r="F38" s="233">
        <f t="shared" si="8"/>
        <v>3.9059999999999997E-3</v>
      </c>
    </row>
    <row r="39" spans="1:6" s="238" customFormat="1" ht="29.25" customHeight="1" x14ac:dyDescent="0.25">
      <c r="A39" s="226" t="s">
        <v>431</v>
      </c>
      <c r="B39" s="227" t="s">
        <v>210</v>
      </c>
      <c r="C39" s="236">
        <f>SUM(C37:C38)</f>
        <v>8.8400000000000006E-2</v>
      </c>
      <c r="D39" s="236">
        <f t="shared" ref="D39:F39" si="9">SUM(D37:D38)</f>
        <v>3.5692599999999998E-2</v>
      </c>
      <c r="E39" s="236">
        <f t="shared" si="9"/>
        <v>0.18385780000000002</v>
      </c>
      <c r="F39" s="237">
        <f t="shared" si="9"/>
        <v>7.1832599999999996E-2</v>
      </c>
    </row>
    <row r="40" spans="1:6" ht="27" customHeight="1" thickBot="1" x14ac:dyDescent="0.3">
      <c r="A40" s="918" t="s">
        <v>432</v>
      </c>
      <c r="B40" s="919"/>
      <c r="C40" s="239">
        <f>C16+C28+C35+C39</f>
        <v>0.86439999999999995</v>
      </c>
      <c r="D40" s="239">
        <f t="shared" ref="D40:F40" si="10">D16+D28+D35+D39</f>
        <v>0.48849260000000005</v>
      </c>
      <c r="E40" s="239">
        <f t="shared" si="10"/>
        <v>1.1598577999999999</v>
      </c>
      <c r="F40" s="240">
        <f t="shared" si="10"/>
        <v>0.72463260000000007</v>
      </c>
    </row>
  </sheetData>
  <mergeCells count="10">
    <mergeCell ref="A17:F17"/>
    <mergeCell ref="A29:F29"/>
    <mergeCell ref="A36:F36"/>
    <mergeCell ref="A40:B40"/>
    <mergeCell ref="A1:F1"/>
    <mergeCell ref="A3:A5"/>
    <mergeCell ref="B3:B5"/>
    <mergeCell ref="C3:D3"/>
    <mergeCell ref="E3:F3"/>
    <mergeCell ref="A6:F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portrait" r:id="rId1"/>
  <headerFooter>
    <oddHeader>&amp;C&amp;"Arial,Negrito"&amp;14ANEXO 5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0"/>
  <sheetViews>
    <sheetView workbookViewId="0">
      <selection activeCell="A44" sqref="A44:I44"/>
    </sheetView>
  </sheetViews>
  <sheetFormatPr defaultColWidth="10.28515625" defaultRowHeight="15" x14ac:dyDescent="0.25"/>
  <cols>
    <col min="1" max="1" width="12" style="217" customWidth="1"/>
    <col min="2" max="2" width="33.140625" style="217" customWidth="1"/>
    <col min="3" max="3" width="15" style="217" customWidth="1"/>
    <col min="4" max="4" width="14.85546875" style="217" customWidth="1"/>
    <col min="5" max="5" width="14.5703125" style="217" customWidth="1"/>
    <col min="6" max="6" width="14.42578125" style="217" customWidth="1"/>
    <col min="7" max="7" width="16.85546875" style="217" customWidth="1"/>
    <col min="8" max="16384" width="10.28515625" style="217"/>
  </cols>
  <sheetData>
    <row r="1" spans="1:6" ht="28.5" customHeight="1" x14ac:dyDescent="0.25">
      <c r="A1" s="927" t="s">
        <v>433</v>
      </c>
      <c r="B1" s="927"/>
      <c r="C1" s="927"/>
      <c r="D1" s="927"/>
      <c r="E1" s="927"/>
      <c r="F1" s="927"/>
    </row>
    <row r="2" spans="1:6" ht="15.75" thickBot="1" x14ac:dyDescent="0.3"/>
    <row r="3" spans="1:6" ht="25.5" customHeight="1" x14ac:dyDescent="0.25">
      <c r="A3" s="921" t="s">
        <v>223</v>
      </c>
      <c r="B3" s="923" t="s">
        <v>365</v>
      </c>
      <c r="C3" s="928" t="s">
        <v>366</v>
      </c>
      <c r="D3" s="928"/>
      <c r="E3" s="928" t="s">
        <v>367</v>
      </c>
      <c r="F3" s="929"/>
    </row>
    <row r="4" spans="1:6" ht="20.25" customHeight="1" x14ac:dyDescent="0.25">
      <c r="A4" s="922"/>
      <c r="B4" s="924"/>
      <c r="C4" s="220" t="s">
        <v>368</v>
      </c>
      <c r="D4" s="220" t="s">
        <v>369</v>
      </c>
      <c r="E4" s="220" t="s">
        <v>368</v>
      </c>
      <c r="F4" s="221" t="s">
        <v>369</v>
      </c>
    </row>
    <row r="5" spans="1:6" x14ac:dyDescent="0.25">
      <c r="A5" s="922"/>
      <c r="B5" s="924"/>
      <c r="C5" s="220" t="s">
        <v>370</v>
      </c>
      <c r="D5" s="220" t="s">
        <v>370</v>
      </c>
      <c r="E5" s="220" t="s">
        <v>370</v>
      </c>
      <c r="F5" s="221" t="s">
        <v>370</v>
      </c>
    </row>
    <row r="6" spans="1:6" ht="26.25" customHeight="1" x14ac:dyDescent="0.25">
      <c r="A6" s="915" t="s">
        <v>371</v>
      </c>
      <c r="B6" s="916"/>
      <c r="C6" s="916"/>
      <c r="D6" s="916"/>
      <c r="E6" s="916"/>
      <c r="F6" s="917"/>
    </row>
    <row r="7" spans="1:6" ht="20.25" customHeight="1" x14ac:dyDescent="0.25">
      <c r="A7" s="222" t="s">
        <v>372</v>
      </c>
      <c r="B7" s="223" t="s">
        <v>373</v>
      </c>
      <c r="C7" s="224">
        <v>0</v>
      </c>
      <c r="D7" s="224">
        <v>0</v>
      </c>
      <c r="E7" s="224">
        <v>0.2</v>
      </c>
      <c r="F7" s="225">
        <v>0.2</v>
      </c>
    </row>
    <row r="8" spans="1:6" ht="20.25" customHeight="1" x14ac:dyDescent="0.25">
      <c r="A8" s="222" t="s">
        <v>374</v>
      </c>
      <c r="B8" s="223" t="s">
        <v>375</v>
      </c>
      <c r="C8" s="224">
        <v>0</v>
      </c>
      <c r="D8" s="224">
        <v>0</v>
      </c>
      <c r="E8" s="224">
        <v>0</v>
      </c>
      <c r="F8" s="225">
        <v>0</v>
      </c>
    </row>
    <row r="9" spans="1:6" ht="20.25" customHeight="1" x14ac:dyDescent="0.25">
      <c r="A9" s="222" t="s">
        <v>376</v>
      </c>
      <c r="B9" s="223" t="s">
        <v>377</v>
      </c>
      <c r="C9" s="224">
        <v>0</v>
      </c>
      <c r="D9" s="224">
        <v>0</v>
      </c>
      <c r="E9" s="224">
        <v>0</v>
      </c>
      <c r="F9" s="225">
        <v>0</v>
      </c>
    </row>
    <row r="10" spans="1:6" ht="20.25" customHeight="1" x14ac:dyDescent="0.25">
      <c r="A10" s="222" t="s">
        <v>378</v>
      </c>
      <c r="B10" s="223" t="s">
        <v>379</v>
      </c>
      <c r="C10" s="224">
        <v>2E-3</v>
      </c>
      <c r="D10" s="224">
        <v>2E-3</v>
      </c>
      <c r="E10" s="224">
        <v>2E-3</v>
      </c>
      <c r="F10" s="225">
        <v>2E-3</v>
      </c>
    </row>
    <row r="11" spans="1:6" ht="20.25" customHeight="1" x14ac:dyDescent="0.25">
      <c r="A11" s="222" t="s">
        <v>380</v>
      </c>
      <c r="B11" s="223" t="s">
        <v>381</v>
      </c>
      <c r="C11" s="224">
        <v>0</v>
      </c>
      <c r="D11" s="224">
        <v>0</v>
      </c>
      <c r="E11" s="224">
        <v>0</v>
      </c>
      <c r="F11" s="225">
        <v>0</v>
      </c>
    </row>
    <row r="12" spans="1:6" ht="20.25" customHeight="1" x14ac:dyDescent="0.25">
      <c r="A12" s="222" t="s">
        <v>382</v>
      </c>
      <c r="B12" s="223" t="s">
        <v>383</v>
      </c>
      <c r="C12" s="224">
        <v>2.5000000000000001E-2</v>
      </c>
      <c r="D12" s="224">
        <v>2.5000000000000001E-2</v>
      </c>
      <c r="E12" s="224">
        <v>2.5000000000000001E-2</v>
      </c>
      <c r="F12" s="225">
        <v>2.5000000000000001E-2</v>
      </c>
    </row>
    <row r="13" spans="1:6" ht="20.25" customHeight="1" x14ac:dyDescent="0.25">
      <c r="A13" s="222" t="s">
        <v>384</v>
      </c>
      <c r="B13" s="223" t="s">
        <v>385</v>
      </c>
      <c r="C13" s="224">
        <v>0.03</v>
      </c>
      <c r="D13" s="224">
        <v>0.03</v>
      </c>
      <c r="E13" s="224">
        <v>0.03</v>
      </c>
      <c r="F13" s="225">
        <v>0.03</v>
      </c>
    </row>
    <row r="14" spans="1:6" ht="20.25" customHeight="1" x14ac:dyDescent="0.25">
      <c r="A14" s="222" t="s">
        <v>386</v>
      </c>
      <c r="B14" s="223" t="s">
        <v>387</v>
      </c>
      <c r="C14" s="224">
        <v>0.08</v>
      </c>
      <c r="D14" s="224">
        <v>0.08</v>
      </c>
      <c r="E14" s="224">
        <v>0.08</v>
      </c>
      <c r="F14" s="225">
        <v>0.08</v>
      </c>
    </row>
    <row r="15" spans="1:6" ht="20.25" customHeight="1" x14ac:dyDescent="0.25">
      <c r="A15" s="222" t="s">
        <v>388</v>
      </c>
      <c r="B15" s="223" t="s">
        <v>389</v>
      </c>
      <c r="C15" s="224">
        <v>0</v>
      </c>
      <c r="D15" s="224">
        <v>0</v>
      </c>
      <c r="E15" s="224">
        <v>0</v>
      </c>
      <c r="F15" s="225">
        <v>0</v>
      </c>
    </row>
    <row r="16" spans="1:6" ht="21" customHeight="1" x14ac:dyDescent="0.25">
      <c r="A16" s="226" t="s">
        <v>390</v>
      </c>
      <c r="B16" s="227" t="s">
        <v>210</v>
      </c>
      <c r="C16" s="228">
        <f>SUM(C7:C15)</f>
        <v>0.13700000000000001</v>
      </c>
      <c r="D16" s="228">
        <f t="shared" ref="D16:F16" si="0">SUM(D7:D15)</f>
        <v>0.13700000000000001</v>
      </c>
      <c r="E16" s="228">
        <f t="shared" si="0"/>
        <v>0.33700000000000002</v>
      </c>
      <c r="F16" s="229">
        <f t="shared" si="0"/>
        <v>0.33700000000000002</v>
      </c>
    </row>
    <row r="17" spans="1:6" ht="26.25" customHeight="1" x14ac:dyDescent="0.25">
      <c r="A17" s="915" t="s">
        <v>391</v>
      </c>
      <c r="B17" s="916"/>
      <c r="C17" s="916"/>
      <c r="D17" s="916"/>
      <c r="E17" s="916"/>
      <c r="F17" s="917"/>
    </row>
    <row r="18" spans="1:6" ht="21.75" customHeight="1" x14ac:dyDescent="0.25">
      <c r="A18" s="222" t="s">
        <v>392</v>
      </c>
      <c r="B18" s="230" t="s">
        <v>393</v>
      </c>
      <c r="C18" s="231">
        <v>0.1792</v>
      </c>
      <c r="D18" s="241" t="s">
        <v>394</v>
      </c>
      <c r="E18" s="231">
        <v>0.1792</v>
      </c>
      <c r="F18" s="242" t="s">
        <v>394</v>
      </c>
    </row>
    <row r="19" spans="1:6" ht="21.75" customHeight="1" x14ac:dyDescent="0.25">
      <c r="A19" s="222" t="s">
        <v>395</v>
      </c>
      <c r="B19" s="230" t="s">
        <v>396</v>
      </c>
      <c r="C19" s="231">
        <v>4.3099999999999999E-2</v>
      </c>
      <c r="D19" s="241" t="s">
        <v>394</v>
      </c>
      <c r="E19" s="231">
        <v>4.3099999999999999E-2</v>
      </c>
      <c r="F19" s="242" t="s">
        <v>394</v>
      </c>
    </row>
    <row r="20" spans="1:6" ht="21.75" customHeight="1" x14ac:dyDescent="0.25">
      <c r="A20" s="222" t="s">
        <v>397</v>
      </c>
      <c r="B20" s="230" t="s">
        <v>398</v>
      </c>
      <c r="C20" s="231">
        <v>8.6999999999999994E-3</v>
      </c>
      <c r="D20" s="231">
        <v>6.6E-3</v>
      </c>
      <c r="E20" s="231">
        <v>8.6999999999999994E-3</v>
      </c>
      <c r="F20" s="233">
        <v>6.6E-3</v>
      </c>
    </row>
    <row r="21" spans="1:6" ht="21.75" customHeight="1" x14ac:dyDescent="0.25">
      <c r="A21" s="222" t="s">
        <v>399</v>
      </c>
      <c r="B21" s="230" t="s">
        <v>400</v>
      </c>
      <c r="C21" s="231">
        <v>0.10970000000000001</v>
      </c>
      <c r="D21" s="231">
        <v>8.3299999999999999E-2</v>
      </c>
      <c r="E21" s="231">
        <v>0.10970000000000001</v>
      </c>
      <c r="F21" s="233">
        <v>8.3299999999999999E-2</v>
      </c>
    </row>
    <row r="22" spans="1:6" ht="21.75" customHeight="1" x14ac:dyDescent="0.25">
      <c r="A22" s="222" t="s">
        <v>401</v>
      </c>
      <c r="B22" s="230" t="s">
        <v>402</v>
      </c>
      <c r="C22" s="231">
        <v>6.9999999999999999E-4</v>
      </c>
      <c r="D22" s="231">
        <v>5.0000000000000001E-4</v>
      </c>
      <c r="E22" s="231">
        <v>6.9999999999999999E-4</v>
      </c>
      <c r="F22" s="233">
        <v>5.0000000000000001E-4</v>
      </c>
    </row>
    <row r="23" spans="1:6" ht="21.75" customHeight="1" x14ac:dyDescent="0.25">
      <c r="A23" s="222" t="s">
        <v>403</v>
      </c>
      <c r="B23" s="230" t="s">
        <v>404</v>
      </c>
      <c r="C23" s="231">
        <v>7.3000000000000001E-3</v>
      </c>
      <c r="D23" s="231">
        <v>5.5999999999999999E-3</v>
      </c>
      <c r="E23" s="231">
        <v>7.3000000000000001E-3</v>
      </c>
      <c r="F23" s="233">
        <v>5.5999999999999999E-3</v>
      </c>
    </row>
    <row r="24" spans="1:6" ht="21.75" customHeight="1" x14ac:dyDescent="0.25">
      <c r="A24" s="222" t="s">
        <v>405</v>
      </c>
      <c r="B24" s="230" t="s">
        <v>406</v>
      </c>
      <c r="C24" s="231">
        <v>1.38E-2</v>
      </c>
      <c r="D24" s="231" t="s">
        <v>394</v>
      </c>
      <c r="E24" s="231">
        <v>1.38E-2</v>
      </c>
      <c r="F24" s="233" t="s">
        <v>394</v>
      </c>
    </row>
    <row r="25" spans="1:6" ht="21.75" customHeight="1" x14ac:dyDescent="0.25">
      <c r="A25" s="222" t="s">
        <v>407</v>
      </c>
      <c r="B25" s="230" t="s">
        <v>408</v>
      </c>
      <c r="C25" s="231">
        <v>1.1000000000000001E-3</v>
      </c>
      <c r="D25" s="231">
        <v>8.0000000000000004E-4</v>
      </c>
      <c r="E25" s="231">
        <v>1.1000000000000001E-3</v>
      </c>
      <c r="F25" s="233">
        <v>8.0000000000000004E-4</v>
      </c>
    </row>
    <row r="26" spans="1:6" ht="21.75" customHeight="1" x14ac:dyDescent="0.25">
      <c r="A26" s="222" t="s">
        <v>409</v>
      </c>
      <c r="B26" s="230" t="s">
        <v>410</v>
      </c>
      <c r="C26" s="231">
        <v>0.1087</v>
      </c>
      <c r="D26" s="231">
        <v>8.2600000000000007E-2</v>
      </c>
      <c r="E26" s="231">
        <v>0.1087</v>
      </c>
      <c r="F26" s="233">
        <v>8.2600000000000007E-2</v>
      </c>
    </row>
    <row r="27" spans="1:6" ht="21.75" customHeight="1" x14ac:dyDescent="0.25">
      <c r="A27" s="222" t="s">
        <v>411</v>
      </c>
      <c r="B27" s="230" t="s">
        <v>412</v>
      </c>
      <c r="C27" s="231">
        <v>4.0000000000000002E-4</v>
      </c>
      <c r="D27" s="231">
        <v>2.9999999999999997E-4</v>
      </c>
      <c r="E27" s="231">
        <v>4.0000000000000002E-4</v>
      </c>
      <c r="F27" s="233">
        <v>2.9999999999999997E-4</v>
      </c>
    </row>
    <row r="28" spans="1:6" ht="21.75" customHeight="1" x14ac:dyDescent="0.25">
      <c r="A28" s="226" t="s">
        <v>413</v>
      </c>
      <c r="B28" s="227" t="s">
        <v>210</v>
      </c>
      <c r="C28" s="228">
        <f>SUM(C18:C27)</f>
        <v>0.47269999999999995</v>
      </c>
      <c r="D28" s="228">
        <f t="shared" ref="D28" si="1">SUM(D19:D27)</f>
        <v>0.1797</v>
      </c>
      <c r="E28" s="228">
        <f>SUM(E18:E27)</f>
        <v>0.47269999999999995</v>
      </c>
      <c r="F28" s="229">
        <f>SUM(F18:F27)</f>
        <v>0.1797</v>
      </c>
    </row>
    <row r="29" spans="1:6" ht="21.75" customHeight="1" x14ac:dyDescent="0.25">
      <c r="A29" s="915" t="s">
        <v>414</v>
      </c>
      <c r="B29" s="916"/>
      <c r="C29" s="916"/>
      <c r="D29" s="916"/>
      <c r="E29" s="916"/>
      <c r="F29" s="917"/>
    </row>
    <row r="30" spans="1:6" s="243" customFormat="1" ht="20.25" customHeight="1" x14ac:dyDescent="0.25">
      <c r="A30" s="222" t="s">
        <v>415</v>
      </c>
      <c r="B30" s="223" t="s">
        <v>416</v>
      </c>
      <c r="C30" s="231">
        <v>5.8099999999999999E-2</v>
      </c>
      <c r="D30" s="231">
        <v>4.41E-2</v>
      </c>
      <c r="E30" s="231">
        <v>5.8099999999999999E-2</v>
      </c>
      <c r="F30" s="233">
        <v>4.41E-2</v>
      </c>
    </row>
    <row r="31" spans="1:6" s="243" customFormat="1" ht="20.25" customHeight="1" x14ac:dyDescent="0.25">
      <c r="A31" s="222" t="s">
        <v>417</v>
      </c>
      <c r="B31" s="223" t="s">
        <v>418</v>
      </c>
      <c r="C31" s="231">
        <v>1.4E-3</v>
      </c>
      <c r="D31" s="231">
        <v>1E-3</v>
      </c>
      <c r="E31" s="231">
        <v>1.4E-3</v>
      </c>
      <c r="F31" s="233">
        <v>1E-3</v>
      </c>
    </row>
    <row r="32" spans="1:6" s="243" customFormat="1" ht="20.25" customHeight="1" x14ac:dyDescent="0.25">
      <c r="A32" s="222" t="s">
        <v>419</v>
      </c>
      <c r="B32" s="223" t="s">
        <v>420</v>
      </c>
      <c r="C32" s="231">
        <v>2.6800000000000001E-2</v>
      </c>
      <c r="D32" s="231">
        <v>2.0400000000000001E-2</v>
      </c>
      <c r="E32" s="231">
        <v>2.6800000000000001E-2</v>
      </c>
      <c r="F32" s="233">
        <v>2.0400000000000001E-2</v>
      </c>
    </row>
    <row r="33" spans="1:6" s="243" customFormat="1" ht="20.25" customHeight="1" x14ac:dyDescent="0.25">
      <c r="A33" s="222" t="s">
        <v>421</v>
      </c>
      <c r="B33" s="223" t="s">
        <v>422</v>
      </c>
      <c r="C33" s="231">
        <v>3.4099999999999998E-2</v>
      </c>
      <c r="D33" s="231">
        <v>2.5899999999999999E-2</v>
      </c>
      <c r="E33" s="231">
        <v>3.4099999999999998E-2</v>
      </c>
      <c r="F33" s="233">
        <v>2.5899999999999999E-2</v>
      </c>
    </row>
    <row r="34" spans="1:6" s="243" customFormat="1" ht="20.25" customHeight="1" x14ac:dyDescent="0.25">
      <c r="A34" s="222" t="s">
        <v>423</v>
      </c>
      <c r="B34" s="223" t="s">
        <v>424</v>
      </c>
      <c r="C34" s="231">
        <v>4.8999999999999998E-3</v>
      </c>
      <c r="D34" s="231">
        <v>3.7000000000000002E-3</v>
      </c>
      <c r="E34" s="231">
        <v>4.8999999999999998E-3</v>
      </c>
      <c r="F34" s="233">
        <v>3.7000000000000002E-3</v>
      </c>
    </row>
    <row r="35" spans="1:6" s="234" customFormat="1" ht="20.25" customHeight="1" x14ac:dyDescent="0.25">
      <c r="A35" s="226" t="s">
        <v>425</v>
      </c>
      <c r="B35" s="227" t="s">
        <v>210</v>
      </c>
      <c r="C35" s="228">
        <f>SUM(C30:C34)</f>
        <v>0.12529999999999999</v>
      </c>
      <c r="D35" s="228">
        <f t="shared" ref="D35:F35" si="2">SUM(D30:D34)</f>
        <v>9.5100000000000004E-2</v>
      </c>
      <c r="E35" s="228">
        <f t="shared" si="2"/>
        <v>0.12529999999999999</v>
      </c>
      <c r="F35" s="229">
        <f t="shared" si="2"/>
        <v>9.5100000000000004E-2</v>
      </c>
    </row>
    <row r="36" spans="1:6" ht="21.75" customHeight="1" x14ac:dyDescent="0.25">
      <c r="A36" s="915" t="s">
        <v>426</v>
      </c>
      <c r="B36" s="916"/>
      <c r="C36" s="916"/>
      <c r="D36" s="916"/>
      <c r="E36" s="916"/>
      <c r="F36" s="917"/>
    </row>
    <row r="37" spans="1:6" ht="33" customHeight="1" x14ac:dyDescent="0.25">
      <c r="A37" s="222" t="s">
        <v>427</v>
      </c>
      <c r="B37" s="223" t="s">
        <v>428</v>
      </c>
      <c r="C37" s="231">
        <v>8.3500000000000005E-2</v>
      </c>
      <c r="D37" s="231">
        <v>3.1600000000000003E-2</v>
      </c>
      <c r="E37" s="231">
        <v>8.3500000000000005E-2</v>
      </c>
      <c r="F37" s="233">
        <v>3.1600000000000003E-2</v>
      </c>
    </row>
    <row r="38" spans="1:6" ht="60" x14ac:dyDescent="0.25">
      <c r="A38" s="222" t="s">
        <v>429</v>
      </c>
      <c r="B38" s="235" t="s">
        <v>430</v>
      </c>
      <c r="C38" s="231">
        <v>4.8999999999999998E-3</v>
      </c>
      <c r="D38" s="231">
        <v>3.7000000000000002E-3</v>
      </c>
      <c r="E38" s="231">
        <v>4.8999999999999998E-3</v>
      </c>
      <c r="F38" s="233">
        <v>3.7000000000000002E-3</v>
      </c>
    </row>
    <row r="39" spans="1:6" s="238" customFormat="1" ht="29.25" customHeight="1" x14ac:dyDescent="0.25">
      <c r="A39" s="226" t="s">
        <v>431</v>
      </c>
      <c r="B39" s="227" t="s">
        <v>210</v>
      </c>
      <c r="C39" s="228">
        <f>SUM(C37:C38)</f>
        <v>8.8400000000000006E-2</v>
      </c>
      <c r="D39" s="228">
        <f t="shared" ref="D39:F39" si="3">SUM(D37:D38)</f>
        <v>3.5300000000000005E-2</v>
      </c>
      <c r="E39" s="228">
        <f t="shared" si="3"/>
        <v>8.8400000000000006E-2</v>
      </c>
      <c r="F39" s="229">
        <f t="shared" si="3"/>
        <v>3.5300000000000005E-2</v>
      </c>
    </row>
    <row r="40" spans="1:6" ht="27" customHeight="1" thickBot="1" x14ac:dyDescent="0.3">
      <c r="A40" s="918" t="s">
        <v>432</v>
      </c>
      <c r="B40" s="919"/>
      <c r="C40" s="244">
        <f>C16+C28+C35+C39</f>
        <v>0.82339999999999991</v>
      </c>
      <c r="D40" s="244">
        <f t="shared" ref="D40:F40" si="4">D16+D28+D35+D39</f>
        <v>0.4471</v>
      </c>
      <c r="E40" s="244">
        <f t="shared" si="4"/>
        <v>1.0233999999999999</v>
      </c>
      <c r="F40" s="245">
        <f t="shared" si="4"/>
        <v>0.64710000000000001</v>
      </c>
    </row>
  </sheetData>
  <mergeCells count="10">
    <mergeCell ref="A17:F17"/>
    <mergeCell ref="A29:F29"/>
    <mergeCell ref="A36:F36"/>
    <mergeCell ref="A40:B40"/>
    <mergeCell ref="A1:F1"/>
    <mergeCell ref="A3:A5"/>
    <mergeCell ref="B3:B5"/>
    <mergeCell ref="C3:D3"/>
    <mergeCell ref="E3:F3"/>
    <mergeCell ref="A6:F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portrait" r:id="rId1"/>
  <headerFooter>
    <oddHeader>&amp;C&amp;"Arial,Negrito"&amp;14ANEXO 5.1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showGridLines="0" zoomScale="130" zoomScaleNormal="130" zoomScaleSheetLayoutView="160" workbookViewId="0">
      <pane ySplit="4" topLeftCell="A5" activePane="bottomLeft" state="frozen"/>
      <selection pane="bottomLeft" activeCell="B22" sqref="B22"/>
    </sheetView>
  </sheetViews>
  <sheetFormatPr defaultRowHeight="12.75" x14ac:dyDescent="0.25"/>
  <cols>
    <col min="1" max="1" width="15.42578125" style="1" customWidth="1"/>
    <col min="2" max="2" width="72.42578125" style="1" customWidth="1"/>
    <col min="3" max="3" width="27.7109375" style="23" customWidth="1"/>
    <col min="4" max="4" width="11.5703125" style="1" bestFit="1" customWidth="1"/>
    <col min="5" max="245" width="9.140625" style="1"/>
    <col min="246" max="246" width="15.42578125" style="1" customWidth="1"/>
    <col min="247" max="247" width="58.140625" style="1" customWidth="1"/>
    <col min="248" max="248" width="8.28515625" style="1" customWidth="1"/>
    <col min="249" max="249" width="10.42578125" style="1" customWidth="1"/>
    <col min="250" max="250" width="14.7109375" style="1" bestFit="1" customWidth="1"/>
    <col min="251" max="251" width="18.85546875" style="1" bestFit="1" customWidth="1"/>
    <col min="252" max="252" width="25.140625" style="1" customWidth="1"/>
    <col min="253" max="253" width="17" style="1" customWidth="1"/>
    <col min="254" max="254" width="15.7109375" style="1" customWidth="1"/>
    <col min="255" max="255" width="26.140625" style="1" customWidth="1"/>
    <col min="256" max="256" width="90.85546875" style="1" customWidth="1"/>
    <col min="257" max="257" width="9.140625" style="1"/>
    <col min="258" max="258" width="11.140625" style="1" bestFit="1" customWidth="1"/>
    <col min="259" max="501" width="9.140625" style="1"/>
    <col min="502" max="502" width="15.42578125" style="1" customWidth="1"/>
    <col min="503" max="503" width="58.140625" style="1" customWidth="1"/>
    <col min="504" max="504" width="8.28515625" style="1" customWidth="1"/>
    <col min="505" max="505" width="10.42578125" style="1" customWidth="1"/>
    <col min="506" max="506" width="14.7109375" style="1" bestFit="1" customWidth="1"/>
    <col min="507" max="507" width="18.85546875" style="1" bestFit="1" customWidth="1"/>
    <col min="508" max="508" width="25.140625" style="1" customWidth="1"/>
    <col min="509" max="509" width="17" style="1" customWidth="1"/>
    <col min="510" max="510" width="15.7109375" style="1" customWidth="1"/>
    <col min="511" max="511" width="26.140625" style="1" customWidth="1"/>
    <col min="512" max="512" width="90.85546875" style="1" customWidth="1"/>
    <col min="513" max="513" width="9.140625" style="1"/>
    <col min="514" max="514" width="11.140625" style="1" bestFit="1" customWidth="1"/>
    <col min="515" max="757" width="9.140625" style="1"/>
    <col min="758" max="758" width="15.42578125" style="1" customWidth="1"/>
    <col min="759" max="759" width="58.140625" style="1" customWidth="1"/>
    <col min="760" max="760" width="8.28515625" style="1" customWidth="1"/>
    <col min="761" max="761" width="10.42578125" style="1" customWidth="1"/>
    <col min="762" max="762" width="14.7109375" style="1" bestFit="1" customWidth="1"/>
    <col min="763" max="763" width="18.85546875" style="1" bestFit="1" customWidth="1"/>
    <col min="764" max="764" width="25.140625" style="1" customWidth="1"/>
    <col min="765" max="765" width="17" style="1" customWidth="1"/>
    <col min="766" max="766" width="15.7109375" style="1" customWidth="1"/>
    <col min="767" max="767" width="26.140625" style="1" customWidth="1"/>
    <col min="768" max="768" width="90.85546875" style="1" customWidth="1"/>
    <col min="769" max="769" width="9.140625" style="1"/>
    <col min="770" max="770" width="11.140625" style="1" bestFit="1" customWidth="1"/>
    <col min="771" max="1013" width="9.140625" style="1"/>
    <col min="1014" max="1014" width="15.42578125" style="1" customWidth="1"/>
    <col min="1015" max="1015" width="58.140625" style="1" customWidth="1"/>
    <col min="1016" max="1016" width="8.28515625" style="1" customWidth="1"/>
    <col min="1017" max="1017" width="10.42578125" style="1" customWidth="1"/>
    <col min="1018" max="1018" width="14.7109375" style="1" bestFit="1" customWidth="1"/>
    <col min="1019" max="1019" width="18.85546875" style="1" bestFit="1" customWidth="1"/>
    <col min="1020" max="1020" width="25.140625" style="1" customWidth="1"/>
    <col min="1021" max="1021" width="17" style="1" customWidth="1"/>
    <col min="1022" max="1022" width="15.7109375" style="1" customWidth="1"/>
    <col min="1023" max="1023" width="26.140625" style="1" customWidth="1"/>
    <col min="1024" max="1024" width="90.85546875" style="1" customWidth="1"/>
    <col min="1025" max="1025" width="9.140625" style="1"/>
    <col min="1026" max="1026" width="11.140625" style="1" bestFit="1" customWidth="1"/>
    <col min="1027" max="1269" width="9.140625" style="1"/>
    <col min="1270" max="1270" width="15.42578125" style="1" customWidth="1"/>
    <col min="1271" max="1271" width="58.140625" style="1" customWidth="1"/>
    <col min="1272" max="1272" width="8.28515625" style="1" customWidth="1"/>
    <col min="1273" max="1273" width="10.42578125" style="1" customWidth="1"/>
    <col min="1274" max="1274" width="14.7109375" style="1" bestFit="1" customWidth="1"/>
    <col min="1275" max="1275" width="18.85546875" style="1" bestFit="1" customWidth="1"/>
    <col min="1276" max="1276" width="25.140625" style="1" customWidth="1"/>
    <col min="1277" max="1277" width="17" style="1" customWidth="1"/>
    <col min="1278" max="1278" width="15.7109375" style="1" customWidth="1"/>
    <col min="1279" max="1279" width="26.140625" style="1" customWidth="1"/>
    <col min="1280" max="1280" width="90.85546875" style="1" customWidth="1"/>
    <col min="1281" max="1281" width="9.140625" style="1"/>
    <col min="1282" max="1282" width="11.140625" style="1" bestFit="1" customWidth="1"/>
    <col min="1283" max="1525" width="9.140625" style="1"/>
    <col min="1526" max="1526" width="15.42578125" style="1" customWidth="1"/>
    <col min="1527" max="1527" width="58.140625" style="1" customWidth="1"/>
    <col min="1528" max="1528" width="8.28515625" style="1" customWidth="1"/>
    <col min="1529" max="1529" width="10.42578125" style="1" customWidth="1"/>
    <col min="1530" max="1530" width="14.7109375" style="1" bestFit="1" customWidth="1"/>
    <col min="1531" max="1531" width="18.85546875" style="1" bestFit="1" customWidth="1"/>
    <col min="1532" max="1532" width="25.140625" style="1" customWidth="1"/>
    <col min="1533" max="1533" width="17" style="1" customWidth="1"/>
    <col min="1534" max="1534" width="15.7109375" style="1" customWidth="1"/>
    <col min="1535" max="1535" width="26.140625" style="1" customWidth="1"/>
    <col min="1536" max="1536" width="90.85546875" style="1" customWidth="1"/>
    <col min="1537" max="1537" width="9.140625" style="1"/>
    <col min="1538" max="1538" width="11.140625" style="1" bestFit="1" customWidth="1"/>
    <col min="1539" max="1781" width="9.140625" style="1"/>
    <col min="1782" max="1782" width="15.42578125" style="1" customWidth="1"/>
    <col min="1783" max="1783" width="58.140625" style="1" customWidth="1"/>
    <col min="1784" max="1784" width="8.28515625" style="1" customWidth="1"/>
    <col min="1785" max="1785" width="10.42578125" style="1" customWidth="1"/>
    <col min="1786" max="1786" width="14.7109375" style="1" bestFit="1" customWidth="1"/>
    <col min="1787" max="1787" width="18.85546875" style="1" bestFit="1" customWidth="1"/>
    <col min="1788" max="1788" width="25.140625" style="1" customWidth="1"/>
    <col min="1789" max="1789" width="17" style="1" customWidth="1"/>
    <col min="1790" max="1790" width="15.7109375" style="1" customWidth="1"/>
    <col min="1791" max="1791" width="26.140625" style="1" customWidth="1"/>
    <col min="1792" max="1792" width="90.85546875" style="1" customWidth="1"/>
    <col min="1793" max="1793" width="9.140625" style="1"/>
    <col min="1794" max="1794" width="11.140625" style="1" bestFit="1" customWidth="1"/>
    <col min="1795" max="2037" width="9.140625" style="1"/>
    <col min="2038" max="2038" width="15.42578125" style="1" customWidth="1"/>
    <col min="2039" max="2039" width="58.140625" style="1" customWidth="1"/>
    <col min="2040" max="2040" width="8.28515625" style="1" customWidth="1"/>
    <col min="2041" max="2041" width="10.42578125" style="1" customWidth="1"/>
    <col min="2042" max="2042" width="14.7109375" style="1" bestFit="1" customWidth="1"/>
    <col min="2043" max="2043" width="18.85546875" style="1" bestFit="1" customWidth="1"/>
    <col min="2044" max="2044" width="25.140625" style="1" customWidth="1"/>
    <col min="2045" max="2045" width="17" style="1" customWidth="1"/>
    <col min="2046" max="2046" width="15.7109375" style="1" customWidth="1"/>
    <col min="2047" max="2047" width="26.140625" style="1" customWidth="1"/>
    <col min="2048" max="2048" width="90.85546875" style="1" customWidth="1"/>
    <col min="2049" max="2049" width="9.140625" style="1"/>
    <col min="2050" max="2050" width="11.140625" style="1" bestFit="1" customWidth="1"/>
    <col min="2051" max="2293" width="9.140625" style="1"/>
    <col min="2294" max="2294" width="15.42578125" style="1" customWidth="1"/>
    <col min="2295" max="2295" width="58.140625" style="1" customWidth="1"/>
    <col min="2296" max="2296" width="8.28515625" style="1" customWidth="1"/>
    <col min="2297" max="2297" width="10.42578125" style="1" customWidth="1"/>
    <col min="2298" max="2298" width="14.7109375" style="1" bestFit="1" customWidth="1"/>
    <col min="2299" max="2299" width="18.85546875" style="1" bestFit="1" customWidth="1"/>
    <col min="2300" max="2300" width="25.140625" style="1" customWidth="1"/>
    <col min="2301" max="2301" width="17" style="1" customWidth="1"/>
    <col min="2302" max="2302" width="15.7109375" style="1" customWidth="1"/>
    <col min="2303" max="2303" width="26.140625" style="1" customWidth="1"/>
    <col min="2304" max="2304" width="90.85546875" style="1" customWidth="1"/>
    <col min="2305" max="2305" width="9.140625" style="1"/>
    <col min="2306" max="2306" width="11.140625" style="1" bestFit="1" customWidth="1"/>
    <col min="2307" max="2549" width="9.140625" style="1"/>
    <col min="2550" max="2550" width="15.42578125" style="1" customWidth="1"/>
    <col min="2551" max="2551" width="58.140625" style="1" customWidth="1"/>
    <col min="2552" max="2552" width="8.28515625" style="1" customWidth="1"/>
    <col min="2553" max="2553" width="10.42578125" style="1" customWidth="1"/>
    <col min="2554" max="2554" width="14.7109375" style="1" bestFit="1" customWidth="1"/>
    <col min="2555" max="2555" width="18.85546875" style="1" bestFit="1" customWidth="1"/>
    <col min="2556" max="2556" width="25.140625" style="1" customWidth="1"/>
    <col min="2557" max="2557" width="17" style="1" customWidth="1"/>
    <col min="2558" max="2558" width="15.7109375" style="1" customWidth="1"/>
    <col min="2559" max="2559" width="26.140625" style="1" customWidth="1"/>
    <col min="2560" max="2560" width="90.85546875" style="1" customWidth="1"/>
    <col min="2561" max="2561" width="9.140625" style="1"/>
    <col min="2562" max="2562" width="11.140625" style="1" bestFit="1" customWidth="1"/>
    <col min="2563" max="2805" width="9.140625" style="1"/>
    <col min="2806" max="2806" width="15.42578125" style="1" customWidth="1"/>
    <col min="2807" max="2807" width="58.140625" style="1" customWidth="1"/>
    <col min="2808" max="2808" width="8.28515625" style="1" customWidth="1"/>
    <col min="2809" max="2809" width="10.42578125" style="1" customWidth="1"/>
    <col min="2810" max="2810" width="14.7109375" style="1" bestFit="1" customWidth="1"/>
    <col min="2811" max="2811" width="18.85546875" style="1" bestFit="1" customWidth="1"/>
    <col min="2812" max="2812" width="25.140625" style="1" customWidth="1"/>
    <col min="2813" max="2813" width="17" style="1" customWidth="1"/>
    <col min="2814" max="2814" width="15.7109375" style="1" customWidth="1"/>
    <col min="2815" max="2815" width="26.140625" style="1" customWidth="1"/>
    <col min="2816" max="2816" width="90.85546875" style="1" customWidth="1"/>
    <col min="2817" max="2817" width="9.140625" style="1"/>
    <col min="2818" max="2818" width="11.140625" style="1" bestFit="1" customWidth="1"/>
    <col min="2819" max="3061" width="9.140625" style="1"/>
    <col min="3062" max="3062" width="15.42578125" style="1" customWidth="1"/>
    <col min="3063" max="3063" width="58.140625" style="1" customWidth="1"/>
    <col min="3064" max="3064" width="8.28515625" style="1" customWidth="1"/>
    <col min="3065" max="3065" width="10.42578125" style="1" customWidth="1"/>
    <col min="3066" max="3066" width="14.7109375" style="1" bestFit="1" customWidth="1"/>
    <col min="3067" max="3067" width="18.85546875" style="1" bestFit="1" customWidth="1"/>
    <col min="3068" max="3068" width="25.140625" style="1" customWidth="1"/>
    <col min="3069" max="3069" width="17" style="1" customWidth="1"/>
    <col min="3070" max="3070" width="15.7109375" style="1" customWidth="1"/>
    <col min="3071" max="3071" width="26.140625" style="1" customWidth="1"/>
    <col min="3072" max="3072" width="90.85546875" style="1" customWidth="1"/>
    <col min="3073" max="3073" width="9.140625" style="1"/>
    <col min="3074" max="3074" width="11.140625" style="1" bestFit="1" customWidth="1"/>
    <col min="3075" max="3317" width="9.140625" style="1"/>
    <col min="3318" max="3318" width="15.42578125" style="1" customWidth="1"/>
    <col min="3319" max="3319" width="58.140625" style="1" customWidth="1"/>
    <col min="3320" max="3320" width="8.28515625" style="1" customWidth="1"/>
    <col min="3321" max="3321" width="10.42578125" style="1" customWidth="1"/>
    <col min="3322" max="3322" width="14.7109375" style="1" bestFit="1" customWidth="1"/>
    <col min="3323" max="3323" width="18.85546875" style="1" bestFit="1" customWidth="1"/>
    <col min="3324" max="3324" width="25.140625" style="1" customWidth="1"/>
    <col min="3325" max="3325" width="17" style="1" customWidth="1"/>
    <col min="3326" max="3326" width="15.7109375" style="1" customWidth="1"/>
    <col min="3327" max="3327" width="26.140625" style="1" customWidth="1"/>
    <col min="3328" max="3328" width="90.85546875" style="1" customWidth="1"/>
    <col min="3329" max="3329" width="9.140625" style="1"/>
    <col min="3330" max="3330" width="11.140625" style="1" bestFit="1" customWidth="1"/>
    <col min="3331" max="3573" width="9.140625" style="1"/>
    <col min="3574" max="3574" width="15.42578125" style="1" customWidth="1"/>
    <col min="3575" max="3575" width="58.140625" style="1" customWidth="1"/>
    <col min="3576" max="3576" width="8.28515625" style="1" customWidth="1"/>
    <col min="3577" max="3577" width="10.42578125" style="1" customWidth="1"/>
    <col min="3578" max="3578" width="14.7109375" style="1" bestFit="1" customWidth="1"/>
    <col min="3579" max="3579" width="18.85546875" style="1" bestFit="1" customWidth="1"/>
    <col min="3580" max="3580" width="25.140625" style="1" customWidth="1"/>
    <col min="3581" max="3581" width="17" style="1" customWidth="1"/>
    <col min="3582" max="3582" width="15.7109375" style="1" customWidth="1"/>
    <col min="3583" max="3583" width="26.140625" style="1" customWidth="1"/>
    <col min="3584" max="3584" width="90.85546875" style="1" customWidth="1"/>
    <col min="3585" max="3585" width="9.140625" style="1"/>
    <col min="3586" max="3586" width="11.140625" style="1" bestFit="1" customWidth="1"/>
    <col min="3587" max="3829" width="9.140625" style="1"/>
    <col min="3830" max="3830" width="15.42578125" style="1" customWidth="1"/>
    <col min="3831" max="3831" width="58.140625" style="1" customWidth="1"/>
    <col min="3832" max="3832" width="8.28515625" style="1" customWidth="1"/>
    <col min="3833" max="3833" width="10.42578125" style="1" customWidth="1"/>
    <col min="3834" max="3834" width="14.7109375" style="1" bestFit="1" customWidth="1"/>
    <col min="3835" max="3835" width="18.85546875" style="1" bestFit="1" customWidth="1"/>
    <col min="3836" max="3836" width="25.140625" style="1" customWidth="1"/>
    <col min="3837" max="3837" width="17" style="1" customWidth="1"/>
    <col min="3838" max="3838" width="15.7109375" style="1" customWidth="1"/>
    <col min="3839" max="3839" width="26.140625" style="1" customWidth="1"/>
    <col min="3840" max="3840" width="90.85546875" style="1" customWidth="1"/>
    <col min="3841" max="3841" width="9.140625" style="1"/>
    <col min="3842" max="3842" width="11.140625" style="1" bestFit="1" customWidth="1"/>
    <col min="3843" max="4085" width="9.140625" style="1"/>
    <col min="4086" max="4086" width="15.42578125" style="1" customWidth="1"/>
    <col min="4087" max="4087" width="58.140625" style="1" customWidth="1"/>
    <col min="4088" max="4088" width="8.28515625" style="1" customWidth="1"/>
    <col min="4089" max="4089" width="10.42578125" style="1" customWidth="1"/>
    <col min="4090" max="4090" width="14.7109375" style="1" bestFit="1" customWidth="1"/>
    <col min="4091" max="4091" width="18.85546875" style="1" bestFit="1" customWidth="1"/>
    <col min="4092" max="4092" width="25.140625" style="1" customWidth="1"/>
    <col min="4093" max="4093" width="17" style="1" customWidth="1"/>
    <col min="4094" max="4094" width="15.7109375" style="1" customWidth="1"/>
    <col min="4095" max="4095" width="26.140625" style="1" customWidth="1"/>
    <col min="4096" max="4096" width="90.85546875" style="1" customWidth="1"/>
    <col min="4097" max="4097" width="9.140625" style="1"/>
    <col min="4098" max="4098" width="11.140625" style="1" bestFit="1" customWidth="1"/>
    <col min="4099" max="4341" width="9.140625" style="1"/>
    <col min="4342" max="4342" width="15.42578125" style="1" customWidth="1"/>
    <col min="4343" max="4343" width="58.140625" style="1" customWidth="1"/>
    <col min="4344" max="4344" width="8.28515625" style="1" customWidth="1"/>
    <col min="4345" max="4345" width="10.42578125" style="1" customWidth="1"/>
    <col min="4346" max="4346" width="14.7109375" style="1" bestFit="1" customWidth="1"/>
    <col min="4347" max="4347" width="18.85546875" style="1" bestFit="1" customWidth="1"/>
    <col min="4348" max="4348" width="25.140625" style="1" customWidth="1"/>
    <col min="4349" max="4349" width="17" style="1" customWidth="1"/>
    <col min="4350" max="4350" width="15.7109375" style="1" customWidth="1"/>
    <col min="4351" max="4351" width="26.140625" style="1" customWidth="1"/>
    <col min="4352" max="4352" width="90.85546875" style="1" customWidth="1"/>
    <col min="4353" max="4353" width="9.140625" style="1"/>
    <col min="4354" max="4354" width="11.140625" style="1" bestFit="1" customWidth="1"/>
    <col min="4355" max="4597" width="9.140625" style="1"/>
    <col min="4598" max="4598" width="15.42578125" style="1" customWidth="1"/>
    <col min="4599" max="4599" width="58.140625" style="1" customWidth="1"/>
    <col min="4600" max="4600" width="8.28515625" style="1" customWidth="1"/>
    <col min="4601" max="4601" width="10.42578125" style="1" customWidth="1"/>
    <col min="4602" max="4602" width="14.7109375" style="1" bestFit="1" customWidth="1"/>
    <col min="4603" max="4603" width="18.85546875" style="1" bestFit="1" customWidth="1"/>
    <col min="4604" max="4604" width="25.140625" style="1" customWidth="1"/>
    <col min="4605" max="4605" width="17" style="1" customWidth="1"/>
    <col min="4606" max="4606" width="15.7109375" style="1" customWidth="1"/>
    <col min="4607" max="4607" width="26.140625" style="1" customWidth="1"/>
    <col min="4608" max="4608" width="90.85546875" style="1" customWidth="1"/>
    <col min="4609" max="4609" width="9.140625" style="1"/>
    <col min="4610" max="4610" width="11.140625" style="1" bestFit="1" customWidth="1"/>
    <col min="4611" max="4853" width="9.140625" style="1"/>
    <col min="4854" max="4854" width="15.42578125" style="1" customWidth="1"/>
    <col min="4855" max="4855" width="58.140625" style="1" customWidth="1"/>
    <col min="4856" max="4856" width="8.28515625" style="1" customWidth="1"/>
    <col min="4857" max="4857" width="10.42578125" style="1" customWidth="1"/>
    <col min="4858" max="4858" width="14.7109375" style="1" bestFit="1" customWidth="1"/>
    <col min="4859" max="4859" width="18.85546875" style="1" bestFit="1" customWidth="1"/>
    <col min="4860" max="4860" width="25.140625" style="1" customWidth="1"/>
    <col min="4861" max="4861" width="17" style="1" customWidth="1"/>
    <col min="4862" max="4862" width="15.7109375" style="1" customWidth="1"/>
    <col min="4863" max="4863" width="26.140625" style="1" customWidth="1"/>
    <col min="4864" max="4864" width="90.85546875" style="1" customWidth="1"/>
    <col min="4865" max="4865" width="9.140625" style="1"/>
    <col min="4866" max="4866" width="11.140625" style="1" bestFit="1" customWidth="1"/>
    <col min="4867" max="5109" width="9.140625" style="1"/>
    <col min="5110" max="5110" width="15.42578125" style="1" customWidth="1"/>
    <col min="5111" max="5111" width="58.140625" style="1" customWidth="1"/>
    <col min="5112" max="5112" width="8.28515625" style="1" customWidth="1"/>
    <col min="5113" max="5113" width="10.42578125" style="1" customWidth="1"/>
    <col min="5114" max="5114" width="14.7109375" style="1" bestFit="1" customWidth="1"/>
    <col min="5115" max="5115" width="18.85546875" style="1" bestFit="1" customWidth="1"/>
    <col min="5116" max="5116" width="25.140625" style="1" customWidth="1"/>
    <col min="5117" max="5117" width="17" style="1" customWidth="1"/>
    <col min="5118" max="5118" width="15.7109375" style="1" customWidth="1"/>
    <col min="5119" max="5119" width="26.140625" style="1" customWidth="1"/>
    <col min="5120" max="5120" width="90.85546875" style="1" customWidth="1"/>
    <col min="5121" max="5121" width="9.140625" style="1"/>
    <col min="5122" max="5122" width="11.140625" style="1" bestFit="1" customWidth="1"/>
    <col min="5123" max="5365" width="9.140625" style="1"/>
    <col min="5366" max="5366" width="15.42578125" style="1" customWidth="1"/>
    <col min="5367" max="5367" width="58.140625" style="1" customWidth="1"/>
    <col min="5368" max="5368" width="8.28515625" style="1" customWidth="1"/>
    <col min="5369" max="5369" width="10.42578125" style="1" customWidth="1"/>
    <col min="5370" max="5370" width="14.7109375" style="1" bestFit="1" customWidth="1"/>
    <col min="5371" max="5371" width="18.85546875" style="1" bestFit="1" customWidth="1"/>
    <col min="5372" max="5372" width="25.140625" style="1" customWidth="1"/>
    <col min="5373" max="5373" width="17" style="1" customWidth="1"/>
    <col min="5374" max="5374" width="15.7109375" style="1" customWidth="1"/>
    <col min="5375" max="5375" width="26.140625" style="1" customWidth="1"/>
    <col min="5376" max="5376" width="90.85546875" style="1" customWidth="1"/>
    <col min="5377" max="5377" width="9.140625" style="1"/>
    <col min="5378" max="5378" width="11.140625" style="1" bestFit="1" customWidth="1"/>
    <col min="5379" max="5621" width="9.140625" style="1"/>
    <col min="5622" max="5622" width="15.42578125" style="1" customWidth="1"/>
    <col min="5623" max="5623" width="58.140625" style="1" customWidth="1"/>
    <col min="5624" max="5624" width="8.28515625" style="1" customWidth="1"/>
    <col min="5625" max="5625" width="10.42578125" style="1" customWidth="1"/>
    <col min="5626" max="5626" width="14.7109375" style="1" bestFit="1" customWidth="1"/>
    <col min="5627" max="5627" width="18.85546875" style="1" bestFit="1" customWidth="1"/>
    <col min="5628" max="5628" width="25.140625" style="1" customWidth="1"/>
    <col min="5629" max="5629" width="17" style="1" customWidth="1"/>
    <col min="5630" max="5630" width="15.7109375" style="1" customWidth="1"/>
    <col min="5631" max="5631" width="26.140625" style="1" customWidth="1"/>
    <col min="5632" max="5632" width="90.85546875" style="1" customWidth="1"/>
    <col min="5633" max="5633" width="9.140625" style="1"/>
    <col min="5634" max="5634" width="11.140625" style="1" bestFit="1" customWidth="1"/>
    <col min="5635" max="5877" width="9.140625" style="1"/>
    <col min="5878" max="5878" width="15.42578125" style="1" customWidth="1"/>
    <col min="5879" max="5879" width="58.140625" style="1" customWidth="1"/>
    <col min="5880" max="5880" width="8.28515625" style="1" customWidth="1"/>
    <col min="5881" max="5881" width="10.42578125" style="1" customWidth="1"/>
    <col min="5882" max="5882" width="14.7109375" style="1" bestFit="1" customWidth="1"/>
    <col min="5883" max="5883" width="18.85546875" style="1" bestFit="1" customWidth="1"/>
    <col min="5884" max="5884" width="25.140625" style="1" customWidth="1"/>
    <col min="5885" max="5885" width="17" style="1" customWidth="1"/>
    <col min="5886" max="5886" width="15.7109375" style="1" customWidth="1"/>
    <col min="5887" max="5887" width="26.140625" style="1" customWidth="1"/>
    <col min="5888" max="5888" width="90.85546875" style="1" customWidth="1"/>
    <col min="5889" max="5889" width="9.140625" style="1"/>
    <col min="5890" max="5890" width="11.140625" style="1" bestFit="1" customWidth="1"/>
    <col min="5891" max="6133" width="9.140625" style="1"/>
    <col min="6134" max="6134" width="15.42578125" style="1" customWidth="1"/>
    <col min="6135" max="6135" width="58.140625" style="1" customWidth="1"/>
    <col min="6136" max="6136" width="8.28515625" style="1" customWidth="1"/>
    <col min="6137" max="6137" width="10.42578125" style="1" customWidth="1"/>
    <col min="6138" max="6138" width="14.7109375" style="1" bestFit="1" customWidth="1"/>
    <col min="6139" max="6139" width="18.85546875" style="1" bestFit="1" customWidth="1"/>
    <col min="6140" max="6140" width="25.140625" style="1" customWidth="1"/>
    <col min="6141" max="6141" width="17" style="1" customWidth="1"/>
    <col min="6142" max="6142" width="15.7109375" style="1" customWidth="1"/>
    <col min="6143" max="6143" width="26.140625" style="1" customWidth="1"/>
    <col min="6144" max="6144" width="90.85546875" style="1" customWidth="1"/>
    <col min="6145" max="6145" width="9.140625" style="1"/>
    <col min="6146" max="6146" width="11.140625" style="1" bestFit="1" customWidth="1"/>
    <col min="6147" max="6389" width="9.140625" style="1"/>
    <col min="6390" max="6390" width="15.42578125" style="1" customWidth="1"/>
    <col min="6391" max="6391" width="58.140625" style="1" customWidth="1"/>
    <col min="6392" max="6392" width="8.28515625" style="1" customWidth="1"/>
    <col min="6393" max="6393" width="10.42578125" style="1" customWidth="1"/>
    <col min="6394" max="6394" width="14.7109375" style="1" bestFit="1" customWidth="1"/>
    <col min="6395" max="6395" width="18.85546875" style="1" bestFit="1" customWidth="1"/>
    <col min="6396" max="6396" width="25.140625" style="1" customWidth="1"/>
    <col min="6397" max="6397" width="17" style="1" customWidth="1"/>
    <col min="6398" max="6398" width="15.7109375" style="1" customWidth="1"/>
    <col min="6399" max="6399" width="26.140625" style="1" customWidth="1"/>
    <col min="6400" max="6400" width="90.85546875" style="1" customWidth="1"/>
    <col min="6401" max="6401" width="9.140625" style="1"/>
    <col min="6402" max="6402" width="11.140625" style="1" bestFit="1" customWidth="1"/>
    <col min="6403" max="6645" width="9.140625" style="1"/>
    <col min="6646" max="6646" width="15.42578125" style="1" customWidth="1"/>
    <col min="6647" max="6647" width="58.140625" style="1" customWidth="1"/>
    <col min="6648" max="6648" width="8.28515625" style="1" customWidth="1"/>
    <col min="6649" max="6649" width="10.42578125" style="1" customWidth="1"/>
    <col min="6650" max="6650" width="14.7109375" style="1" bestFit="1" customWidth="1"/>
    <col min="6651" max="6651" width="18.85546875" style="1" bestFit="1" customWidth="1"/>
    <col min="6652" max="6652" width="25.140625" style="1" customWidth="1"/>
    <col min="6653" max="6653" width="17" style="1" customWidth="1"/>
    <col min="6654" max="6654" width="15.7109375" style="1" customWidth="1"/>
    <col min="6655" max="6655" width="26.140625" style="1" customWidth="1"/>
    <col min="6656" max="6656" width="90.85546875" style="1" customWidth="1"/>
    <col min="6657" max="6657" width="9.140625" style="1"/>
    <col min="6658" max="6658" width="11.140625" style="1" bestFit="1" customWidth="1"/>
    <col min="6659" max="6901" width="9.140625" style="1"/>
    <col min="6902" max="6902" width="15.42578125" style="1" customWidth="1"/>
    <col min="6903" max="6903" width="58.140625" style="1" customWidth="1"/>
    <col min="6904" max="6904" width="8.28515625" style="1" customWidth="1"/>
    <col min="6905" max="6905" width="10.42578125" style="1" customWidth="1"/>
    <col min="6906" max="6906" width="14.7109375" style="1" bestFit="1" customWidth="1"/>
    <col min="6907" max="6907" width="18.85546875" style="1" bestFit="1" customWidth="1"/>
    <col min="6908" max="6908" width="25.140625" style="1" customWidth="1"/>
    <col min="6909" max="6909" width="17" style="1" customWidth="1"/>
    <col min="6910" max="6910" width="15.7109375" style="1" customWidth="1"/>
    <col min="6911" max="6911" width="26.140625" style="1" customWidth="1"/>
    <col min="6912" max="6912" width="90.85546875" style="1" customWidth="1"/>
    <col min="6913" max="6913" width="9.140625" style="1"/>
    <col min="6914" max="6914" width="11.140625" style="1" bestFit="1" customWidth="1"/>
    <col min="6915" max="7157" width="9.140625" style="1"/>
    <col min="7158" max="7158" width="15.42578125" style="1" customWidth="1"/>
    <col min="7159" max="7159" width="58.140625" style="1" customWidth="1"/>
    <col min="7160" max="7160" width="8.28515625" style="1" customWidth="1"/>
    <col min="7161" max="7161" width="10.42578125" style="1" customWidth="1"/>
    <col min="7162" max="7162" width="14.7109375" style="1" bestFit="1" customWidth="1"/>
    <col min="7163" max="7163" width="18.85546875" style="1" bestFit="1" customWidth="1"/>
    <col min="7164" max="7164" width="25.140625" style="1" customWidth="1"/>
    <col min="7165" max="7165" width="17" style="1" customWidth="1"/>
    <col min="7166" max="7166" width="15.7109375" style="1" customWidth="1"/>
    <col min="7167" max="7167" width="26.140625" style="1" customWidth="1"/>
    <col min="7168" max="7168" width="90.85546875" style="1" customWidth="1"/>
    <col min="7169" max="7169" width="9.140625" style="1"/>
    <col min="7170" max="7170" width="11.140625" style="1" bestFit="1" customWidth="1"/>
    <col min="7171" max="7413" width="9.140625" style="1"/>
    <col min="7414" max="7414" width="15.42578125" style="1" customWidth="1"/>
    <col min="7415" max="7415" width="58.140625" style="1" customWidth="1"/>
    <col min="7416" max="7416" width="8.28515625" style="1" customWidth="1"/>
    <col min="7417" max="7417" width="10.42578125" style="1" customWidth="1"/>
    <col min="7418" max="7418" width="14.7109375" style="1" bestFit="1" customWidth="1"/>
    <col min="7419" max="7419" width="18.85546875" style="1" bestFit="1" customWidth="1"/>
    <col min="7420" max="7420" width="25.140625" style="1" customWidth="1"/>
    <col min="7421" max="7421" width="17" style="1" customWidth="1"/>
    <col min="7422" max="7422" width="15.7109375" style="1" customWidth="1"/>
    <col min="7423" max="7423" width="26.140625" style="1" customWidth="1"/>
    <col min="7424" max="7424" width="90.85546875" style="1" customWidth="1"/>
    <col min="7425" max="7425" width="9.140625" style="1"/>
    <col min="7426" max="7426" width="11.140625" style="1" bestFit="1" customWidth="1"/>
    <col min="7427" max="7669" width="9.140625" style="1"/>
    <col min="7670" max="7670" width="15.42578125" style="1" customWidth="1"/>
    <col min="7671" max="7671" width="58.140625" style="1" customWidth="1"/>
    <col min="7672" max="7672" width="8.28515625" style="1" customWidth="1"/>
    <col min="7673" max="7673" width="10.42578125" style="1" customWidth="1"/>
    <col min="7674" max="7674" width="14.7109375" style="1" bestFit="1" customWidth="1"/>
    <col min="7675" max="7675" width="18.85546875" style="1" bestFit="1" customWidth="1"/>
    <col min="7676" max="7676" width="25.140625" style="1" customWidth="1"/>
    <col min="7677" max="7677" width="17" style="1" customWidth="1"/>
    <col min="7678" max="7678" width="15.7109375" style="1" customWidth="1"/>
    <col min="7679" max="7679" width="26.140625" style="1" customWidth="1"/>
    <col min="7680" max="7680" width="90.85546875" style="1" customWidth="1"/>
    <col min="7681" max="7681" width="9.140625" style="1"/>
    <col min="7682" max="7682" width="11.140625" style="1" bestFit="1" customWidth="1"/>
    <col min="7683" max="7925" width="9.140625" style="1"/>
    <col min="7926" max="7926" width="15.42578125" style="1" customWidth="1"/>
    <col min="7927" max="7927" width="58.140625" style="1" customWidth="1"/>
    <col min="7928" max="7928" width="8.28515625" style="1" customWidth="1"/>
    <col min="7929" max="7929" width="10.42578125" style="1" customWidth="1"/>
    <col min="7930" max="7930" width="14.7109375" style="1" bestFit="1" customWidth="1"/>
    <col min="7931" max="7931" width="18.85546875" style="1" bestFit="1" customWidth="1"/>
    <col min="7932" max="7932" width="25.140625" style="1" customWidth="1"/>
    <col min="7933" max="7933" width="17" style="1" customWidth="1"/>
    <col min="7934" max="7934" width="15.7109375" style="1" customWidth="1"/>
    <col min="7935" max="7935" width="26.140625" style="1" customWidth="1"/>
    <col min="7936" max="7936" width="90.85546875" style="1" customWidth="1"/>
    <col min="7937" max="7937" width="9.140625" style="1"/>
    <col min="7938" max="7938" width="11.140625" style="1" bestFit="1" customWidth="1"/>
    <col min="7939" max="8181" width="9.140625" style="1"/>
    <col min="8182" max="8182" width="15.42578125" style="1" customWidth="1"/>
    <col min="8183" max="8183" width="58.140625" style="1" customWidth="1"/>
    <col min="8184" max="8184" width="8.28515625" style="1" customWidth="1"/>
    <col min="8185" max="8185" width="10.42578125" style="1" customWidth="1"/>
    <col min="8186" max="8186" width="14.7109375" style="1" bestFit="1" customWidth="1"/>
    <col min="8187" max="8187" width="18.85546875" style="1" bestFit="1" customWidth="1"/>
    <col min="8188" max="8188" width="25.140625" style="1" customWidth="1"/>
    <col min="8189" max="8189" width="17" style="1" customWidth="1"/>
    <col min="8190" max="8190" width="15.7109375" style="1" customWidth="1"/>
    <col min="8191" max="8191" width="26.140625" style="1" customWidth="1"/>
    <col min="8192" max="8192" width="90.85546875" style="1" customWidth="1"/>
    <col min="8193" max="8193" width="9.140625" style="1"/>
    <col min="8194" max="8194" width="11.140625" style="1" bestFit="1" customWidth="1"/>
    <col min="8195" max="8437" width="9.140625" style="1"/>
    <col min="8438" max="8438" width="15.42578125" style="1" customWidth="1"/>
    <col min="8439" max="8439" width="58.140625" style="1" customWidth="1"/>
    <col min="8440" max="8440" width="8.28515625" style="1" customWidth="1"/>
    <col min="8441" max="8441" width="10.42578125" style="1" customWidth="1"/>
    <col min="8442" max="8442" width="14.7109375" style="1" bestFit="1" customWidth="1"/>
    <col min="8443" max="8443" width="18.85546875" style="1" bestFit="1" customWidth="1"/>
    <col min="8444" max="8444" width="25.140625" style="1" customWidth="1"/>
    <col min="8445" max="8445" width="17" style="1" customWidth="1"/>
    <col min="8446" max="8446" width="15.7109375" style="1" customWidth="1"/>
    <col min="8447" max="8447" width="26.140625" style="1" customWidth="1"/>
    <col min="8448" max="8448" width="90.85546875" style="1" customWidth="1"/>
    <col min="8449" max="8449" width="9.140625" style="1"/>
    <col min="8450" max="8450" width="11.140625" style="1" bestFit="1" customWidth="1"/>
    <col min="8451" max="8693" width="9.140625" style="1"/>
    <col min="8694" max="8694" width="15.42578125" style="1" customWidth="1"/>
    <col min="8695" max="8695" width="58.140625" style="1" customWidth="1"/>
    <col min="8696" max="8696" width="8.28515625" style="1" customWidth="1"/>
    <col min="8697" max="8697" width="10.42578125" style="1" customWidth="1"/>
    <col min="8698" max="8698" width="14.7109375" style="1" bestFit="1" customWidth="1"/>
    <col min="8699" max="8699" width="18.85546875" style="1" bestFit="1" customWidth="1"/>
    <col min="8700" max="8700" width="25.140625" style="1" customWidth="1"/>
    <col min="8701" max="8701" width="17" style="1" customWidth="1"/>
    <col min="8702" max="8702" width="15.7109375" style="1" customWidth="1"/>
    <col min="8703" max="8703" width="26.140625" style="1" customWidth="1"/>
    <col min="8704" max="8704" width="90.85546875" style="1" customWidth="1"/>
    <col min="8705" max="8705" width="9.140625" style="1"/>
    <col min="8706" max="8706" width="11.140625" style="1" bestFit="1" customWidth="1"/>
    <col min="8707" max="8949" width="9.140625" style="1"/>
    <col min="8950" max="8950" width="15.42578125" style="1" customWidth="1"/>
    <col min="8951" max="8951" width="58.140625" style="1" customWidth="1"/>
    <col min="8952" max="8952" width="8.28515625" style="1" customWidth="1"/>
    <col min="8953" max="8953" width="10.42578125" style="1" customWidth="1"/>
    <col min="8954" max="8954" width="14.7109375" style="1" bestFit="1" customWidth="1"/>
    <col min="8955" max="8955" width="18.85546875" style="1" bestFit="1" customWidth="1"/>
    <col min="8956" max="8956" width="25.140625" style="1" customWidth="1"/>
    <col min="8957" max="8957" width="17" style="1" customWidth="1"/>
    <col min="8958" max="8958" width="15.7109375" style="1" customWidth="1"/>
    <col min="8959" max="8959" width="26.140625" style="1" customWidth="1"/>
    <col min="8960" max="8960" width="90.85546875" style="1" customWidth="1"/>
    <col min="8961" max="8961" width="9.140625" style="1"/>
    <col min="8962" max="8962" width="11.140625" style="1" bestFit="1" customWidth="1"/>
    <col min="8963" max="9205" width="9.140625" style="1"/>
    <col min="9206" max="9206" width="15.42578125" style="1" customWidth="1"/>
    <col min="9207" max="9207" width="58.140625" style="1" customWidth="1"/>
    <col min="9208" max="9208" width="8.28515625" style="1" customWidth="1"/>
    <col min="9209" max="9209" width="10.42578125" style="1" customWidth="1"/>
    <col min="9210" max="9210" width="14.7109375" style="1" bestFit="1" customWidth="1"/>
    <col min="9211" max="9211" width="18.85546875" style="1" bestFit="1" customWidth="1"/>
    <col min="9212" max="9212" width="25.140625" style="1" customWidth="1"/>
    <col min="9213" max="9213" width="17" style="1" customWidth="1"/>
    <col min="9214" max="9214" width="15.7109375" style="1" customWidth="1"/>
    <col min="9215" max="9215" width="26.140625" style="1" customWidth="1"/>
    <col min="9216" max="9216" width="90.85546875" style="1" customWidth="1"/>
    <col min="9217" max="9217" width="9.140625" style="1"/>
    <col min="9218" max="9218" width="11.140625" style="1" bestFit="1" customWidth="1"/>
    <col min="9219" max="9461" width="9.140625" style="1"/>
    <col min="9462" max="9462" width="15.42578125" style="1" customWidth="1"/>
    <col min="9463" max="9463" width="58.140625" style="1" customWidth="1"/>
    <col min="9464" max="9464" width="8.28515625" style="1" customWidth="1"/>
    <col min="9465" max="9465" width="10.42578125" style="1" customWidth="1"/>
    <col min="9466" max="9466" width="14.7109375" style="1" bestFit="1" customWidth="1"/>
    <col min="9467" max="9467" width="18.85546875" style="1" bestFit="1" customWidth="1"/>
    <col min="9468" max="9468" width="25.140625" style="1" customWidth="1"/>
    <col min="9469" max="9469" width="17" style="1" customWidth="1"/>
    <col min="9470" max="9470" width="15.7109375" style="1" customWidth="1"/>
    <col min="9471" max="9471" width="26.140625" style="1" customWidth="1"/>
    <col min="9472" max="9472" width="90.85546875" style="1" customWidth="1"/>
    <col min="9473" max="9473" width="9.140625" style="1"/>
    <col min="9474" max="9474" width="11.140625" style="1" bestFit="1" customWidth="1"/>
    <col min="9475" max="9717" width="9.140625" style="1"/>
    <col min="9718" max="9718" width="15.42578125" style="1" customWidth="1"/>
    <col min="9719" max="9719" width="58.140625" style="1" customWidth="1"/>
    <col min="9720" max="9720" width="8.28515625" style="1" customWidth="1"/>
    <col min="9721" max="9721" width="10.42578125" style="1" customWidth="1"/>
    <col min="9722" max="9722" width="14.7109375" style="1" bestFit="1" customWidth="1"/>
    <col min="9723" max="9723" width="18.85546875" style="1" bestFit="1" customWidth="1"/>
    <col min="9724" max="9724" width="25.140625" style="1" customWidth="1"/>
    <col min="9725" max="9725" width="17" style="1" customWidth="1"/>
    <col min="9726" max="9726" width="15.7109375" style="1" customWidth="1"/>
    <col min="9727" max="9727" width="26.140625" style="1" customWidth="1"/>
    <col min="9728" max="9728" width="90.85546875" style="1" customWidth="1"/>
    <col min="9729" max="9729" width="9.140625" style="1"/>
    <col min="9730" max="9730" width="11.140625" style="1" bestFit="1" customWidth="1"/>
    <col min="9731" max="9973" width="9.140625" style="1"/>
    <col min="9974" max="9974" width="15.42578125" style="1" customWidth="1"/>
    <col min="9975" max="9975" width="58.140625" style="1" customWidth="1"/>
    <col min="9976" max="9976" width="8.28515625" style="1" customWidth="1"/>
    <col min="9977" max="9977" width="10.42578125" style="1" customWidth="1"/>
    <col min="9978" max="9978" width="14.7109375" style="1" bestFit="1" customWidth="1"/>
    <col min="9979" max="9979" width="18.85546875" style="1" bestFit="1" customWidth="1"/>
    <col min="9980" max="9980" width="25.140625" style="1" customWidth="1"/>
    <col min="9981" max="9981" width="17" style="1" customWidth="1"/>
    <col min="9982" max="9982" width="15.7109375" style="1" customWidth="1"/>
    <col min="9983" max="9983" width="26.140625" style="1" customWidth="1"/>
    <col min="9984" max="9984" width="90.85546875" style="1" customWidth="1"/>
    <col min="9985" max="9985" width="9.140625" style="1"/>
    <col min="9986" max="9986" width="11.140625" style="1" bestFit="1" customWidth="1"/>
    <col min="9987" max="10229" width="9.140625" style="1"/>
    <col min="10230" max="10230" width="15.42578125" style="1" customWidth="1"/>
    <col min="10231" max="10231" width="58.140625" style="1" customWidth="1"/>
    <col min="10232" max="10232" width="8.28515625" style="1" customWidth="1"/>
    <col min="10233" max="10233" width="10.42578125" style="1" customWidth="1"/>
    <col min="10234" max="10234" width="14.7109375" style="1" bestFit="1" customWidth="1"/>
    <col min="10235" max="10235" width="18.85546875" style="1" bestFit="1" customWidth="1"/>
    <col min="10236" max="10236" width="25.140625" style="1" customWidth="1"/>
    <col min="10237" max="10237" width="17" style="1" customWidth="1"/>
    <col min="10238" max="10238" width="15.7109375" style="1" customWidth="1"/>
    <col min="10239" max="10239" width="26.140625" style="1" customWidth="1"/>
    <col min="10240" max="10240" width="90.85546875" style="1" customWidth="1"/>
    <col min="10241" max="10241" width="9.140625" style="1"/>
    <col min="10242" max="10242" width="11.140625" style="1" bestFit="1" customWidth="1"/>
    <col min="10243" max="10485" width="9.140625" style="1"/>
    <col min="10486" max="10486" width="15.42578125" style="1" customWidth="1"/>
    <col min="10487" max="10487" width="58.140625" style="1" customWidth="1"/>
    <col min="10488" max="10488" width="8.28515625" style="1" customWidth="1"/>
    <col min="10489" max="10489" width="10.42578125" style="1" customWidth="1"/>
    <col min="10490" max="10490" width="14.7109375" style="1" bestFit="1" customWidth="1"/>
    <col min="10491" max="10491" width="18.85546875" style="1" bestFit="1" customWidth="1"/>
    <col min="10492" max="10492" width="25.140625" style="1" customWidth="1"/>
    <col min="10493" max="10493" width="17" style="1" customWidth="1"/>
    <col min="10494" max="10494" width="15.7109375" style="1" customWidth="1"/>
    <col min="10495" max="10495" width="26.140625" style="1" customWidth="1"/>
    <col min="10496" max="10496" width="90.85546875" style="1" customWidth="1"/>
    <col min="10497" max="10497" width="9.140625" style="1"/>
    <col min="10498" max="10498" width="11.140625" style="1" bestFit="1" customWidth="1"/>
    <col min="10499" max="10741" width="9.140625" style="1"/>
    <col min="10742" max="10742" width="15.42578125" style="1" customWidth="1"/>
    <col min="10743" max="10743" width="58.140625" style="1" customWidth="1"/>
    <col min="10744" max="10744" width="8.28515625" style="1" customWidth="1"/>
    <col min="10745" max="10745" width="10.42578125" style="1" customWidth="1"/>
    <col min="10746" max="10746" width="14.7109375" style="1" bestFit="1" customWidth="1"/>
    <col min="10747" max="10747" width="18.85546875" style="1" bestFit="1" customWidth="1"/>
    <col min="10748" max="10748" width="25.140625" style="1" customWidth="1"/>
    <col min="10749" max="10749" width="17" style="1" customWidth="1"/>
    <col min="10750" max="10750" width="15.7109375" style="1" customWidth="1"/>
    <col min="10751" max="10751" width="26.140625" style="1" customWidth="1"/>
    <col min="10752" max="10752" width="90.85546875" style="1" customWidth="1"/>
    <col min="10753" max="10753" width="9.140625" style="1"/>
    <col min="10754" max="10754" width="11.140625" style="1" bestFit="1" customWidth="1"/>
    <col min="10755" max="10997" width="9.140625" style="1"/>
    <col min="10998" max="10998" width="15.42578125" style="1" customWidth="1"/>
    <col min="10999" max="10999" width="58.140625" style="1" customWidth="1"/>
    <col min="11000" max="11000" width="8.28515625" style="1" customWidth="1"/>
    <col min="11001" max="11001" width="10.42578125" style="1" customWidth="1"/>
    <col min="11002" max="11002" width="14.7109375" style="1" bestFit="1" customWidth="1"/>
    <col min="11003" max="11003" width="18.85546875" style="1" bestFit="1" customWidth="1"/>
    <col min="11004" max="11004" width="25.140625" style="1" customWidth="1"/>
    <col min="11005" max="11005" width="17" style="1" customWidth="1"/>
    <col min="11006" max="11006" width="15.7109375" style="1" customWidth="1"/>
    <col min="11007" max="11007" width="26.140625" style="1" customWidth="1"/>
    <col min="11008" max="11008" width="90.85546875" style="1" customWidth="1"/>
    <col min="11009" max="11009" width="9.140625" style="1"/>
    <col min="11010" max="11010" width="11.140625" style="1" bestFit="1" customWidth="1"/>
    <col min="11011" max="11253" width="9.140625" style="1"/>
    <col min="11254" max="11254" width="15.42578125" style="1" customWidth="1"/>
    <col min="11255" max="11255" width="58.140625" style="1" customWidth="1"/>
    <col min="11256" max="11256" width="8.28515625" style="1" customWidth="1"/>
    <col min="11257" max="11257" width="10.42578125" style="1" customWidth="1"/>
    <col min="11258" max="11258" width="14.7109375" style="1" bestFit="1" customWidth="1"/>
    <col min="11259" max="11259" width="18.85546875" style="1" bestFit="1" customWidth="1"/>
    <col min="11260" max="11260" width="25.140625" style="1" customWidth="1"/>
    <col min="11261" max="11261" width="17" style="1" customWidth="1"/>
    <col min="11262" max="11262" width="15.7109375" style="1" customWidth="1"/>
    <col min="11263" max="11263" width="26.140625" style="1" customWidth="1"/>
    <col min="11264" max="11264" width="90.85546875" style="1" customWidth="1"/>
    <col min="11265" max="11265" width="9.140625" style="1"/>
    <col min="11266" max="11266" width="11.140625" style="1" bestFit="1" customWidth="1"/>
    <col min="11267" max="11509" width="9.140625" style="1"/>
    <col min="11510" max="11510" width="15.42578125" style="1" customWidth="1"/>
    <col min="11511" max="11511" width="58.140625" style="1" customWidth="1"/>
    <col min="11512" max="11512" width="8.28515625" style="1" customWidth="1"/>
    <col min="11513" max="11513" width="10.42578125" style="1" customWidth="1"/>
    <col min="11514" max="11514" width="14.7109375" style="1" bestFit="1" customWidth="1"/>
    <col min="11515" max="11515" width="18.85546875" style="1" bestFit="1" customWidth="1"/>
    <col min="11516" max="11516" width="25.140625" style="1" customWidth="1"/>
    <col min="11517" max="11517" width="17" style="1" customWidth="1"/>
    <col min="11518" max="11518" width="15.7109375" style="1" customWidth="1"/>
    <col min="11519" max="11519" width="26.140625" style="1" customWidth="1"/>
    <col min="11520" max="11520" width="90.85546875" style="1" customWidth="1"/>
    <col min="11521" max="11521" width="9.140625" style="1"/>
    <col min="11522" max="11522" width="11.140625" style="1" bestFit="1" customWidth="1"/>
    <col min="11523" max="11765" width="9.140625" style="1"/>
    <col min="11766" max="11766" width="15.42578125" style="1" customWidth="1"/>
    <col min="11767" max="11767" width="58.140625" style="1" customWidth="1"/>
    <col min="11768" max="11768" width="8.28515625" style="1" customWidth="1"/>
    <col min="11769" max="11769" width="10.42578125" style="1" customWidth="1"/>
    <col min="11770" max="11770" width="14.7109375" style="1" bestFit="1" customWidth="1"/>
    <col min="11771" max="11771" width="18.85546875" style="1" bestFit="1" customWidth="1"/>
    <col min="11772" max="11772" width="25.140625" style="1" customWidth="1"/>
    <col min="11773" max="11773" width="17" style="1" customWidth="1"/>
    <col min="11774" max="11774" width="15.7109375" style="1" customWidth="1"/>
    <col min="11775" max="11775" width="26.140625" style="1" customWidth="1"/>
    <col min="11776" max="11776" width="90.85546875" style="1" customWidth="1"/>
    <col min="11777" max="11777" width="9.140625" style="1"/>
    <col min="11778" max="11778" width="11.140625" style="1" bestFit="1" customWidth="1"/>
    <col min="11779" max="12021" width="9.140625" style="1"/>
    <col min="12022" max="12022" width="15.42578125" style="1" customWidth="1"/>
    <col min="12023" max="12023" width="58.140625" style="1" customWidth="1"/>
    <col min="12024" max="12024" width="8.28515625" style="1" customWidth="1"/>
    <col min="12025" max="12025" width="10.42578125" style="1" customWidth="1"/>
    <col min="12026" max="12026" width="14.7109375" style="1" bestFit="1" customWidth="1"/>
    <col min="12027" max="12027" width="18.85546875" style="1" bestFit="1" customWidth="1"/>
    <col min="12028" max="12028" width="25.140625" style="1" customWidth="1"/>
    <col min="12029" max="12029" width="17" style="1" customWidth="1"/>
    <col min="12030" max="12030" width="15.7109375" style="1" customWidth="1"/>
    <col min="12031" max="12031" width="26.140625" style="1" customWidth="1"/>
    <col min="12032" max="12032" width="90.85546875" style="1" customWidth="1"/>
    <col min="12033" max="12033" width="9.140625" style="1"/>
    <col min="12034" max="12034" width="11.140625" style="1" bestFit="1" customWidth="1"/>
    <col min="12035" max="12277" width="9.140625" style="1"/>
    <col min="12278" max="12278" width="15.42578125" style="1" customWidth="1"/>
    <col min="12279" max="12279" width="58.140625" style="1" customWidth="1"/>
    <col min="12280" max="12280" width="8.28515625" style="1" customWidth="1"/>
    <col min="12281" max="12281" width="10.42578125" style="1" customWidth="1"/>
    <col min="12282" max="12282" width="14.7109375" style="1" bestFit="1" customWidth="1"/>
    <col min="12283" max="12283" width="18.85546875" style="1" bestFit="1" customWidth="1"/>
    <col min="12284" max="12284" width="25.140625" style="1" customWidth="1"/>
    <col min="12285" max="12285" width="17" style="1" customWidth="1"/>
    <col min="12286" max="12286" width="15.7109375" style="1" customWidth="1"/>
    <col min="12287" max="12287" width="26.140625" style="1" customWidth="1"/>
    <col min="12288" max="12288" width="90.85546875" style="1" customWidth="1"/>
    <col min="12289" max="12289" width="9.140625" style="1"/>
    <col min="12290" max="12290" width="11.140625" style="1" bestFit="1" customWidth="1"/>
    <col min="12291" max="12533" width="9.140625" style="1"/>
    <col min="12534" max="12534" width="15.42578125" style="1" customWidth="1"/>
    <col min="12535" max="12535" width="58.140625" style="1" customWidth="1"/>
    <col min="12536" max="12536" width="8.28515625" style="1" customWidth="1"/>
    <col min="12537" max="12537" width="10.42578125" style="1" customWidth="1"/>
    <col min="12538" max="12538" width="14.7109375" style="1" bestFit="1" customWidth="1"/>
    <col min="12539" max="12539" width="18.85546875" style="1" bestFit="1" customWidth="1"/>
    <col min="12540" max="12540" width="25.140625" style="1" customWidth="1"/>
    <col min="12541" max="12541" width="17" style="1" customWidth="1"/>
    <col min="12542" max="12542" width="15.7109375" style="1" customWidth="1"/>
    <col min="12543" max="12543" width="26.140625" style="1" customWidth="1"/>
    <col min="12544" max="12544" width="90.85546875" style="1" customWidth="1"/>
    <col min="12545" max="12545" width="9.140625" style="1"/>
    <col min="12546" max="12546" width="11.140625" style="1" bestFit="1" customWidth="1"/>
    <col min="12547" max="12789" width="9.140625" style="1"/>
    <col min="12790" max="12790" width="15.42578125" style="1" customWidth="1"/>
    <col min="12791" max="12791" width="58.140625" style="1" customWidth="1"/>
    <col min="12792" max="12792" width="8.28515625" style="1" customWidth="1"/>
    <col min="12793" max="12793" width="10.42578125" style="1" customWidth="1"/>
    <col min="12794" max="12794" width="14.7109375" style="1" bestFit="1" customWidth="1"/>
    <col min="12795" max="12795" width="18.85546875" style="1" bestFit="1" customWidth="1"/>
    <col min="12796" max="12796" width="25.140625" style="1" customWidth="1"/>
    <col min="12797" max="12797" width="17" style="1" customWidth="1"/>
    <col min="12798" max="12798" width="15.7109375" style="1" customWidth="1"/>
    <col min="12799" max="12799" width="26.140625" style="1" customWidth="1"/>
    <col min="12800" max="12800" width="90.85546875" style="1" customWidth="1"/>
    <col min="12801" max="12801" width="9.140625" style="1"/>
    <col min="12802" max="12802" width="11.140625" style="1" bestFit="1" customWidth="1"/>
    <col min="12803" max="13045" width="9.140625" style="1"/>
    <col min="13046" max="13046" width="15.42578125" style="1" customWidth="1"/>
    <col min="13047" max="13047" width="58.140625" style="1" customWidth="1"/>
    <col min="13048" max="13048" width="8.28515625" style="1" customWidth="1"/>
    <col min="13049" max="13049" width="10.42578125" style="1" customWidth="1"/>
    <col min="13050" max="13050" width="14.7109375" style="1" bestFit="1" customWidth="1"/>
    <col min="13051" max="13051" width="18.85546875" style="1" bestFit="1" customWidth="1"/>
    <col min="13052" max="13052" width="25.140625" style="1" customWidth="1"/>
    <col min="13053" max="13053" width="17" style="1" customWidth="1"/>
    <col min="13054" max="13054" width="15.7109375" style="1" customWidth="1"/>
    <col min="13055" max="13055" width="26.140625" style="1" customWidth="1"/>
    <col min="13056" max="13056" width="90.85546875" style="1" customWidth="1"/>
    <col min="13057" max="13057" width="9.140625" style="1"/>
    <col min="13058" max="13058" width="11.140625" style="1" bestFit="1" customWidth="1"/>
    <col min="13059" max="13301" width="9.140625" style="1"/>
    <col min="13302" max="13302" width="15.42578125" style="1" customWidth="1"/>
    <col min="13303" max="13303" width="58.140625" style="1" customWidth="1"/>
    <col min="13304" max="13304" width="8.28515625" style="1" customWidth="1"/>
    <col min="13305" max="13305" width="10.42578125" style="1" customWidth="1"/>
    <col min="13306" max="13306" width="14.7109375" style="1" bestFit="1" customWidth="1"/>
    <col min="13307" max="13307" width="18.85546875" style="1" bestFit="1" customWidth="1"/>
    <col min="13308" max="13308" width="25.140625" style="1" customWidth="1"/>
    <col min="13309" max="13309" width="17" style="1" customWidth="1"/>
    <col min="13310" max="13310" width="15.7109375" style="1" customWidth="1"/>
    <col min="13311" max="13311" width="26.140625" style="1" customWidth="1"/>
    <col min="13312" max="13312" width="90.85546875" style="1" customWidth="1"/>
    <col min="13313" max="13313" width="9.140625" style="1"/>
    <col min="13314" max="13314" width="11.140625" style="1" bestFit="1" customWidth="1"/>
    <col min="13315" max="13557" width="9.140625" style="1"/>
    <col min="13558" max="13558" width="15.42578125" style="1" customWidth="1"/>
    <col min="13559" max="13559" width="58.140625" style="1" customWidth="1"/>
    <col min="13560" max="13560" width="8.28515625" style="1" customWidth="1"/>
    <col min="13561" max="13561" width="10.42578125" style="1" customWidth="1"/>
    <col min="13562" max="13562" width="14.7109375" style="1" bestFit="1" customWidth="1"/>
    <col min="13563" max="13563" width="18.85546875" style="1" bestFit="1" customWidth="1"/>
    <col min="13564" max="13564" width="25.140625" style="1" customWidth="1"/>
    <col min="13565" max="13565" width="17" style="1" customWidth="1"/>
    <col min="13566" max="13566" width="15.7109375" style="1" customWidth="1"/>
    <col min="13567" max="13567" width="26.140625" style="1" customWidth="1"/>
    <col min="13568" max="13568" width="90.85546875" style="1" customWidth="1"/>
    <col min="13569" max="13569" width="9.140625" style="1"/>
    <col min="13570" max="13570" width="11.140625" style="1" bestFit="1" customWidth="1"/>
    <col min="13571" max="13813" width="9.140625" style="1"/>
    <col min="13814" max="13814" width="15.42578125" style="1" customWidth="1"/>
    <col min="13815" max="13815" width="58.140625" style="1" customWidth="1"/>
    <col min="13816" max="13816" width="8.28515625" style="1" customWidth="1"/>
    <col min="13817" max="13817" width="10.42578125" style="1" customWidth="1"/>
    <col min="13818" max="13818" width="14.7109375" style="1" bestFit="1" customWidth="1"/>
    <col min="13819" max="13819" width="18.85546875" style="1" bestFit="1" customWidth="1"/>
    <col min="13820" max="13820" width="25.140625" style="1" customWidth="1"/>
    <col min="13821" max="13821" width="17" style="1" customWidth="1"/>
    <col min="13822" max="13822" width="15.7109375" style="1" customWidth="1"/>
    <col min="13823" max="13823" width="26.140625" style="1" customWidth="1"/>
    <col min="13824" max="13824" width="90.85546875" style="1" customWidth="1"/>
    <col min="13825" max="13825" width="9.140625" style="1"/>
    <col min="13826" max="13826" width="11.140625" style="1" bestFit="1" customWidth="1"/>
    <col min="13827" max="14069" width="9.140625" style="1"/>
    <col min="14070" max="14070" width="15.42578125" style="1" customWidth="1"/>
    <col min="14071" max="14071" width="58.140625" style="1" customWidth="1"/>
    <col min="14072" max="14072" width="8.28515625" style="1" customWidth="1"/>
    <col min="14073" max="14073" width="10.42578125" style="1" customWidth="1"/>
    <col min="14074" max="14074" width="14.7109375" style="1" bestFit="1" customWidth="1"/>
    <col min="14075" max="14075" width="18.85546875" style="1" bestFit="1" customWidth="1"/>
    <col min="14076" max="14076" width="25.140625" style="1" customWidth="1"/>
    <col min="14077" max="14077" width="17" style="1" customWidth="1"/>
    <col min="14078" max="14078" width="15.7109375" style="1" customWidth="1"/>
    <col min="14079" max="14079" width="26.140625" style="1" customWidth="1"/>
    <col min="14080" max="14080" width="90.85546875" style="1" customWidth="1"/>
    <col min="14081" max="14081" width="9.140625" style="1"/>
    <col min="14082" max="14082" width="11.140625" style="1" bestFit="1" customWidth="1"/>
    <col min="14083" max="14325" width="9.140625" style="1"/>
    <col min="14326" max="14326" width="15.42578125" style="1" customWidth="1"/>
    <col min="14327" max="14327" width="58.140625" style="1" customWidth="1"/>
    <col min="14328" max="14328" width="8.28515625" style="1" customWidth="1"/>
    <col min="14329" max="14329" width="10.42578125" style="1" customWidth="1"/>
    <col min="14330" max="14330" width="14.7109375" style="1" bestFit="1" customWidth="1"/>
    <col min="14331" max="14331" width="18.85546875" style="1" bestFit="1" customWidth="1"/>
    <col min="14332" max="14332" width="25.140625" style="1" customWidth="1"/>
    <col min="14333" max="14333" width="17" style="1" customWidth="1"/>
    <col min="14334" max="14334" width="15.7109375" style="1" customWidth="1"/>
    <col min="14335" max="14335" width="26.140625" style="1" customWidth="1"/>
    <col min="14336" max="14336" width="90.85546875" style="1" customWidth="1"/>
    <col min="14337" max="14337" width="9.140625" style="1"/>
    <col min="14338" max="14338" width="11.140625" style="1" bestFit="1" customWidth="1"/>
    <col min="14339" max="14581" width="9.140625" style="1"/>
    <col min="14582" max="14582" width="15.42578125" style="1" customWidth="1"/>
    <col min="14583" max="14583" width="58.140625" style="1" customWidth="1"/>
    <col min="14584" max="14584" width="8.28515625" style="1" customWidth="1"/>
    <col min="14585" max="14585" width="10.42578125" style="1" customWidth="1"/>
    <col min="14586" max="14586" width="14.7109375" style="1" bestFit="1" customWidth="1"/>
    <col min="14587" max="14587" width="18.85546875" style="1" bestFit="1" customWidth="1"/>
    <col min="14588" max="14588" width="25.140625" style="1" customWidth="1"/>
    <col min="14589" max="14589" width="17" style="1" customWidth="1"/>
    <col min="14590" max="14590" width="15.7109375" style="1" customWidth="1"/>
    <col min="14591" max="14591" width="26.140625" style="1" customWidth="1"/>
    <col min="14592" max="14592" width="90.85546875" style="1" customWidth="1"/>
    <col min="14593" max="14593" width="9.140625" style="1"/>
    <col min="14594" max="14594" width="11.140625" style="1" bestFit="1" customWidth="1"/>
    <col min="14595" max="14837" width="9.140625" style="1"/>
    <col min="14838" max="14838" width="15.42578125" style="1" customWidth="1"/>
    <col min="14839" max="14839" width="58.140625" style="1" customWidth="1"/>
    <col min="14840" max="14840" width="8.28515625" style="1" customWidth="1"/>
    <col min="14841" max="14841" width="10.42578125" style="1" customWidth="1"/>
    <col min="14842" max="14842" width="14.7109375" style="1" bestFit="1" customWidth="1"/>
    <col min="14843" max="14843" width="18.85546875" style="1" bestFit="1" customWidth="1"/>
    <col min="14844" max="14844" width="25.140625" style="1" customWidth="1"/>
    <col min="14845" max="14845" width="17" style="1" customWidth="1"/>
    <col min="14846" max="14846" width="15.7109375" style="1" customWidth="1"/>
    <col min="14847" max="14847" width="26.140625" style="1" customWidth="1"/>
    <col min="14848" max="14848" width="90.85546875" style="1" customWidth="1"/>
    <col min="14849" max="14849" width="9.140625" style="1"/>
    <col min="14850" max="14850" width="11.140625" style="1" bestFit="1" customWidth="1"/>
    <col min="14851" max="15093" width="9.140625" style="1"/>
    <col min="15094" max="15094" width="15.42578125" style="1" customWidth="1"/>
    <col min="15095" max="15095" width="58.140625" style="1" customWidth="1"/>
    <col min="15096" max="15096" width="8.28515625" style="1" customWidth="1"/>
    <col min="15097" max="15097" width="10.42578125" style="1" customWidth="1"/>
    <col min="15098" max="15098" width="14.7109375" style="1" bestFit="1" customWidth="1"/>
    <col min="15099" max="15099" width="18.85546875" style="1" bestFit="1" customWidth="1"/>
    <col min="15100" max="15100" width="25.140625" style="1" customWidth="1"/>
    <col min="15101" max="15101" width="17" style="1" customWidth="1"/>
    <col min="15102" max="15102" width="15.7109375" style="1" customWidth="1"/>
    <col min="15103" max="15103" width="26.140625" style="1" customWidth="1"/>
    <col min="15104" max="15104" width="90.85546875" style="1" customWidth="1"/>
    <col min="15105" max="15105" width="9.140625" style="1"/>
    <col min="15106" max="15106" width="11.140625" style="1" bestFit="1" customWidth="1"/>
    <col min="15107" max="15349" width="9.140625" style="1"/>
    <col min="15350" max="15350" width="15.42578125" style="1" customWidth="1"/>
    <col min="15351" max="15351" width="58.140625" style="1" customWidth="1"/>
    <col min="15352" max="15352" width="8.28515625" style="1" customWidth="1"/>
    <col min="15353" max="15353" width="10.42578125" style="1" customWidth="1"/>
    <col min="15354" max="15354" width="14.7109375" style="1" bestFit="1" customWidth="1"/>
    <col min="15355" max="15355" width="18.85546875" style="1" bestFit="1" customWidth="1"/>
    <col min="15356" max="15356" width="25.140625" style="1" customWidth="1"/>
    <col min="15357" max="15357" width="17" style="1" customWidth="1"/>
    <col min="15358" max="15358" width="15.7109375" style="1" customWidth="1"/>
    <col min="15359" max="15359" width="26.140625" style="1" customWidth="1"/>
    <col min="15360" max="15360" width="90.85546875" style="1" customWidth="1"/>
    <col min="15361" max="15361" width="9.140625" style="1"/>
    <col min="15362" max="15362" width="11.140625" style="1" bestFit="1" customWidth="1"/>
    <col min="15363" max="15605" width="9.140625" style="1"/>
    <col min="15606" max="15606" width="15.42578125" style="1" customWidth="1"/>
    <col min="15607" max="15607" width="58.140625" style="1" customWidth="1"/>
    <col min="15608" max="15608" width="8.28515625" style="1" customWidth="1"/>
    <col min="15609" max="15609" width="10.42578125" style="1" customWidth="1"/>
    <col min="15610" max="15610" width="14.7109375" style="1" bestFit="1" customWidth="1"/>
    <col min="15611" max="15611" width="18.85546875" style="1" bestFit="1" customWidth="1"/>
    <col min="15612" max="15612" width="25.140625" style="1" customWidth="1"/>
    <col min="15613" max="15613" width="17" style="1" customWidth="1"/>
    <col min="15614" max="15614" width="15.7109375" style="1" customWidth="1"/>
    <col min="15615" max="15615" width="26.140625" style="1" customWidth="1"/>
    <col min="15616" max="15616" width="90.85546875" style="1" customWidth="1"/>
    <col min="15617" max="15617" width="9.140625" style="1"/>
    <col min="15618" max="15618" width="11.140625" style="1" bestFit="1" customWidth="1"/>
    <col min="15619" max="15861" width="9.140625" style="1"/>
    <col min="15862" max="15862" width="15.42578125" style="1" customWidth="1"/>
    <col min="15863" max="15863" width="58.140625" style="1" customWidth="1"/>
    <col min="15864" max="15864" width="8.28515625" style="1" customWidth="1"/>
    <col min="15865" max="15865" width="10.42578125" style="1" customWidth="1"/>
    <col min="15866" max="15866" width="14.7109375" style="1" bestFit="1" customWidth="1"/>
    <col min="15867" max="15867" width="18.85546875" style="1" bestFit="1" customWidth="1"/>
    <col min="15868" max="15868" width="25.140625" style="1" customWidth="1"/>
    <col min="15869" max="15869" width="17" style="1" customWidth="1"/>
    <col min="15870" max="15870" width="15.7109375" style="1" customWidth="1"/>
    <col min="15871" max="15871" width="26.140625" style="1" customWidth="1"/>
    <col min="15872" max="15872" width="90.85546875" style="1" customWidth="1"/>
    <col min="15873" max="15873" width="9.140625" style="1"/>
    <col min="15874" max="15874" width="11.140625" style="1" bestFit="1" customWidth="1"/>
    <col min="15875" max="16117" width="9.140625" style="1"/>
    <col min="16118" max="16118" width="15.42578125" style="1" customWidth="1"/>
    <col min="16119" max="16119" width="58.140625" style="1" customWidth="1"/>
    <col min="16120" max="16120" width="8.28515625" style="1" customWidth="1"/>
    <col min="16121" max="16121" width="10.42578125" style="1" customWidth="1"/>
    <col min="16122" max="16122" width="14.7109375" style="1" bestFit="1" customWidth="1"/>
    <col min="16123" max="16123" width="18.85546875" style="1" bestFit="1" customWidth="1"/>
    <col min="16124" max="16124" width="25.140625" style="1" customWidth="1"/>
    <col min="16125" max="16125" width="17" style="1" customWidth="1"/>
    <col min="16126" max="16126" width="15.7109375" style="1" customWidth="1"/>
    <col min="16127" max="16127" width="26.140625" style="1" customWidth="1"/>
    <col min="16128" max="16128" width="90.85546875" style="1" customWidth="1"/>
    <col min="16129" max="16129" width="9.140625" style="1"/>
    <col min="16130" max="16130" width="11.140625" style="1" bestFit="1" customWidth="1"/>
    <col min="16131" max="16384" width="9.140625" style="1"/>
  </cols>
  <sheetData>
    <row r="1" spans="1:3" ht="84.75" customHeight="1" x14ac:dyDescent="0.25">
      <c r="A1" s="930" t="s">
        <v>783</v>
      </c>
      <c r="B1" s="931"/>
      <c r="C1" s="932"/>
    </row>
    <row r="2" spans="1:3" ht="18" customHeight="1" x14ac:dyDescent="0.25">
      <c r="A2" s="933" t="s">
        <v>766</v>
      </c>
      <c r="B2" s="934"/>
      <c r="C2" s="935"/>
    </row>
    <row r="3" spans="1:3" ht="28.5" customHeight="1" thickBot="1" x14ac:dyDescent="0.3">
      <c r="A3" s="430"/>
      <c r="B3" s="431"/>
      <c r="C3" s="270"/>
    </row>
    <row r="4" spans="1:3" ht="43.5" customHeight="1" x14ac:dyDescent="0.25">
      <c r="A4" s="432" t="s">
        <v>15</v>
      </c>
      <c r="B4" s="433" t="s">
        <v>767</v>
      </c>
      <c r="C4" s="434" t="s">
        <v>768</v>
      </c>
    </row>
    <row r="5" spans="1:3" s="2" customFormat="1" ht="34.5" customHeight="1" x14ac:dyDescent="0.25">
      <c r="A5" s="20" t="s">
        <v>24</v>
      </c>
      <c r="B5" s="16" t="s">
        <v>769</v>
      </c>
      <c r="C5" s="435"/>
    </row>
    <row r="6" spans="1:3" s="8" customFormat="1" ht="34.5" customHeight="1" x14ac:dyDescent="0.25">
      <c r="A6" s="436" t="s">
        <v>26</v>
      </c>
      <c r="B6" s="437" t="s">
        <v>770</v>
      </c>
      <c r="C6" s="438"/>
    </row>
    <row r="7" spans="1:3" s="2" customFormat="1" ht="34.5" customHeight="1" x14ac:dyDescent="0.25">
      <c r="A7" s="20" t="s">
        <v>52</v>
      </c>
      <c r="B7" s="16" t="s">
        <v>771</v>
      </c>
      <c r="C7" s="435"/>
    </row>
    <row r="8" spans="1:3" s="8" customFormat="1" ht="29.25" customHeight="1" x14ac:dyDescent="0.25">
      <c r="A8" s="436" t="s">
        <v>54</v>
      </c>
      <c r="B8" s="437" t="s">
        <v>772</v>
      </c>
      <c r="C8" s="438"/>
    </row>
    <row r="9" spans="1:3" s="8" customFormat="1" ht="29.25" customHeight="1" x14ac:dyDescent="0.25">
      <c r="A9" s="436" t="s">
        <v>57</v>
      </c>
      <c r="B9" s="437" t="s">
        <v>773</v>
      </c>
      <c r="C9" s="438"/>
    </row>
    <row r="10" spans="1:3" s="8" customFormat="1" ht="29.25" customHeight="1" x14ac:dyDescent="0.25">
      <c r="A10" s="436" t="s">
        <v>60</v>
      </c>
      <c r="B10" s="437" t="s">
        <v>774</v>
      </c>
      <c r="C10" s="438"/>
    </row>
    <row r="11" spans="1:3" s="8" customFormat="1" ht="29.25" customHeight="1" x14ac:dyDescent="0.25">
      <c r="A11" s="436" t="s">
        <v>565</v>
      </c>
      <c r="B11" s="437" t="s">
        <v>775</v>
      </c>
      <c r="C11" s="438"/>
    </row>
    <row r="12" spans="1:3" s="8" customFormat="1" ht="29.25" customHeight="1" x14ac:dyDescent="0.25">
      <c r="A12" s="436" t="s">
        <v>566</v>
      </c>
      <c r="B12" s="437" t="s">
        <v>776</v>
      </c>
      <c r="C12" s="438"/>
    </row>
    <row r="13" spans="1:3" s="8" customFormat="1" ht="29.25" customHeight="1" x14ac:dyDescent="0.25">
      <c r="A13" s="436" t="s">
        <v>685</v>
      </c>
      <c r="B13" s="437" t="s">
        <v>777</v>
      </c>
      <c r="C13" s="438"/>
    </row>
    <row r="14" spans="1:3" s="8" customFormat="1" ht="29.25" customHeight="1" x14ac:dyDescent="0.25">
      <c r="A14" s="20" t="s">
        <v>63</v>
      </c>
      <c r="B14" s="16" t="s">
        <v>778</v>
      </c>
      <c r="C14" s="435"/>
    </row>
    <row r="15" spans="1:3" s="8" customFormat="1" ht="29.25" customHeight="1" thickBot="1" x14ac:dyDescent="0.3">
      <c r="A15" s="439" t="s">
        <v>65</v>
      </c>
      <c r="B15" s="440" t="s">
        <v>779</v>
      </c>
      <c r="C15" s="441"/>
    </row>
    <row r="16" spans="1:3" s="8" customFormat="1" ht="29.25" customHeight="1" x14ac:dyDescent="0.25">
      <c r="A16" s="442"/>
      <c r="C16" s="443"/>
    </row>
    <row r="19" spans="2:2" x14ac:dyDescent="0.25">
      <c r="B19" s="1" t="s">
        <v>780</v>
      </c>
    </row>
    <row r="20" spans="2:2" x14ac:dyDescent="0.25">
      <c r="B20" s="1" t="s">
        <v>781</v>
      </c>
    </row>
    <row r="22" spans="2:2" x14ac:dyDescent="0.25">
      <c r="B22" s="1" t="s">
        <v>782</v>
      </c>
    </row>
  </sheetData>
  <mergeCells count="2">
    <mergeCell ref="A1:C1"/>
    <mergeCell ref="A2:C2"/>
  </mergeCells>
  <printOptions horizontalCentered="1"/>
  <pageMargins left="0.6692913385826772" right="0.11811023622047245" top="1.1811023622047245" bottom="0.55118110236220474" header="0.31496062992125984" footer="0.19685039370078741"/>
  <pageSetup paperSize="9" scale="70" orientation="landscape" r:id="rId1"/>
  <headerFooter alignWithMargins="0">
    <oddFooter xml:space="preserve">&amp;CPágina &amp;P de &amp;N&amp;R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0"/>
  <sheetViews>
    <sheetView showGridLines="0" view="pageBreakPreview" topLeftCell="A7" zoomScaleNormal="85" zoomScaleSheetLayoutView="100" workbookViewId="0">
      <selection activeCell="V18" sqref="V18"/>
    </sheetView>
  </sheetViews>
  <sheetFormatPr defaultRowHeight="12.75" x14ac:dyDescent="0.25"/>
  <cols>
    <col min="1" max="1" width="15.42578125" style="1" customWidth="1"/>
    <col min="2" max="2" width="56.42578125" style="1" customWidth="1"/>
    <col min="3" max="3" width="14.140625" style="1" customWidth="1"/>
    <col min="4" max="4" width="15" style="23" customWidth="1"/>
    <col min="5" max="5" width="10.42578125" style="450" customWidth="1"/>
    <col min="6" max="6" width="19" style="23" customWidth="1"/>
    <col min="7" max="7" width="10.140625" style="1" customWidth="1"/>
    <col min="8" max="8" width="18.140625" style="23" customWidth="1"/>
    <col min="9" max="9" width="9.5703125" style="1" customWidth="1"/>
    <col min="10" max="10" width="18.42578125" style="1" customWidth="1"/>
    <col min="11" max="11" width="9.140625" style="1"/>
    <col min="12" max="12" width="17" style="1" customWidth="1"/>
    <col min="13" max="13" width="9.140625" style="1"/>
    <col min="14" max="14" width="17.42578125" style="1" customWidth="1"/>
    <col min="15" max="15" width="9.140625" style="1"/>
    <col min="16" max="16" width="16.42578125" style="1" customWidth="1"/>
    <col min="17" max="17" width="9.140625" style="1"/>
    <col min="18" max="18" width="17.7109375" style="1" customWidth="1"/>
    <col min="19" max="19" width="9.140625" style="1"/>
    <col min="20" max="20" width="17.7109375" style="1" customWidth="1"/>
    <col min="21" max="21" width="14.140625" style="1" bestFit="1" customWidth="1"/>
    <col min="22" max="22" width="17.7109375" style="1" customWidth="1"/>
    <col min="23" max="24" width="9.140625" style="1"/>
    <col min="25" max="25" width="16.5703125" style="1" customWidth="1"/>
    <col min="26" max="26" width="14.140625" style="1" customWidth="1"/>
    <col min="27" max="252" width="9.140625" style="1"/>
    <col min="253" max="253" width="15.42578125" style="1" customWidth="1"/>
    <col min="254" max="254" width="58.140625" style="1" customWidth="1"/>
    <col min="255" max="255" width="8.28515625" style="1" customWidth="1"/>
    <col min="256" max="256" width="10.42578125" style="1" customWidth="1"/>
    <col min="257" max="257" width="14.7109375" style="1" bestFit="1" customWidth="1"/>
    <col min="258" max="258" width="18.85546875" style="1" bestFit="1" customWidth="1"/>
    <col min="259" max="259" width="25.140625" style="1" customWidth="1"/>
    <col min="260" max="260" width="17" style="1" customWidth="1"/>
    <col min="261" max="261" width="15.7109375" style="1" customWidth="1"/>
    <col min="262" max="262" width="26.140625" style="1" customWidth="1"/>
    <col min="263" max="263" width="90.85546875" style="1" customWidth="1"/>
    <col min="264" max="264" width="9.140625" style="1"/>
    <col min="265" max="265" width="11.140625" style="1" bestFit="1" customWidth="1"/>
    <col min="266" max="508" width="9.140625" style="1"/>
    <col min="509" max="509" width="15.42578125" style="1" customWidth="1"/>
    <col min="510" max="510" width="58.140625" style="1" customWidth="1"/>
    <col min="511" max="511" width="8.28515625" style="1" customWidth="1"/>
    <col min="512" max="512" width="10.42578125" style="1" customWidth="1"/>
    <col min="513" max="513" width="14.7109375" style="1" bestFit="1" customWidth="1"/>
    <col min="514" max="514" width="18.85546875" style="1" bestFit="1" customWidth="1"/>
    <col min="515" max="515" width="25.140625" style="1" customWidth="1"/>
    <col min="516" max="516" width="17" style="1" customWidth="1"/>
    <col min="517" max="517" width="15.7109375" style="1" customWidth="1"/>
    <col min="518" max="518" width="26.140625" style="1" customWidth="1"/>
    <col min="519" max="519" width="90.85546875" style="1" customWidth="1"/>
    <col min="520" max="520" width="9.140625" style="1"/>
    <col min="521" max="521" width="11.140625" style="1" bestFit="1" customWidth="1"/>
    <col min="522" max="764" width="9.140625" style="1"/>
    <col min="765" max="765" width="15.42578125" style="1" customWidth="1"/>
    <col min="766" max="766" width="58.140625" style="1" customWidth="1"/>
    <col min="767" max="767" width="8.28515625" style="1" customWidth="1"/>
    <col min="768" max="768" width="10.42578125" style="1" customWidth="1"/>
    <col min="769" max="769" width="14.7109375" style="1" bestFit="1" customWidth="1"/>
    <col min="770" max="770" width="18.85546875" style="1" bestFit="1" customWidth="1"/>
    <col min="771" max="771" width="25.140625" style="1" customWidth="1"/>
    <col min="772" max="772" width="17" style="1" customWidth="1"/>
    <col min="773" max="773" width="15.7109375" style="1" customWidth="1"/>
    <col min="774" max="774" width="26.140625" style="1" customWidth="1"/>
    <col min="775" max="775" width="90.85546875" style="1" customWidth="1"/>
    <col min="776" max="776" width="9.140625" style="1"/>
    <col min="777" max="777" width="11.140625" style="1" bestFit="1" customWidth="1"/>
    <col min="778" max="1020" width="9.140625" style="1"/>
    <col min="1021" max="1021" width="15.42578125" style="1" customWidth="1"/>
    <col min="1022" max="1022" width="58.140625" style="1" customWidth="1"/>
    <col min="1023" max="1023" width="8.28515625" style="1" customWidth="1"/>
    <col min="1024" max="1024" width="10.42578125" style="1" customWidth="1"/>
    <col min="1025" max="1025" width="14.7109375" style="1" bestFit="1" customWidth="1"/>
    <col min="1026" max="1026" width="18.85546875" style="1" bestFit="1" customWidth="1"/>
    <col min="1027" max="1027" width="25.140625" style="1" customWidth="1"/>
    <col min="1028" max="1028" width="17" style="1" customWidth="1"/>
    <col min="1029" max="1029" width="15.7109375" style="1" customWidth="1"/>
    <col min="1030" max="1030" width="26.140625" style="1" customWidth="1"/>
    <col min="1031" max="1031" width="90.85546875" style="1" customWidth="1"/>
    <col min="1032" max="1032" width="9.140625" style="1"/>
    <col min="1033" max="1033" width="11.140625" style="1" bestFit="1" customWidth="1"/>
    <col min="1034" max="1276" width="9.140625" style="1"/>
    <col min="1277" max="1277" width="15.42578125" style="1" customWidth="1"/>
    <col min="1278" max="1278" width="58.140625" style="1" customWidth="1"/>
    <col min="1279" max="1279" width="8.28515625" style="1" customWidth="1"/>
    <col min="1280" max="1280" width="10.42578125" style="1" customWidth="1"/>
    <col min="1281" max="1281" width="14.7109375" style="1" bestFit="1" customWidth="1"/>
    <col min="1282" max="1282" width="18.85546875" style="1" bestFit="1" customWidth="1"/>
    <col min="1283" max="1283" width="25.140625" style="1" customWidth="1"/>
    <col min="1284" max="1284" width="17" style="1" customWidth="1"/>
    <col min="1285" max="1285" width="15.7109375" style="1" customWidth="1"/>
    <col min="1286" max="1286" width="26.140625" style="1" customWidth="1"/>
    <col min="1287" max="1287" width="90.85546875" style="1" customWidth="1"/>
    <col min="1288" max="1288" width="9.140625" style="1"/>
    <col min="1289" max="1289" width="11.140625" style="1" bestFit="1" customWidth="1"/>
    <col min="1290" max="1532" width="9.140625" style="1"/>
    <col min="1533" max="1533" width="15.42578125" style="1" customWidth="1"/>
    <col min="1534" max="1534" width="58.140625" style="1" customWidth="1"/>
    <col min="1535" max="1535" width="8.28515625" style="1" customWidth="1"/>
    <col min="1536" max="1536" width="10.42578125" style="1" customWidth="1"/>
    <col min="1537" max="1537" width="14.7109375" style="1" bestFit="1" customWidth="1"/>
    <col min="1538" max="1538" width="18.85546875" style="1" bestFit="1" customWidth="1"/>
    <col min="1539" max="1539" width="25.140625" style="1" customWidth="1"/>
    <col min="1540" max="1540" width="17" style="1" customWidth="1"/>
    <col min="1541" max="1541" width="15.7109375" style="1" customWidth="1"/>
    <col min="1542" max="1542" width="26.140625" style="1" customWidth="1"/>
    <col min="1543" max="1543" width="90.85546875" style="1" customWidth="1"/>
    <col min="1544" max="1544" width="9.140625" style="1"/>
    <col min="1545" max="1545" width="11.140625" style="1" bestFit="1" customWidth="1"/>
    <col min="1546" max="1788" width="9.140625" style="1"/>
    <col min="1789" max="1789" width="15.42578125" style="1" customWidth="1"/>
    <col min="1790" max="1790" width="58.140625" style="1" customWidth="1"/>
    <col min="1791" max="1791" width="8.28515625" style="1" customWidth="1"/>
    <col min="1792" max="1792" width="10.42578125" style="1" customWidth="1"/>
    <col min="1793" max="1793" width="14.7109375" style="1" bestFit="1" customWidth="1"/>
    <col min="1794" max="1794" width="18.85546875" style="1" bestFit="1" customWidth="1"/>
    <col min="1795" max="1795" width="25.140625" style="1" customWidth="1"/>
    <col min="1796" max="1796" width="17" style="1" customWidth="1"/>
    <col min="1797" max="1797" width="15.7109375" style="1" customWidth="1"/>
    <col min="1798" max="1798" width="26.140625" style="1" customWidth="1"/>
    <col min="1799" max="1799" width="90.85546875" style="1" customWidth="1"/>
    <col min="1800" max="1800" width="9.140625" style="1"/>
    <col min="1801" max="1801" width="11.140625" style="1" bestFit="1" customWidth="1"/>
    <col min="1802" max="2044" width="9.140625" style="1"/>
    <col min="2045" max="2045" width="15.42578125" style="1" customWidth="1"/>
    <col min="2046" max="2046" width="58.140625" style="1" customWidth="1"/>
    <col min="2047" max="2047" width="8.28515625" style="1" customWidth="1"/>
    <col min="2048" max="2048" width="10.42578125" style="1" customWidth="1"/>
    <col min="2049" max="2049" width="14.7109375" style="1" bestFit="1" customWidth="1"/>
    <col min="2050" max="2050" width="18.85546875" style="1" bestFit="1" customWidth="1"/>
    <col min="2051" max="2051" width="25.140625" style="1" customWidth="1"/>
    <col min="2052" max="2052" width="17" style="1" customWidth="1"/>
    <col min="2053" max="2053" width="15.7109375" style="1" customWidth="1"/>
    <col min="2054" max="2054" width="26.140625" style="1" customWidth="1"/>
    <col min="2055" max="2055" width="90.85546875" style="1" customWidth="1"/>
    <col min="2056" max="2056" width="9.140625" style="1"/>
    <col min="2057" max="2057" width="11.140625" style="1" bestFit="1" customWidth="1"/>
    <col min="2058" max="2300" width="9.140625" style="1"/>
    <col min="2301" max="2301" width="15.42578125" style="1" customWidth="1"/>
    <col min="2302" max="2302" width="58.140625" style="1" customWidth="1"/>
    <col min="2303" max="2303" width="8.28515625" style="1" customWidth="1"/>
    <col min="2304" max="2304" width="10.42578125" style="1" customWidth="1"/>
    <col min="2305" max="2305" width="14.7109375" style="1" bestFit="1" customWidth="1"/>
    <col min="2306" max="2306" width="18.85546875" style="1" bestFit="1" customWidth="1"/>
    <col min="2307" max="2307" width="25.140625" style="1" customWidth="1"/>
    <col min="2308" max="2308" width="17" style="1" customWidth="1"/>
    <col min="2309" max="2309" width="15.7109375" style="1" customWidth="1"/>
    <col min="2310" max="2310" width="26.140625" style="1" customWidth="1"/>
    <col min="2311" max="2311" width="90.85546875" style="1" customWidth="1"/>
    <col min="2312" max="2312" width="9.140625" style="1"/>
    <col min="2313" max="2313" width="11.140625" style="1" bestFit="1" customWidth="1"/>
    <col min="2314" max="2556" width="9.140625" style="1"/>
    <col min="2557" max="2557" width="15.42578125" style="1" customWidth="1"/>
    <col min="2558" max="2558" width="58.140625" style="1" customWidth="1"/>
    <col min="2559" max="2559" width="8.28515625" style="1" customWidth="1"/>
    <col min="2560" max="2560" width="10.42578125" style="1" customWidth="1"/>
    <col min="2561" max="2561" width="14.7109375" style="1" bestFit="1" customWidth="1"/>
    <col min="2562" max="2562" width="18.85546875" style="1" bestFit="1" customWidth="1"/>
    <col min="2563" max="2563" width="25.140625" style="1" customWidth="1"/>
    <col min="2564" max="2564" width="17" style="1" customWidth="1"/>
    <col min="2565" max="2565" width="15.7109375" style="1" customWidth="1"/>
    <col min="2566" max="2566" width="26.140625" style="1" customWidth="1"/>
    <col min="2567" max="2567" width="90.85546875" style="1" customWidth="1"/>
    <col min="2568" max="2568" width="9.140625" style="1"/>
    <col min="2569" max="2569" width="11.140625" style="1" bestFit="1" customWidth="1"/>
    <col min="2570" max="2812" width="9.140625" style="1"/>
    <col min="2813" max="2813" width="15.42578125" style="1" customWidth="1"/>
    <col min="2814" max="2814" width="58.140625" style="1" customWidth="1"/>
    <col min="2815" max="2815" width="8.28515625" style="1" customWidth="1"/>
    <col min="2816" max="2816" width="10.42578125" style="1" customWidth="1"/>
    <col min="2817" max="2817" width="14.7109375" style="1" bestFit="1" customWidth="1"/>
    <col min="2818" max="2818" width="18.85546875" style="1" bestFit="1" customWidth="1"/>
    <col min="2819" max="2819" width="25.140625" style="1" customWidth="1"/>
    <col min="2820" max="2820" width="17" style="1" customWidth="1"/>
    <col min="2821" max="2821" width="15.7109375" style="1" customWidth="1"/>
    <col min="2822" max="2822" width="26.140625" style="1" customWidth="1"/>
    <col min="2823" max="2823" width="90.85546875" style="1" customWidth="1"/>
    <col min="2824" max="2824" width="9.140625" style="1"/>
    <col min="2825" max="2825" width="11.140625" style="1" bestFit="1" customWidth="1"/>
    <col min="2826" max="3068" width="9.140625" style="1"/>
    <col min="3069" max="3069" width="15.42578125" style="1" customWidth="1"/>
    <col min="3070" max="3070" width="58.140625" style="1" customWidth="1"/>
    <col min="3071" max="3071" width="8.28515625" style="1" customWidth="1"/>
    <col min="3072" max="3072" width="10.42578125" style="1" customWidth="1"/>
    <col min="3073" max="3073" width="14.7109375" style="1" bestFit="1" customWidth="1"/>
    <col min="3074" max="3074" width="18.85546875" style="1" bestFit="1" customWidth="1"/>
    <col min="3075" max="3075" width="25.140625" style="1" customWidth="1"/>
    <col min="3076" max="3076" width="17" style="1" customWidth="1"/>
    <col min="3077" max="3077" width="15.7109375" style="1" customWidth="1"/>
    <col min="3078" max="3078" width="26.140625" style="1" customWidth="1"/>
    <col min="3079" max="3079" width="90.85546875" style="1" customWidth="1"/>
    <col min="3080" max="3080" width="9.140625" style="1"/>
    <col min="3081" max="3081" width="11.140625" style="1" bestFit="1" customWidth="1"/>
    <col min="3082" max="3324" width="9.140625" style="1"/>
    <col min="3325" max="3325" width="15.42578125" style="1" customWidth="1"/>
    <col min="3326" max="3326" width="58.140625" style="1" customWidth="1"/>
    <col min="3327" max="3327" width="8.28515625" style="1" customWidth="1"/>
    <col min="3328" max="3328" width="10.42578125" style="1" customWidth="1"/>
    <col min="3329" max="3329" width="14.7109375" style="1" bestFit="1" customWidth="1"/>
    <col min="3330" max="3330" width="18.85546875" style="1" bestFit="1" customWidth="1"/>
    <col min="3331" max="3331" width="25.140625" style="1" customWidth="1"/>
    <col min="3332" max="3332" width="17" style="1" customWidth="1"/>
    <col min="3333" max="3333" width="15.7109375" style="1" customWidth="1"/>
    <col min="3334" max="3334" width="26.140625" style="1" customWidth="1"/>
    <col min="3335" max="3335" width="90.85546875" style="1" customWidth="1"/>
    <col min="3336" max="3336" width="9.140625" style="1"/>
    <col min="3337" max="3337" width="11.140625" style="1" bestFit="1" customWidth="1"/>
    <col min="3338" max="3580" width="9.140625" style="1"/>
    <col min="3581" max="3581" width="15.42578125" style="1" customWidth="1"/>
    <col min="3582" max="3582" width="58.140625" style="1" customWidth="1"/>
    <col min="3583" max="3583" width="8.28515625" style="1" customWidth="1"/>
    <col min="3584" max="3584" width="10.42578125" style="1" customWidth="1"/>
    <col min="3585" max="3585" width="14.7109375" style="1" bestFit="1" customWidth="1"/>
    <col min="3586" max="3586" width="18.85546875" style="1" bestFit="1" customWidth="1"/>
    <col min="3587" max="3587" width="25.140625" style="1" customWidth="1"/>
    <col min="3588" max="3588" width="17" style="1" customWidth="1"/>
    <col min="3589" max="3589" width="15.7109375" style="1" customWidth="1"/>
    <col min="3590" max="3590" width="26.140625" style="1" customWidth="1"/>
    <col min="3591" max="3591" width="90.85546875" style="1" customWidth="1"/>
    <col min="3592" max="3592" width="9.140625" style="1"/>
    <col min="3593" max="3593" width="11.140625" style="1" bestFit="1" customWidth="1"/>
    <col min="3594" max="3836" width="9.140625" style="1"/>
    <col min="3837" max="3837" width="15.42578125" style="1" customWidth="1"/>
    <col min="3838" max="3838" width="58.140625" style="1" customWidth="1"/>
    <col min="3839" max="3839" width="8.28515625" style="1" customWidth="1"/>
    <col min="3840" max="3840" width="10.42578125" style="1" customWidth="1"/>
    <col min="3841" max="3841" width="14.7109375" style="1" bestFit="1" customWidth="1"/>
    <col min="3842" max="3842" width="18.85546875" style="1" bestFit="1" customWidth="1"/>
    <col min="3843" max="3843" width="25.140625" style="1" customWidth="1"/>
    <col min="3844" max="3844" width="17" style="1" customWidth="1"/>
    <col min="3845" max="3845" width="15.7109375" style="1" customWidth="1"/>
    <col min="3846" max="3846" width="26.140625" style="1" customWidth="1"/>
    <col min="3847" max="3847" width="90.85546875" style="1" customWidth="1"/>
    <col min="3848" max="3848" width="9.140625" style="1"/>
    <col min="3849" max="3849" width="11.140625" style="1" bestFit="1" customWidth="1"/>
    <col min="3850" max="4092" width="9.140625" style="1"/>
    <col min="4093" max="4093" width="15.42578125" style="1" customWidth="1"/>
    <col min="4094" max="4094" width="58.140625" style="1" customWidth="1"/>
    <col min="4095" max="4095" width="8.28515625" style="1" customWidth="1"/>
    <col min="4096" max="4096" width="10.42578125" style="1" customWidth="1"/>
    <col min="4097" max="4097" width="14.7109375" style="1" bestFit="1" customWidth="1"/>
    <col min="4098" max="4098" width="18.85546875" style="1" bestFit="1" customWidth="1"/>
    <col min="4099" max="4099" width="25.140625" style="1" customWidth="1"/>
    <col min="4100" max="4100" width="17" style="1" customWidth="1"/>
    <col min="4101" max="4101" width="15.7109375" style="1" customWidth="1"/>
    <col min="4102" max="4102" width="26.140625" style="1" customWidth="1"/>
    <col min="4103" max="4103" width="90.85546875" style="1" customWidth="1"/>
    <col min="4104" max="4104" width="9.140625" style="1"/>
    <col min="4105" max="4105" width="11.140625" style="1" bestFit="1" customWidth="1"/>
    <col min="4106" max="4348" width="9.140625" style="1"/>
    <col min="4349" max="4349" width="15.42578125" style="1" customWidth="1"/>
    <col min="4350" max="4350" width="58.140625" style="1" customWidth="1"/>
    <col min="4351" max="4351" width="8.28515625" style="1" customWidth="1"/>
    <col min="4352" max="4352" width="10.42578125" style="1" customWidth="1"/>
    <col min="4353" max="4353" width="14.7109375" style="1" bestFit="1" customWidth="1"/>
    <col min="4354" max="4354" width="18.85546875" style="1" bestFit="1" customWidth="1"/>
    <col min="4355" max="4355" width="25.140625" style="1" customWidth="1"/>
    <col min="4356" max="4356" width="17" style="1" customWidth="1"/>
    <col min="4357" max="4357" width="15.7109375" style="1" customWidth="1"/>
    <col min="4358" max="4358" width="26.140625" style="1" customWidth="1"/>
    <col min="4359" max="4359" width="90.85546875" style="1" customWidth="1"/>
    <col min="4360" max="4360" width="9.140625" style="1"/>
    <col min="4361" max="4361" width="11.140625" style="1" bestFit="1" customWidth="1"/>
    <col min="4362" max="4604" width="9.140625" style="1"/>
    <col min="4605" max="4605" width="15.42578125" style="1" customWidth="1"/>
    <col min="4606" max="4606" width="58.140625" style="1" customWidth="1"/>
    <col min="4607" max="4607" width="8.28515625" style="1" customWidth="1"/>
    <col min="4608" max="4608" width="10.42578125" style="1" customWidth="1"/>
    <col min="4609" max="4609" width="14.7109375" style="1" bestFit="1" customWidth="1"/>
    <col min="4610" max="4610" width="18.85546875" style="1" bestFit="1" customWidth="1"/>
    <col min="4611" max="4611" width="25.140625" style="1" customWidth="1"/>
    <col min="4612" max="4612" width="17" style="1" customWidth="1"/>
    <col min="4613" max="4613" width="15.7109375" style="1" customWidth="1"/>
    <col min="4614" max="4614" width="26.140625" style="1" customWidth="1"/>
    <col min="4615" max="4615" width="90.85546875" style="1" customWidth="1"/>
    <col min="4616" max="4616" width="9.140625" style="1"/>
    <col min="4617" max="4617" width="11.140625" style="1" bestFit="1" customWidth="1"/>
    <col min="4618" max="4860" width="9.140625" style="1"/>
    <col min="4861" max="4861" width="15.42578125" style="1" customWidth="1"/>
    <col min="4862" max="4862" width="58.140625" style="1" customWidth="1"/>
    <col min="4863" max="4863" width="8.28515625" style="1" customWidth="1"/>
    <col min="4864" max="4864" width="10.42578125" style="1" customWidth="1"/>
    <col min="4865" max="4865" width="14.7109375" style="1" bestFit="1" customWidth="1"/>
    <col min="4866" max="4866" width="18.85546875" style="1" bestFit="1" customWidth="1"/>
    <col min="4867" max="4867" width="25.140625" style="1" customWidth="1"/>
    <col min="4868" max="4868" width="17" style="1" customWidth="1"/>
    <col min="4869" max="4869" width="15.7109375" style="1" customWidth="1"/>
    <col min="4870" max="4870" width="26.140625" style="1" customWidth="1"/>
    <col min="4871" max="4871" width="90.85546875" style="1" customWidth="1"/>
    <col min="4872" max="4872" width="9.140625" style="1"/>
    <col min="4873" max="4873" width="11.140625" style="1" bestFit="1" customWidth="1"/>
    <col min="4874" max="5116" width="9.140625" style="1"/>
    <col min="5117" max="5117" width="15.42578125" style="1" customWidth="1"/>
    <col min="5118" max="5118" width="58.140625" style="1" customWidth="1"/>
    <col min="5119" max="5119" width="8.28515625" style="1" customWidth="1"/>
    <col min="5120" max="5120" width="10.42578125" style="1" customWidth="1"/>
    <col min="5121" max="5121" width="14.7109375" style="1" bestFit="1" customWidth="1"/>
    <col min="5122" max="5122" width="18.85546875" style="1" bestFit="1" customWidth="1"/>
    <col min="5123" max="5123" width="25.140625" style="1" customWidth="1"/>
    <col min="5124" max="5124" width="17" style="1" customWidth="1"/>
    <col min="5125" max="5125" width="15.7109375" style="1" customWidth="1"/>
    <col min="5126" max="5126" width="26.140625" style="1" customWidth="1"/>
    <col min="5127" max="5127" width="90.85546875" style="1" customWidth="1"/>
    <col min="5128" max="5128" width="9.140625" style="1"/>
    <col min="5129" max="5129" width="11.140625" style="1" bestFit="1" customWidth="1"/>
    <col min="5130" max="5372" width="9.140625" style="1"/>
    <col min="5373" max="5373" width="15.42578125" style="1" customWidth="1"/>
    <col min="5374" max="5374" width="58.140625" style="1" customWidth="1"/>
    <col min="5375" max="5375" width="8.28515625" style="1" customWidth="1"/>
    <col min="5376" max="5376" width="10.42578125" style="1" customWidth="1"/>
    <col min="5377" max="5377" width="14.7109375" style="1" bestFit="1" customWidth="1"/>
    <col min="5378" max="5378" width="18.85546875" style="1" bestFit="1" customWidth="1"/>
    <col min="5379" max="5379" width="25.140625" style="1" customWidth="1"/>
    <col min="5380" max="5380" width="17" style="1" customWidth="1"/>
    <col min="5381" max="5381" width="15.7109375" style="1" customWidth="1"/>
    <col min="5382" max="5382" width="26.140625" style="1" customWidth="1"/>
    <col min="5383" max="5383" width="90.85546875" style="1" customWidth="1"/>
    <col min="5384" max="5384" width="9.140625" style="1"/>
    <col min="5385" max="5385" width="11.140625" style="1" bestFit="1" customWidth="1"/>
    <col min="5386" max="5628" width="9.140625" style="1"/>
    <col min="5629" max="5629" width="15.42578125" style="1" customWidth="1"/>
    <col min="5630" max="5630" width="58.140625" style="1" customWidth="1"/>
    <col min="5631" max="5631" width="8.28515625" style="1" customWidth="1"/>
    <col min="5632" max="5632" width="10.42578125" style="1" customWidth="1"/>
    <col min="5633" max="5633" width="14.7109375" style="1" bestFit="1" customWidth="1"/>
    <col min="5634" max="5634" width="18.85546875" style="1" bestFit="1" customWidth="1"/>
    <col min="5635" max="5635" width="25.140625" style="1" customWidth="1"/>
    <col min="5636" max="5636" width="17" style="1" customWidth="1"/>
    <col min="5637" max="5637" width="15.7109375" style="1" customWidth="1"/>
    <col min="5638" max="5638" width="26.140625" style="1" customWidth="1"/>
    <col min="5639" max="5639" width="90.85546875" style="1" customWidth="1"/>
    <col min="5640" max="5640" width="9.140625" style="1"/>
    <col min="5641" max="5641" width="11.140625" style="1" bestFit="1" customWidth="1"/>
    <col min="5642" max="5884" width="9.140625" style="1"/>
    <col min="5885" max="5885" width="15.42578125" style="1" customWidth="1"/>
    <col min="5886" max="5886" width="58.140625" style="1" customWidth="1"/>
    <col min="5887" max="5887" width="8.28515625" style="1" customWidth="1"/>
    <col min="5888" max="5888" width="10.42578125" style="1" customWidth="1"/>
    <col min="5889" max="5889" width="14.7109375" style="1" bestFit="1" customWidth="1"/>
    <col min="5890" max="5890" width="18.85546875" style="1" bestFit="1" customWidth="1"/>
    <col min="5891" max="5891" width="25.140625" style="1" customWidth="1"/>
    <col min="5892" max="5892" width="17" style="1" customWidth="1"/>
    <col min="5893" max="5893" width="15.7109375" style="1" customWidth="1"/>
    <col min="5894" max="5894" width="26.140625" style="1" customWidth="1"/>
    <col min="5895" max="5895" width="90.85546875" style="1" customWidth="1"/>
    <col min="5896" max="5896" width="9.140625" style="1"/>
    <col min="5897" max="5897" width="11.140625" style="1" bestFit="1" customWidth="1"/>
    <col min="5898" max="6140" width="9.140625" style="1"/>
    <col min="6141" max="6141" width="15.42578125" style="1" customWidth="1"/>
    <col min="6142" max="6142" width="58.140625" style="1" customWidth="1"/>
    <col min="6143" max="6143" width="8.28515625" style="1" customWidth="1"/>
    <col min="6144" max="6144" width="10.42578125" style="1" customWidth="1"/>
    <col min="6145" max="6145" width="14.7109375" style="1" bestFit="1" customWidth="1"/>
    <col min="6146" max="6146" width="18.85546875" style="1" bestFit="1" customWidth="1"/>
    <col min="6147" max="6147" width="25.140625" style="1" customWidth="1"/>
    <col min="6148" max="6148" width="17" style="1" customWidth="1"/>
    <col min="6149" max="6149" width="15.7109375" style="1" customWidth="1"/>
    <col min="6150" max="6150" width="26.140625" style="1" customWidth="1"/>
    <col min="6151" max="6151" width="90.85546875" style="1" customWidth="1"/>
    <col min="6152" max="6152" width="9.140625" style="1"/>
    <col min="6153" max="6153" width="11.140625" style="1" bestFit="1" customWidth="1"/>
    <col min="6154" max="6396" width="9.140625" style="1"/>
    <col min="6397" max="6397" width="15.42578125" style="1" customWidth="1"/>
    <col min="6398" max="6398" width="58.140625" style="1" customWidth="1"/>
    <col min="6399" max="6399" width="8.28515625" style="1" customWidth="1"/>
    <col min="6400" max="6400" width="10.42578125" style="1" customWidth="1"/>
    <col min="6401" max="6401" width="14.7109375" style="1" bestFit="1" customWidth="1"/>
    <col min="6402" max="6402" width="18.85546875" style="1" bestFit="1" customWidth="1"/>
    <col min="6403" max="6403" width="25.140625" style="1" customWidth="1"/>
    <col min="6404" max="6404" width="17" style="1" customWidth="1"/>
    <col min="6405" max="6405" width="15.7109375" style="1" customWidth="1"/>
    <col min="6406" max="6406" width="26.140625" style="1" customWidth="1"/>
    <col min="6407" max="6407" width="90.85546875" style="1" customWidth="1"/>
    <col min="6408" max="6408" width="9.140625" style="1"/>
    <col min="6409" max="6409" width="11.140625" style="1" bestFit="1" customWidth="1"/>
    <col min="6410" max="6652" width="9.140625" style="1"/>
    <col min="6653" max="6653" width="15.42578125" style="1" customWidth="1"/>
    <col min="6654" max="6654" width="58.140625" style="1" customWidth="1"/>
    <col min="6655" max="6655" width="8.28515625" style="1" customWidth="1"/>
    <col min="6656" max="6656" width="10.42578125" style="1" customWidth="1"/>
    <col min="6657" max="6657" width="14.7109375" style="1" bestFit="1" customWidth="1"/>
    <col min="6658" max="6658" width="18.85546875" style="1" bestFit="1" customWidth="1"/>
    <col min="6659" max="6659" width="25.140625" style="1" customWidth="1"/>
    <col min="6660" max="6660" width="17" style="1" customWidth="1"/>
    <col min="6661" max="6661" width="15.7109375" style="1" customWidth="1"/>
    <col min="6662" max="6662" width="26.140625" style="1" customWidth="1"/>
    <col min="6663" max="6663" width="90.85546875" style="1" customWidth="1"/>
    <col min="6664" max="6664" width="9.140625" style="1"/>
    <col min="6665" max="6665" width="11.140625" style="1" bestFit="1" customWidth="1"/>
    <col min="6666" max="6908" width="9.140625" style="1"/>
    <col min="6909" max="6909" width="15.42578125" style="1" customWidth="1"/>
    <col min="6910" max="6910" width="58.140625" style="1" customWidth="1"/>
    <col min="6911" max="6911" width="8.28515625" style="1" customWidth="1"/>
    <col min="6912" max="6912" width="10.42578125" style="1" customWidth="1"/>
    <col min="6913" max="6913" width="14.7109375" style="1" bestFit="1" customWidth="1"/>
    <col min="6914" max="6914" width="18.85546875" style="1" bestFit="1" customWidth="1"/>
    <col min="6915" max="6915" width="25.140625" style="1" customWidth="1"/>
    <col min="6916" max="6916" width="17" style="1" customWidth="1"/>
    <col min="6917" max="6917" width="15.7109375" style="1" customWidth="1"/>
    <col min="6918" max="6918" width="26.140625" style="1" customWidth="1"/>
    <col min="6919" max="6919" width="90.85546875" style="1" customWidth="1"/>
    <col min="6920" max="6920" width="9.140625" style="1"/>
    <col min="6921" max="6921" width="11.140625" style="1" bestFit="1" customWidth="1"/>
    <col min="6922" max="7164" width="9.140625" style="1"/>
    <col min="7165" max="7165" width="15.42578125" style="1" customWidth="1"/>
    <col min="7166" max="7166" width="58.140625" style="1" customWidth="1"/>
    <col min="7167" max="7167" width="8.28515625" style="1" customWidth="1"/>
    <col min="7168" max="7168" width="10.42578125" style="1" customWidth="1"/>
    <col min="7169" max="7169" width="14.7109375" style="1" bestFit="1" customWidth="1"/>
    <col min="7170" max="7170" width="18.85546875" style="1" bestFit="1" customWidth="1"/>
    <col min="7171" max="7171" width="25.140625" style="1" customWidth="1"/>
    <col min="7172" max="7172" width="17" style="1" customWidth="1"/>
    <col min="7173" max="7173" width="15.7109375" style="1" customWidth="1"/>
    <col min="7174" max="7174" width="26.140625" style="1" customWidth="1"/>
    <col min="7175" max="7175" width="90.85546875" style="1" customWidth="1"/>
    <col min="7176" max="7176" width="9.140625" style="1"/>
    <col min="7177" max="7177" width="11.140625" style="1" bestFit="1" customWidth="1"/>
    <col min="7178" max="7420" width="9.140625" style="1"/>
    <col min="7421" max="7421" width="15.42578125" style="1" customWidth="1"/>
    <col min="7422" max="7422" width="58.140625" style="1" customWidth="1"/>
    <col min="7423" max="7423" width="8.28515625" style="1" customWidth="1"/>
    <col min="7424" max="7424" width="10.42578125" style="1" customWidth="1"/>
    <col min="7425" max="7425" width="14.7109375" style="1" bestFit="1" customWidth="1"/>
    <col min="7426" max="7426" width="18.85546875" style="1" bestFit="1" customWidth="1"/>
    <col min="7427" max="7427" width="25.140625" style="1" customWidth="1"/>
    <col min="7428" max="7428" width="17" style="1" customWidth="1"/>
    <col min="7429" max="7429" width="15.7109375" style="1" customWidth="1"/>
    <col min="7430" max="7430" width="26.140625" style="1" customWidth="1"/>
    <col min="7431" max="7431" width="90.85546875" style="1" customWidth="1"/>
    <col min="7432" max="7432" width="9.140625" style="1"/>
    <col min="7433" max="7433" width="11.140625" style="1" bestFit="1" customWidth="1"/>
    <col min="7434" max="7676" width="9.140625" style="1"/>
    <col min="7677" max="7677" width="15.42578125" style="1" customWidth="1"/>
    <col min="7678" max="7678" width="58.140625" style="1" customWidth="1"/>
    <col min="7679" max="7679" width="8.28515625" style="1" customWidth="1"/>
    <col min="7680" max="7680" width="10.42578125" style="1" customWidth="1"/>
    <col min="7681" max="7681" width="14.7109375" style="1" bestFit="1" customWidth="1"/>
    <col min="7682" max="7682" width="18.85546875" style="1" bestFit="1" customWidth="1"/>
    <col min="7683" max="7683" width="25.140625" style="1" customWidth="1"/>
    <col min="7684" max="7684" width="17" style="1" customWidth="1"/>
    <col min="7685" max="7685" width="15.7109375" style="1" customWidth="1"/>
    <col min="7686" max="7686" width="26.140625" style="1" customWidth="1"/>
    <col min="7687" max="7687" width="90.85546875" style="1" customWidth="1"/>
    <col min="7688" max="7688" width="9.140625" style="1"/>
    <col min="7689" max="7689" width="11.140625" style="1" bestFit="1" customWidth="1"/>
    <col min="7690" max="7932" width="9.140625" style="1"/>
    <col min="7933" max="7933" width="15.42578125" style="1" customWidth="1"/>
    <col min="7934" max="7934" width="58.140625" style="1" customWidth="1"/>
    <col min="7935" max="7935" width="8.28515625" style="1" customWidth="1"/>
    <col min="7936" max="7936" width="10.42578125" style="1" customWidth="1"/>
    <col min="7937" max="7937" width="14.7109375" style="1" bestFit="1" customWidth="1"/>
    <col min="7938" max="7938" width="18.85546875" style="1" bestFit="1" customWidth="1"/>
    <col min="7939" max="7939" width="25.140625" style="1" customWidth="1"/>
    <col min="7940" max="7940" width="17" style="1" customWidth="1"/>
    <col min="7941" max="7941" width="15.7109375" style="1" customWidth="1"/>
    <col min="7942" max="7942" width="26.140625" style="1" customWidth="1"/>
    <col min="7943" max="7943" width="90.85546875" style="1" customWidth="1"/>
    <col min="7944" max="7944" width="9.140625" style="1"/>
    <col min="7945" max="7945" width="11.140625" style="1" bestFit="1" customWidth="1"/>
    <col min="7946" max="8188" width="9.140625" style="1"/>
    <col min="8189" max="8189" width="15.42578125" style="1" customWidth="1"/>
    <col min="8190" max="8190" width="58.140625" style="1" customWidth="1"/>
    <col min="8191" max="8191" width="8.28515625" style="1" customWidth="1"/>
    <col min="8192" max="8192" width="10.42578125" style="1" customWidth="1"/>
    <col min="8193" max="8193" width="14.7109375" style="1" bestFit="1" customWidth="1"/>
    <col min="8194" max="8194" width="18.85546875" style="1" bestFit="1" customWidth="1"/>
    <col min="8195" max="8195" width="25.140625" style="1" customWidth="1"/>
    <col min="8196" max="8196" width="17" style="1" customWidth="1"/>
    <col min="8197" max="8197" width="15.7109375" style="1" customWidth="1"/>
    <col min="8198" max="8198" width="26.140625" style="1" customWidth="1"/>
    <col min="8199" max="8199" width="90.85546875" style="1" customWidth="1"/>
    <col min="8200" max="8200" width="9.140625" style="1"/>
    <col min="8201" max="8201" width="11.140625" style="1" bestFit="1" customWidth="1"/>
    <col min="8202" max="8444" width="9.140625" style="1"/>
    <col min="8445" max="8445" width="15.42578125" style="1" customWidth="1"/>
    <col min="8446" max="8446" width="58.140625" style="1" customWidth="1"/>
    <col min="8447" max="8447" width="8.28515625" style="1" customWidth="1"/>
    <col min="8448" max="8448" width="10.42578125" style="1" customWidth="1"/>
    <col min="8449" max="8449" width="14.7109375" style="1" bestFit="1" customWidth="1"/>
    <col min="8450" max="8450" width="18.85546875" style="1" bestFit="1" customWidth="1"/>
    <col min="8451" max="8451" width="25.140625" style="1" customWidth="1"/>
    <col min="8452" max="8452" width="17" style="1" customWidth="1"/>
    <col min="8453" max="8453" width="15.7109375" style="1" customWidth="1"/>
    <col min="8454" max="8454" width="26.140625" style="1" customWidth="1"/>
    <col min="8455" max="8455" width="90.85546875" style="1" customWidth="1"/>
    <col min="8456" max="8456" width="9.140625" style="1"/>
    <col min="8457" max="8457" width="11.140625" style="1" bestFit="1" customWidth="1"/>
    <col min="8458" max="8700" width="9.140625" style="1"/>
    <col min="8701" max="8701" width="15.42578125" style="1" customWidth="1"/>
    <col min="8702" max="8702" width="58.140625" style="1" customWidth="1"/>
    <col min="8703" max="8703" width="8.28515625" style="1" customWidth="1"/>
    <col min="8704" max="8704" width="10.42578125" style="1" customWidth="1"/>
    <col min="8705" max="8705" width="14.7109375" style="1" bestFit="1" customWidth="1"/>
    <col min="8706" max="8706" width="18.85546875" style="1" bestFit="1" customWidth="1"/>
    <col min="8707" max="8707" width="25.140625" style="1" customWidth="1"/>
    <col min="8708" max="8708" width="17" style="1" customWidth="1"/>
    <col min="8709" max="8709" width="15.7109375" style="1" customWidth="1"/>
    <col min="8710" max="8710" width="26.140625" style="1" customWidth="1"/>
    <col min="8711" max="8711" width="90.85546875" style="1" customWidth="1"/>
    <col min="8712" max="8712" width="9.140625" style="1"/>
    <col min="8713" max="8713" width="11.140625" style="1" bestFit="1" customWidth="1"/>
    <col min="8714" max="8956" width="9.140625" style="1"/>
    <col min="8957" max="8957" width="15.42578125" style="1" customWidth="1"/>
    <col min="8958" max="8958" width="58.140625" style="1" customWidth="1"/>
    <col min="8959" max="8959" width="8.28515625" style="1" customWidth="1"/>
    <col min="8960" max="8960" width="10.42578125" style="1" customWidth="1"/>
    <col min="8961" max="8961" width="14.7109375" style="1" bestFit="1" customWidth="1"/>
    <col min="8962" max="8962" width="18.85546875" style="1" bestFit="1" customWidth="1"/>
    <col min="8963" max="8963" width="25.140625" style="1" customWidth="1"/>
    <col min="8964" max="8964" width="17" style="1" customWidth="1"/>
    <col min="8965" max="8965" width="15.7109375" style="1" customWidth="1"/>
    <col min="8966" max="8966" width="26.140625" style="1" customWidth="1"/>
    <col min="8967" max="8967" width="90.85546875" style="1" customWidth="1"/>
    <col min="8968" max="8968" width="9.140625" style="1"/>
    <col min="8969" max="8969" width="11.140625" style="1" bestFit="1" customWidth="1"/>
    <col min="8970" max="9212" width="9.140625" style="1"/>
    <col min="9213" max="9213" width="15.42578125" style="1" customWidth="1"/>
    <col min="9214" max="9214" width="58.140625" style="1" customWidth="1"/>
    <col min="9215" max="9215" width="8.28515625" style="1" customWidth="1"/>
    <col min="9216" max="9216" width="10.42578125" style="1" customWidth="1"/>
    <col min="9217" max="9217" width="14.7109375" style="1" bestFit="1" customWidth="1"/>
    <col min="9218" max="9218" width="18.85546875" style="1" bestFit="1" customWidth="1"/>
    <col min="9219" max="9219" width="25.140625" style="1" customWidth="1"/>
    <col min="9220" max="9220" width="17" style="1" customWidth="1"/>
    <col min="9221" max="9221" width="15.7109375" style="1" customWidth="1"/>
    <col min="9222" max="9222" width="26.140625" style="1" customWidth="1"/>
    <col min="9223" max="9223" width="90.85546875" style="1" customWidth="1"/>
    <col min="9224" max="9224" width="9.140625" style="1"/>
    <col min="9225" max="9225" width="11.140625" style="1" bestFit="1" customWidth="1"/>
    <col min="9226" max="9468" width="9.140625" style="1"/>
    <col min="9469" max="9469" width="15.42578125" style="1" customWidth="1"/>
    <col min="9470" max="9470" width="58.140625" style="1" customWidth="1"/>
    <col min="9471" max="9471" width="8.28515625" style="1" customWidth="1"/>
    <col min="9472" max="9472" width="10.42578125" style="1" customWidth="1"/>
    <col min="9473" max="9473" width="14.7109375" style="1" bestFit="1" customWidth="1"/>
    <col min="9474" max="9474" width="18.85546875" style="1" bestFit="1" customWidth="1"/>
    <col min="9475" max="9475" width="25.140625" style="1" customWidth="1"/>
    <col min="9476" max="9476" width="17" style="1" customWidth="1"/>
    <col min="9477" max="9477" width="15.7109375" style="1" customWidth="1"/>
    <col min="9478" max="9478" width="26.140625" style="1" customWidth="1"/>
    <col min="9479" max="9479" width="90.85546875" style="1" customWidth="1"/>
    <col min="9480" max="9480" width="9.140625" style="1"/>
    <col min="9481" max="9481" width="11.140625" style="1" bestFit="1" customWidth="1"/>
    <col min="9482" max="9724" width="9.140625" style="1"/>
    <col min="9725" max="9725" width="15.42578125" style="1" customWidth="1"/>
    <col min="9726" max="9726" width="58.140625" style="1" customWidth="1"/>
    <col min="9727" max="9727" width="8.28515625" style="1" customWidth="1"/>
    <col min="9728" max="9728" width="10.42578125" style="1" customWidth="1"/>
    <col min="9729" max="9729" width="14.7109375" style="1" bestFit="1" customWidth="1"/>
    <col min="9730" max="9730" width="18.85546875" style="1" bestFit="1" customWidth="1"/>
    <col min="9731" max="9731" width="25.140625" style="1" customWidth="1"/>
    <col min="9732" max="9732" width="17" style="1" customWidth="1"/>
    <col min="9733" max="9733" width="15.7109375" style="1" customWidth="1"/>
    <col min="9734" max="9734" width="26.140625" style="1" customWidth="1"/>
    <col min="9735" max="9735" width="90.85546875" style="1" customWidth="1"/>
    <col min="9736" max="9736" width="9.140625" style="1"/>
    <col min="9737" max="9737" width="11.140625" style="1" bestFit="1" customWidth="1"/>
    <col min="9738" max="9980" width="9.140625" style="1"/>
    <col min="9981" max="9981" width="15.42578125" style="1" customWidth="1"/>
    <col min="9982" max="9982" width="58.140625" style="1" customWidth="1"/>
    <col min="9983" max="9983" width="8.28515625" style="1" customWidth="1"/>
    <col min="9984" max="9984" width="10.42578125" style="1" customWidth="1"/>
    <col min="9985" max="9985" width="14.7109375" style="1" bestFit="1" customWidth="1"/>
    <col min="9986" max="9986" width="18.85546875" style="1" bestFit="1" customWidth="1"/>
    <col min="9987" max="9987" width="25.140625" style="1" customWidth="1"/>
    <col min="9988" max="9988" width="17" style="1" customWidth="1"/>
    <col min="9989" max="9989" width="15.7109375" style="1" customWidth="1"/>
    <col min="9990" max="9990" width="26.140625" style="1" customWidth="1"/>
    <col min="9991" max="9991" width="90.85546875" style="1" customWidth="1"/>
    <col min="9992" max="9992" width="9.140625" style="1"/>
    <col min="9993" max="9993" width="11.140625" style="1" bestFit="1" customWidth="1"/>
    <col min="9994" max="10236" width="9.140625" style="1"/>
    <col min="10237" max="10237" width="15.42578125" style="1" customWidth="1"/>
    <col min="10238" max="10238" width="58.140625" style="1" customWidth="1"/>
    <col min="10239" max="10239" width="8.28515625" style="1" customWidth="1"/>
    <col min="10240" max="10240" width="10.42578125" style="1" customWidth="1"/>
    <col min="10241" max="10241" width="14.7109375" style="1" bestFit="1" customWidth="1"/>
    <col min="10242" max="10242" width="18.85546875" style="1" bestFit="1" customWidth="1"/>
    <col min="10243" max="10243" width="25.140625" style="1" customWidth="1"/>
    <col min="10244" max="10244" width="17" style="1" customWidth="1"/>
    <col min="10245" max="10245" width="15.7109375" style="1" customWidth="1"/>
    <col min="10246" max="10246" width="26.140625" style="1" customWidth="1"/>
    <col min="10247" max="10247" width="90.85546875" style="1" customWidth="1"/>
    <col min="10248" max="10248" width="9.140625" style="1"/>
    <col min="10249" max="10249" width="11.140625" style="1" bestFit="1" customWidth="1"/>
    <col min="10250" max="10492" width="9.140625" style="1"/>
    <col min="10493" max="10493" width="15.42578125" style="1" customWidth="1"/>
    <col min="10494" max="10494" width="58.140625" style="1" customWidth="1"/>
    <col min="10495" max="10495" width="8.28515625" style="1" customWidth="1"/>
    <col min="10496" max="10496" width="10.42578125" style="1" customWidth="1"/>
    <col min="10497" max="10497" width="14.7109375" style="1" bestFit="1" customWidth="1"/>
    <col min="10498" max="10498" width="18.85546875" style="1" bestFit="1" customWidth="1"/>
    <col min="10499" max="10499" width="25.140625" style="1" customWidth="1"/>
    <col min="10500" max="10500" width="17" style="1" customWidth="1"/>
    <col min="10501" max="10501" width="15.7109375" style="1" customWidth="1"/>
    <col min="10502" max="10502" width="26.140625" style="1" customWidth="1"/>
    <col min="10503" max="10503" width="90.85546875" style="1" customWidth="1"/>
    <col min="10504" max="10504" width="9.140625" style="1"/>
    <col min="10505" max="10505" width="11.140625" style="1" bestFit="1" customWidth="1"/>
    <col min="10506" max="10748" width="9.140625" style="1"/>
    <col min="10749" max="10749" width="15.42578125" style="1" customWidth="1"/>
    <col min="10750" max="10750" width="58.140625" style="1" customWidth="1"/>
    <col min="10751" max="10751" width="8.28515625" style="1" customWidth="1"/>
    <col min="10752" max="10752" width="10.42578125" style="1" customWidth="1"/>
    <col min="10753" max="10753" width="14.7109375" style="1" bestFit="1" customWidth="1"/>
    <col min="10754" max="10754" width="18.85546875" style="1" bestFit="1" customWidth="1"/>
    <col min="10755" max="10755" width="25.140625" style="1" customWidth="1"/>
    <col min="10756" max="10756" width="17" style="1" customWidth="1"/>
    <col min="10757" max="10757" width="15.7109375" style="1" customWidth="1"/>
    <col min="10758" max="10758" width="26.140625" style="1" customWidth="1"/>
    <col min="10759" max="10759" width="90.85546875" style="1" customWidth="1"/>
    <col min="10760" max="10760" width="9.140625" style="1"/>
    <col min="10761" max="10761" width="11.140625" style="1" bestFit="1" customWidth="1"/>
    <col min="10762" max="11004" width="9.140625" style="1"/>
    <col min="11005" max="11005" width="15.42578125" style="1" customWidth="1"/>
    <col min="11006" max="11006" width="58.140625" style="1" customWidth="1"/>
    <col min="11007" max="11007" width="8.28515625" style="1" customWidth="1"/>
    <col min="11008" max="11008" width="10.42578125" style="1" customWidth="1"/>
    <col min="11009" max="11009" width="14.7109375" style="1" bestFit="1" customWidth="1"/>
    <col min="11010" max="11010" width="18.85546875" style="1" bestFit="1" customWidth="1"/>
    <col min="11011" max="11011" width="25.140625" style="1" customWidth="1"/>
    <col min="11012" max="11012" width="17" style="1" customWidth="1"/>
    <col min="11013" max="11013" width="15.7109375" style="1" customWidth="1"/>
    <col min="11014" max="11014" width="26.140625" style="1" customWidth="1"/>
    <col min="11015" max="11015" width="90.85546875" style="1" customWidth="1"/>
    <col min="11016" max="11016" width="9.140625" style="1"/>
    <col min="11017" max="11017" width="11.140625" style="1" bestFit="1" customWidth="1"/>
    <col min="11018" max="11260" width="9.140625" style="1"/>
    <col min="11261" max="11261" width="15.42578125" style="1" customWidth="1"/>
    <col min="11262" max="11262" width="58.140625" style="1" customWidth="1"/>
    <col min="11263" max="11263" width="8.28515625" style="1" customWidth="1"/>
    <col min="11264" max="11264" width="10.42578125" style="1" customWidth="1"/>
    <col min="11265" max="11265" width="14.7109375" style="1" bestFit="1" customWidth="1"/>
    <col min="11266" max="11266" width="18.85546875" style="1" bestFit="1" customWidth="1"/>
    <col min="11267" max="11267" width="25.140625" style="1" customWidth="1"/>
    <col min="11268" max="11268" width="17" style="1" customWidth="1"/>
    <col min="11269" max="11269" width="15.7109375" style="1" customWidth="1"/>
    <col min="11270" max="11270" width="26.140625" style="1" customWidth="1"/>
    <col min="11271" max="11271" width="90.85546875" style="1" customWidth="1"/>
    <col min="11272" max="11272" width="9.140625" style="1"/>
    <col min="11273" max="11273" width="11.140625" style="1" bestFit="1" customWidth="1"/>
    <col min="11274" max="11516" width="9.140625" style="1"/>
    <col min="11517" max="11517" width="15.42578125" style="1" customWidth="1"/>
    <col min="11518" max="11518" width="58.140625" style="1" customWidth="1"/>
    <col min="11519" max="11519" width="8.28515625" style="1" customWidth="1"/>
    <col min="11520" max="11520" width="10.42578125" style="1" customWidth="1"/>
    <col min="11521" max="11521" width="14.7109375" style="1" bestFit="1" customWidth="1"/>
    <col min="11522" max="11522" width="18.85546875" style="1" bestFit="1" customWidth="1"/>
    <col min="11523" max="11523" width="25.140625" style="1" customWidth="1"/>
    <col min="11524" max="11524" width="17" style="1" customWidth="1"/>
    <col min="11525" max="11525" width="15.7109375" style="1" customWidth="1"/>
    <col min="11526" max="11526" width="26.140625" style="1" customWidth="1"/>
    <col min="11527" max="11527" width="90.85546875" style="1" customWidth="1"/>
    <col min="11528" max="11528" width="9.140625" style="1"/>
    <col min="11529" max="11529" width="11.140625" style="1" bestFit="1" customWidth="1"/>
    <col min="11530" max="11772" width="9.140625" style="1"/>
    <col min="11773" max="11773" width="15.42578125" style="1" customWidth="1"/>
    <col min="11774" max="11774" width="58.140625" style="1" customWidth="1"/>
    <col min="11775" max="11775" width="8.28515625" style="1" customWidth="1"/>
    <col min="11776" max="11776" width="10.42578125" style="1" customWidth="1"/>
    <col min="11777" max="11777" width="14.7109375" style="1" bestFit="1" customWidth="1"/>
    <col min="11778" max="11778" width="18.85546875" style="1" bestFit="1" customWidth="1"/>
    <col min="11779" max="11779" width="25.140625" style="1" customWidth="1"/>
    <col min="11780" max="11780" width="17" style="1" customWidth="1"/>
    <col min="11781" max="11781" width="15.7109375" style="1" customWidth="1"/>
    <col min="11782" max="11782" width="26.140625" style="1" customWidth="1"/>
    <col min="11783" max="11783" width="90.85546875" style="1" customWidth="1"/>
    <col min="11784" max="11784" width="9.140625" style="1"/>
    <col min="11785" max="11785" width="11.140625" style="1" bestFit="1" customWidth="1"/>
    <col min="11786" max="12028" width="9.140625" style="1"/>
    <col min="12029" max="12029" width="15.42578125" style="1" customWidth="1"/>
    <col min="12030" max="12030" width="58.140625" style="1" customWidth="1"/>
    <col min="12031" max="12031" width="8.28515625" style="1" customWidth="1"/>
    <col min="12032" max="12032" width="10.42578125" style="1" customWidth="1"/>
    <col min="12033" max="12033" width="14.7109375" style="1" bestFit="1" customWidth="1"/>
    <col min="12034" max="12034" width="18.85546875" style="1" bestFit="1" customWidth="1"/>
    <col min="12035" max="12035" width="25.140625" style="1" customWidth="1"/>
    <col min="12036" max="12036" width="17" style="1" customWidth="1"/>
    <col min="12037" max="12037" width="15.7109375" style="1" customWidth="1"/>
    <col min="12038" max="12038" width="26.140625" style="1" customWidth="1"/>
    <col min="12039" max="12039" width="90.85546875" style="1" customWidth="1"/>
    <col min="12040" max="12040" width="9.140625" style="1"/>
    <col min="12041" max="12041" width="11.140625" style="1" bestFit="1" customWidth="1"/>
    <col min="12042" max="12284" width="9.140625" style="1"/>
    <col min="12285" max="12285" width="15.42578125" style="1" customWidth="1"/>
    <col min="12286" max="12286" width="58.140625" style="1" customWidth="1"/>
    <col min="12287" max="12287" width="8.28515625" style="1" customWidth="1"/>
    <col min="12288" max="12288" width="10.42578125" style="1" customWidth="1"/>
    <col min="12289" max="12289" width="14.7109375" style="1" bestFit="1" customWidth="1"/>
    <col min="12290" max="12290" width="18.85546875" style="1" bestFit="1" customWidth="1"/>
    <col min="12291" max="12291" width="25.140625" style="1" customWidth="1"/>
    <col min="12292" max="12292" width="17" style="1" customWidth="1"/>
    <col min="12293" max="12293" width="15.7109375" style="1" customWidth="1"/>
    <col min="12294" max="12294" width="26.140625" style="1" customWidth="1"/>
    <col min="12295" max="12295" width="90.85546875" style="1" customWidth="1"/>
    <col min="12296" max="12296" width="9.140625" style="1"/>
    <col min="12297" max="12297" width="11.140625" style="1" bestFit="1" customWidth="1"/>
    <col min="12298" max="12540" width="9.140625" style="1"/>
    <col min="12541" max="12541" width="15.42578125" style="1" customWidth="1"/>
    <col min="12542" max="12542" width="58.140625" style="1" customWidth="1"/>
    <col min="12543" max="12543" width="8.28515625" style="1" customWidth="1"/>
    <col min="12544" max="12544" width="10.42578125" style="1" customWidth="1"/>
    <col min="12545" max="12545" width="14.7109375" style="1" bestFit="1" customWidth="1"/>
    <col min="12546" max="12546" width="18.85546875" style="1" bestFit="1" customWidth="1"/>
    <col min="12547" max="12547" width="25.140625" style="1" customWidth="1"/>
    <col min="12548" max="12548" width="17" style="1" customWidth="1"/>
    <col min="12549" max="12549" width="15.7109375" style="1" customWidth="1"/>
    <col min="12550" max="12550" width="26.140625" style="1" customWidth="1"/>
    <col min="12551" max="12551" width="90.85546875" style="1" customWidth="1"/>
    <col min="12552" max="12552" width="9.140625" style="1"/>
    <col min="12553" max="12553" width="11.140625" style="1" bestFit="1" customWidth="1"/>
    <col min="12554" max="12796" width="9.140625" style="1"/>
    <col min="12797" max="12797" width="15.42578125" style="1" customWidth="1"/>
    <col min="12798" max="12798" width="58.140625" style="1" customWidth="1"/>
    <col min="12799" max="12799" width="8.28515625" style="1" customWidth="1"/>
    <col min="12800" max="12800" width="10.42578125" style="1" customWidth="1"/>
    <col min="12801" max="12801" width="14.7109375" style="1" bestFit="1" customWidth="1"/>
    <col min="12802" max="12802" width="18.85546875" style="1" bestFit="1" customWidth="1"/>
    <col min="12803" max="12803" width="25.140625" style="1" customWidth="1"/>
    <col min="12804" max="12804" width="17" style="1" customWidth="1"/>
    <col min="12805" max="12805" width="15.7109375" style="1" customWidth="1"/>
    <col min="12806" max="12806" width="26.140625" style="1" customWidth="1"/>
    <col min="12807" max="12807" width="90.85546875" style="1" customWidth="1"/>
    <col min="12808" max="12808" width="9.140625" style="1"/>
    <col min="12809" max="12809" width="11.140625" style="1" bestFit="1" customWidth="1"/>
    <col min="12810" max="13052" width="9.140625" style="1"/>
    <col min="13053" max="13053" width="15.42578125" style="1" customWidth="1"/>
    <col min="13054" max="13054" width="58.140625" style="1" customWidth="1"/>
    <col min="13055" max="13055" width="8.28515625" style="1" customWidth="1"/>
    <col min="13056" max="13056" width="10.42578125" style="1" customWidth="1"/>
    <col min="13057" max="13057" width="14.7109375" style="1" bestFit="1" customWidth="1"/>
    <col min="13058" max="13058" width="18.85546875" style="1" bestFit="1" customWidth="1"/>
    <col min="13059" max="13059" width="25.140625" style="1" customWidth="1"/>
    <col min="13060" max="13060" width="17" style="1" customWidth="1"/>
    <col min="13061" max="13061" width="15.7109375" style="1" customWidth="1"/>
    <col min="13062" max="13062" width="26.140625" style="1" customWidth="1"/>
    <col min="13063" max="13063" width="90.85546875" style="1" customWidth="1"/>
    <col min="13064" max="13064" width="9.140625" style="1"/>
    <col min="13065" max="13065" width="11.140625" style="1" bestFit="1" customWidth="1"/>
    <col min="13066" max="13308" width="9.140625" style="1"/>
    <col min="13309" max="13309" width="15.42578125" style="1" customWidth="1"/>
    <col min="13310" max="13310" width="58.140625" style="1" customWidth="1"/>
    <col min="13311" max="13311" width="8.28515625" style="1" customWidth="1"/>
    <col min="13312" max="13312" width="10.42578125" style="1" customWidth="1"/>
    <col min="13313" max="13313" width="14.7109375" style="1" bestFit="1" customWidth="1"/>
    <col min="13314" max="13314" width="18.85546875" style="1" bestFit="1" customWidth="1"/>
    <col min="13315" max="13315" width="25.140625" style="1" customWidth="1"/>
    <col min="13316" max="13316" width="17" style="1" customWidth="1"/>
    <col min="13317" max="13317" width="15.7109375" style="1" customWidth="1"/>
    <col min="13318" max="13318" width="26.140625" style="1" customWidth="1"/>
    <col min="13319" max="13319" width="90.85546875" style="1" customWidth="1"/>
    <col min="13320" max="13320" width="9.140625" style="1"/>
    <col min="13321" max="13321" width="11.140625" style="1" bestFit="1" customWidth="1"/>
    <col min="13322" max="13564" width="9.140625" style="1"/>
    <col min="13565" max="13565" width="15.42578125" style="1" customWidth="1"/>
    <col min="13566" max="13566" width="58.140625" style="1" customWidth="1"/>
    <col min="13567" max="13567" width="8.28515625" style="1" customWidth="1"/>
    <col min="13568" max="13568" width="10.42578125" style="1" customWidth="1"/>
    <col min="13569" max="13569" width="14.7109375" style="1" bestFit="1" customWidth="1"/>
    <col min="13570" max="13570" width="18.85546875" style="1" bestFit="1" customWidth="1"/>
    <col min="13571" max="13571" width="25.140625" style="1" customWidth="1"/>
    <col min="13572" max="13572" width="17" style="1" customWidth="1"/>
    <col min="13573" max="13573" width="15.7109375" style="1" customWidth="1"/>
    <col min="13574" max="13574" width="26.140625" style="1" customWidth="1"/>
    <col min="13575" max="13575" width="90.85546875" style="1" customWidth="1"/>
    <col min="13576" max="13576" width="9.140625" style="1"/>
    <col min="13577" max="13577" width="11.140625" style="1" bestFit="1" customWidth="1"/>
    <col min="13578" max="13820" width="9.140625" style="1"/>
    <col min="13821" max="13821" width="15.42578125" style="1" customWidth="1"/>
    <col min="13822" max="13822" width="58.140625" style="1" customWidth="1"/>
    <col min="13823" max="13823" width="8.28515625" style="1" customWidth="1"/>
    <col min="13824" max="13824" width="10.42578125" style="1" customWidth="1"/>
    <col min="13825" max="13825" width="14.7109375" style="1" bestFit="1" customWidth="1"/>
    <col min="13826" max="13826" width="18.85546875" style="1" bestFit="1" customWidth="1"/>
    <col min="13827" max="13827" width="25.140625" style="1" customWidth="1"/>
    <col min="13828" max="13828" width="17" style="1" customWidth="1"/>
    <col min="13829" max="13829" width="15.7109375" style="1" customWidth="1"/>
    <col min="13830" max="13830" width="26.140625" style="1" customWidth="1"/>
    <col min="13831" max="13831" width="90.85546875" style="1" customWidth="1"/>
    <col min="13832" max="13832" width="9.140625" style="1"/>
    <col min="13833" max="13833" width="11.140625" style="1" bestFit="1" customWidth="1"/>
    <col min="13834" max="14076" width="9.140625" style="1"/>
    <col min="14077" max="14077" width="15.42578125" style="1" customWidth="1"/>
    <col min="14078" max="14078" width="58.140625" style="1" customWidth="1"/>
    <col min="14079" max="14079" width="8.28515625" style="1" customWidth="1"/>
    <col min="14080" max="14080" width="10.42578125" style="1" customWidth="1"/>
    <col min="14081" max="14081" width="14.7109375" style="1" bestFit="1" customWidth="1"/>
    <col min="14082" max="14082" width="18.85546875" style="1" bestFit="1" customWidth="1"/>
    <col min="14083" max="14083" width="25.140625" style="1" customWidth="1"/>
    <col min="14084" max="14084" width="17" style="1" customWidth="1"/>
    <col min="14085" max="14085" width="15.7109375" style="1" customWidth="1"/>
    <col min="14086" max="14086" width="26.140625" style="1" customWidth="1"/>
    <col min="14087" max="14087" width="90.85546875" style="1" customWidth="1"/>
    <col min="14088" max="14088" width="9.140625" style="1"/>
    <col min="14089" max="14089" width="11.140625" style="1" bestFit="1" customWidth="1"/>
    <col min="14090" max="14332" width="9.140625" style="1"/>
    <col min="14333" max="14333" width="15.42578125" style="1" customWidth="1"/>
    <col min="14334" max="14334" width="58.140625" style="1" customWidth="1"/>
    <col min="14335" max="14335" width="8.28515625" style="1" customWidth="1"/>
    <col min="14336" max="14336" width="10.42578125" style="1" customWidth="1"/>
    <col min="14337" max="14337" width="14.7109375" style="1" bestFit="1" customWidth="1"/>
    <col min="14338" max="14338" width="18.85546875" style="1" bestFit="1" customWidth="1"/>
    <col min="14339" max="14339" width="25.140625" style="1" customWidth="1"/>
    <col min="14340" max="14340" width="17" style="1" customWidth="1"/>
    <col min="14341" max="14341" width="15.7109375" style="1" customWidth="1"/>
    <col min="14342" max="14342" width="26.140625" style="1" customWidth="1"/>
    <col min="14343" max="14343" width="90.85546875" style="1" customWidth="1"/>
    <col min="14344" max="14344" width="9.140625" style="1"/>
    <col min="14345" max="14345" width="11.140625" style="1" bestFit="1" customWidth="1"/>
    <col min="14346" max="14588" width="9.140625" style="1"/>
    <col min="14589" max="14589" width="15.42578125" style="1" customWidth="1"/>
    <col min="14590" max="14590" width="58.140625" style="1" customWidth="1"/>
    <col min="14591" max="14591" width="8.28515625" style="1" customWidth="1"/>
    <col min="14592" max="14592" width="10.42578125" style="1" customWidth="1"/>
    <col min="14593" max="14593" width="14.7109375" style="1" bestFit="1" customWidth="1"/>
    <col min="14594" max="14594" width="18.85546875" style="1" bestFit="1" customWidth="1"/>
    <col min="14595" max="14595" width="25.140625" style="1" customWidth="1"/>
    <col min="14596" max="14596" width="17" style="1" customWidth="1"/>
    <col min="14597" max="14597" width="15.7109375" style="1" customWidth="1"/>
    <col min="14598" max="14598" width="26.140625" style="1" customWidth="1"/>
    <col min="14599" max="14599" width="90.85546875" style="1" customWidth="1"/>
    <col min="14600" max="14600" width="9.140625" style="1"/>
    <col min="14601" max="14601" width="11.140625" style="1" bestFit="1" customWidth="1"/>
    <col min="14602" max="14844" width="9.140625" style="1"/>
    <col min="14845" max="14845" width="15.42578125" style="1" customWidth="1"/>
    <col min="14846" max="14846" width="58.140625" style="1" customWidth="1"/>
    <col min="14847" max="14847" width="8.28515625" style="1" customWidth="1"/>
    <col min="14848" max="14848" width="10.42578125" style="1" customWidth="1"/>
    <col min="14849" max="14849" width="14.7109375" style="1" bestFit="1" customWidth="1"/>
    <col min="14850" max="14850" width="18.85546875" style="1" bestFit="1" customWidth="1"/>
    <col min="14851" max="14851" width="25.140625" style="1" customWidth="1"/>
    <col min="14852" max="14852" width="17" style="1" customWidth="1"/>
    <col min="14853" max="14853" width="15.7109375" style="1" customWidth="1"/>
    <col min="14854" max="14854" width="26.140625" style="1" customWidth="1"/>
    <col min="14855" max="14855" width="90.85546875" style="1" customWidth="1"/>
    <col min="14856" max="14856" width="9.140625" style="1"/>
    <col min="14857" max="14857" width="11.140625" style="1" bestFit="1" customWidth="1"/>
    <col min="14858" max="15100" width="9.140625" style="1"/>
    <col min="15101" max="15101" width="15.42578125" style="1" customWidth="1"/>
    <col min="15102" max="15102" width="58.140625" style="1" customWidth="1"/>
    <col min="15103" max="15103" width="8.28515625" style="1" customWidth="1"/>
    <col min="15104" max="15104" width="10.42578125" style="1" customWidth="1"/>
    <col min="15105" max="15105" width="14.7109375" style="1" bestFit="1" customWidth="1"/>
    <col min="15106" max="15106" width="18.85546875" style="1" bestFit="1" customWidth="1"/>
    <col min="15107" max="15107" width="25.140625" style="1" customWidth="1"/>
    <col min="15108" max="15108" width="17" style="1" customWidth="1"/>
    <col min="15109" max="15109" width="15.7109375" style="1" customWidth="1"/>
    <col min="15110" max="15110" width="26.140625" style="1" customWidth="1"/>
    <col min="15111" max="15111" width="90.85546875" style="1" customWidth="1"/>
    <col min="15112" max="15112" width="9.140625" style="1"/>
    <col min="15113" max="15113" width="11.140625" style="1" bestFit="1" customWidth="1"/>
    <col min="15114" max="15356" width="9.140625" style="1"/>
    <col min="15357" max="15357" width="15.42578125" style="1" customWidth="1"/>
    <col min="15358" max="15358" width="58.140625" style="1" customWidth="1"/>
    <col min="15359" max="15359" width="8.28515625" style="1" customWidth="1"/>
    <col min="15360" max="15360" width="10.42578125" style="1" customWidth="1"/>
    <col min="15361" max="15361" width="14.7109375" style="1" bestFit="1" customWidth="1"/>
    <col min="15362" max="15362" width="18.85546875" style="1" bestFit="1" customWidth="1"/>
    <col min="15363" max="15363" width="25.140625" style="1" customWidth="1"/>
    <col min="15364" max="15364" width="17" style="1" customWidth="1"/>
    <col min="15365" max="15365" width="15.7109375" style="1" customWidth="1"/>
    <col min="15366" max="15366" width="26.140625" style="1" customWidth="1"/>
    <col min="15367" max="15367" width="90.85546875" style="1" customWidth="1"/>
    <col min="15368" max="15368" width="9.140625" style="1"/>
    <col min="15369" max="15369" width="11.140625" style="1" bestFit="1" customWidth="1"/>
    <col min="15370" max="15612" width="9.140625" style="1"/>
    <col min="15613" max="15613" width="15.42578125" style="1" customWidth="1"/>
    <col min="15614" max="15614" width="58.140625" style="1" customWidth="1"/>
    <col min="15615" max="15615" width="8.28515625" style="1" customWidth="1"/>
    <col min="15616" max="15616" width="10.42578125" style="1" customWidth="1"/>
    <col min="15617" max="15617" width="14.7109375" style="1" bestFit="1" customWidth="1"/>
    <col min="15618" max="15618" width="18.85546875" style="1" bestFit="1" customWidth="1"/>
    <col min="15619" max="15619" width="25.140625" style="1" customWidth="1"/>
    <col min="15620" max="15620" width="17" style="1" customWidth="1"/>
    <col min="15621" max="15621" width="15.7109375" style="1" customWidth="1"/>
    <col min="15622" max="15622" width="26.140625" style="1" customWidth="1"/>
    <col min="15623" max="15623" width="90.85546875" style="1" customWidth="1"/>
    <col min="15624" max="15624" width="9.140625" style="1"/>
    <col min="15625" max="15625" width="11.140625" style="1" bestFit="1" customWidth="1"/>
    <col min="15626" max="15868" width="9.140625" style="1"/>
    <col min="15869" max="15869" width="15.42578125" style="1" customWidth="1"/>
    <col min="15870" max="15870" width="58.140625" style="1" customWidth="1"/>
    <col min="15871" max="15871" width="8.28515625" style="1" customWidth="1"/>
    <col min="15872" max="15872" width="10.42578125" style="1" customWidth="1"/>
    <col min="15873" max="15873" width="14.7109375" style="1" bestFit="1" customWidth="1"/>
    <col min="15874" max="15874" width="18.85546875" style="1" bestFit="1" customWidth="1"/>
    <col min="15875" max="15875" width="25.140625" style="1" customWidth="1"/>
    <col min="15876" max="15876" width="17" style="1" customWidth="1"/>
    <col min="15877" max="15877" width="15.7109375" style="1" customWidth="1"/>
    <col min="15878" max="15878" width="26.140625" style="1" customWidth="1"/>
    <col min="15879" max="15879" width="90.85546875" style="1" customWidth="1"/>
    <col min="15880" max="15880" width="9.140625" style="1"/>
    <col min="15881" max="15881" width="11.140625" style="1" bestFit="1" customWidth="1"/>
    <col min="15882" max="16124" width="9.140625" style="1"/>
    <col min="16125" max="16125" width="15.42578125" style="1" customWidth="1"/>
    <col min="16126" max="16126" width="58.140625" style="1" customWidth="1"/>
    <col min="16127" max="16127" width="8.28515625" style="1" customWidth="1"/>
    <col min="16128" max="16128" width="10.42578125" style="1" customWidth="1"/>
    <col min="16129" max="16129" width="14.7109375" style="1" bestFit="1" customWidth="1"/>
    <col min="16130" max="16130" width="18.85546875" style="1" bestFit="1" customWidth="1"/>
    <col min="16131" max="16131" width="25.140625" style="1" customWidth="1"/>
    <col min="16132" max="16132" width="17" style="1" customWidth="1"/>
    <col min="16133" max="16133" width="15.7109375" style="1" customWidth="1"/>
    <col min="16134" max="16134" width="26.140625" style="1" customWidth="1"/>
    <col min="16135" max="16135" width="90.85546875" style="1" customWidth="1"/>
    <col min="16136" max="16136" width="9.140625" style="1"/>
    <col min="16137" max="16137" width="11.140625" style="1" bestFit="1" customWidth="1"/>
    <col min="16138" max="16384" width="9.140625" style="1"/>
  </cols>
  <sheetData>
    <row r="1" spans="1:26" ht="84.75" customHeight="1" x14ac:dyDescent="0.3">
      <c r="A1" s="938" t="s">
        <v>437</v>
      </c>
      <c r="B1" s="939"/>
      <c r="C1" s="939"/>
      <c r="D1" s="939"/>
      <c r="E1" s="447"/>
      <c r="F1" s="943" t="s">
        <v>765</v>
      </c>
      <c r="G1" s="943"/>
      <c r="H1" s="943"/>
      <c r="I1" s="943"/>
      <c r="J1" s="943"/>
      <c r="K1" s="943"/>
      <c r="L1" s="943"/>
      <c r="M1" s="943"/>
      <c r="N1" s="943"/>
      <c r="O1" s="337"/>
      <c r="P1" s="337"/>
      <c r="Q1" s="337"/>
      <c r="R1" s="337"/>
      <c r="S1" s="337"/>
      <c r="T1" s="337"/>
      <c r="U1" s="337"/>
      <c r="V1" s="337"/>
      <c r="W1" s="338"/>
    </row>
    <row r="2" spans="1:26" ht="39.75" customHeight="1" x14ac:dyDescent="0.25">
      <c r="A2" s="940" t="str">
        <f>'Anexo 2'!A2:H2</f>
        <v>Substituição dos sistemas de climatização dos cartórios do Edifício Sede por VRF</v>
      </c>
      <c r="B2" s="941"/>
      <c r="C2" s="941"/>
      <c r="D2" s="941"/>
      <c r="E2" s="941"/>
      <c r="F2" s="941"/>
      <c r="G2" s="941"/>
      <c r="H2" s="941"/>
      <c r="I2" s="941"/>
      <c r="J2" s="941"/>
      <c r="K2" s="941"/>
      <c r="L2" s="941"/>
      <c r="M2" s="941"/>
      <c r="N2" s="941"/>
      <c r="O2" s="941"/>
      <c r="P2" s="941"/>
      <c r="Q2" s="941"/>
      <c r="R2" s="941"/>
      <c r="S2" s="941"/>
      <c r="T2" s="941"/>
      <c r="U2" s="941"/>
      <c r="V2" s="941"/>
      <c r="W2" s="942"/>
    </row>
    <row r="3" spans="1:26" ht="36.75" customHeight="1" x14ac:dyDescent="0.25">
      <c r="A3" s="944" t="s">
        <v>438</v>
      </c>
      <c r="B3" s="945"/>
      <c r="C3" s="945"/>
      <c r="D3" s="945"/>
      <c r="E3" s="945"/>
      <c r="F3" s="945"/>
      <c r="G3" s="945"/>
      <c r="H3" s="945"/>
      <c r="I3" s="945"/>
      <c r="J3" s="945"/>
      <c r="K3" s="945"/>
      <c r="L3" s="945"/>
      <c r="M3" s="945"/>
      <c r="N3" s="945"/>
      <c r="O3" s="945"/>
      <c r="P3" s="945"/>
      <c r="Q3" s="945"/>
      <c r="R3" s="945"/>
      <c r="S3" s="945"/>
      <c r="T3" s="945"/>
      <c r="U3" s="945"/>
      <c r="V3" s="945"/>
      <c r="W3" s="946"/>
    </row>
    <row r="4" spans="1:26" ht="43.5" customHeight="1" x14ac:dyDescent="0.25">
      <c r="A4" s="334" t="s">
        <v>15</v>
      </c>
      <c r="B4" s="335" t="s">
        <v>439</v>
      </c>
      <c r="C4" s="335"/>
      <c r="D4" s="336" t="s">
        <v>440</v>
      </c>
      <c r="E4" s="336" t="s">
        <v>370</v>
      </c>
      <c r="F4" s="336" t="s">
        <v>441</v>
      </c>
      <c r="G4" s="336" t="s">
        <v>370</v>
      </c>
      <c r="H4" s="336" t="s">
        <v>442</v>
      </c>
      <c r="I4" s="336" t="s">
        <v>370</v>
      </c>
      <c r="J4" s="336" t="s">
        <v>443</v>
      </c>
      <c r="K4" s="336" t="s">
        <v>370</v>
      </c>
      <c r="L4" s="336" t="s">
        <v>444</v>
      </c>
      <c r="M4" s="336" t="s">
        <v>370</v>
      </c>
      <c r="N4" s="336" t="s">
        <v>445</v>
      </c>
      <c r="O4" s="336" t="s">
        <v>370</v>
      </c>
      <c r="P4" s="336" t="s">
        <v>446</v>
      </c>
      <c r="Q4" s="336" t="s">
        <v>370</v>
      </c>
      <c r="R4" s="336" t="s">
        <v>447</v>
      </c>
      <c r="S4" s="336" t="s">
        <v>370</v>
      </c>
      <c r="T4" s="336" t="s">
        <v>935</v>
      </c>
      <c r="U4" s="336" t="s">
        <v>370</v>
      </c>
      <c r="V4" s="336" t="s">
        <v>936</v>
      </c>
      <c r="W4" s="702" t="s">
        <v>370</v>
      </c>
    </row>
    <row r="5" spans="1:26" ht="17.25" customHeight="1" x14ac:dyDescent="0.25">
      <c r="A5" s="571"/>
      <c r="B5" s="572"/>
      <c r="C5" s="572"/>
      <c r="D5" s="574">
        <v>45170</v>
      </c>
      <c r="E5" s="573"/>
      <c r="F5" s="574">
        <v>45200</v>
      </c>
      <c r="G5" s="573"/>
      <c r="H5" s="574">
        <v>45231</v>
      </c>
      <c r="I5" s="573"/>
      <c r="J5" s="574">
        <v>45261</v>
      </c>
      <c r="K5" s="573"/>
      <c r="L5" s="574">
        <v>45292</v>
      </c>
      <c r="M5" s="573"/>
      <c r="N5" s="574">
        <v>45323</v>
      </c>
      <c r="O5" s="573"/>
      <c r="P5" s="574">
        <v>45352</v>
      </c>
      <c r="Q5" s="573"/>
      <c r="R5" s="574">
        <v>45383</v>
      </c>
      <c r="S5" s="573"/>
      <c r="T5" s="574">
        <v>45413</v>
      </c>
      <c r="U5" s="573"/>
      <c r="V5" s="574">
        <v>45444</v>
      </c>
      <c r="W5" s="703"/>
    </row>
    <row r="6" spans="1:26" s="2" customFormat="1" ht="33.75" customHeight="1" x14ac:dyDescent="0.25">
      <c r="A6" s="7" t="s">
        <v>24</v>
      </c>
      <c r="B6" s="4" t="str">
        <f>'Anexo 2'!B11</f>
        <v>FORNECIMENTO DOS EQUIPAMENTOS VRF</v>
      </c>
      <c r="C6" s="342">
        <f>'Anexo 2'!G11*6</f>
        <v>1186578.1200000001</v>
      </c>
      <c r="D6" s="332">
        <f t="shared" ref="D6:D15" si="0">E6*C6</f>
        <v>0</v>
      </c>
      <c r="E6" s="345">
        <v>0</v>
      </c>
      <c r="F6" s="332">
        <f>G6*C6</f>
        <v>0</v>
      </c>
      <c r="G6" s="345">
        <v>0</v>
      </c>
      <c r="H6" s="332">
        <f>I6*$C$6</f>
        <v>355973.43600000005</v>
      </c>
      <c r="I6" s="345">
        <v>0.3</v>
      </c>
      <c r="J6" s="332">
        <f>K6*$C$6</f>
        <v>0</v>
      </c>
      <c r="K6" s="345">
        <v>0</v>
      </c>
      <c r="L6" s="332">
        <f>M6*$C$6</f>
        <v>0</v>
      </c>
      <c r="M6" s="345"/>
      <c r="N6" s="332">
        <f>O6*$C$6</f>
        <v>0</v>
      </c>
      <c r="O6" s="345">
        <v>0</v>
      </c>
      <c r="P6" s="332">
        <f>Q6*$C$6</f>
        <v>830604.68400000001</v>
      </c>
      <c r="Q6" s="345">
        <v>0.7</v>
      </c>
      <c r="R6" s="332">
        <f>S6*$C$6</f>
        <v>0</v>
      </c>
      <c r="S6" s="345">
        <v>0</v>
      </c>
      <c r="T6" s="332">
        <f>U6*C6</f>
        <v>0</v>
      </c>
      <c r="U6" s="345">
        <v>0</v>
      </c>
      <c r="V6" s="332">
        <f>W6*C6</f>
        <v>0</v>
      </c>
      <c r="W6" s="704">
        <v>0</v>
      </c>
      <c r="X6" s="396">
        <f>E6+G6+I6+K6+M6+O6+Q6+S6+U6+W6</f>
        <v>1</v>
      </c>
      <c r="Y6" s="451">
        <f>D6+F6+H6+J6+L6+N6+P6+R6</f>
        <v>1186578.1200000001</v>
      </c>
      <c r="Z6" s="451">
        <f>Y6-C6</f>
        <v>0</v>
      </c>
    </row>
    <row r="7" spans="1:26" s="2" customFormat="1" ht="45.75" customHeight="1" x14ac:dyDescent="0.25">
      <c r="A7" s="7" t="s">
        <v>52</v>
      </c>
      <c r="B7" s="4" t="str">
        <f>'Anexo 2'!B21</f>
        <v>INSTALAÇÃO DOS EQUIPAMENTOS VRF</v>
      </c>
      <c r="C7" s="342">
        <f>'Anexo 2'!G21*6</f>
        <v>64661.759999999995</v>
      </c>
      <c r="D7" s="332">
        <f t="shared" si="0"/>
        <v>0</v>
      </c>
      <c r="E7" s="345">
        <v>0</v>
      </c>
      <c r="F7" s="332">
        <f t="shared" ref="F7" si="1">G7*C7</f>
        <v>0</v>
      </c>
      <c r="G7" s="345">
        <v>0</v>
      </c>
      <c r="H7" s="332">
        <f>I7*$C$7</f>
        <v>0</v>
      </c>
      <c r="I7" s="345">
        <v>0</v>
      </c>
      <c r="J7" s="332">
        <f>K7*$C$7</f>
        <v>16165.439999999999</v>
      </c>
      <c r="K7" s="345">
        <v>0.25</v>
      </c>
      <c r="L7" s="332">
        <f>M7*$C$7</f>
        <v>0</v>
      </c>
      <c r="M7" s="345"/>
      <c r="N7" s="332">
        <f>O7*$C$7</f>
        <v>0</v>
      </c>
      <c r="O7" s="345"/>
      <c r="P7" s="332">
        <f>Q7*$C$7</f>
        <v>16165.439999999999</v>
      </c>
      <c r="Q7" s="345">
        <v>0.25</v>
      </c>
      <c r="R7" s="332">
        <f>S7*C7</f>
        <v>16165.439999999999</v>
      </c>
      <c r="S7" s="345">
        <v>0.25</v>
      </c>
      <c r="T7" s="332">
        <f t="shared" ref="T7:T15" si="2">U7*C7</f>
        <v>16165.439999999999</v>
      </c>
      <c r="U7" s="345">
        <v>0.25</v>
      </c>
      <c r="V7" s="332">
        <f t="shared" ref="V7:V15" si="3">W7*C7</f>
        <v>0</v>
      </c>
      <c r="W7" s="704">
        <v>0</v>
      </c>
      <c r="X7" s="396">
        <f t="shared" ref="X7:X16" si="4">E7+G7+I7+K7+M7+O7+Q7+S7+U7+W7</f>
        <v>1</v>
      </c>
      <c r="Y7" s="451">
        <f t="shared" ref="Y7:Y16" si="5">D7+F7+H7+J7+L7+N7+P7+R7</f>
        <v>48496.319999999992</v>
      </c>
      <c r="Z7" s="451">
        <f t="shared" ref="Z7:Z16" si="6">Y7-C7</f>
        <v>-16165.440000000002</v>
      </c>
    </row>
    <row r="8" spans="1:26" s="2" customFormat="1" ht="45.75" customHeight="1" x14ac:dyDescent="0.25">
      <c r="A8" s="7" t="s">
        <v>63</v>
      </c>
      <c r="B8" s="4" t="str">
        <f>'Anexo 2'!B26</f>
        <v>FORNECIMENTO E INSTALAÇÃO DE LINHAS FRIGORÍGENAS E VÁLVULAS</v>
      </c>
      <c r="C8" s="342">
        <f>'Anexo 2'!G26*6</f>
        <v>528147.36</v>
      </c>
      <c r="D8" s="332">
        <f t="shared" si="0"/>
        <v>105629.47200000001</v>
      </c>
      <c r="E8" s="345">
        <v>0.2</v>
      </c>
      <c r="F8" s="332">
        <f>G8*C8</f>
        <v>126755.3664</v>
      </c>
      <c r="G8" s="345">
        <v>0.24</v>
      </c>
      <c r="H8" s="332">
        <f>I8*C8</f>
        <v>116192.4192</v>
      </c>
      <c r="I8" s="345">
        <v>0.22</v>
      </c>
      <c r="J8" s="332">
        <f>K8*C8</f>
        <v>105629.47200000001</v>
      </c>
      <c r="K8" s="345">
        <v>0.2</v>
      </c>
      <c r="L8" s="332">
        <f>M8*C8</f>
        <v>47533.2624</v>
      </c>
      <c r="M8" s="345">
        <v>0.09</v>
      </c>
      <c r="N8" s="332">
        <f>O8*C8</f>
        <v>15844.4208</v>
      </c>
      <c r="O8" s="345">
        <v>0.03</v>
      </c>
      <c r="P8" s="332">
        <f>Q8*C8</f>
        <v>10562.947200000001</v>
      </c>
      <c r="Q8" s="345">
        <v>0.02</v>
      </c>
      <c r="R8" s="332">
        <f>S8*C8</f>
        <v>0</v>
      </c>
      <c r="S8" s="345">
        <v>0</v>
      </c>
      <c r="T8" s="332">
        <f t="shared" si="2"/>
        <v>0</v>
      </c>
      <c r="U8" s="345">
        <v>0</v>
      </c>
      <c r="V8" s="332">
        <f t="shared" si="3"/>
        <v>0</v>
      </c>
      <c r="W8" s="704">
        <v>0</v>
      </c>
      <c r="X8" s="396">
        <f t="shared" si="4"/>
        <v>1</v>
      </c>
      <c r="Y8" s="451">
        <f t="shared" si="5"/>
        <v>528147.3600000001</v>
      </c>
      <c r="Z8" s="451">
        <f t="shared" si="6"/>
        <v>0</v>
      </c>
    </row>
    <row r="9" spans="1:26" s="2" customFormat="1" ht="45.75" customHeight="1" x14ac:dyDescent="0.25">
      <c r="A9" s="7" t="s">
        <v>123</v>
      </c>
      <c r="B9" s="4" t="str">
        <f>'Anexo 2'!B49</f>
        <v>ADEQUAÇÕES NAS INSTALAÇÕES DE TOMADA DE AR EXTERIOR - TAE</v>
      </c>
      <c r="C9" s="342">
        <f>'Anexo 2'!G49*6</f>
        <v>23129.699999999997</v>
      </c>
      <c r="D9" s="332">
        <f t="shared" si="0"/>
        <v>0</v>
      </c>
      <c r="E9" s="345">
        <v>0</v>
      </c>
      <c r="F9" s="332">
        <f>G9*$C$9</f>
        <v>0</v>
      </c>
      <c r="G9" s="345">
        <v>0</v>
      </c>
      <c r="H9" s="332">
        <f>I9*C9</f>
        <v>0</v>
      </c>
      <c r="I9" s="345">
        <v>0</v>
      </c>
      <c r="J9" s="332">
        <f>K9*$C$9</f>
        <v>0</v>
      </c>
      <c r="K9" s="345">
        <v>0</v>
      </c>
      <c r="L9" s="332">
        <f>M9*$C$9</f>
        <v>4625.9399999999996</v>
      </c>
      <c r="M9" s="345">
        <v>0.2</v>
      </c>
      <c r="N9" s="332">
        <f>O9*$C$9</f>
        <v>4625.9399999999996</v>
      </c>
      <c r="O9" s="345">
        <v>0.2</v>
      </c>
      <c r="P9" s="332">
        <f>Q9*$C$9</f>
        <v>5782.4249999999993</v>
      </c>
      <c r="Q9" s="345">
        <v>0.25</v>
      </c>
      <c r="R9" s="332">
        <f>S9*C9</f>
        <v>4625.9399999999996</v>
      </c>
      <c r="S9" s="345">
        <v>0.2</v>
      </c>
      <c r="T9" s="332">
        <f t="shared" si="2"/>
        <v>3469.4549999999995</v>
      </c>
      <c r="U9" s="345">
        <v>0.15</v>
      </c>
      <c r="V9" s="332">
        <f t="shared" si="3"/>
        <v>0</v>
      </c>
      <c r="W9" s="704">
        <v>0</v>
      </c>
      <c r="X9" s="396">
        <f t="shared" si="4"/>
        <v>1</v>
      </c>
      <c r="Y9" s="451">
        <f t="shared" si="5"/>
        <v>19660.244999999999</v>
      </c>
      <c r="Z9" s="451">
        <f t="shared" si="6"/>
        <v>-3469.4549999999981</v>
      </c>
    </row>
    <row r="10" spans="1:26" s="8" customFormat="1" ht="45.75" customHeight="1" x14ac:dyDescent="0.25">
      <c r="A10" s="7" t="s">
        <v>133</v>
      </c>
      <c r="B10" s="4" t="str">
        <f>'Anexo 2'!B54</f>
        <v>ADEQUAÇÕES NAS INSTALAÇÕES DE DRENAGEM DE ÁGUA DE CONDENSAÇÃO</v>
      </c>
      <c r="C10" s="342">
        <f>'Anexo 2'!G54*6</f>
        <v>50865.84</v>
      </c>
      <c r="D10" s="332">
        <f t="shared" si="0"/>
        <v>0</v>
      </c>
      <c r="E10" s="345">
        <v>0</v>
      </c>
      <c r="F10" s="332">
        <f>G10*$C$10</f>
        <v>0</v>
      </c>
      <c r="G10" s="346">
        <v>0</v>
      </c>
      <c r="H10" s="332">
        <f t="shared" ref="H10:H15" si="7">I10*$C10</f>
        <v>0</v>
      </c>
      <c r="I10" s="346">
        <v>0</v>
      </c>
      <c r="J10" s="332">
        <f>K10*$C$10</f>
        <v>5595.2424000000001</v>
      </c>
      <c r="K10" s="346">
        <v>0.11</v>
      </c>
      <c r="L10" s="332">
        <f>M10*$C$10</f>
        <v>12716.46</v>
      </c>
      <c r="M10" s="346">
        <v>0.25</v>
      </c>
      <c r="N10" s="332">
        <f>O10*$C$10</f>
        <v>13225.118399999999</v>
      </c>
      <c r="O10" s="346">
        <v>0.26</v>
      </c>
      <c r="P10" s="332">
        <f>Q10*$C$10</f>
        <v>10173.168</v>
      </c>
      <c r="Q10" s="346">
        <v>0.2</v>
      </c>
      <c r="R10" s="332">
        <f t="shared" ref="R10:R13" si="8">S10*C10</f>
        <v>5086.5839999999998</v>
      </c>
      <c r="S10" s="346">
        <v>0.1</v>
      </c>
      <c r="T10" s="332">
        <f t="shared" si="2"/>
        <v>4069.2671999999998</v>
      </c>
      <c r="U10" s="346">
        <v>0.08</v>
      </c>
      <c r="V10" s="332">
        <f t="shared" si="3"/>
        <v>0</v>
      </c>
      <c r="W10" s="705">
        <v>0</v>
      </c>
      <c r="X10" s="396">
        <f t="shared" si="4"/>
        <v>1</v>
      </c>
      <c r="Y10" s="451">
        <f t="shared" si="5"/>
        <v>46796.572800000002</v>
      </c>
      <c r="Z10" s="451">
        <f t="shared" si="6"/>
        <v>-4069.2671999999948</v>
      </c>
    </row>
    <row r="11" spans="1:26" s="8" customFormat="1" ht="45.75" customHeight="1" x14ac:dyDescent="0.25">
      <c r="A11" s="7" t="s">
        <v>155</v>
      </c>
      <c r="B11" s="333" t="str">
        <f>'Anexo 2'!B63</f>
        <v>FORNECIMENTO, INSTALAÇÃO E RECOMPOSIÇÃO DE FORROS</v>
      </c>
      <c r="C11" s="343">
        <f>'Anexo 2'!G63*6</f>
        <v>220660.8</v>
      </c>
      <c r="D11" s="332">
        <f t="shared" si="0"/>
        <v>0</v>
      </c>
      <c r="E11" s="345">
        <v>0</v>
      </c>
      <c r="F11" s="332">
        <f t="shared" ref="F11:F13" si="9">G11*C11</f>
        <v>0</v>
      </c>
      <c r="G11" s="345">
        <v>0</v>
      </c>
      <c r="H11" s="332">
        <f t="shared" si="7"/>
        <v>0</v>
      </c>
      <c r="I11" s="346">
        <v>0</v>
      </c>
      <c r="J11" s="332">
        <f>K11*$C11</f>
        <v>0</v>
      </c>
      <c r="K11" s="346">
        <v>0</v>
      </c>
      <c r="L11" s="332">
        <f>M11*$C$11</f>
        <v>0</v>
      </c>
      <c r="M11" s="346">
        <v>0</v>
      </c>
      <c r="N11" s="332">
        <f>O11*$C$11</f>
        <v>55165.2</v>
      </c>
      <c r="O11" s="346">
        <v>0.25</v>
      </c>
      <c r="P11" s="332">
        <f>Q11*$C$11</f>
        <v>63991.631999999991</v>
      </c>
      <c r="Q11" s="346">
        <v>0.28999999999999998</v>
      </c>
      <c r="R11" s="332">
        <f>S11*C11</f>
        <v>55165.2</v>
      </c>
      <c r="S11" s="345">
        <v>0.25</v>
      </c>
      <c r="T11" s="332">
        <f t="shared" si="2"/>
        <v>46338.767999999996</v>
      </c>
      <c r="U11" s="345">
        <v>0.21</v>
      </c>
      <c r="V11" s="332">
        <f t="shared" si="3"/>
        <v>0</v>
      </c>
      <c r="W11" s="704">
        <v>0</v>
      </c>
      <c r="X11" s="396">
        <f t="shared" si="4"/>
        <v>1</v>
      </c>
      <c r="Y11" s="451">
        <f t="shared" si="5"/>
        <v>174322.03200000001</v>
      </c>
      <c r="Z11" s="451">
        <f t="shared" si="6"/>
        <v>-46338.767999999982</v>
      </c>
    </row>
    <row r="12" spans="1:26" s="8" customFormat="1" ht="45.75" customHeight="1" x14ac:dyDescent="0.25">
      <c r="A12" s="7" t="s">
        <v>165</v>
      </c>
      <c r="B12" s="333" t="str">
        <f>'Anexo 2'!B70</f>
        <v>SERVIÇOS DIVERSOS</v>
      </c>
      <c r="C12" s="343">
        <f>'Anexo 2'!G70*6</f>
        <v>2133.7200000000003</v>
      </c>
      <c r="D12" s="332">
        <f t="shared" si="0"/>
        <v>0</v>
      </c>
      <c r="E12" s="345">
        <v>0</v>
      </c>
      <c r="F12" s="332">
        <f t="shared" si="9"/>
        <v>0</v>
      </c>
      <c r="G12" s="345">
        <v>0</v>
      </c>
      <c r="H12" s="332">
        <f t="shared" si="7"/>
        <v>320.05800000000005</v>
      </c>
      <c r="I12" s="347">
        <v>0.15</v>
      </c>
      <c r="J12" s="332">
        <f>K12*$C12</f>
        <v>320.05800000000005</v>
      </c>
      <c r="K12" s="346">
        <v>0.15</v>
      </c>
      <c r="L12" s="332">
        <f>M12*$C12</f>
        <v>533.43000000000006</v>
      </c>
      <c r="M12" s="346">
        <v>0.25</v>
      </c>
      <c r="N12" s="332">
        <f>O12*$C12</f>
        <v>554.76720000000012</v>
      </c>
      <c r="O12" s="346">
        <v>0.26</v>
      </c>
      <c r="P12" s="332">
        <f>Q12*$C12</f>
        <v>320.05800000000005</v>
      </c>
      <c r="Q12" s="346">
        <v>0.15</v>
      </c>
      <c r="R12" s="332">
        <f>S12*C12</f>
        <v>85.348800000000011</v>
      </c>
      <c r="S12" s="345">
        <v>0.04</v>
      </c>
      <c r="T12" s="332">
        <f t="shared" si="2"/>
        <v>0</v>
      </c>
      <c r="U12" s="345">
        <v>0</v>
      </c>
      <c r="V12" s="332">
        <f t="shared" si="3"/>
        <v>0</v>
      </c>
      <c r="W12" s="704">
        <v>0</v>
      </c>
      <c r="X12" s="396">
        <f t="shared" si="4"/>
        <v>1</v>
      </c>
      <c r="Y12" s="451">
        <f t="shared" si="5"/>
        <v>2133.7200000000007</v>
      </c>
      <c r="Z12" s="451">
        <f t="shared" si="6"/>
        <v>0</v>
      </c>
    </row>
    <row r="13" spans="1:26" s="8" customFormat="1" ht="45.75" customHeight="1" x14ac:dyDescent="0.25">
      <c r="A13" s="7" t="s">
        <v>174</v>
      </c>
      <c r="B13" s="333" t="str">
        <f>'Anexo 2'!B74</f>
        <v xml:space="preserve">INSTALAÇÕES ELÉTRICAS </v>
      </c>
      <c r="C13" s="343">
        <f>'Anexo 2'!G74*6</f>
        <v>72209.88</v>
      </c>
      <c r="D13" s="332">
        <f t="shared" si="0"/>
        <v>0</v>
      </c>
      <c r="E13" s="345">
        <v>0</v>
      </c>
      <c r="F13" s="332">
        <f t="shared" si="9"/>
        <v>7220.9880000000012</v>
      </c>
      <c r="G13" s="347">
        <v>0.1</v>
      </c>
      <c r="H13" s="332">
        <f t="shared" si="7"/>
        <v>8665.1856000000007</v>
      </c>
      <c r="I13" s="347">
        <v>0.12</v>
      </c>
      <c r="J13" s="332">
        <f>K13*$C13</f>
        <v>8665.1856000000007</v>
      </c>
      <c r="K13" s="346">
        <v>0.12</v>
      </c>
      <c r="L13" s="332">
        <f t="shared" ref="L13:L15" si="10">M13*$C13</f>
        <v>8665.1856000000007</v>
      </c>
      <c r="M13" s="346">
        <v>0.12</v>
      </c>
      <c r="N13" s="332">
        <f t="shared" ref="N13:N15" si="11">O13*$C13</f>
        <v>18774.568800000001</v>
      </c>
      <c r="O13" s="346">
        <v>0.26</v>
      </c>
      <c r="P13" s="332">
        <f t="shared" ref="P13:P15" si="12">Q13*$C13</f>
        <v>14441.976000000002</v>
      </c>
      <c r="Q13" s="346">
        <v>0.2</v>
      </c>
      <c r="R13" s="332">
        <f t="shared" si="8"/>
        <v>5776.7904000000008</v>
      </c>
      <c r="S13" s="345">
        <v>0.08</v>
      </c>
      <c r="T13" s="332">
        <f t="shared" si="2"/>
        <v>0</v>
      </c>
      <c r="U13" s="345">
        <v>0</v>
      </c>
      <c r="V13" s="332">
        <f t="shared" si="3"/>
        <v>0</v>
      </c>
      <c r="W13" s="704">
        <v>0</v>
      </c>
      <c r="X13" s="396">
        <f t="shared" si="4"/>
        <v>0.99999999999999989</v>
      </c>
      <c r="Y13" s="451">
        <f>D13+F13+H13+J13+L13+N13+P13+R13</f>
        <v>72209.88</v>
      </c>
      <c r="Z13" s="451">
        <f t="shared" si="6"/>
        <v>0</v>
      </c>
    </row>
    <row r="14" spans="1:26" s="8" customFormat="1" ht="45.75" customHeight="1" x14ac:dyDescent="0.25">
      <c r="A14" s="7" t="s">
        <v>180</v>
      </c>
      <c r="B14" s="333" t="str">
        <f>'Anexo 2'!B77</f>
        <v>DESINSTALAÇÃO DOS EQUIPAMENTOS EXISTENTES</v>
      </c>
      <c r="C14" s="343">
        <f>'Anexo 2'!G77*6</f>
        <v>12850.14</v>
      </c>
      <c r="D14" s="332">
        <f t="shared" si="0"/>
        <v>0</v>
      </c>
      <c r="E14" s="345">
        <v>0</v>
      </c>
      <c r="F14" s="332">
        <f t="shared" ref="F14:F15" si="13">G14*C14</f>
        <v>0</v>
      </c>
      <c r="G14" s="345">
        <v>0</v>
      </c>
      <c r="H14" s="332">
        <f t="shared" si="7"/>
        <v>0</v>
      </c>
      <c r="I14" s="347">
        <v>0</v>
      </c>
      <c r="J14" s="332">
        <f>K14*$C14</f>
        <v>0</v>
      </c>
      <c r="K14" s="82">
        <v>0</v>
      </c>
      <c r="L14" s="332">
        <f t="shared" si="10"/>
        <v>0</v>
      </c>
      <c r="M14" s="82">
        <v>0</v>
      </c>
      <c r="N14" s="332">
        <f t="shared" si="11"/>
        <v>3341.0364</v>
      </c>
      <c r="O14" s="346">
        <v>0.26</v>
      </c>
      <c r="P14" s="332">
        <f t="shared" si="12"/>
        <v>2570.0280000000002</v>
      </c>
      <c r="Q14" s="346">
        <v>0.2</v>
      </c>
      <c r="R14" s="332">
        <f>S14*$C$14</f>
        <v>2570.0280000000002</v>
      </c>
      <c r="S14" s="345">
        <v>0.2</v>
      </c>
      <c r="T14" s="332">
        <f t="shared" si="2"/>
        <v>2570.0280000000002</v>
      </c>
      <c r="U14" s="345">
        <v>0.2</v>
      </c>
      <c r="V14" s="332">
        <f t="shared" si="3"/>
        <v>1799.0196000000001</v>
      </c>
      <c r="W14" s="704">
        <v>0.14000000000000001</v>
      </c>
      <c r="X14" s="396">
        <f t="shared" si="4"/>
        <v>1</v>
      </c>
      <c r="Y14" s="451">
        <f t="shared" si="5"/>
        <v>8481.0924000000014</v>
      </c>
      <c r="Z14" s="451">
        <f t="shared" si="6"/>
        <v>-4369.0475999999981</v>
      </c>
    </row>
    <row r="15" spans="1:26" s="8" customFormat="1" ht="45.75" customHeight="1" x14ac:dyDescent="0.25">
      <c r="A15" s="7" t="s">
        <v>195</v>
      </c>
      <c r="B15" s="333" t="str">
        <f>'Anexo 2'!B85</f>
        <v>SISTEMA VRF - GERAL</v>
      </c>
      <c r="C15" s="343">
        <f>'Anexo 2'!G85</f>
        <v>30292.68</v>
      </c>
      <c r="D15" s="332">
        <f t="shared" si="0"/>
        <v>0</v>
      </c>
      <c r="E15" s="345">
        <v>0</v>
      </c>
      <c r="F15" s="332">
        <f t="shared" si="13"/>
        <v>0</v>
      </c>
      <c r="G15" s="345">
        <v>0</v>
      </c>
      <c r="H15" s="332">
        <f t="shared" si="7"/>
        <v>0</v>
      </c>
      <c r="I15" s="347">
        <v>0</v>
      </c>
      <c r="J15" s="332">
        <f>K15*$C15</f>
        <v>0</v>
      </c>
      <c r="K15" s="346">
        <v>0</v>
      </c>
      <c r="L15" s="332">
        <f t="shared" si="10"/>
        <v>0</v>
      </c>
      <c r="M15" s="346">
        <v>0</v>
      </c>
      <c r="N15" s="332">
        <f t="shared" si="11"/>
        <v>0</v>
      </c>
      <c r="O15" s="346">
        <v>0</v>
      </c>
      <c r="P15" s="332">
        <f t="shared" si="12"/>
        <v>0</v>
      </c>
      <c r="Q15" s="346">
        <v>0</v>
      </c>
      <c r="R15" s="332">
        <f>S15*$C$15</f>
        <v>0</v>
      </c>
      <c r="S15" s="345">
        <v>0</v>
      </c>
      <c r="T15" s="332">
        <f t="shared" si="2"/>
        <v>15146.34</v>
      </c>
      <c r="U15" s="345">
        <v>0.5</v>
      </c>
      <c r="V15" s="332">
        <f t="shared" si="3"/>
        <v>15146.34</v>
      </c>
      <c r="W15" s="704">
        <v>0.5</v>
      </c>
      <c r="X15" s="396">
        <f t="shared" si="4"/>
        <v>1</v>
      </c>
      <c r="Y15" s="451">
        <f t="shared" si="5"/>
        <v>0</v>
      </c>
      <c r="Z15" s="451">
        <f t="shared" si="6"/>
        <v>-30292.68</v>
      </c>
    </row>
    <row r="16" spans="1:26" s="657" customFormat="1" ht="45.75" customHeight="1" x14ac:dyDescent="0.25">
      <c r="A16" s="652" t="s">
        <v>202</v>
      </c>
      <c r="B16" s="653" t="str">
        <f>'Anexo 2'!B88</f>
        <v>ADMINISTRAÇÃO LOCAL DA OBRA</v>
      </c>
      <c r="C16" s="654">
        <f>'Anexo 2'!G88</f>
        <v>97132.7</v>
      </c>
      <c r="D16" s="655">
        <f>E16*$C$16</f>
        <v>4681.6953520756724</v>
      </c>
      <c r="E16" s="656">
        <f>SUM(D6:D15)/SUM($C$6:$C$15)</f>
        <v>4.8198962368756065E-2</v>
      </c>
      <c r="F16" s="655">
        <f t="shared" ref="F16" si="14">G16*$C$16</f>
        <v>5938.0820883259084</v>
      </c>
      <c r="G16" s="656">
        <f t="shared" ref="G16" si="15">SUM(F6:F15)/SUM($C$6:$C$15)</f>
        <v>6.1133707683673044E-2</v>
      </c>
      <c r="H16" s="655">
        <f t="shared" ref="H16" si="16">I16*$C$16</f>
        <v>21325.514747418816</v>
      </c>
      <c r="I16" s="656">
        <f t="shared" ref="I16" si="17">SUM(H6:H15)/SUM($C$6:$C$15)</f>
        <v>0.21955031361651448</v>
      </c>
      <c r="J16" s="655">
        <f t="shared" ref="J16" si="18">K16*$C$16</f>
        <v>6044.4121783934506</v>
      </c>
      <c r="K16" s="656">
        <f t="shared" ref="K16" si="19">SUM(J6:J15)/SUM($C$6:$C$15)</f>
        <v>6.2228396599635867E-2</v>
      </c>
      <c r="L16" s="655">
        <f t="shared" ref="L16" si="20">M16*$C$16</f>
        <v>3283.1102575326822</v>
      </c>
      <c r="M16" s="656">
        <f t="shared" ref="M16" si="21">SUM(L6:L15)/SUM($C$6:$C$15)</f>
        <v>3.3800257354450997E-2</v>
      </c>
      <c r="N16" s="655">
        <f t="shared" ref="N16" si="22">O16*$C$16</f>
        <v>4943.2643750016268</v>
      </c>
      <c r="O16" s="656">
        <f t="shared" ref="O16" si="23">SUM(N6:N15)/SUM($C$6:$C$15)</f>
        <v>5.0891866230441729E-2</v>
      </c>
      <c r="P16" s="655">
        <f t="shared" ref="P16" si="24">Q16*$C$16</f>
        <v>42310.201459862801</v>
      </c>
      <c r="Q16" s="656">
        <f t="shared" ref="Q16:S16" si="25">SUM(P6:P15)/SUM($C$6:$C$15)</f>
        <v>0.43559173645809085</v>
      </c>
      <c r="R16" s="655">
        <f t="shared" ref="R16" si="26">S16*$C$16</f>
        <v>3965.713680784766</v>
      </c>
      <c r="S16" s="656">
        <f t="shared" si="25"/>
        <v>4.0827792090457345E-2</v>
      </c>
      <c r="T16" s="655">
        <f>U16*$C$16</f>
        <v>3889.655895320227</v>
      </c>
      <c r="U16" s="656">
        <f>SUM(T6:T15)/SUM($C$6:$C$15)</f>
        <v>4.0044762426250144E-2</v>
      </c>
      <c r="V16" s="655">
        <f>W16*$C$16</f>
        <v>751.04996528403422</v>
      </c>
      <c r="W16" s="706">
        <f>SUM(V6:V15)/SUM($C$6:$C$15)</f>
        <v>7.732205171729338E-3</v>
      </c>
      <c r="X16" s="396">
        <f t="shared" si="4"/>
        <v>0.99999999999999989</v>
      </c>
      <c r="Y16" s="451">
        <f t="shared" si="5"/>
        <v>92491.994139395727</v>
      </c>
      <c r="Z16" s="451">
        <f t="shared" si="6"/>
        <v>-4640.7058606042701</v>
      </c>
    </row>
    <row r="17" spans="1:23" ht="35.25" customHeight="1" thickBot="1" x14ac:dyDescent="0.3">
      <c r="A17" s="339"/>
      <c r="B17" s="340" t="s">
        <v>210</v>
      </c>
      <c r="C17" s="344">
        <f>SUM(C6:C16)</f>
        <v>2288662.7000000007</v>
      </c>
      <c r="D17" s="341">
        <f>SUM(D6:D16)</f>
        <v>110311.16735207569</v>
      </c>
      <c r="E17" s="448">
        <f>D17/C17</f>
        <v>4.8198962368756065E-2</v>
      </c>
      <c r="F17" s="341">
        <f>SUM(F6:F16)</f>
        <v>139914.43648832591</v>
      </c>
      <c r="G17" s="348">
        <f>F17/C17</f>
        <v>6.1133707683673037E-2</v>
      </c>
      <c r="H17" s="341">
        <f>SUM(H6:H16)</f>
        <v>502476.61354741891</v>
      </c>
      <c r="I17" s="348">
        <f>H17/C17</f>
        <v>0.21955031361651448</v>
      </c>
      <c r="J17" s="341">
        <f>SUM(J6:J16)</f>
        <v>142419.81017839347</v>
      </c>
      <c r="K17" s="348">
        <f>J17/C17</f>
        <v>6.222839659963586E-2</v>
      </c>
      <c r="L17" s="341">
        <f>SUM(L6:L16)</f>
        <v>77357.388257532686</v>
      </c>
      <c r="M17" s="348">
        <f>L17/C17</f>
        <v>3.380025735445099E-2</v>
      </c>
      <c r="N17" s="341">
        <f>SUM(N6:N16)</f>
        <v>116474.31597500162</v>
      </c>
      <c r="O17" s="348">
        <f>N17/C17</f>
        <v>5.0891866230441729E-2</v>
      </c>
      <c r="P17" s="341">
        <f>SUM(P6:P16)</f>
        <v>996922.55965986277</v>
      </c>
      <c r="Q17" s="348">
        <f>P17/C17</f>
        <v>0.43559173645809079</v>
      </c>
      <c r="R17" s="341">
        <f>SUM(R6:R16)</f>
        <v>93441.044880784772</v>
      </c>
      <c r="S17" s="348">
        <f>R17/C17</f>
        <v>4.0827792090457345E-2</v>
      </c>
      <c r="T17" s="341">
        <f>SUM(T6:T16)</f>
        <v>91648.954095320223</v>
      </c>
      <c r="U17" s="348">
        <f>T17/C17</f>
        <v>4.0044762426250137E-2</v>
      </c>
      <c r="V17" s="341">
        <f>SUM(V6:V16)</f>
        <v>17696.409565284033</v>
      </c>
      <c r="W17" s="707">
        <f>V17/C17</f>
        <v>7.7322051717293372E-3</v>
      </c>
    </row>
    <row r="18" spans="1:23" ht="34.5" customHeight="1" thickBot="1" x14ac:dyDescent="0.3">
      <c r="A18" s="339"/>
      <c r="B18" s="936" t="s">
        <v>448</v>
      </c>
      <c r="C18" s="937"/>
      <c r="D18" s="341">
        <f>D17</f>
        <v>110311.16735207569</v>
      </c>
      <c r="E18" s="448">
        <f>E17</f>
        <v>4.8198962368756065E-2</v>
      </c>
      <c r="F18" s="341">
        <f>F17+D18</f>
        <v>250225.6038404016</v>
      </c>
      <c r="G18" s="348">
        <f>E18+G17</f>
        <v>0.10933267005242911</v>
      </c>
      <c r="H18" s="341">
        <f>H17+F18</f>
        <v>752702.21738782048</v>
      </c>
      <c r="I18" s="348">
        <f>G18+I17</f>
        <v>0.32888298366894358</v>
      </c>
      <c r="J18" s="452">
        <f t="shared" ref="J18" si="27">J17+H18</f>
        <v>895122.02756621398</v>
      </c>
      <c r="K18" s="348">
        <f>I18+K17</f>
        <v>0.39111138026857944</v>
      </c>
      <c r="L18" s="341">
        <f>L17+J18</f>
        <v>972479.41582374671</v>
      </c>
      <c r="M18" s="348">
        <f>K18+M17</f>
        <v>0.42491163762303041</v>
      </c>
      <c r="N18" s="452">
        <f t="shared" ref="N18" si="28">N17+L18</f>
        <v>1088953.7317987483</v>
      </c>
      <c r="O18" s="348">
        <f>M18+O17</f>
        <v>0.47580350385347214</v>
      </c>
      <c r="P18" s="341">
        <f t="shared" ref="P18" si="29">P17+N18</f>
        <v>2085876.2914586109</v>
      </c>
      <c r="Q18" s="348">
        <f>O18+Q17</f>
        <v>0.91139524031156294</v>
      </c>
      <c r="R18" s="341">
        <f>R17+P18</f>
        <v>2179317.3363393955</v>
      </c>
      <c r="S18" s="348">
        <f>Q18+S17</f>
        <v>0.95222303240202033</v>
      </c>
      <c r="T18" s="341">
        <f>T17+R18</f>
        <v>2270966.2904347158</v>
      </c>
      <c r="U18" s="348">
        <f>S18+U17</f>
        <v>0.99226779482827043</v>
      </c>
      <c r="V18" s="341">
        <f>V17+T18</f>
        <v>2288662.6999999997</v>
      </c>
      <c r="W18" s="707">
        <f>U18+W17</f>
        <v>0.99999999999999978</v>
      </c>
    </row>
    <row r="20" spans="1:23" x14ac:dyDescent="0.25">
      <c r="A20" s="1" t="s">
        <v>449</v>
      </c>
      <c r="E20" s="449"/>
      <c r="G20" s="12"/>
      <c r="I20" s="12"/>
    </row>
    <row r="22" spans="1:23" ht="27" customHeight="1" x14ac:dyDescent="0.25">
      <c r="A22" s="1" t="s">
        <v>937</v>
      </c>
      <c r="E22" s="449"/>
      <c r="G22" s="12"/>
      <c r="I22" s="12"/>
    </row>
    <row r="23" spans="1:23" ht="25.5" customHeight="1" x14ac:dyDescent="0.25">
      <c r="A23" s="1" t="s">
        <v>794</v>
      </c>
    </row>
    <row r="24" spans="1:23" ht="18.75" customHeight="1" x14ac:dyDescent="0.25">
      <c r="A24" s="1" t="s">
        <v>1056</v>
      </c>
    </row>
    <row r="25" spans="1:23" ht="13.5" customHeight="1" x14ac:dyDescent="0.25"/>
    <row r="26" spans="1:23" ht="18.75" customHeight="1" x14ac:dyDescent="0.25">
      <c r="A26" s="1" t="s">
        <v>795</v>
      </c>
    </row>
    <row r="27" spans="1:23" ht="30" customHeight="1" x14ac:dyDescent="0.25">
      <c r="A27" s="1" t="s">
        <v>1057</v>
      </c>
    </row>
    <row r="40" spans="11:11" x14ac:dyDescent="0.25">
      <c r="K40" s="1">
        <f>6*17</f>
        <v>102</v>
      </c>
    </row>
  </sheetData>
  <mergeCells count="5">
    <mergeCell ref="B18:C18"/>
    <mergeCell ref="A1:D1"/>
    <mergeCell ref="A2:W2"/>
    <mergeCell ref="F1:N1"/>
    <mergeCell ref="A3:W3"/>
  </mergeCells>
  <printOptions horizontalCentered="1"/>
  <pageMargins left="0.6692913385826772" right="0.11811023622047245" top="1.1811023622047245" bottom="0.55118110236220474" header="0.31496062992125984" footer="0.19685039370078741"/>
  <pageSetup paperSize="9" scale="33" fitToHeight="2" orientation="landscape" r:id="rId1"/>
  <headerFooter alignWithMargins="0">
    <oddFooter xml:space="preserve">&amp;CPágina &amp;P de &amp;N&amp;R
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16</vt:i4>
      </vt:variant>
    </vt:vector>
  </HeadingPairs>
  <TitlesOfParts>
    <vt:vector size="41" baseType="lpstr">
      <vt:lpstr>Anexo 2</vt:lpstr>
      <vt:lpstr>Anexo 2.1 elétrica</vt:lpstr>
      <vt:lpstr>Anexo 3 - comp. BDI </vt:lpstr>
      <vt:lpstr>Anexo 4 - comp custo</vt:lpstr>
      <vt:lpstr>Anexo 4.1 - comp ELÉTRICA</vt:lpstr>
      <vt:lpstr>Anexo 5 -NÃO OPTANTES</vt:lpstr>
      <vt:lpstr>Anexo 5.1-SIMPLES</vt:lpstr>
      <vt:lpstr>Anexo 6-marca e modelo</vt:lpstr>
      <vt:lpstr>Anexo 7- cronograma</vt:lpstr>
      <vt:lpstr>Anexo 13 - tabela pag</vt:lpstr>
      <vt:lpstr>cabo de comando</vt:lpstr>
      <vt:lpstr>Instalação do Suporte</vt:lpstr>
      <vt:lpstr>mediana preços equipamentos</vt:lpstr>
      <vt:lpstr> material refrigeração</vt:lpstr>
      <vt:lpstr> material DUTOS</vt:lpstr>
      <vt:lpstr>material ARMACELL</vt:lpstr>
      <vt:lpstr> material SUPORTES</vt:lpstr>
      <vt:lpstr>Plano Forro</vt:lpstr>
      <vt:lpstr>Levantamento Forro</vt:lpstr>
      <vt:lpstr>elétrico</vt:lpstr>
      <vt:lpstr>diversos</vt:lpstr>
      <vt:lpstr>Lev. material refrigeração</vt:lpstr>
      <vt:lpstr>Levantamento drenos</vt:lpstr>
      <vt:lpstr>Levantamento TAE</vt:lpstr>
      <vt:lpstr>Lev. Para tabela</vt:lpstr>
      <vt:lpstr>'Anexo 13 - tabela pag'!Area_de_impressao</vt:lpstr>
      <vt:lpstr>'Anexo 2'!Area_de_impressao</vt:lpstr>
      <vt:lpstr>'Anexo 2.1 elétrica'!Area_de_impressao</vt:lpstr>
      <vt:lpstr>'Anexo 3 - comp. BDI '!Area_de_impressao</vt:lpstr>
      <vt:lpstr>'Anexo 4 - comp custo'!Area_de_impressao</vt:lpstr>
      <vt:lpstr>'Anexo 4.1 - comp ELÉTRICA'!Area_de_impressao</vt:lpstr>
      <vt:lpstr>'Anexo 6-marca e modelo'!Area_de_impressao</vt:lpstr>
      <vt:lpstr>'Anexo 7- cronograma'!Area_de_impressao</vt:lpstr>
      <vt:lpstr>diversos!Area_de_impressao</vt:lpstr>
      <vt:lpstr>'material ARMACELL'!Area_de_impressao</vt:lpstr>
      <vt:lpstr>'mediana preços equipamentos'!Area_de_impressao</vt:lpstr>
      <vt:lpstr>'Plano Forro'!Area_de_impressao</vt:lpstr>
      <vt:lpstr>'Anexo 13 - tabela pag'!Titulos_de_impressao</vt:lpstr>
      <vt:lpstr>'Anexo 2'!Titulos_de_impressao</vt:lpstr>
      <vt:lpstr>'Anexo 6-marca e modelo'!Titulos_de_impressao</vt:lpstr>
      <vt:lpstr>'Anexo 7- cronograma'!Titulos_de_impressao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Eduardo Felix Cordeiro dos Santos</dc:creator>
  <cp:keywords/>
  <dc:description/>
  <cp:lastModifiedBy>NOM</cp:lastModifiedBy>
  <cp:revision/>
  <cp:lastPrinted>2023-07-04T17:05:12Z</cp:lastPrinted>
  <dcterms:created xsi:type="dcterms:W3CDTF">2019-10-15T21:35:20Z</dcterms:created>
  <dcterms:modified xsi:type="dcterms:W3CDTF">2023-07-20T16:32:35Z</dcterms:modified>
  <cp:category/>
  <cp:contentStatus/>
</cp:coreProperties>
</file>