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9010" windowHeight="10515"/>
  </bookViews>
  <sheets>
    <sheet name="Anexo 2 - Planilha" sheetId="1" r:id="rId1"/>
    <sheet name="Anexo 3 - BDI" sheetId="3" r:id="rId2"/>
    <sheet name="Anexo 4 - CPU" sheetId="2" r:id="rId3"/>
    <sheet name="Anexo 5 -NÃO OPTANTES" sheetId="4" r:id="rId4"/>
    <sheet name="Anexo 5.1-SIMPLES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s">#REF!</definedName>
    <definedName name="\t">#REF!</definedName>
    <definedName name="__6Excel_BuiltIn_Print_Area_3_1_1_1_1_1">#REF!</definedName>
    <definedName name="__R">#REF!</definedName>
    <definedName name="_10Excel_BuiltIn_Print_Area_5_1">#REF!</definedName>
    <definedName name="_10Excel_BuiltIn_Print_Area_7_1">#REF!</definedName>
    <definedName name="_11Excel_BuiltIn_Print_Area_8_1">([1]EMERGÊNCIA!$A$1:$N$213,[1]EMERGÊNCIA!$A$214:$N$290)</definedName>
    <definedName name="_12Excel_BuiltIn_Print_Area_6_1">#REF!</definedName>
    <definedName name="_12Excel_BuiltIn_Print_Area_9_1">#REF!</definedName>
    <definedName name="_13Excel_BuiltIn_Print_Titles_3_1">#REF!</definedName>
    <definedName name="_14Excel_BuiltIn_Print_Area_7_1">#REF!</definedName>
    <definedName name="_14Excel_BuiltIn_Print_Titles_4_1">#REF!</definedName>
    <definedName name="_15Excel_BuiltIn_Print_Area_8_1">([1]EMERGÊNCIA!$A$1:$N$213,[1]EMERGÊNCIA!$A$214:$N$290)</definedName>
    <definedName name="_15Excel_BuiltIn_Print_Titles_5_1">#REF!</definedName>
    <definedName name="_16Excel_BuiltIn_Print_Titles_6_1">#REF!</definedName>
    <definedName name="_17Excel_BuiltIn_Print_Area_9_1">#REF!</definedName>
    <definedName name="_17Excel_BuiltIn_Print_Titles_7_1">#REF!</definedName>
    <definedName name="_18Excel_BuiltIn_Print_Titles_9_1">#REF!</definedName>
    <definedName name="_1Excel_BuiltIn__FilterDatabase_12_1">#REF!</definedName>
    <definedName name="_1Excel_BuiltIn_Print_Area_2_1">#REF!</definedName>
    <definedName name="_28Excel_BuiltIn_Print_Titles_3_1">#REF!</definedName>
    <definedName name="_2Excel_BuiltIn__FilterDatabase_12_1">#REF!</definedName>
    <definedName name="_2Excel_BuiltIn_Print_Area_1_1_1_1_1_1_1">#REF!</definedName>
    <definedName name="_2Excel_BuiltIn_Print_Area_3_1_1">#REF!</definedName>
    <definedName name="_39Excel_BuiltIn_Print_Titles_4_1">#REF!</definedName>
    <definedName name="_3Excel_BuiltIn_Print_Area_2_1">#REF!</definedName>
    <definedName name="_3Excel_BuiltIn_Print_Area_3_1_1_1_1_1">#REF!</definedName>
    <definedName name="_4Excel_BuiltIn_Print_Area_3_1">#REF!</definedName>
    <definedName name="_4Excel_BuiltIn_Print_Area_3_1_1_1_1_1">#REF!</definedName>
    <definedName name="_50Excel_BuiltIn_Print_Titles_5_1">#REF!</definedName>
    <definedName name="_5Excel_BuiltIn_Print_Area_3_1">#REF!</definedName>
    <definedName name="_61Excel_BuiltIn_Print_Titles_6_1">#REF!</definedName>
    <definedName name="_6Excel_BuiltIn_Print_Area_3_1_1_1_1_1">#REF!</definedName>
    <definedName name="_72Excel_BuiltIn_Print_Titles_7_1">#REF!</definedName>
    <definedName name="_7Excel_BuiltIn_Print_Area_4_1">#REF!</definedName>
    <definedName name="_83Excel_BuiltIn_Print_Titles_9_1">#REF!</definedName>
    <definedName name="_8Excel_BuiltIn_Print_Area_4_1">#REF!</definedName>
    <definedName name="_8Excel_BuiltIn_Print_Area_5_1">#REF!</definedName>
    <definedName name="_9Excel_BuiltIn_Print_Area_6_1">#REF!</definedName>
    <definedName name="_aaa1">#REF!</definedName>
    <definedName name="_aaa2">#REF!</definedName>
    <definedName name="_BD2">#REF!</definedName>
    <definedName name="_For01">#REF!</definedName>
    <definedName name="_int01">#REF!</definedName>
    <definedName name="_int02">#REF!</definedName>
    <definedName name="_int03">#REF!</definedName>
    <definedName name="_int04">#REF!</definedName>
    <definedName name="_int05">#REF!</definedName>
    <definedName name="_lim01">#REF!</definedName>
    <definedName name="_POS21">#REF!</definedName>
    <definedName name="_R">#REF!</definedName>
    <definedName name="_s">#REF!</definedName>
    <definedName name="_z">#REF!</definedName>
    <definedName name="AA">#REF!</definedName>
    <definedName name="AAA">#REF!</definedName>
    <definedName name="aaaa">#REF!</definedName>
    <definedName name="Ac">#REF!</definedName>
    <definedName name="ancora2">#REF!</definedName>
    <definedName name="_xlnm.Extract">[2]Anexos!#REF!</definedName>
    <definedName name="_xlnm.Print_Area" localSheetId="1">'Anexo 3 - BDI'!$A$1:$I$49</definedName>
    <definedName name="Área_de_impressão1">#REF!</definedName>
    <definedName name="Área_de_impressão2">#REF!</definedName>
    <definedName name="asSDas">#REF!</definedName>
    <definedName name="ATUAL">#REF!</definedName>
    <definedName name="_xlnm.Database">#REF!</definedName>
    <definedName name="BDI">#REF!</definedName>
    <definedName name="BDIc">#REF!</definedName>
    <definedName name="BDIf">#REF!</definedName>
    <definedName name="bitmin">#REF!</definedName>
    <definedName name="BLO">#REF!</definedName>
    <definedName name="BLOCO_B">'[3]CAPA -1'!#REF!</definedName>
    <definedName name="BLOCO_BB">#REF!</definedName>
    <definedName name="BLOCO_BBB">#REF!</definedName>
    <definedName name="BLOCO_C">#REF!</definedName>
    <definedName name="BLOCO_CC">#REF!</definedName>
    <definedName name="BLOCO_CCC">#REF!</definedName>
    <definedName name="BLOCO_CCCC">#REF!</definedName>
    <definedName name="BuiltIn_AutoFilter___7">#REF!</definedName>
    <definedName name="BuiltIn_AutoFilter___7_1">#REF!</definedName>
    <definedName name="BuiltIn_AutoFilter___7_10">#REF!</definedName>
    <definedName name="BuiltIn_AutoFilter___7_11">#REF!</definedName>
    <definedName name="BuiltIn_AutoFilter___7_12">#REF!</definedName>
    <definedName name="BuiltIn_AutoFilter___7_2">#REF!</definedName>
    <definedName name="BuiltIn_AutoFilter___7_3">#REF!</definedName>
    <definedName name="BuiltIn_AutoFilter___7_4">#REF!</definedName>
    <definedName name="BuiltIn_AutoFilter___7_5">#REF!</definedName>
    <definedName name="BuiltIn_AutoFilter___7_6">#REF!</definedName>
    <definedName name="BuiltIn_AutoFilter___7_7">#REF!</definedName>
    <definedName name="BuiltIn_AutoFilter___7_8">#REF!</definedName>
    <definedName name="BuiltIn_AutoFilter___7_9">#REF!</definedName>
    <definedName name="BuiltIn_AutoFilter___8">#REF!</definedName>
    <definedName name="BuiltIn_AutoFilter___8_1">#REF!</definedName>
    <definedName name="BuiltIn_AutoFilter___8_10">#REF!</definedName>
    <definedName name="BuiltIn_AutoFilter___8_11">#REF!</definedName>
    <definedName name="BuiltIn_AutoFilter___8_12">#REF!</definedName>
    <definedName name="BuiltIn_AutoFilter___8_13">#REF!</definedName>
    <definedName name="BuiltIn_AutoFilter___8_14">#REF!</definedName>
    <definedName name="BuiltIn_AutoFilter___8_15">#REF!</definedName>
    <definedName name="BuiltIn_AutoFilter___8_16">#REF!</definedName>
    <definedName name="BuiltIn_AutoFilter___8_17">#REF!</definedName>
    <definedName name="BuiltIn_AutoFilter___8_18">#REF!</definedName>
    <definedName name="BuiltIn_AutoFilter___8_19">#REF!</definedName>
    <definedName name="BuiltIn_AutoFilter___8_2">#REF!</definedName>
    <definedName name="BuiltIn_AutoFilter___8_20">#REF!</definedName>
    <definedName name="BuiltIn_AutoFilter___8_21">#REF!</definedName>
    <definedName name="BuiltIn_AutoFilter___8_22">#REF!</definedName>
    <definedName name="BuiltIn_AutoFilter___8_23">#REF!</definedName>
    <definedName name="BuiltIn_AutoFilter___8_24">#REF!</definedName>
    <definedName name="BuiltIn_AutoFilter___8_25">#REF!</definedName>
    <definedName name="BuiltIn_AutoFilter___8_26">#REF!</definedName>
    <definedName name="BuiltIn_AutoFilter___8_27">#REF!</definedName>
    <definedName name="BuiltIn_AutoFilter___8_28">#REF!</definedName>
    <definedName name="BuiltIn_AutoFilter___8_29">#REF!</definedName>
    <definedName name="BuiltIn_AutoFilter___8_3">#REF!</definedName>
    <definedName name="BuiltIn_AutoFilter___8_30">#REF!</definedName>
    <definedName name="BuiltIn_AutoFilter___8_31">#REF!</definedName>
    <definedName name="BuiltIn_AutoFilter___8_32">#REF!</definedName>
    <definedName name="BuiltIn_AutoFilter___8_4">#REF!</definedName>
    <definedName name="BuiltIn_AutoFilter___8_5">#REF!</definedName>
    <definedName name="BuiltIn_AutoFilter___8_6">#REF!</definedName>
    <definedName name="BuiltIn_AutoFilter___8_7">#REF!</definedName>
    <definedName name="BuiltIn_AutoFilter___8_8">#REF!</definedName>
    <definedName name="BuiltIn_AutoFilter___8_9">#REF!</definedName>
    <definedName name="BuiltIn_Database___0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0___0___0___0___0___0___0">#REF!</definedName>
    <definedName name="BuiltIn_Print_Area___0___0___0___0___0___0___0___0___0">#REF!</definedName>
    <definedName name="BuiltIn_Print_Area___0___0___10">#REF!</definedName>
    <definedName name="BuiltIn_Print_Area___0___1">#REF!</definedName>
    <definedName name="BuiltIn_Print_Area___0___1___0">#REF!</definedName>
    <definedName name="BuiltIn_Print_Area___0___1___0___0">#REF!</definedName>
    <definedName name="BuiltIn_Print_Area___0___1___0___0___0">#REF!</definedName>
    <definedName name="BuiltIn_Print_Area___0___1___0___0___0___0">#REF!</definedName>
    <definedName name="BuiltIn_Print_Area___0___1___0___0___0___0___0">#REF!</definedName>
    <definedName name="BuiltIn_Print_Area___0___1___0___0___0___0___0___0">#REF!</definedName>
    <definedName name="BuiltIn_Print_Area___0___1___0___0___0___0___0___0___0">#REF!</definedName>
    <definedName name="BuiltIn_Print_Area___0___1___0___0___0___0___0___0___0___0">#REF!</definedName>
    <definedName name="BuiltIn_Print_Area___0___1___0___0___0___0___0___0___0___0_1">#REF!</definedName>
    <definedName name="BuiltIn_Print_Area___0___1___0___0___0___0___0___0___0___0_1_1">#REF!</definedName>
    <definedName name="BuiltIn_Print_Area___0___1___0___0___0___0___0___0___0_1">#REF!</definedName>
    <definedName name="BuiltIn_Print_Area___0___1___0___0___0___0___0___0___0_1_1">#REF!</definedName>
    <definedName name="BuiltIn_Print_Area___0___1___0___0___0___0___0___0_1">#REF!</definedName>
    <definedName name="BuiltIn_Print_Area___0___1___0___0___0___0___0___0_1_1">#REF!</definedName>
    <definedName name="BuiltIn_Print_Area___0___1___0___0___0___0___0_1">#REF!</definedName>
    <definedName name="BuiltIn_Print_Area___0___1___0___0___0___0___0_1_1">#REF!</definedName>
    <definedName name="BuiltIn_Print_Area___0___1___0___0___0___0_1">#REF!</definedName>
    <definedName name="BuiltIn_Print_Area___0___1___0___0___0___0_1_1">#REF!</definedName>
    <definedName name="BuiltIn_Print_Area___0___1___0___0___0_1">#REF!</definedName>
    <definedName name="BuiltIn_Print_Area___0___1___0___0___0_1_1">#REF!</definedName>
    <definedName name="BuiltIn_Print_Area___0___1___0___0_1">#REF!</definedName>
    <definedName name="BuiltIn_Print_Area___0___1___0___0_1_1">#REF!</definedName>
    <definedName name="BuiltIn_Print_Area___0___1___0_1">#REF!</definedName>
    <definedName name="BuiltIn_Print_Area___0___1___0_1_1">#REF!</definedName>
    <definedName name="BuiltIn_Print_Area___0___1_1">#REF!</definedName>
    <definedName name="BuiltIn_Print_Area___0___1_1_1">#REF!</definedName>
    <definedName name="BuiltIn_Print_Area___0___16">#REF!</definedName>
    <definedName name="BuiltIn_Print_Area___0___16___0">#REF!</definedName>
    <definedName name="BuiltIn_Print_Area___0___16___0___0">#REF!</definedName>
    <definedName name="BuiltIn_Print_Area___0___16___0___0___0">#REF!</definedName>
    <definedName name="BuiltIn_Print_Area___0___16___0___0___0___0">#REF!</definedName>
    <definedName name="BuiltIn_Print_Area___0___16___0___0___0___0___0">#REF!</definedName>
    <definedName name="BuiltIn_Print_Area___0___16___0___0___0___0___0___0">#REF!</definedName>
    <definedName name="BuiltIn_Print_Area___0___16___0___0___0___0___0___0___0">#REF!</definedName>
    <definedName name="BuiltIn_Print_Area___0___4">#REF!</definedName>
    <definedName name="BuiltIn_Print_Area___0___5">#REF!</definedName>
    <definedName name="BuiltIn_Print_Area___0___5___0">#REF!</definedName>
    <definedName name="BuiltIn_Print_Area___0___6">#REF!</definedName>
    <definedName name="BuiltIn_Print_Area___0___6___0">#REF!</definedName>
    <definedName name="BuiltIn_Print_Area___0___7">#REF!</definedName>
    <definedName name="BuiltIn_Print_Area___0___7___0">#REF!</definedName>
    <definedName name="BuiltIn_Print_Area___0___8">#REF!</definedName>
    <definedName name="BuiltIn_Print_Area___0_1">#REF!</definedName>
    <definedName name="BuiltIn_Print_Area___0_1_1">#REF!</definedName>
    <definedName name="BuiltIn_Print_Area_1">#REF!</definedName>
    <definedName name="BuiltIn_Print_Area_1_1">#REF!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BuiltIn_Print_Titles___0___0___0___0">#REF!</definedName>
    <definedName name="BuiltIn_Print_Titles___0___0___0___0___0">#REF!</definedName>
    <definedName name="BuiltIn_Print_Titles___0___0___0___0___0___0">#REF!</definedName>
    <definedName name="BuiltIn_Print_Titles___0___0___0___0___0___0___0">#REF!</definedName>
    <definedName name="BuiltIn_Print_Titles___0___0___0___0___0___0___0___0___0">#REF!</definedName>
    <definedName name="BuiltIn_Print_Titles___0___0___10">#REF!</definedName>
    <definedName name="BuiltIn_Print_Titles___0___1">#REF!</definedName>
    <definedName name="BuiltIn_Print_Titles___0___16">#REF!</definedName>
    <definedName name="BuiltIn_Print_Titles___0___16___0">#REF!</definedName>
    <definedName name="BuiltIn_Print_Titles___0___16___0___0">#REF!</definedName>
    <definedName name="BuiltIn_Print_Titles___0___16___0___0___0">#REF!</definedName>
    <definedName name="BuiltIn_Print_Titles___0___16___0___0___0___0">#REF!</definedName>
    <definedName name="BuiltIn_Print_Titles___0___16___0___0___0___0___0">#REF!</definedName>
    <definedName name="BuiltIn_Print_Titles___0___5">#REF!</definedName>
    <definedName name="BuiltIn_Print_Titles___0___6">#REF!</definedName>
    <definedName name="BuiltIn_Print_Titles___0___7">#REF!</definedName>
    <definedName name="BuiltIn_Print_Titles___0___8">#REF!</definedName>
    <definedName name="BuiltIn_Print_Titles___0_1">#REF!</definedName>
    <definedName name="BuiltIn_Print_Titles___0_1_1">#REF!</definedName>
    <definedName name="BuiltIn_Print_Titles___4___4">#REF!</definedName>
    <definedName name="BuiltIn_Print_Titles___5___5">#REF!</definedName>
    <definedName name="BuiltIn_Print_Titles___5___5___0">#REF!</definedName>
    <definedName name="BuiltIn_Print_Titles___6___6">#REF!</definedName>
    <definedName name="BuiltIn_Print_Titles___6___6___0">#REF!</definedName>
    <definedName name="BuiltIn_Print_Titles___7___7">#REF!</definedName>
    <definedName name="BuiltIn_Print_Titles_1">#REF!</definedName>
    <definedName name="BuiltIn_Print_Titles_1_1">#REF!</definedName>
    <definedName name="Capa" localSheetId="4" hidden="1">{#N/A,#N/A,FALSE,"ET-CAPA";#N/A,#N/A,FALSE,"ET-PAG1";#N/A,#N/A,FALSE,"ET-PAG2";#N/A,#N/A,FALSE,"ET-PAG3";#N/A,#N/A,FALSE,"ET-PAG4";#N/A,#N/A,FALSE,"ET-PAG5"}</definedName>
    <definedName name="Capa" hidden="1">{#N/A,#N/A,FALSE,"ET-CAPA";#N/A,#N/A,FALSE,"ET-PAG1";#N/A,#N/A,FALSE,"ET-PAG2";#N/A,#N/A,FALSE,"ET-PAG3";#N/A,#N/A,FALSE,"ET-PAG4";#N/A,#N/A,FALSE,"ET-PAG5"}</definedName>
    <definedName name="capa1">#REF!</definedName>
    <definedName name="Carimbo">#REF!</definedName>
    <definedName name="CODIGO">#REF!</definedName>
    <definedName name="COMEÇO">'[3]CAPA -1'!#REF!</definedName>
    <definedName name="DAF">#REF!</definedName>
    <definedName name="daniel">#REF!</definedName>
    <definedName name="DD">#REF!</definedName>
    <definedName name="DDD">#REF!</definedName>
    <definedName name="DF">#REF!</definedName>
    <definedName name="DFADFA">#REF!</definedName>
    <definedName name="DFAFAF">#REF!</definedName>
    <definedName name="E">#REF!</definedName>
    <definedName name="Excel_BuiltIn__FilterDatabase_1">#REF!</definedName>
    <definedName name="Excel_BuiltIn__FilterDatabase_10">#REF!</definedName>
    <definedName name="Excel_BuiltIn__FilterDatabase_10_1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2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4">#REF!</definedName>
    <definedName name="Excel_BuiltIn__FilterDatabase_3_5">#REF!</definedName>
    <definedName name="Excel_BuiltIn__FilterDatabase_3_6">#REF!</definedName>
    <definedName name="Excel_BuiltIn__FilterDatabase_3_7">#REF!</definedName>
    <definedName name="Excel_BuiltIn__FilterDatabase_3_8">#REF!</definedName>
    <definedName name="Excel_BuiltIn__FilterDatabase_3_9">#REF!</definedName>
    <definedName name="Excel_BuiltIn__FilterDatabase_4">#REF!</definedName>
    <definedName name="Excel_BuiltIn__FilterDatabase_4_1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_FilterDatabase_6">#REF!</definedName>
    <definedName name="Excel_BuiltIn__FilterDatabase_6_1">#REF!</definedName>
    <definedName name="Excel_BuiltIn__FilterDatabase_7">#REF!</definedName>
    <definedName name="Excel_BuiltIn__FilterDatabase_7_1">#REF!</definedName>
    <definedName name="Excel_BuiltIn__FilterDatabase_8">#REF!</definedName>
    <definedName name="Excel_BuiltIn__FilterDatabase_8_1">#REF!</definedName>
    <definedName name="Excel_BuiltIn__FilterDatabase_9">#REF!</definedName>
    <definedName name="Excel_BuiltIn__FilterDatabase_9_1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6">#REF!</definedName>
    <definedName name="Excel_BuiltIn_Print_Area_5_7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8_1_1">([1]EMERGÊNCIA!$A$1:$N$213,[1]EMERGÊNCIA!$A$214:$N$290)</definedName>
    <definedName name="Excel_BuiltIn_Print_Area_8_1_1_1">([1]EMERGÊNCIA!$A$1:$N$213,[1]EMERGÊNCIA!$A$214:$N$290)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_1">#REF!</definedName>
    <definedName name="Excel_BuiltIn_Print_Titles_1_1_1">#REF!</definedName>
    <definedName name="Excel_BuiltIn_Print_Titles_11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2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3_1_1_1">#REF!</definedName>
    <definedName name="Excel_BuiltIn_Print_Titles_3_4">#REF!</definedName>
    <definedName name="Excel_BuiltIn_Print_Titles_3_5">#REF!</definedName>
    <definedName name="Excel_BuiltIn_Print_Titles_3_6">#REF!</definedName>
    <definedName name="Excel_BuiltIn_Print_Titles_3_7">#REF!</definedName>
    <definedName name="Excel_BuiltIn_Print_Titles_3_8">#REF!</definedName>
    <definedName name="Excel_BuiltIn_Print_Titles_3_9">#REF!</definedName>
    <definedName name="Excel_BuiltIn_Print_Titles_4">#REF!</definedName>
    <definedName name="Excel_BuiltIn_Print_Titles_4_1">#REF!</definedName>
    <definedName name="Excel_BuiltIn_Print_Titles_4_1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Excel_BuiltIn_Print_Titles_9_1">#REF!</definedName>
    <definedName name="FAMILIAS">#REF!</definedName>
    <definedName name="Fd">#REF!</definedName>
    <definedName name="FDDFASD">#REF!</definedName>
    <definedName name="folha">#REF!</definedName>
    <definedName name="folhas">#REF!</definedName>
    <definedName name="form01a">#REF!</definedName>
    <definedName name="form01b">#REF!</definedName>
    <definedName name="gasdfsdfase">#REF!</definedName>
    <definedName name="gfhfgh">#REF!</definedName>
    <definedName name="gfhfgh___6">#REF!</definedName>
    <definedName name="gfhfgh___6_1">#REF!</definedName>
    <definedName name="gfhfgh___6_1_1">#REF!</definedName>
    <definedName name="gfhfgh_1">#REF!</definedName>
    <definedName name="gfhfgh_1_1">#REF!</definedName>
    <definedName name="GGGG">#REF!</definedName>
    <definedName name="hjjhj">#REF!</definedName>
    <definedName name="hjjhj_1">#REF!</definedName>
    <definedName name="hjjhj_1_1">#REF!</definedName>
    <definedName name="Im">#REF!</definedName>
    <definedName name="Io">#REF!</definedName>
    <definedName name="ISS">#REF!</definedName>
    <definedName name="IT">#REF!</definedName>
    <definedName name="ITEM">[4]Plan1!$E$3:$E$5</definedName>
    <definedName name="item15.12">[5]COMPOSIÇÃO!#REF!</definedName>
    <definedName name="item15.13">[5]COMPOSIÇÃO!#REF!</definedName>
    <definedName name="item15_12">[6]COMPOSIÇÃO!#REF!</definedName>
    <definedName name="item15_13">[6]COMPOSIÇÃO!#REF!</definedName>
    <definedName name="Jd">#REF!</definedName>
    <definedName name="Jm">#REF!</definedName>
    <definedName name="JOBINFO">#REF!</definedName>
    <definedName name="JUR">#REF!</definedName>
    <definedName name="LL">#REF!</definedName>
    <definedName name="LL_1">#REF!</definedName>
    <definedName name="LL_1_1">#REF!</definedName>
    <definedName name="Lucro">#REF!</definedName>
    <definedName name="m">#REF!</definedName>
    <definedName name="MmExcelLinker_CBF3F7D5_5F0E_4EA5_B59F_34028F0F12D2">[7]ADMI_25.01!$G$48:$G$48</definedName>
    <definedName name="mmmmmm">#REF!</definedName>
    <definedName name="n">#REF!</definedName>
    <definedName name="numcond1">#REF!</definedName>
    <definedName name="numcond3">#REF!</definedName>
    <definedName name="Pfim0">#REF!</definedName>
    <definedName name="Pfim0a">#REF!</definedName>
    <definedName name="Pfim1">#REF!</definedName>
    <definedName name="Print_Area_MI">#REF!</definedName>
    <definedName name="Print_Titles_MI">#REF!</definedName>
    <definedName name="Rev">#REF!</definedName>
    <definedName name="RRRR">#REF!</definedName>
    <definedName name="S">#REF!</definedName>
    <definedName name="sd">#REF!</definedName>
    <definedName name="SDF">#REF!</definedName>
    <definedName name="SDFDSF">#REF!</definedName>
    <definedName name="Semnome">#REF!</definedName>
    <definedName name="Semnome___0">#REF!</definedName>
    <definedName name="Semnome___0___0">#REF!</definedName>
    <definedName name="Semnome___0___0___0">#REF!</definedName>
    <definedName name="Semnome___0___0___0___0">#REF!</definedName>
    <definedName name="Semnome___0___0___0___0___0">#REF!</definedName>
    <definedName name="Semnome___0___0___0___0___0___0">#REF!</definedName>
    <definedName name="Semnome___0___0___0___0___0___0___0">#REF!</definedName>
    <definedName name="Semnome_1">#REF!</definedName>
    <definedName name="Semnome_1_1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S">#REF!</definedName>
    <definedName name="SSS">#REF!</definedName>
    <definedName name="SSSSS">#REF!</definedName>
    <definedName name="SSSSSSS">#REF!</definedName>
    <definedName name="START">#REF!</definedName>
    <definedName name="STATUS">#REF!</definedName>
    <definedName name="T">#REF!</definedName>
    <definedName name="TECH">#REF!</definedName>
    <definedName name="teste">#REF!</definedName>
    <definedName name="teste1">#REF!</definedName>
    <definedName name="teste2">'[3]CAPA -1'!#REF!</definedName>
    <definedName name="teste3">#REF!</definedName>
    <definedName name="TESTE4">#REF!</definedName>
    <definedName name="TESTE5">#REF!</definedName>
    <definedName name="_xlnm.Print_Titles" localSheetId="0">'Anexo 2 - Planilha'!$4:$4</definedName>
    <definedName name="wrn.GERAL." localSheetId="4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4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K25" i="1" l="1"/>
  <c r="F39" i="5" l="1"/>
  <c r="E39" i="5"/>
  <c r="D39" i="5"/>
  <c r="C39" i="5"/>
  <c r="F35" i="5"/>
  <c r="E35" i="5"/>
  <c r="D35" i="5"/>
  <c r="C35" i="5"/>
  <c r="F28" i="5"/>
  <c r="E28" i="5"/>
  <c r="D28" i="5"/>
  <c r="C28" i="5"/>
  <c r="F16" i="5"/>
  <c r="F40" i="5" s="1"/>
  <c r="E16" i="5"/>
  <c r="E40" i="5" s="1"/>
  <c r="D16" i="5"/>
  <c r="D40" i="5" s="1"/>
  <c r="C16" i="5"/>
  <c r="C40" i="5" s="1"/>
  <c r="C39" i="4"/>
  <c r="D37" i="4"/>
  <c r="D35" i="4"/>
  <c r="C35" i="4"/>
  <c r="F34" i="4"/>
  <c r="E34" i="4"/>
  <c r="F33" i="4"/>
  <c r="E33" i="4"/>
  <c r="F32" i="4"/>
  <c r="E32" i="4"/>
  <c r="F31" i="4"/>
  <c r="F38" i="4" s="1"/>
  <c r="E31" i="4"/>
  <c r="E38" i="4" s="1"/>
  <c r="F30" i="4"/>
  <c r="F35" i="4" s="1"/>
  <c r="E30" i="4"/>
  <c r="E35" i="4" s="1"/>
  <c r="D28" i="4"/>
  <c r="C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F28" i="4" s="1"/>
  <c r="E21" i="4"/>
  <c r="F20" i="4"/>
  <c r="E20" i="4"/>
  <c r="E19" i="4"/>
  <c r="E18" i="4"/>
  <c r="E28" i="4" s="1"/>
  <c r="F16" i="4"/>
  <c r="E16" i="4"/>
  <c r="D16" i="4"/>
  <c r="C16" i="4"/>
  <c r="C40" i="4" s="1"/>
  <c r="H33" i="3"/>
  <c r="H32" i="3"/>
  <c r="H31" i="3"/>
  <c r="H30" i="3"/>
  <c r="H29" i="3"/>
  <c r="H19" i="3"/>
  <c r="H34" i="3" s="1"/>
  <c r="H25" i="3" s="1"/>
  <c r="F37" i="4" l="1"/>
  <c r="F39" i="4" s="1"/>
  <c r="F40" i="4"/>
  <c r="E37" i="4"/>
  <c r="E39" i="4" s="1"/>
  <c r="E40" i="4"/>
  <c r="D39" i="4"/>
  <c r="D40" i="4" s="1"/>
  <c r="D38" i="4"/>
  <c r="L19" i="3"/>
  <c r="J25" i="3"/>
  <c r="K53" i="1" l="1"/>
  <c r="K51" i="1"/>
  <c r="K43" i="1"/>
  <c r="K42" i="1"/>
  <c r="K41" i="1"/>
  <c r="K40" i="1"/>
  <c r="K39" i="1"/>
  <c r="K38" i="1"/>
  <c r="K37" i="1"/>
  <c r="K35" i="1"/>
  <c r="K34" i="1"/>
  <c r="K33" i="1"/>
  <c r="K31" i="1"/>
  <c r="K30" i="1"/>
  <c r="K27" i="1"/>
  <c r="K26" i="1"/>
  <c r="K19" i="1"/>
  <c r="K18" i="1"/>
  <c r="K17" i="1"/>
  <c r="K16" i="1"/>
  <c r="K15" i="1"/>
  <c r="K14" i="1"/>
  <c r="K13" i="1"/>
  <c r="K11" i="1"/>
  <c r="K8" i="1"/>
  <c r="K9" i="1"/>
  <c r="K7" i="1"/>
  <c r="G53" i="1"/>
  <c r="G51" i="1"/>
  <c r="G43" i="1"/>
  <c r="G42" i="1"/>
  <c r="G41" i="1"/>
  <c r="G40" i="1"/>
  <c r="G39" i="1"/>
  <c r="G38" i="1"/>
  <c r="G37" i="1"/>
  <c r="G34" i="1"/>
  <c r="G33" i="1"/>
  <c r="G31" i="1"/>
  <c r="G30" i="1"/>
  <c r="G27" i="1"/>
  <c r="G26" i="1"/>
  <c r="G25" i="1"/>
  <c r="G19" i="1"/>
  <c r="G18" i="1"/>
  <c r="G17" i="1"/>
  <c r="G16" i="1"/>
  <c r="G15" i="1"/>
  <c r="G14" i="1"/>
  <c r="G13" i="1"/>
  <c r="G11" i="1"/>
  <c r="G8" i="1"/>
  <c r="G7" i="1"/>
  <c r="J187" i="2"/>
  <c r="J188" i="2" s="1"/>
  <c r="J186" i="2"/>
  <c r="J181" i="2"/>
  <c r="J180" i="2"/>
  <c r="J174" i="2"/>
  <c r="J175" i="2" s="1"/>
  <c r="G48" i="1" s="1"/>
  <c r="K48" i="1" s="1"/>
  <c r="J173" i="2"/>
  <c r="J167" i="2"/>
  <c r="J166" i="2"/>
  <c r="J165" i="2"/>
  <c r="J164" i="2"/>
  <c r="J168" i="2" s="1"/>
  <c r="J158" i="2"/>
  <c r="J157" i="2"/>
  <c r="J156" i="2"/>
  <c r="J155" i="2"/>
  <c r="J159" i="2" s="1"/>
  <c r="J149" i="2"/>
  <c r="J148" i="2"/>
  <c r="J147" i="2"/>
  <c r="J150" i="2" s="1"/>
  <c r="J141" i="2"/>
  <c r="J142" i="2" s="1"/>
  <c r="G35" i="1" s="1"/>
  <c r="J135" i="2"/>
  <c r="J136" i="2" s="1"/>
  <c r="J134" i="2"/>
  <c r="J128" i="2"/>
  <c r="J127" i="2"/>
  <c r="J126" i="2"/>
  <c r="J125" i="2"/>
  <c r="J124" i="2"/>
  <c r="J123" i="2"/>
  <c r="J129" i="2" s="1"/>
  <c r="J122" i="2"/>
  <c r="J116" i="2"/>
  <c r="J115" i="2"/>
  <c r="J117" i="2" s="1"/>
  <c r="J114" i="2"/>
  <c r="J108" i="2"/>
  <c r="J107" i="2"/>
  <c r="J109" i="2" s="1"/>
  <c r="J101" i="2"/>
  <c r="J100" i="2"/>
  <c r="J99" i="2"/>
  <c r="J98" i="2"/>
  <c r="J102" i="2" s="1"/>
  <c r="J92" i="2"/>
  <c r="J91" i="2"/>
  <c r="J85" i="2"/>
  <c r="J84" i="2"/>
  <c r="J83" i="2"/>
  <c r="J77" i="2"/>
  <c r="J76" i="2"/>
  <c r="J78" i="2" s="1"/>
  <c r="J71" i="2"/>
  <c r="J70" i="2"/>
  <c r="J69" i="2"/>
  <c r="J63" i="2"/>
  <c r="J62" i="2"/>
  <c r="J61" i="2"/>
  <c r="J64" i="2" s="1"/>
  <c r="J55" i="2"/>
  <c r="J54" i="2"/>
  <c r="J53" i="2"/>
  <c r="J52" i="2"/>
  <c r="J56" i="2" s="1"/>
  <c r="J47" i="2"/>
  <c r="J46" i="2"/>
  <c r="J45" i="2"/>
  <c r="J39" i="2"/>
  <c r="J38" i="2"/>
  <c r="J37" i="2"/>
  <c r="J36" i="2"/>
  <c r="J40" i="2" s="1"/>
  <c r="J31" i="2"/>
  <c r="J30" i="2"/>
  <c r="J29" i="2"/>
  <c r="J28" i="2"/>
  <c r="J23" i="2"/>
  <c r="J22" i="2"/>
  <c r="J21" i="2"/>
  <c r="J15" i="2"/>
  <c r="J14" i="2"/>
  <c r="J13" i="2"/>
  <c r="J16" i="2" s="1"/>
  <c r="J7" i="2"/>
  <c r="J8" i="2" s="1"/>
  <c r="J93" i="2" l="1"/>
  <c r="J86" i="2"/>
  <c r="H53" i="1"/>
  <c r="H51" i="1"/>
  <c r="H48" i="1"/>
  <c r="H43" i="1"/>
  <c r="H42" i="1"/>
  <c r="H41" i="1"/>
  <c r="H40" i="1"/>
  <c r="H39" i="1"/>
  <c r="H38" i="1"/>
  <c r="H37" i="1"/>
  <c r="H35" i="1"/>
  <c r="H34" i="1"/>
  <c r="H33" i="1"/>
  <c r="H31" i="1"/>
  <c r="H30" i="1"/>
  <c r="H27" i="1"/>
  <c r="H26" i="1"/>
  <c r="H25" i="1"/>
  <c r="H19" i="1"/>
  <c r="H18" i="1"/>
  <c r="H17" i="1"/>
  <c r="H16" i="1"/>
  <c r="H15" i="1"/>
  <c r="H14" i="1"/>
  <c r="H13" i="1"/>
  <c r="H11" i="1"/>
  <c r="H9" i="1"/>
  <c r="H8" i="1"/>
  <c r="H7" i="1"/>
  <c r="I26" i="1"/>
  <c r="I9" i="1"/>
  <c r="G24" i="1" l="1"/>
  <c r="G49" i="1"/>
  <c r="G21" i="1"/>
  <c r="G45" i="1"/>
  <c r="G22" i="1"/>
  <c r="G46" i="1"/>
  <c r="I8" i="1"/>
  <c r="I14" i="1"/>
  <c r="I30" i="1"/>
  <c r="I35" i="1"/>
  <c r="I40" i="1"/>
  <c r="I51" i="1"/>
  <c r="I50" i="1" s="1"/>
  <c r="K50" i="1"/>
  <c r="I15" i="1"/>
  <c r="I19" i="1"/>
  <c r="I25" i="1"/>
  <c r="I31" i="1"/>
  <c r="I41" i="1"/>
  <c r="I53" i="1"/>
  <c r="I52" i="1" s="1"/>
  <c r="K52" i="1"/>
  <c r="I37" i="1"/>
  <c r="I11" i="1"/>
  <c r="I10" i="1" s="1"/>
  <c r="K10" i="1"/>
  <c r="I16" i="1"/>
  <c r="I33" i="1"/>
  <c r="I32" i="1" s="1"/>
  <c r="K32" i="1"/>
  <c r="I38" i="1"/>
  <c r="K36" i="1"/>
  <c r="I42" i="1"/>
  <c r="I48" i="1"/>
  <c r="I18" i="1"/>
  <c r="I7" i="1"/>
  <c r="I6" i="1" s="1"/>
  <c r="I13" i="1"/>
  <c r="K12" i="1"/>
  <c r="I17" i="1"/>
  <c r="I27" i="1"/>
  <c r="I34" i="1"/>
  <c r="I39" i="1"/>
  <c r="I43" i="1"/>
  <c r="K49" i="1" l="1"/>
  <c r="H49" i="1"/>
  <c r="I49" i="1" s="1"/>
  <c r="I47" i="1" s="1"/>
  <c r="K24" i="1"/>
  <c r="K23" i="1" s="1"/>
  <c r="H24" i="1"/>
  <c r="I24" i="1" s="1"/>
  <c r="I23" i="1" s="1"/>
  <c r="I5" i="1" s="1"/>
  <c r="K46" i="1"/>
  <c r="H46" i="1"/>
  <c r="I46" i="1" s="1"/>
  <c r="K22" i="1"/>
  <c r="H22" i="1"/>
  <c r="I22" i="1" s="1"/>
  <c r="K45" i="1"/>
  <c r="K44" i="1" s="1"/>
  <c r="H45" i="1"/>
  <c r="I45" i="1" s="1"/>
  <c r="K21" i="1"/>
  <c r="K20" i="1" s="1"/>
  <c r="H21" i="1"/>
  <c r="I21" i="1" s="1"/>
  <c r="I20" i="1" s="1"/>
  <c r="I29" i="1"/>
  <c r="I12" i="1"/>
  <c r="K47" i="1"/>
  <c r="I36" i="1"/>
  <c r="K29" i="1"/>
  <c r="K6" i="1"/>
  <c r="I44" i="1"/>
  <c r="K5" i="1" l="1"/>
  <c r="K28" i="1"/>
  <c r="I28" i="1"/>
  <c r="G57" i="1" s="1"/>
  <c r="K55" i="1" l="1"/>
  <c r="G55" i="1" s="1"/>
  <c r="G56" i="1" s="1"/>
</calcChain>
</file>

<file path=xl/sharedStrings.xml><?xml version="1.0" encoding="utf-8"?>
<sst xmlns="http://schemas.openxmlformats.org/spreadsheetml/2006/main" count="1249" uniqueCount="357">
  <si>
    <t>Obra</t>
  </si>
  <si>
    <t>Bancos</t>
  </si>
  <si>
    <t>B.D.I.</t>
  </si>
  <si>
    <t>Encargos Sociais</t>
  </si>
  <si>
    <t>MANUTENÇÃO E PINTURA DE FACHADAS - SUBSEÇÕES DE SERRA E CACHOEIRO DE ITAPEMIRIM</t>
  </si>
  <si>
    <t xml:space="preserve">SINAPI - 11/2023 - Espírito Santo
SBC - 12/2023 - Espírito Santo
IOPES - 09/2023 - Espírito Santo
</t>
  </si>
  <si>
    <t>29,06%</t>
  </si>
  <si>
    <t>Desonerado: 
Horista: 115,99%
Mensalista: 72,46%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</si>
  <si>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</si>
  <si>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</si>
  <si>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</si>
  <si>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</si>
  <si>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</si>
  <si>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</si>
  <si>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</si>
  <si>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</si>
  <si>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</si>
  <si>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</si>
  <si>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SERRA</t>
  </si>
  <si>
    <t xml:space="preserve"> 1.1 </t>
  </si>
  <si>
    <t>SERVIÇOS PRELIMINARES E INSTALAÇÕES PROVISÓRIAS</t>
  </si>
  <si>
    <t xml:space="preserve"> 1.1.1 </t>
  </si>
  <si>
    <t xml:space="preserve"> JFES-PINT-011 </t>
  </si>
  <si>
    <t>Próprio</t>
  </si>
  <si>
    <t>LOCAÇÃO DE CADEIRINHA SUSPENSA MANUAL - Considerada locação de duas cadeirinhas por dois meses</t>
  </si>
  <si>
    <t>Mês</t>
  </si>
  <si>
    <t xml:space="preserve"> 1.1.2 </t>
  </si>
  <si>
    <t xml:space="preserve"> 97064 </t>
  </si>
  <si>
    <t>SINAPI</t>
  </si>
  <si>
    <t>MONTAGEM E DESMONTAGEM DE ANDAIME TUBULAR TIPO TORRE (EXCLUSIVE ANDAIME E LIMPEZA). AF_11/2017</t>
  </si>
  <si>
    <t>M</t>
  </si>
  <si>
    <t xml:space="preserve"> 1.1.3 </t>
  </si>
  <si>
    <t xml:space="preserve"> 00010527 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</si>
  <si>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</si>
  <si>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</si>
  <si>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 xml:space="preserve"> 1.2 </t>
  </si>
  <si>
    <t>DEMOLIÇÕES E RETIRADAS</t>
  </si>
  <si>
    <t xml:space="preserve"> 1.2.1 </t>
  </si>
  <si>
    <t xml:space="preserve"> JFES-REV-008 (Adaptada IOPES 010208) </t>
  </si>
  <si>
    <t>REMOÇÃO DE REBOCO EM ÁREAS DE FACHADA AFETADAS</t>
  </si>
  <si>
    <t>m²</t>
  </si>
  <si>
    <t xml:space="preserve"> 1.3 </t>
  </si>
  <si>
    <t>REVESTIMENTO EXTERNO</t>
  </si>
  <si>
    <t xml:space="preserve"> 1.3.1 </t>
  </si>
  <si>
    <t xml:space="preserve"> 87899 </t>
  </si>
  <si>
    <t>CHAPISCO APLICADO EM ALVENARIA OU  ESTRUTURAS DE CONCRETO DE FACHADA,  TRAÇO 1:4 E EMULSÃO POLIMÉRICA (ADESIVO) COM PREPARO MANUAL</t>
  </si>
  <si>
    <t xml:space="preserve"> 1.3.2 </t>
  </si>
  <si>
    <t xml:space="preserve"> 87794 </t>
  </si>
  <si>
    <t>EMBOÇO OU MASSA ÚNICA EM ARGAMASSA TRAÇO 1:2:8, PREPARO MANUAL, APLICADA MANUALMENTE EM PANOS CEGOS DE FACHADA (SEM PRESENÇA DE VÃOS), ESPESSURA DE 25 MM. AF_09/2022</t>
  </si>
  <si>
    <t xml:space="preserve"> 1.3.3 </t>
  </si>
  <si>
    <t xml:space="preserve"> JFES-REV-007 (ADAPTADA DE SINAPI 90447) </t>
  </si>
  <si>
    <t>ABERTURA DE RASGO EM PAREDE EXTERNA, PARA TRATAMENTO DE TRINCAS EM FACHADA</t>
  </si>
  <si>
    <t xml:space="preserve"> 1.3.4 </t>
  </si>
  <si>
    <t xml:space="preserve"> JFES-REV-009 (ADAPTADA SETOP ED-20754) </t>
  </si>
  <si>
    <t>TELA SOLDADA PARA LIGAÇÃO E PREVENÇÃO DE TRINCA EM ALVENARIA/ESTRUTURA, INCLUSIVE PINOS DE FIXAÇÃO, EXCLUSIVE REBOCO</t>
  </si>
  <si>
    <t>M²</t>
  </si>
  <si>
    <t xml:space="preserve"> 1.3.5 </t>
  </si>
  <si>
    <t xml:space="preserve"> JFES-REV-006 </t>
  </si>
  <si>
    <t>PREENCHIMENTO DE TRINCAS NA FACHADA, COM UTILIZAÇÃO DE SELATRINCA MARCA DE REFERÊNCIA VEDACIT</t>
  </si>
  <si>
    <t xml:space="preserve"> 1.3.6 </t>
  </si>
  <si>
    <t xml:space="preserve"> JFES-REV-007A  (ADAPTADA DE SINAPI 90447) </t>
  </si>
  <si>
    <t>ABERTURA DE RASGO EM PAREDE EXTERNA  PARA TRATAMENTO DE TRINCAS EM FACHADA- SERVIÇO EM ALTURA</t>
  </si>
  <si>
    <t xml:space="preserve"> 1.3.7 </t>
  </si>
  <si>
    <t xml:space="preserve"> JFES-REV-006A </t>
  </si>
  <si>
    <t>PREENCHIMENTO DE TRINCAS NA FACHADA, COM UTILIZAÇÃO DE SELATRINCA MARCA DE REFERÊNCIA VEDACIT - SERVIÇO EM ALTURA</t>
  </si>
  <si>
    <t xml:space="preserve"> 1.4 </t>
  </si>
  <si>
    <t>PINTURA</t>
  </si>
  <si>
    <t xml:space="preserve"> 1.4.1 </t>
  </si>
  <si>
    <t xml:space="preserve"> JFES-PINT-009 (Adaptada IOPES 190106) </t>
  </si>
  <si>
    <t>SERVIÇO DE REPINTURA COM TINTA EMBORRACHADA EM SUPERFÍCIES EXTERNAS DE FACHADA DE EDIFÍCIOS, SENDO NECESSÁRIO APLICAÇÃO DE 3 DEMÃOS - COR 1</t>
  </si>
  <si>
    <t xml:space="preserve"> 1.4.2 </t>
  </si>
  <si>
    <t xml:space="preserve"> 1.5 </t>
  </si>
  <si>
    <t>ESQUADRIAS</t>
  </si>
  <si>
    <t xml:space="preserve"> 1.5.1 </t>
  </si>
  <si>
    <t>SBC</t>
  </si>
  <si>
    <t xml:space="preserve"> 1.5.2 </t>
  </si>
  <si>
    <t xml:space="preserve"> JFES-HID-003 (ADAPTADA SBC 070844 ) </t>
  </si>
  <si>
    <t>GRELHA PARA DUTO ANTI RETORNO 125MM - SERVIÇO EM ALTURA</t>
  </si>
  <si>
    <t>UN</t>
  </si>
  <si>
    <t xml:space="preserve"> 1.5.3 </t>
  </si>
  <si>
    <t xml:space="preserve"> JFES-ESQ-009 (Adaptada SINAPI 102191) </t>
  </si>
  <si>
    <t>REMOÇÃO DE VIDRO</t>
  </si>
  <si>
    <t xml:space="preserve"> 1.5.4 </t>
  </si>
  <si>
    <t xml:space="preserve"> JFES-ESQ-008 (Adaptado SBC 150213) </t>
  </si>
  <si>
    <t>INSTALAÇÃO DE  UMA PEÇA DE VIDRO REFLEXIVO 8mm, NA ESQUADRIA DA FACHADA FRONTAL</t>
  </si>
  <si>
    <t xml:space="preserve"> 2 </t>
  </si>
  <si>
    <t>CACHOEIRO DE ITAPEMIRIM</t>
  </si>
  <si>
    <t xml:space="preserve"> 2.1 </t>
  </si>
  <si>
    <t xml:space="preserve"> 2.1.1 </t>
  </si>
  <si>
    <t>LOCAÇÃO DE CADEIRINHA SUSPENSA MANUAL - Considerada locação de duas cadeirinhas durante um mês</t>
  </si>
  <si>
    <t xml:space="preserve"> 2.1.2 </t>
  </si>
  <si>
    <t xml:space="preserve"> 72817 </t>
  </si>
  <si>
    <t>BANDEJA SALVA-VIDAS/COLETA DE ENTULHOS, COM TABUA</t>
  </si>
  <si>
    <t xml:space="preserve"> 2.2 </t>
  </si>
  <si>
    <t xml:space="preserve"> 2.2.1 </t>
  </si>
  <si>
    <t xml:space="preserve"> 2.2.2 </t>
  </si>
  <si>
    <t xml:space="preserve"> JFES-SER-005 - (Adaptada IOPES 10230) </t>
  </si>
  <si>
    <t>REMOÇÃO DE PINTURA</t>
  </si>
  <si>
    <t xml:space="preserve"> 2.2.3 </t>
  </si>
  <si>
    <t xml:space="preserve"> JFES-REV-008A  (ADAPTADA DE IOPES 010208) </t>
  </si>
  <si>
    <t>REMOÇÃO DE REBOCO EM ÁREAS DE FACHADA AFETADAS - SERVIÇO EM ALTURA</t>
  </si>
  <si>
    <t xml:space="preserve"> 2.3 </t>
  </si>
  <si>
    <t xml:space="preserve"> 2.3.1 </t>
  </si>
  <si>
    <t>CHAPISCO APLICADO EM ALVENARIA (COM PRESENÇA DE VÃOS) E ESTRUTURAS DE CONCRETO DE FACHADA, COM ROLO PARA TEXTURA ACRÍLICA.  ARGAMASSA TRAÇO 1:4 E EMULSÃO POLIMÉRICA (ADESIVO) COM PREPARO MANUAL. AF_10/2022</t>
  </si>
  <si>
    <t xml:space="preserve"> 2.3.2 </t>
  </si>
  <si>
    <t xml:space="preserve"> JFES-REV-010 (ADAPTADA SINAPI 87899) </t>
  </si>
  <si>
    <t>CHAPISCO APLICADO EM ALVENARIA (COM PRESENÇA DE VÃOS) E ESTRUTURAS DE CONCRETO DE FACHADA, COM ROLO PARA TEXTURA ACRÍLICA.  ARGAMASSA TRAÇO 1:4 E EMULSÃO POLIMÉRICA (ADESIVO) COM PREPARO MANUAL. AF_10/2022 - SERVIÇO EM ALTURA</t>
  </si>
  <si>
    <t xml:space="preserve"> 2.3.3 </t>
  </si>
  <si>
    <t xml:space="preserve"> JFES-REV-009A (ADAPTADA SETOP ED-20754) </t>
  </si>
  <si>
    <t>TELA SOLDADA PARA LIGAÇÃO E PREVENÇÃO DE TRINCA EM ALVENARIA/ESTRUTURA, INCLUSIVE PINOS DE FIXAÇÃO, EXCLUSIVE REBOCO - SERVIÇO EM ALTURA</t>
  </si>
  <si>
    <t xml:space="preserve"> 2.3.4 </t>
  </si>
  <si>
    <t xml:space="preserve"> 2.3.5 </t>
  </si>
  <si>
    <t xml:space="preserve"> JFES-REV-011 (ADAPTADA SINAPI 87794) </t>
  </si>
  <si>
    <t>EMBOÇO OU MASSA ÚNICA EM ARGAMASSA TRAÇO 1:2:8, PREPARO MANUAL, APLICADA MANUALMENTE EM PANOS CEGOS DE FACHADA (SEM PRESENÇA DE VÃOS), ESPESSURA DE 25 MM. AF_09/2022 - SERVIÇO EM ALTURA</t>
  </si>
  <si>
    <t xml:space="preserve"> 2.3.6 </t>
  </si>
  <si>
    <t xml:space="preserve"> 2.3.7 </t>
  </si>
  <si>
    <t>ABERTURA DE RASGO EM PAREDE EXTERNA</t>
  </si>
  <si>
    <t xml:space="preserve"> 2.4 </t>
  </si>
  <si>
    <t xml:space="preserve"> 2.4.1 </t>
  </si>
  <si>
    <t xml:space="preserve"> 2.4.2 </t>
  </si>
  <si>
    <t xml:space="preserve"> 2.5 </t>
  </si>
  <si>
    <t xml:space="preserve"> 2.5.1 </t>
  </si>
  <si>
    <t xml:space="preserve"> JFES-ESQ-007 (Adaptada SBC 150700) </t>
  </si>
  <si>
    <t>SERVIÇO DE VEDAÇÃO FACHADA PELE DE VIDRO (SUBSTITUIÇÃO DO SILICONE ESTRUTURAL)</t>
  </si>
  <si>
    <t xml:space="preserve"> 2.5.2 </t>
  </si>
  <si>
    <t xml:space="preserve"> 3 </t>
  </si>
  <si>
    <t>ADMINISTRAÇÃO LOCAL - SERRA E CACHOEIRO DE ITAPEMIRIM</t>
  </si>
  <si>
    <t xml:space="preserve"> 3.1 </t>
  </si>
  <si>
    <t xml:space="preserve"> 313122 </t>
  </si>
  <si>
    <t>IOPES</t>
  </si>
  <si>
    <t>Encarregado de Turma (Leis Sociais = 48,87%)</t>
  </si>
  <si>
    <t>mes</t>
  </si>
  <si>
    <t xml:space="preserve"> 4 </t>
  </si>
  <si>
    <t>LIMPEZA - SERRA E CACHOEIRO DE ITAPEMIRIM</t>
  </si>
  <si>
    <t xml:space="preserve"> 4.1 </t>
  </si>
  <si>
    <t xml:space="preserve"> JFES-SERG-001 - (Adaptada IOPES 030304) </t>
  </si>
  <si>
    <t>ÍNDICE DE PREÇO PARA REMOÇÃO DE ENTULHO DECORRENTE DA EXECUÇÃO DE OBRAS (CLASSE A CONAMA - NBR 10.004 - CLASSE II-B), INCLUINDO ALUGUEL DA CAÇAMBA, CARGA, TRANSPORTE E DESCARGA EM ÁREA LICENCIADA</t>
  </si>
  <si>
    <t>m³</t>
  </si>
  <si>
    <t>Total sem BDI</t>
  </si>
  <si>
    <t>Total do BDI</t>
  </si>
  <si>
    <t>Total Geral</t>
  </si>
  <si>
    <r>
      <t xml:space="preserve">Observações: Alterar o nome e o </t>
    </r>
    <r>
      <rPr>
        <sz val="10"/>
        <color rgb="FF0070C0"/>
        <rFont val="Arial"/>
        <family val="2"/>
      </rPr>
      <t>Conselho Profissional competente</t>
    </r>
    <r>
      <rPr>
        <sz val="10"/>
        <rFont val="Arial"/>
        <family val="2"/>
      </rPr>
      <t xml:space="preserve"> do autor da planilha orçamentária</t>
    </r>
  </si>
  <si>
    <t>ENG. CIVIL DÉBORA RANGEL MACHADO SARDINHA</t>
  </si>
  <si>
    <t>CREA Nº 5.488D/ES</t>
  </si>
  <si>
    <t>AUTOR DA PLANILHA REFERENCIAL DE BDI</t>
  </si>
  <si>
    <t>AUTOR DA PLANILHA ORÇAMENTÁRIA ESTIMATIVA</t>
  </si>
  <si>
    <t>Composições Analíticas com Preço Unitário</t>
  </si>
  <si>
    <t>Composições Principais</t>
  </si>
  <si>
    <t>Tipo</t>
  </si>
  <si>
    <t>Composição</t>
  </si>
  <si>
    <t>PINT - PINTURAS</t>
  </si>
  <si>
    <t>Insumo</t>
  </si>
  <si>
    <t xml:space="preserve"> JFES-INS-EQUI-001 </t>
  </si>
  <si>
    <t>CADEIRA SUSPENSA MANUAL</t>
  </si>
  <si>
    <t>Equipamento</t>
  </si>
  <si>
    <t>MÊS</t>
  </si>
  <si>
    <t>SEDI - SERVIÇOS DIVERSOS</t>
  </si>
  <si>
    <t>Composição Auxiliar</t>
  </si>
  <si>
    <t xml:space="preserve"> 100251 </t>
  </si>
  <si>
    <t>TRANSPORTE HORIZONTAL MANUAL, DE TUBO DE AÇO CARBONO LEVE OU MÉDIO, PRETO OU GALVANIZADO, COM DIÂMETRO MAIOR QUE 32 MM E MENOR OU IGUAL A 65 MM (UNIDADE: MXKM). AF_07/2019</t>
  </si>
  <si>
    <t>MXKM</t>
  </si>
  <si>
    <t xml:space="preserve"> 88278 </t>
  </si>
  <si>
    <t>MONTADOR DE ESTRUTURA METÁLICA COM ENCARGOS COMPLEMENTARES</t>
  </si>
  <si>
    <t>H</t>
  </si>
  <si>
    <t xml:space="preserve"> 88316 </t>
  </si>
  <si>
    <t>SERVENTE COM ENCARGOS COMPLEMENTARES</t>
  </si>
  <si>
    <t>REVE - REVESTIMENTO E TRATAMENTO DE SUPERFÍCIES</t>
  </si>
  <si>
    <t xml:space="preserve"> 88309 </t>
  </si>
  <si>
    <t>PEDREIRO COM ENCARGOS COMPLEMENTARES</t>
  </si>
  <si>
    <t xml:space="preserve"> 87381 </t>
  </si>
  <si>
    <t>ARGAMASSA TRAÇO 1:4 (EM VOLUME DE CIMENTO E AREIA GROSSA ÚMIDA) COM ADIÇÃO DE EMULSÃO POLIMÉRICA PARA CHAPISCO ROLADO, PREPARO MANUAL. AF_08/2019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</si>
  <si>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</si>
  <si>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</si>
  <si>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00037411 </t>
  </si>
  <si>
    <t>TELA DE ACO SOLDADA GALVANIZADA/ZINCADA PARA ALVENARIA, FIO D = *1,24 MM, MALHA 25 X 25 MM</t>
  </si>
  <si>
    <t>Material</t>
  </si>
  <si>
    <t xml:space="preserve"> 00037396 </t>
  </si>
  <si>
    <t>PINO DE ACO LISO 1/4 ", HASTE = *36,5* MM (ACAO DIRETA)</t>
  </si>
  <si>
    <t>CENTO</t>
  </si>
  <si>
    <t xml:space="preserve"> JFES-INS-REV-001 </t>
  </si>
  <si>
    <t>SELA TRINCA - VEDACIT (550G)</t>
  </si>
  <si>
    <t>UND</t>
  </si>
  <si>
    <t xml:space="preserve"> JFES-MOBR-003  (ADAPTADA DE SINAPI 88309) </t>
  </si>
  <si>
    <t>PEDREIRO SINAPI COM PERICULOSIDADE E ENCARGOS COMPLEMENTARES</t>
  </si>
  <si>
    <t xml:space="preserve"> JFES-MOBR-002 (ADAPTADA SINAPI 88310) </t>
  </si>
  <si>
    <t>PINTOR SINAPI COM PERICULOSIDADE E ENCARGOS COMPLEMENTARES</t>
  </si>
  <si>
    <t xml:space="preserve"> JFES-INS-PINT-007 </t>
  </si>
  <si>
    <t>L</t>
  </si>
  <si>
    <t>VIDROS</t>
  </si>
  <si>
    <t xml:space="preserve"> 88325 </t>
  </si>
  <si>
    <t>VIDRACEIRO COM ENCARGOS COMPLEMENTARES</t>
  </si>
  <si>
    <t xml:space="preserve"> 002085 </t>
  </si>
  <si>
    <t>INHI - INSTALAÇÕES HIDROS SANITÁRIAS</t>
  </si>
  <si>
    <t xml:space="preserve"> JFES-INS-HID-003 </t>
  </si>
  <si>
    <t>GRELHA ANTI RETORNO 125 MM</t>
  </si>
  <si>
    <t xml:space="preserve"> JFES-INS-HID-004 </t>
  </si>
  <si>
    <t>REDUTOR 125 MM PARA 100 MM</t>
  </si>
  <si>
    <t>ESQV - ESQUADRIAS/FERRAGENS/VIDROS</t>
  </si>
  <si>
    <t xml:space="preserve"> 88243 </t>
  </si>
  <si>
    <t>AJUDANTE ESPECIALIZADO COM ENCARGOS COMPLEMENTARES</t>
  </si>
  <si>
    <t xml:space="preserve"> JFES-INS-ESQ-001 </t>
  </si>
  <si>
    <t>VIDRO REFLETIVO CINZA, COMUM, CORTADO, SEM LAPIDAÇÃO, INCLUINDO BORRACHA EPDM PRETA, MEDINDO 935 X 900</t>
  </si>
  <si>
    <t xml:space="preserve"> 88239 </t>
  </si>
  <si>
    <t>AJUDANTE DE CARPINTEIRO COM ENCARGOS COMPLEMENTARES</t>
  </si>
  <si>
    <t xml:space="preserve"> 88262 </t>
  </si>
  <si>
    <t>CARPINTEIRO DE FORMAS COM ENCARGOS COMPLEMENTARES</t>
  </si>
  <si>
    <t xml:space="preserve"> 00004472 </t>
  </si>
  <si>
    <t>VIGA NAO APARELHADA *6 X 16* CM, EM MACARANDUBA/MASSARANDUBA, ANGELIM OU EQUIVALENTE DA REGIAO - BRUTA</t>
  </si>
  <si>
    <t xml:space="preserve"> 00005061 </t>
  </si>
  <si>
    <t>PREGO DE ACO POLIDO COM CABECA 18 X 27 (2 1/2 X 10)</t>
  </si>
  <si>
    <t>KG</t>
  </si>
  <si>
    <t xml:space="preserve"> 00006194 </t>
  </si>
  <si>
    <t>TABUA *2,5 X 15 CM EM PINUS, MISTA OU EQUIVALENTE DA REGIAO - BRUTA</t>
  </si>
  <si>
    <t xml:space="preserve"> 00011964 </t>
  </si>
  <si>
    <t>PARAFUSO DE ACO TIPO CHUMBADOR PARABOLT, DIAMETRO 3/8", COMPRIMENTO 75 MM</t>
  </si>
  <si>
    <t xml:space="preserve"> 00020209 </t>
  </si>
  <si>
    <t>CAIBRO APARELHADO *7,5 X 7,5* CM, EM MACARANDUBA/MASSARANDUBA, ANGELIM OU EQUIVALENTE DA REGIAO</t>
  </si>
  <si>
    <t>SERP - SERVIÇOS PRELIMINARES</t>
  </si>
  <si>
    <t xml:space="preserve"> 010146 </t>
  </si>
  <si>
    <t>SERVENTE (AUXILIAR DE OBRAS - SINDUSCON) (LABOR)</t>
  </si>
  <si>
    <t>Mão de Obra</t>
  </si>
  <si>
    <t xml:space="preserve"> 038013 </t>
  </si>
  <si>
    <t>LIXA PARA MADEIRA/MASSA Nº 150 (LABOR)</t>
  </si>
  <si>
    <t xml:space="preserve"> JFES-INS-ESQ-002 </t>
  </si>
  <si>
    <t xml:space="preserve"> 920653 </t>
  </si>
  <si>
    <t>ENCARREGADO DE TURMA(INCL.L SOCIAIS DE 48,87%) (LABOR)</t>
  </si>
  <si>
    <t>MS</t>
  </si>
  <si>
    <t xml:space="preserve"> 070114 </t>
  </si>
  <si>
    <t>REMOCAO RESIDUOS CLASSE A CONAMA (CACAMBA) CLASSE II B (NBR10004) INCLUSIVE DESTINACAO FINAL (LABOR)</t>
  </si>
  <si>
    <t xml:space="preserve">CÁLCULO DA TAXA DE BENEFÍCIOS E DESPESAS INDIRETA - BDI </t>
  </si>
  <si>
    <t>Em que:</t>
  </si>
  <si>
    <t>G = taxa representativa de Garantias;</t>
  </si>
  <si>
    <t>PV = Preço de Venda;</t>
  </si>
  <si>
    <t>AC = taxa representativa das despesas de rateio da Administração Central;</t>
  </si>
  <si>
    <t>DF = taxa representativa das Despesas Financeiras;</t>
  </si>
  <si>
    <t>CD = Custo Direto;</t>
  </si>
  <si>
    <t>S = taxa representativa de Seguros;</t>
  </si>
  <si>
    <t>L = taxa representativa do Lucro;</t>
  </si>
  <si>
    <t>BDI = Benefício e Despesas Indiretas (lucro e despesas indiretas);</t>
  </si>
  <si>
    <t>R = taxa representativa de Riscos;</t>
  </si>
  <si>
    <t>I = taxa representativa da incidência de Impostos.</t>
  </si>
  <si>
    <t>NOTA: A fórmula adotada para o cálculo do BDI é a desenvolvido pelo Tribunal de Contas da União - TCU, apresentado no âmbito do acórdão TC 2622/2013.</t>
  </si>
  <si>
    <t>PERCENTUAIS DOS COMPONENTES DO BDI SUGERIDOS PELO TCU</t>
  </si>
  <si>
    <t>DESCRIÇÃO</t>
  </si>
  <si>
    <t>1º QUARTIL</t>
  </si>
  <si>
    <t>3º QUARTIL</t>
  </si>
  <si>
    <t>MÉDIO</t>
  </si>
  <si>
    <t>ADOTADO</t>
  </si>
  <si>
    <t>ADMINISTRAÇÃO CENTRAL - LUCRO</t>
  </si>
  <si>
    <t>A. Central</t>
  </si>
  <si>
    <t>Lucro</t>
  </si>
  <si>
    <t xml:space="preserve">CONSTRUÇÃO DE EDIFÍCIOS </t>
  </si>
  <si>
    <t>DESPESAS FINANCEIRAS</t>
  </si>
  <si>
    <t>SEGURO + GARANTIAS</t>
  </si>
  <si>
    <t>RISCOS</t>
  </si>
  <si>
    <t>PERCENTUAL TOTAL DOS TRIBUTOS:</t>
  </si>
  <si>
    <t>ISS</t>
  </si>
  <si>
    <t>PIS</t>
  </si>
  <si>
    <t>CONFINS</t>
  </si>
  <si>
    <t>CPRB (No caso de desoneração da folha de pagamento)</t>
  </si>
  <si>
    <r>
      <t xml:space="preserve">PERCENTUAL DE BDI CALCULADO </t>
    </r>
    <r>
      <rPr>
        <sz val="20"/>
        <color theme="3"/>
        <rFont val="Calibri"/>
        <family val="2"/>
      </rPr>
      <t>=&gt;</t>
    </r>
  </si>
  <si>
    <t>RESUMO</t>
  </si>
  <si>
    <t>DESCRIÇÃO DOS ITENS</t>
  </si>
  <si>
    <t>SG = taxa representativa de Seguros + Garantias</t>
  </si>
  <si>
    <t xml:space="preserve">FÓRMULA:  BDI = (((1+AC+SG+R) X (1+DF) X (1+L)) / (1-I))-1 </t>
  </si>
  <si>
    <t>Observações:</t>
  </si>
  <si>
    <r>
      <t xml:space="preserve">1 -  Os percentuais de PIS e COFINS adotados referem-se a pessoas jurídcas sujeitas ao </t>
    </r>
    <r>
      <rPr>
        <b/>
        <sz val="10"/>
        <rFont val="Arial"/>
        <family val="2"/>
      </rPr>
      <t>regime de incidência cumulativa</t>
    </r>
    <r>
      <rPr>
        <sz val="10"/>
        <rFont val="Arial"/>
        <family val="2"/>
      </rPr>
      <t>. Eventuais ajustes devem ser feitos pelos lictantes de acordo com sua situação tributária.</t>
    </r>
  </si>
  <si>
    <t xml:space="preserve">2 - Percentual do ISS no município de Serra definido pelo inciso IV do Art. 461 da Lei Nº 3.833/2011 do município de Serra. Item 7.05 - Alíquota de 5% para reparação, conservação e reforma de edifícios, podendo ser abatido da base de cálculo o valor gasto com materiais (§8º do Art. 437). Será considerado que os materiais correspondem à 50% do valor da contratação.  Logo, o percentual de ISS a ser adotado será de 50% de 5%, que é igual a 2,5%. </t>
  </si>
  <si>
    <t xml:space="preserve">3 - Percentual do ISS no município de Cachoeiro de Itapemirim definido pelo inciso I, alinea c, do Art. 86 da Lei Nº 5.394/2022 do município de Cachoeiro de Itapemirim. Item 7.05 - Alíquota de 5% para reparação, conservação e reforma de edifícios, podendo ser abatido da base de cálculo o valor gasto com materiais (§1º do Art. 85). Será considerado que os materiais correspondem à 50% do valor da contratação.  Logo, o percentual de ISS a ser adotado será de 50% de 5%, que é igual a 2,5%. </t>
  </si>
  <si>
    <r>
      <t xml:space="preserve">3 - Foi considerada a </t>
    </r>
    <r>
      <rPr>
        <b/>
        <sz val="10"/>
        <rFont val="Arial"/>
        <family val="2"/>
      </rPr>
      <t>mão de obra desonerada</t>
    </r>
    <r>
      <rPr>
        <sz val="10"/>
        <rFont val="Arial"/>
        <family val="2"/>
      </rPr>
      <t xml:space="preserve"> na cotação dos serviços. Caso os licitantes trabalhem no regime de não desoneração da folha de pagamentos, deverá ser excluído da planilha de composição do BDI o percentual de 4,50%  referente a Contribuição Previdenciária sobre a Receita Bruta - CPRB.</t>
    </r>
  </si>
  <si>
    <t xml:space="preserve">4 - Para alterar os percentuais adotados para a composição de BDI, utllizar as células de cor </t>
  </si>
  <si>
    <t>5 - Alterar o nome e o CREA/CAU do autor da planilha.</t>
  </si>
  <si>
    <t>Anexo 3 - Composição do BDI</t>
  </si>
  <si>
    <t>ENCARGOS SOCIAIS SOBRE A MÃO DE OBRA - NÃO OPTANTES SIMPLES</t>
  </si>
  <si>
    <t>CÓDIGO</t>
  </si>
  <si>
    <t>COM DESONERAÇÃO</t>
  </si>
  <si>
    <t>SEM DESONERAÇÃO</t>
  </si>
  <si>
    <t>HORISTA</t>
  </si>
  <si>
    <t>MENSALISTA</t>
  </si>
  <si>
    <t>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</si>
  <si>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</si>
  <si>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</si>
  <si>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</si>
  <si>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</si>
  <si>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</si>
  <si>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</si>
  <si>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</si>
  <si>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</si>
  <si>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</si>
  <si>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</si>
  <si>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</si>
  <si>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</si>
  <si>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</si>
  <si>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</si>
  <si>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</si>
  <si>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</si>
  <si>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</si>
  <si>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</si>
  <si>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</si>
  <si>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</si>
  <si>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</si>
  <si>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</si>
  <si>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</si>
  <si>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</si>
  <si>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</si>
  <si>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</si>
  <si>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</si>
  <si>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</si>
  <si>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</si>
  <si>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</si>
  <si>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</si>
  <si>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</si>
  <si>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</si>
  <si>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</si>
  <si>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</si>
  <si>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</si>
  <si>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</si>
  <si>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</si>
  <si>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</si>
  <si>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</si>
  <si>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</si>
  <si>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</si>
  <si>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</si>
  <si>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</si>
  <si>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</si>
  <si>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</si>
  <si>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</si>
  <si>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</si>
  <si>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</si>
  <si>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</si>
  <si>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</si>
  <si>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</si>
  <si>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</si>
  <si>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</si>
  <si>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</si>
  <si>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</si>
  <si>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</si>
  <si>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</si>
  <si>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</si>
  <si>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</si>
  <si>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</si>
  <si>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</si>
  <si>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</t>
  </si>
  <si>
    <t>ENCARGOS SOCIAIS SOBRE A MÃO DE OBRA - OPTANTES PELO SIMPLES</t>
  </si>
  <si>
    <t>TINTA EMBORRACHADA PREMIUM SUVINIL</t>
  </si>
  <si>
    <t>ANEXO 2 - PLANILHA ORÇAMENTÁRIA</t>
  </si>
  <si>
    <t>ANEXO 4 - Composições Analíticas com Preço Unitário</t>
  </si>
  <si>
    <t>SUBSTITUIÇÃO DE SILICONE ESTRUTURAL EM FACHADA PELE DE VIDRO</t>
  </si>
  <si>
    <t>SILICONE ESTRUTURAL GE ULTRAGLAZE - SACHE 454ML</t>
  </si>
  <si>
    <t>JFES-ESQ-012</t>
  </si>
  <si>
    <t xml:space="preserve">VEDACAO DE CAIXILHO DE ALUMINIO COM SILICONE RESISTENTE A INTEMPÉRIES </t>
  </si>
  <si>
    <t>VEDACAO DE CAIXILHO DE ALUMINIO COM SILICONE RESIST INTEMPÉRIES( Adaptada de SBC 150616)</t>
  </si>
  <si>
    <t>SILICONE NEUTRO INCOLOR - RESISTENTE A INTEMPÉRIES - MARCA DE REFERÊNCIA DOWSIL 791</t>
  </si>
  <si>
    <t>SERVIÇO DE REPINTURA COM TINTA EMBORRACHADA EM SUPERFÍCIES EXTERNAS DE FACHADA DE EDIFÍCIOS, SENDO NECESSÁRIO APLICAÇÃO DE 3 DEMÃOS - COR 3 ( CONFORME PROJETO)</t>
  </si>
  <si>
    <t>SERVIÇO DE REPINTURA COM TINTA EMBORRACHADA EM SUPERFÍCIES EXTERNAS DE FACHADA DE EDIFÍCIOS, SENDO NECESSÁRIO APLICAÇÃO DE 3 DEMÃOS - COR 4 (CONFORME PROJETO)</t>
  </si>
  <si>
    <t>SERVIÇO DE REPINTURA COM TINTA EMBORRACHADA EM SUPERFÍCIES EXTERNAS DE FACHADA DE EDIFÍCIOS, SENDO NECESSÁRIO APLICAÇÃO DE 3 DEMÃOS - COR 1 (CONFORME PROJETO)</t>
  </si>
  <si>
    <t>SERVIÇO DE REPINTURA COM TINTA EMBORRACHADA EM SUPERFÍCIES EXTERNAS DE FACHADA DE EDIFÍCIOS, SENDO NECESSÁRIO APLICAÇÃO DE 3 DEMÃOS - COR 2 (CONFORME PROJETO)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</si>
</sst>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"/>
  </numFmts>
  <fonts count="41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b/>
      <sz val="16"/>
      <color theme="3"/>
      <name val="Arial"/>
      <family val="2"/>
    </font>
    <font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20"/>
      <color theme="3"/>
      <name val="Arial"/>
      <family val="2"/>
    </font>
    <font>
      <sz val="20"/>
      <color theme="3"/>
      <name val="Calibri"/>
      <family val="2"/>
    </font>
    <font>
      <b/>
      <sz val="20"/>
      <color theme="3"/>
      <name val="Arial"/>
      <family val="2"/>
    </font>
    <font>
      <sz val="8"/>
      <color theme="3"/>
      <name val="Arial"/>
      <family val="2"/>
    </font>
    <font>
      <sz val="12"/>
      <color theme="3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16" fillId="17" borderId="0" xfId="0" applyFont="1" applyFill="1" applyAlignment="1">
      <alignment horizontal="center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22" fillId="0" borderId="0" xfId="1" applyAlignment="1">
      <alignment vertical="top"/>
    </xf>
    <xf numFmtId="4" fontId="22" fillId="0" borderId="0" xfId="1" applyNumberFormat="1" applyAlignment="1">
      <alignment horizontal="center" vertical="top"/>
    </xf>
    <xf numFmtId="4" fontId="22" fillId="0" borderId="0" xfId="1" applyNumberFormat="1" applyAlignment="1">
      <alignment vertical="top"/>
    </xf>
    <xf numFmtId="0" fontId="22" fillId="0" borderId="0" xfId="1" applyAlignment="1">
      <alignment horizontal="center" vertical="center"/>
    </xf>
    <xf numFmtId="0" fontId="14" fillId="23" borderId="0" xfId="0" applyFont="1" applyFill="1" applyAlignment="1">
      <alignment horizontal="right" vertical="top" wrapText="1"/>
    </xf>
    <xf numFmtId="4" fontId="14" fillId="23" borderId="0" xfId="0" applyNumberFormat="1" applyFont="1" applyFill="1" applyAlignment="1">
      <alignment horizontal="right" vertical="top" wrapText="1"/>
    </xf>
    <xf numFmtId="0" fontId="10" fillId="22" borderId="11" xfId="0" applyFont="1" applyFill="1" applyBorder="1" applyAlignment="1">
      <alignment horizontal="left" vertical="top" wrapText="1"/>
    </xf>
    <xf numFmtId="0" fontId="9" fillId="23" borderId="0" xfId="0" applyFont="1" applyFill="1" applyAlignment="1">
      <alignment horizontal="center" vertical="top" wrapText="1"/>
    </xf>
    <xf numFmtId="0" fontId="2" fillId="6" borderId="3" xfId="0" applyFont="1" applyFill="1" applyBorder="1" applyAlignment="1">
      <alignment horizontal="right" vertical="top" wrapText="1"/>
    </xf>
    <xf numFmtId="0" fontId="22" fillId="0" borderId="0" xfId="2" applyFont="1"/>
    <xf numFmtId="49" fontId="27" fillId="0" borderId="13" xfId="2" applyNumberFormat="1" applyFont="1" applyBorder="1" applyAlignment="1">
      <alignment horizontal="left" vertical="center" wrapText="1"/>
    </xf>
    <xf numFmtId="0" fontId="22" fillId="0" borderId="17" xfId="2" applyFont="1" applyBorder="1"/>
    <xf numFmtId="49" fontId="29" fillId="0" borderId="13" xfId="2" applyNumberFormat="1" applyFont="1" applyBorder="1" applyAlignment="1">
      <alignment horizontal="left" vertical="center" wrapText="1"/>
    </xf>
    <xf numFmtId="0" fontId="22" fillId="0" borderId="0" xfId="2" applyFont="1" applyAlignment="1">
      <alignment vertical="center"/>
    </xf>
    <xf numFmtId="0" fontId="22" fillId="0" borderId="0" xfId="2" applyFont="1" applyAlignment="1">
      <alignment wrapText="1"/>
    </xf>
    <xf numFmtId="0" fontId="22" fillId="0" borderId="17" xfId="2" applyFont="1" applyBorder="1" applyAlignment="1">
      <alignment wrapText="1"/>
    </xf>
    <xf numFmtId="0" fontId="22" fillId="26" borderId="0" xfId="2" applyFont="1" applyFill="1"/>
    <xf numFmtId="0" fontId="32" fillId="0" borderId="13" xfId="2" applyFont="1" applyBorder="1" applyAlignment="1">
      <alignment horizontal="center" vertical="center"/>
    </xf>
    <xf numFmtId="0" fontId="26" fillId="0" borderId="0" xfId="2" applyFont="1"/>
    <xf numFmtId="0" fontId="31" fillId="27" borderId="13" xfId="2" applyFont="1" applyFill="1" applyBorder="1" applyAlignment="1">
      <alignment horizontal="left" vertical="center"/>
    </xf>
    <xf numFmtId="0" fontId="31" fillId="27" borderId="13" xfId="2" applyFont="1" applyFill="1" applyBorder="1" applyAlignment="1">
      <alignment horizontal="center" vertical="center"/>
    </xf>
    <xf numFmtId="0" fontId="29" fillId="28" borderId="13" xfId="2" applyFont="1" applyFill="1" applyBorder="1" applyAlignment="1">
      <alignment horizontal="left" vertical="center" wrapText="1"/>
    </xf>
    <xf numFmtId="10" fontId="29" fillId="28" borderId="13" xfId="3" applyNumberFormat="1" applyFont="1" applyFill="1" applyBorder="1" applyAlignment="1">
      <alignment horizontal="center" vertical="center"/>
    </xf>
    <xf numFmtId="10" fontId="27" fillId="29" borderId="13" xfId="3" applyNumberFormat="1" applyFont="1" applyFill="1" applyBorder="1" applyAlignment="1" applyProtection="1">
      <alignment horizontal="center" vertical="center"/>
      <protection locked="0"/>
    </xf>
    <xf numFmtId="0" fontId="29" fillId="27" borderId="13" xfId="2" applyFont="1" applyFill="1" applyBorder="1" applyAlignment="1">
      <alignment horizontal="justify" vertical="center" wrapText="1"/>
    </xf>
    <xf numFmtId="0" fontId="31" fillId="28" borderId="13" xfId="2" applyFont="1" applyFill="1" applyBorder="1" applyAlignment="1">
      <alignment horizontal="left" vertical="center"/>
    </xf>
    <xf numFmtId="10" fontId="22" fillId="0" borderId="0" xfId="2" applyNumberFormat="1" applyFont="1"/>
    <xf numFmtId="0" fontId="29" fillId="27" borderId="13" xfId="2" applyFont="1" applyFill="1" applyBorder="1" applyAlignment="1">
      <alignment horizontal="left" vertical="center"/>
    </xf>
    <xf numFmtId="0" fontId="33" fillId="26" borderId="0" xfId="2" applyFont="1" applyFill="1" applyAlignment="1">
      <alignment horizontal="center" vertical="center"/>
    </xf>
    <xf numFmtId="10" fontId="29" fillId="26" borderId="0" xfId="3" applyNumberFormat="1" applyFont="1" applyFill="1" applyAlignment="1">
      <alignment vertical="center"/>
    </xf>
    <xf numFmtId="0" fontId="27" fillId="26" borderId="0" xfId="2" applyFont="1" applyFill="1" applyAlignment="1">
      <alignment vertical="center"/>
    </xf>
    <xf numFmtId="10" fontId="22" fillId="0" borderId="0" xfId="2" applyNumberFormat="1" applyFont="1" applyAlignment="1">
      <alignment horizontal="center" vertical="center"/>
    </xf>
    <xf numFmtId="0" fontId="38" fillId="26" borderId="0" xfId="2" applyFont="1" applyFill="1" applyAlignment="1">
      <alignment horizontal="left" vertical="center" wrapText="1"/>
    </xf>
    <xf numFmtId="0" fontId="31" fillId="26" borderId="0" xfId="2" applyFont="1" applyFill="1" applyAlignment="1">
      <alignment wrapText="1"/>
    </xf>
    <xf numFmtId="0" fontId="22" fillId="29" borderId="13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1" fillId="0" borderId="0" xfId="4"/>
    <xf numFmtId="0" fontId="21" fillId="0" borderId="22" xfId="4" applyFont="1" applyBorder="1"/>
    <xf numFmtId="0" fontId="21" fillId="0" borderId="23" xfId="4" applyFont="1" applyBorder="1"/>
    <xf numFmtId="0" fontId="21" fillId="0" borderId="22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1" fillId="0" borderId="21" xfId="4" applyFont="1" applyBorder="1" applyAlignment="1">
      <alignment horizontal="center" vertical="center"/>
    </xf>
    <xf numFmtId="0" fontId="1" fillId="0" borderId="22" xfId="4" applyFont="1" applyBorder="1" applyAlignment="1">
      <alignment vertical="center"/>
    </xf>
    <xf numFmtId="10" fontId="24" fillId="0" borderId="22" xfId="5" applyNumberFormat="1" applyFont="1" applyBorder="1" applyAlignment="1">
      <alignment horizontal="center" vertical="center"/>
    </xf>
    <xf numFmtId="10" fontId="24" fillId="0" borderId="23" xfId="5" applyNumberFormat="1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vertical="center"/>
    </xf>
    <xf numFmtId="10" fontId="21" fillId="0" borderId="22" xfId="4" applyNumberFormat="1" applyFont="1" applyBorder="1" applyAlignment="1">
      <alignment horizontal="center" vertical="center"/>
    </xf>
    <xf numFmtId="10" fontId="21" fillId="0" borderId="23" xfId="4" applyNumberFormat="1" applyFont="1" applyBorder="1" applyAlignment="1">
      <alignment horizontal="center" vertical="center"/>
    </xf>
    <xf numFmtId="0" fontId="1" fillId="0" borderId="22" xfId="4" applyFont="1" applyBorder="1"/>
    <xf numFmtId="10" fontId="24" fillId="0" borderId="22" xfId="5" applyNumberFormat="1" applyFont="1" applyFill="1" applyBorder="1" applyAlignment="1">
      <alignment horizontal="center" vertical="center"/>
    </xf>
    <xf numFmtId="0" fontId="1" fillId="0" borderId="23" xfId="4" applyFont="1" applyBorder="1"/>
    <xf numFmtId="10" fontId="24" fillId="0" borderId="23" xfId="5" applyNumberFormat="1" applyFont="1" applyFill="1" applyBorder="1" applyAlignment="1">
      <alignment horizontal="center" vertical="center"/>
    </xf>
    <xf numFmtId="0" fontId="21" fillId="0" borderId="0" xfId="4" applyFont="1"/>
    <xf numFmtId="0" fontId="1" fillId="0" borderId="22" xfId="4" applyFont="1" applyBorder="1" applyAlignment="1">
      <alignment wrapText="1"/>
    </xf>
    <xf numFmtId="10" fontId="21" fillId="0" borderId="22" xfId="4" applyNumberFormat="1" applyFont="1" applyBorder="1" applyAlignment="1">
      <alignment vertical="center"/>
    </xf>
    <xf numFmtId="10" fontId="21" fillId="0" borderId="23" xfId="4" applyNumberFormat="1" applyFont="1" applyBorder="1" applyAlignment="1">
      <alignment vertical="center"/>
    </xf>
    <xf numFmtId="0" fontId="21" fillId="0" borderId="0" xfId="4" applyFont="1" applyAlignment="1">
      <alignment vertical="center"/>
    </xf>
    <xf numFmtId="10" fontId="21" fillId="31" borderId="25" xfId="4" applyNumberFormat="1" applyFont="1" applyFill="1" applyBorder="1"/>
    <xf numFmtId="10" fontId="21" fillId="31" borderId="26" xfId="4" applyNumberFormat="1" applyFont="1" applyFill="1" applyBorder="1"/>
    <xf numFmtId="0" fontId="1" fillId="0" borderId="22" xfId="4" applyFont="1" applyBorder="1" applyAlignment="1">
      <alignment horizontal="center" vertical="center"/>
    </xf>
    <xf numFmtId="0" fontId="1" fillId="0" borderId="23" xfId="4" applyFont="1" applyBorder="1" applyAlignment="1">
      <alignment horizontal="center" vertical="center"/>
    </xf>
    <xf numFmtId="0" fontId="1" fillId="0" borderId="0" xfId="4" applyAlignment="1">
      <alignment vertical="center"/>
    </xf>
    <xf numFmtId="10" fontId="21" fillId="31" borderId="25" xfId="4" applyNumberFormat="1" applyFont="1" applyFill="1" applyBorder="1" applyAlignment="1">
      <alignment horizontal="center" vertical="center"/>
    </xf>
    <xf numFmtId="10" fontId="21" fillId="31" borderId="26" xfId="4" applyNumberFormat="1" applyFont="1" applyFill="1" applyBorder="1" applyAlignment="1">
      <alignment horizontal="center" vertical="center"/>
    </xf>
    <xf numFmtId="0" fontId="27" fillId="0" borderId="13" xfId="2" applyFont="1" applyBorder="1" applyAlignment="1" applyProtection="1">
      <alignment horizontal="right"/>
      <protection locked="0"/>
    </xf>
    <xf numFmtId="0" fontId="6" fillId="7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4" fontId="8" fillId="9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0" fillId="10" borderId="7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right" vertical="center" wrapText="1"/>
    </xf>
    <xf numFmtId="0" fontId="11" fillId="11" borderId="8" xfId="0" applyFont="1" applyFill="1" applyBorder="1" applyAlignment="1">
      <alignment horizontal="center" vertical="center" wrapText="1"/>
    </xf>
    <xf numFmtId="4" fontId="13" fillId="13" borderId="10" xfId="0" applyNumberFormat="1" applyFont="1" applyFill="1" applyBorder="1" applyAlignment="1">
      <alignment horizontal="right" vertical="center" wrapText="1"/>
    </xf>
    <xf numFmtId="0" fontId="10" fillId="24" borderId="7" xfId="0" applyFont="1" applyFill="1" applyBorder="1" applyAlignment="1">
      <alignment horizontal="left" vertical="center" wrapText="1"/>
    </xf>
    <xf numFmtId="0" fontId="12" fillId="24" borderId="9" xfId="0" applyFont="1" applyFill="1" applyBorder="1" applyAlignment="1">
      <alignment horizontal="right" vertical="center" wrapText="1"/>
    </xf>
    <xf numFmtId="0" fontId="11" fillId="24" borderId="8" xfId="0" applyFont="1" applyFill="1" applyBorder="1" applyAlignment="1">
      <alignment horizontal="center" vertical="center" wrapText="1"/>
    </xf>
    <xf numFmtId="4" fontId="13" fillId="24" borderId="10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15" fillId="16" borderId="0" xfId="0" applyFont="1" applyFill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right" vertical="top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10" fillId="10" borderId="7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right" vertical="center" wrapText="1"/>
      <protection locked="0"/>
    </xf>
    <xf numFmtId="0" fontId="10" fillId="24" borderId="7" xfId="0" applyFont="1" applyFill="1" applyBorder="1" applyAlignment="1" applyProtection="1">
      <alignment horizontal="left" vertical="center" wrapText="1"/>
      <protection locked="0"/>
    </xf>
    <xf numFmtId="0" fontId="12" fillId="24" borderId="9" xfId="0" applyFont="1" applyFill="1" applyBorder="1" applyAlignment="1" applyProtection="1">
      <alignment horizontal="right" vertical="center" wrapText="1"/>
      <protection locked="0"/>
    </xf>
    <xf numFmtId="0" fontId="10" fillId="12" borderId="9" xfId="0" applyFont="1" applyFill="1" applyBorder="1" applyAlignment="1" applyProtection="1">
      <alignment horizontal="right" vertical="center" wrapText="1"/>
      <protection locked="0"/>
    </xf>
    <xf numFmtId="0" fontId="22" fillId="0" borderId="0" xfId="1" applyAlignment="1" applyProtection="1">
      <alignment vertical="center"/>
    </xf>
    <xf numFmtId="0" fontId="22" fillId="0" borderId="0" xfId="1" applyAlignment="1" applyProtection="1">
      <alignment vertical="top"/>
    </xf>
    <xf numFmtId="4" fontId="22" fillId="0" borderId="0" xfId="1" applyNumberFormat="1" applyAlignment="1" applyProtection="1">
      <alignment horizontal="center" vertical="top"/>
    </xf>
    <xf numFmtId="4" fontId="13" fillId="13" borderId="10" xfId="0" applyNumberFormat="1" applyFont="1" applyFill="1" applyBorder="1" applyAlignment="1" applyProtection="1">
      <alignment horizontal="right" vertical="center" wrapText="1"/>
      <protection locked="0"/>
    </xf>
    <xf numFmtId="4" fontId="13" fillId="24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23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9" fillId="23" borderId="0" xfId="0" applyFont="1" applyFill="1" applyAlignment="1" applyProtection="1">
      <alignment horizontal="left" vertical="top" wrapText="1"/>
      <protection locked="0"/>
    </xf>
    <xf numFmtId="0" fontId="2" fillId="23" borderId="12" xfId="0" applyFont="1" applyFill="1" applyBorder="1" applyAlignment="1" applyProtection="1">
      <alignment horizontal="left" vertical="top" wrapText="1"/>
      <protection locked="0"/>
    </xf>
    <xf numFmtId="0" fontId="2" fillId="23" borderId="12" xfId="0" applyFont="1" applyFill="1" applyBorder="1" applyAlignment="1" applyProtection="1">
      <alignment horizontal="right" vertical="top" wrapText="1"/>
      <protection locked="0"/>
    </xf>
    <xf numFmtId="0" fontId="2" fillId="23" borderId="12" xfId="0" applyFont="1" applyFill="1" applyBorder="1" applyAlignment="1" applyProtection="1">
      <alignment horizontal="center" vertical="top" wrapText="1"/>
      <protection locked="0"/>
    </xf>
    <xf numFmtId="0" fontId="10" fillId="22" borderId="12" xfId="0" applyFont="1" applyFill="1" applyBorder="1" applyAlignment="1" applyProtection="1">
      <alignment horizontal="left" vertical="top" wrapText="1"/>
      <protection locked="0"/>
    </xf>
    <xf numFmtId="0" fontId="10" fillId="22" borderId="12" xfId="0" applyFont="1" applyFill="1" applyBorder="1" applyAlignment="1" applyProtection="1">
      <alignment horizontal="right" vertical="top" wrapText="1"/>
      <protection locked="0"/>
    </xf>
    <xf numFmtId="0" fontId="10" fillId="22" borderId="12" xfId="0" applyFont="1" applyFill="1" applyBorder="1" applyAlignment="1" applyProtection="1">
      <alignment horizontal="center" vertical="top" wrapText="1"/>
      <protection locked="0"/>
    </xf>
    <xf numFmtId="164" fontId="10" fillId="22" borderId="12" xfId="0" applyNumberFormat="1" applyFont="1" applyFill="1" applyBorder="1" applyAlignment="1" applyProtection="1">
      <alignment horizontal="right" vertical="top" wrapText="1"/>
      <protection locked="0"/>
    </xf>
    <xf numFmtId="4" fontId="10" fillId="22" borderId="12" xfId="0" applyNumberFormat="1" applyFont="1" applyFill="1" applyBorder="1" applyAlignment="1" applyProtection="1">
      <alignment horizontal="right" vertical="top" wrapText="1"/>
      <protection locked="0"/>
    </xf>
    <xf numFmtId="0" fontId="14" fillId="15" borderId="12" xfId="0" applyFont="1" applyFill="1" applyBorder="1" applyAlignment="1" applyProtection="1">
      <alignment horizontal="left" vertical="top" wrapText="1"/>
      <protection locked="0"/>
    </xf>
    <xf numFmtId="0" fontId="14" fillId="15" borderId="12" xfId="0" applyFont="1" applyFill="1" applyBorder="1" applyAlignment="1" applyProtection="1">
      <alignment horizontal="right" vertical="top" wrapText="1"/>
      <protection locked="0"/>
    </xf>
    <xf numFmtId="0" fontId="14" fillId="15" borderId="12" xfId="0" applyFont="1" applyFill="1" applyBorder="1" applyAlignment="1" applyProtection="1">
      <alignment horizontal="center" vertical="top" wrapText="1"/>
      <protection locked="0"/>
    </xf>
    <xf numFmtId="164" fontId="14" fillId="15" borderId="12" xfId="0" applyNumberFormat="1" applyFont="1" applyFill="1" applyBorder="1" applyAlignment="1" applyProtection="1">
      <alignment horizontal="right" vertical="top" wrapText="1"/>
      <protection locked="0"/>
    </xf>
    <xf numFmtId="4" fontId="14" fillId="15" borderId="12" xfId="0" applyNumberFormat="1" applyFont="1" applyFill="1" applyBorder="1" applyAlignment="1" applyProtection="1">
      <alignment horizontal="right" vertical="top" wrapText="1"/>
      <protection locked="0"/>
    </xf>
    <xf numFmtId="0" fontId="14" fillId="23" borderId="0" xfId="0" applyFont="1" applyFill="1" applyAlignment="1" applyProtection="1">
      <alignment horizontal="right" vertical="top" wrapText="1"/>
      <protection locked="0"/>
    </xf>
    <xf numFmtId="4" fontId="14" fillId="23" borderId="0" xfId="0" applyNumberFormat="1" applyFont="1" applyFill="1" applyAlignment="1" applyProtection="1">
      <alignment horizontal="right" vertical="top" wrapText="1"/>
      <protection locked="0"/>
    </xf>
    <xf numFmtId="0" fontId="25" fillId="23" borderId="0" xfId="0" applyFont="1" applyFill="1" applyAlignment="1" applyProtection="1">
      <alignment horizontal="right" vertical="top" wrapText="1"/>
      <protection locked="0"/>
    </xf>
    <xf numFmtId="4" fontId="25" fillId="23" borderId="0" xfId="0" applyNumberFormat="1" applyFont="1" applyFill="1" applyAlignment="1" applyProtection="1">
      <alignment horizontal="right" vertical="top" wrapText="1"/>
      <protection locked="0"/>
    </xf>
    <xf numFmtId="0" fontId="26" fillId="0" borderId="0" xfId="0" applyFont="1" applyProtection="1">
      <protection locked="0"/>
    </xf>
    <xf numFmtId="0" fontId="10" fillId="22" borderId="11" xfId="0" applyFont="1" applyFill="1" applyBorder="1" applyAlignment="1" applyProtection="1">
      <alignment horizontal="left" vertical="top" wrapText="1"/>
      <protection locked="0"/>
    </xf>
    <xf numFmtId="0" fontId="14" fillId="14" borderId="12" xfId="0" applyFont="1" applyFill="1" applyBorder="1" applyAlignment="1" applyProtection="1">
      <alignment horizontal="left" vertical="top" wrapText="1"/>
      <protection locked="0"/>
    </xf>
    <xf numFmtId="0" fontId="14" fillId="14" borderId="12" xfId="0" applyFont="1" applyFill="1" applyBorder="1" applyAlignment="1" applyProtection="1">
      <alignment horizontal="right" vertical="top" wrapText="1"/>
      <protection locked="0"/>
    </xf>
    <xf numFmtId="0" fontId="14" fillId="14" borderId="12" xfId="0" applyFont="1" applyFill="1" applyBorder="1" applyAlignment="1" applyProtection="1">
      <alignment horizontal="center" vertical="top" wrapText="1"/>
      <protection locked="0"/>
    </xf>
    <xf numFmtId="164" fontId="14" fillId="14" borderId="12" xfId="0" applyNumberFormat="1" applyFont="1" applyFill="1" applyBorder="1" applyAlignment="1" applyProtection="1">
      <alignment horizontal="right" vertical="top" wrapText="1"/>
      <protection locked="0"/>
    </xf>
    <xf numFmtId="4" fontId="14" fillId="14" borderId="12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15" fillId="16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7" fillId="18" borderId="0" xfId="0" applyFont="1" applyFill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4" fontId="18" fillId="19" borderId="0" xfId="0" applyNumberFormat="1" applyFont="1" applyFill="1" applyAlignment="1">
      <alignment horizontal="right" vertical="top" wrapText="1"/>
    </xf>
    <xf numFmtId="0" fontId="20" fillId="21" borderId="0" xfId="0" applyFont="1" applyFill="1" applyAlignment="1">
      <alignment horizontal="center" vertical="top" wrapText="1"/>
    </xf>
    <xf numFmtId="49" fontId="24" fillId="0" borderId="0" xfId="2" applyNumberFormat="1" applyFont="1" applyAlignment="1" applyProtection="1">
      <alignment horizontal="center" vertical="center" wrapText="1"/>
      <protection locked="0"/>
    </xf>
    <xf numFmtId="49" fontId="24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/>
    <xf numFmtId="0" fontId="28" fillId="0" borderId="13" xfId="2" applyFont="1" applyBorder="1" applyAlignment="1" applyProtection="1">
      <alignment horizontal="center" vertical="center" wrapText="1"/>
      <protection locked="0"/>
    </xf>
    <xf numFmtId="0" fontId="29" fillId="0" borderId="13" xfId="2" applyFont="1" applyBorder="1" applyAlignment="1" applyProtection="1">
      <alignment horizontal="center" vertical="center" wrapText="1"/>
      <protection locked="0"/>
    </xf>
    <xf numFmtId="0" fontId="30" fillId="25" borderId="13" xfId="2" applyFont="1" applyFill="1" applyBorder="1" applyAlignment="1">
      <alignment horizontal="center" vertical="center"/>
    </xf>
    <xf numFmtId="0" fontId="29" fillId="0" borderId="14" xfId="2" applyFont="1" applyBorder="1" applyAlignment="1">
      <alignment horizontal="left" vertical="center"/>
    </xf>
    <xf numFmtId="49" fontId="27" fillId="0" borderId="15" xfId="2" applyNumberFormat="1" applyFont="1" applyBorder="1" applyAlignment="1">
      <alignment horizontal="left" vertical="center" wrapText="1"/>
    </xf>
    <xf numFmtId="49" fontId="27" fillId="0" borderId="14" xfId="2" applyNumberFormat="1" applyFont="1" applyBorder="1" applyAlignment="1">
      <alignment horizontal="left" vertical="center" wrapText="1"/>
    </xf>
    <xf numFmtId="49" fontId="29" fillId="0" borderId="15" xfId="2" applyNumberFormat="1" applyFont="1" applyBorder="1" applyAlignment="1">
      <alignment horizontal="left" vertical="center" wrapText="1"/>
    </xf>
    <xf numFmtId="49" fontId="29" fillId="0" borderId="14" xfId="2" applyNumberFormat="1" applyFont="1" applyBorder="1" applyAlignment="1">
      <alignment horizontal="left" vertical="center" wrapText="1"/>
    </xf>
    <xf numFmtId="49" fontId="29" fillId="0" borderId="16" xfId="2" applyNumberFormat="1" applyFont="1" applyBorder="1" applyAlignment="1">
      <alignment horizontal="left" vertical="center" wrapText="1"/>
    </xf>
    <xf numFmtId="0" fontId="31" fillId="0" borderId="15" xfId="2" applyFont="1" applyBorder="1" applyAlignment="1">
      <alignment horizontal="left" vertical="center" wrapText="1"/>
    </xf>
    <xf numFmtId="0" fontId="31" fillId="0" borderId="14" xfId="2" applyFont="1" applyBorder="1" applyAlignment="1">
      <alignment horizontal="left" vertical="center" wrapText="1"/>
    </xf>
    <xf numFmtId="0" fontId="31" fillId="0" borderId="16" xfId="2" applyFont="1" applyBorder="1" applyAlignment="1">
      <alignment horizontal="left" vertical="center" wrapText="1"/>
    </xf>
    <xf numFmtId="0" fontId="32" fillId="25" borderId="13" xfId="2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10" fontId="29" fillId="27" borderId="13" xfId="3" applyNumberFormat="1" applyFont="1" applyFill="1" applyBorder="1" applyAlignment="1">
      <alignment horizontal="center" vertical="center"/>
    </xf>
    <xf numFmtId="10" fontId="27" fillId="29" borderId="13" xfId="2" applyNumberFormat="1" applyFont="1" applyFill="1" applyBorder="1" applyAlignment="1" applyProtection="1">
      <alignment horizontal="center" vertical="center"/>
      <protection locked="0"/>
    </xf>
    <xf numFmtId="0" fontId="27" fillId="29" borderId="13" xfId="2" applyFont="1" applyFill="1" applyBorder="1" applyAlignment="1" applyProtection="1">
      <alignment horizontal="center" vertical="center"/>
      <protection locked="0"/>
    </xf>
    <xf numFmtId="10" fontId="29" fillId="28" borderId="13" xfId="3" applyNumberFormat="1" applyFont="1" applyFill="1" applyBorder="1" applyAlignment="1">
      <alignment horizontal="center" vertical="center"/>
    </xf>
    <xf numFmtId="10" fontId="27" fillId="28" borderId="13" xfId="2" applyNumberFormat="1" applyFont="1" applyFill="1" applyBorder="1" applyAlignment="1" applyProtection="1">
      <alignment horizontal="center" vertical="center"/>
    </xf>
    <xf numFmtId="0" fontId="27" fillId="28" borderId="13" xfId="2" applyFont="1" applyFill="1" applyBorder="1" applyAlignment="1" applyProtection="1">
      <alignment horizontal="center" vertical="center"/>
    </xf>
    <xf numFmtId="0" fontId="34" fillId="30" borderId="15" xfId="2" applyFont="1" applyFill="1" applyBorder="1" applyAlignment="1">
      <alignment horizontal="center" vertical="center" wrapText="1"/>
    </xf>
    <xf numFmtId="0" fontId="34" fillId="30" borderId="14" xfId="2" applyFont="1" applyFill="1" applyBorder="1" applyAlignment="1">
      <alignment horizontal="center" vertical="center" wrapText="1"/>
    </xf>
    <xf numFmtId="0" fontId="34" fillId="30" borderId="16" xfId="2" applyFont="1" applyFill="1" applyBorder="1" applyAlignment="1">
      <alignment horizontal="center" vertical="center" wrapText="1"/>
    </xf>
    <xf numFmtId="10" fontId="36" fillId="30" borderId="13" xfId="3" applyNumberFormat="1" applyFont="1" applyFill="1" applyBorder="1" applyAlignment="1">
      <alignment horizontal="center" vertical="center"/>
    </xf>
    <xf numFmtId="0" fontId="37" fillId="26" borderId="0" xfId="2" applyFont="1" applyFill="1" applyAlignment="1">
      <alignment horizontal="right"/>
    </xf>
    <xf numFmtId="0" fontId="27" fillId="0" borderId="13" xfId="2" applyFont="1" applyBorder="1" applyAlignment="1">
      <alignment horizontal="right" vertical="center"/>
    </xf>
    <xf numFmtId="0" fontId="27" fillId="0" borderId="13" xfId="2" applyFont="1" applyBorder="1" applyAlignment="1">
      <alignment horizontal="center" vertical="center"/>
    </xf>
    <xf numFmtId="0" fontId="29" fillId="0" borderId="13" xfId="2" applyFont="1" applyBorder="1" applyAlignment="1">
      <alignment horizontal="right" vertical="center" wrapText="1"/>
    </xf>
    <xf numFmtId="10" fontId="29" fillId="0" borderId="13" xfId="3" applyNumberFormat="1" applyFont="1" applyBorder="1" applyAlignment="1">
      <alignment horizontal="center" vertical="center"/>
    </xf>
    <xf numFmtId="0" fontId="29" fillId="0" borderId="13" xfId="2" applyFont="1" applyBorder="1" applyAlignment="1">
      <alignment horizontal="right" vertical="center"/>
    </xf>
    <xf numFmtId="49" fontId="3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 wrapText="1"/>
    </xf>
    <xf numFmtId="0" fontId="38" fillId="25" borderId="13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49" fontId="24" fillId="0" borderId="0" xfId="2" applyNumberFormat="1" applyFont="1" applyAlignment="1">
      <alignment horizontal="center" vertical="center" wrapText="1"/>
    </xf>
    <xf numFmtId="0" fontId="2" fillId="23" borderId="0" xfId="0" applyFont="1" applyFill="1" applyAlignment="1" applyProtection="1">
      <alignment horizontal="left" vertical="top" wrapText="1"/>
      <protection locked="0"/>
    </xf>
    <xf numFmtId="0" fontId="9" fillId="23" borderId="0" xfId="0" applyFont="1" applyFill="1" applyAlignment="1" applyProtection="1">
      <alignment horizontal="left" vertical="top" wrapText="1"/>
      <protection locked="0"/>
    </xf>
    <xf numFmtId="0" fontId="2" fillId="23" borderId="12" xfId="0" applyFont="1" applyFill="1" applyBorder="1" applyAlignment="1" applyProtection="1">
      <alignment horizontal="left" vertical="top" wrapText="1"/>
      <protection locked="0"/>
    </xf>
    <xf numFmtId="0" fontId="10" fillId="22" borderId="12" xfId="0" applyFont="1" applyFill="1" applyBorder="1" applyAlignment="1" applyProtection="1">
      <alignment horizontal="left" vertical="top" wrapText="1"/>
      <protection locked="0"/>
    </xf>
    <xf numFmtId="0" fontId="14" fillId="14" borderId="12" xfId="0" applyFont="1" applyFill="1" applyBorder="1" applyAlignment="1" applyProtection="1">
      <alignment horizontal="left" vertical="top" wrapText="1"/>
      <protection locked="0"/>
    </xf>
    <xf numFmtId="0" fontId="14" fillId="23" borderId="0" xfId="0" applyFont="1" applyFill="1" applyAlignment="1" applyProtection="1">
      <alignment horizontal="right" vertical="top" wrapText="1"/>
      <protection locked="0"/>
    </xf>
    <xf numFmtId="0" fontId="2" fillId="23" borderId="0" xfId="0" applyFont="1" applyFill="1" applyAlignment="1" applyProtection="1">
      <alignment horizontal="center" wrapText="1"/>
      <protection locked="0"/>
    </xf>
    <xf numFmtId="0" fontId="14" fillId="15" borderId="12" xfId="0" applyFont="1" applyFill="1" applyBorder="1" applyAlignment="1" applyProtection="1">
      <alignment horizontal="left" vertical="top" wrapText="1"/>
      <protection locked="0"/>
    </xf>
    <xf numFmtId="0" fontId="14" fillId="23" borderId="0" xfId="0" applyFont="1" applyFill="1" applyAlignment="1">
      <alignment horizontal="right" vertical="top" wrapText="1"/>
    </xf>
    <xf numFmtId="0" fontId="2" fillId="23" borderId="0" xfId="0" applyFont="1" applyFill="1" applyAlignment="1">
      <alignment horizontal="center" wrapText="1"/>
    </xf>
    <xf numFmtId="0" fontId="0" fillId="0" borderId="0" xfId="0"/>
    <xf numFmtId="0" fontId="21" fillId="31" borderId="21" xfId="4" applyFont="1" applyFill="1" applyBorder="1" applyAlignment="1">
      <alignment horizontal="center" vertical="center"/>
    </xf>
    <xf numFmtId="0" fontId="21" fillId="31" borderId="22" xfId="4" applyFont="1" applyFill="1" applyBorder="1" applyAlignment="1">
      <alignment horizontal="center" vertical="center"/>
    </xf>
    <xf numFmtId="0" fontId="21" fillId="31" borderId="23" xfId="4" applyFont="1" applyFill="1" applyBorder="1" applyAlignment="1">
      <alignment horizontal="center" vertical="center"/>
    </xf>
    <xf numFmtId="0" fontId="21" fillId="31" borderId="24" xfId="4" applyFont="1" applyFill="1" applyBorder="1" applyAlignment="1">
      <alignment horizontal="center" vertical="center"/>
    </xf>
    <xf numFmtId="0" fontId="21" fillId="31" borderId="25" xfId="4" applyFont="1" applyFill="1" applyBorder="1" applyAlignment="1">
      <alignment horizontal="center" vertical="center"/>
    </xf>
    <xf numFmtId="0" fontId="40" fillId="31" borderId="0" xfId="4" applyFont="1" applyFill="1" applyAlignment="1">
      <alignment horizontal="center"/>
    </xf>
    <xf numFmtId="0" fontId="21" fillId="0" borderId="18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32" borderId="19" xfId="4" applyFont="1" applyFill="1" applyBorder="1" applyAlignment="1">
      <alignment horizontal="center"/>
    </xf>
    <xf numFmtId="0" fontId="21" fillId="32" borderId="20" xfId="4" applyFont="1" applyFill="1" applyBorder="1" applyAlignment="1">
      <alignment horizontal="center"/>
    </xf>
    <xf numFmtId="0" fontId="40" fillId="31" borderId="0" xfId="4" applyFont="1" applyFill="1" applyAlignment="1">
      <alignment horizontal="center" vertical="center"/>
    </xf>
    <xf numFmtId="0" fontId="21" fillId="32" borderId="19" xfId="4" applyFont="1" applyFill="1" applyBorder="1" applyAlignment="1">
      <alignment horizontal="center" vertical="center"/>
    </xf>
    <xf numFmtId="0" fontId="21" fillId="32" borderId="20" xfId="4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3 2" xfId="4"/>
    <cellStyle name="Normal 61" xfId="1"/>
    <cellStyle name="Porcentagem 2" xfId="3"/>
    <cellStyle name="Porcentagem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0</xdr:col>
      <xdr:colOff>2777083</xdr:colOff>
      <xdr:row>0</xdr:row>
      <xdr:rowOff>952500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2519908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o/Downloads/10039/ca_arqs/eletrica/e0104500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-m11\publico\WINDOWS\TEMP\B5348E-LM001_R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-a\01-md-2005\EQUIP\MAQUINAS\I0201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ia/Receita%20Federal%20-%20RJ/Preg&#227;o%203-2013%20-%20Ag.%20Modelo%20B%20Pirai%20e%20Resende/EDITAL%201-2013-%20ADAPTACAO%20PROJETO%20BASICO%20-%20AGENCIA%20MODELO/ANEXO%20V%20-%20PLANILHA%20DE%20OR&#199;AMENTO%20E%20CRONOGR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inux\comercial\WINDOWS\Desktop\obras\boca%20rio\planilha\WINDOWS\Desktop\obras\camacari\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PRO/OBRAS%20E%20SERVI&#199;OS/VIT&#211;RIA/Aquivo%20Cidade%20Alta/Moderniza&#231;&#227;o%202015/Ar%20condicionado/TR%20e%20or&#231;amento-base/WINDOWS/Desktop/obras/boca%20rio/planilha/WINDOWS/Desktop/obras/camacari/OR&#199;AMEN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USTI&#199;A%20FEDERAL/Predio%20Sede%20%20Vitoria%20ES%20-%202009/Justi&#231;a%20Federal%201&#170;%20Instancia/PLANILHA%20OR&#199;AMENTARIA/Or&#231;amento/JFES_Planilha_Orc_Rev02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ÊNCIA"/>
      <sheetName val="CAPA"/>
      <sheetName val="Controle"/>
      <sheetName val="LOJAS"/>
      <sheetName val="CONDOMINOS"/>
      <sheetName val="QUADROS DE DISTRIBUIÇÃO"/>
      <sheetName val="BARRAMENTO BLINDADO"/>
      <sheetName val="TRANSFORMADORES"/>
      <sheetName val="GERAL ORIGINAL"/>
      <sheetName val="GERAL POR ITENS"/>
      <sheetName val="MOTORES"/>
      <sheetName val="ANTIGO COND"/>
      <sheetName val="ANTIGO GERAL"/>
      <sheetName val="H_MOT"/>
      <sheetName val="C_MOT"/>
    </sheetNames>
    <sheetDataSet>
      <sheetData sheetId="0" refreshError="1">
        <row r="2">
          <cell r="A2" t="str">
            <v>TABELA DE CARGAS – POR TRANSFORMADOR/PBT EM EMERGÊNCIA</v>
          </cell>
        </row>
        <row r="4">
          <cell r="A4" t="str">
            <v>TRANSFORMADOR 1.1 – PBT-1.1 EM EMERGÊNCIA</v>
          </cell>
        </row>
        <row r="6">
          <cell r="A6" t="str">
            <v>FINALIDADE</v>
          </cell>
          <cell r="B6" t="str">
            <v>POT. UNIT. (kW)</v>
          </cell>
          <cell r="C6" t="str">
            <v>POT. UNIT. (CV)</v>
          </cell>
          <cell r="D6" t="str">
            <v>T I P O</v>
          </cell>
          <cell r="E6" t="str">
            <v>POT-M (KW)</v>
          </cell>
          <cell r="F6" t="str">
            <v>FP- M</v>
          </cell>
          <cell r="G6" t="str">
            <v>QTDE.</v>
          </cell>
          <cell r="H6" t="str">
            <v>PÓLOS</v>
          </cell>
          <cell r="I6" t="str">
            <v>F.D.</v>
          </cell>
          <cell r="J6" t="str">
            <v>F.P.</v>
          </cell>
          <cell r="K6" t="str">
            <v>POT. INSTALADA (kW)</v>
          </cell>
          <cell r="L6" t="str">
            <v>POT. INSTALADA (kVA)</v>
          </cell>
          <cell r="M6" t="str">
            <v>POT. DEMANDADA (kW)</v>
          </cell>
          <cell r="N6" t="str">
            <v>POT. DEMANDADA (kVA)</v>
          </cell>
        </row>
        <row r="7">
          <cell r="A7" t="str">
            <v>BARRAMENTO BLINDADO BB1.1/1.3 – ILUMINAÇÃO HALL</v>
          </cell>
          <cell r="B7">
            <v>123.78</v>
          </cell>
          <cell r="E7" t="e">
            <v>#N/A</v>
          </cell>
          <cell r="F7" t="e">
            <v>#N/A</v>
          </cell>
          <cell r="G7">
            <v>1</v>
          </cell>
          <cell r="I7">
            <v>0.71596423332687886</v>
          </cell>
          <cell r="J7">
            <v>0.97999999999999976</v>
          </cell>
          <cell r="K7">
            <v>123.78</v>
          </cell>
          <cell r="L7">
            <v>126.30612244897962</v>
          </cell>
          <cell r="M7">
            <v>88.622052801201065</v>
          </cell>
          <cell r="N7">
            <v>90.430666123674584</v>
          </cell>
        </row>
        <row r="8">
          <cell r="A8" t="str">
            <v>QD-B1-3S</v>
          </cell>
          <cell r="B8">
            <v>140.32509426511928</v>
          </cell>
          <cell r="E8" t="e">
            <v>#N/A</v>
          </cell>
          <cell r="F8" t="e">
            <v>#N/A</v>
          </cell>
          <cell r="G8">
            <v>1</v>
          </cell>
          <cell r="I8">
            <v>1</v>
          </cell>
          <cell r="J8">
            <v>0.77296462798671983</v>
          </cell>
          <cell r="K8">
            <v>140.32509426511928</v>
          </cell>
          <cell r="L8">
            <v>181.54141752982022</v>
          </cell>
          <cell r="M8">
            <v>140.32509426511928</v>
          </cell>
          <cell r="N8">
            <v>181.54141752982022</v>
          </cell>
        </row>
        <row r="9">
          <cell r="A9" t="str">
            <v>NO BREAK</v>
          </cell>
          <cell r="B9">
            <v>30</v>
          </cell>
          <cell r="G9">
            <v>2</v>
          </cell>
          <cell r="I9">
            <v>0.5</v>
          </cell>
          <cell r="J9">
            <v>1</v>
          </cell>
          <cell r="K9">
            <v>60</v>
          </cell>
          <cell r="L9">
            <v>60</v>
          </cell>
          <cell r="M9">
            <v>30</v>
          </cell>
          <cell r="N9">
            <v>30</v>
          </cell>
        </row>
        <row r="10">
          <cell r="A10" t="str">
            <v>TOTAL</v>
          </cell>
          <cell r="I10">
            <v>0.79896043489677604</v>
          </cell>
          <cell r="J10">
            <v>0.85752015197356957</v>
          </cell>
          <cell r="K10">
            <v>324.10509426511931</v>
          </cell>
          <cell r="L10">
            <v>367.84753997879983</v>
          </cell>
          <cell r="M10">
            <v>258.94714706632033</v>
          </cell>
          <cell r="N10">
            <v>301.97208365349479</v>
          </cell>
        </row>
        <row r="12">
          <cell r="A12" t="str">
            <v>RESUMO GERAL:</v>
          </cell>
          <cell r="B12" t="str">
            <v>kW</v>
          </cell>
          <cell r="C12" t="str">
            <v>kVA</v>
          </cell>
        </row>
        <row r="13">
          <cell r="A13" t="str">
            <v>DEMANDAS</v>
          </cell>
          <cell r="B13">
            <v>258.94714706632033</v>
          </cell>
          <cell r="C13">
            <v>301.97208365349479</v>
          </cell>
        </row>
        <row r="14">
          <cell r="A14" t="str">
            <v>RESERVA     (%)</v>
          </cell>
          <cell r="B14">
            <v>0.2</v>
          </cell>
        </row>
        <row r="15">
          <cell r="A15" t="str">
            <v>FATOR DE SIMULTANEIDADE</v>
          </cell>
          <cell r="B15">
            <v>1</v>
          </cell>
        </row>
        <row r="17">
          <cell r="A17" t="str">
            <v xml:space="preserve">DEMANDA FINAL </v>
          </cell>
          <cell r="B17">
            <v>310.73657647958436</v>
          </cell>
          <cell r="C17">
            <v>362.36650038419373</v>
          </cell>
        </row>
        <row r="19">
          <cell r="A19" t="str">
            <v>TENSÃO (V)</v>
          </cell>
          <cell r="B19">
            <v>380</v>
          </cell>
          <cell r="C19" t="str">
            <v>V</v>
          </cell>
        </row>
        <row r="20">
          <cell r="A20" t="str">
            <v>CORRENTE (A)</v>
          </cell>
          <cell r="B20">
            <v>550.55893826872864</v>
          </cell>
          <cell r="C20" t="str">
            <v>A</v>
          </cell>
        </row>
        <row r="21">
          <cell r="A21" t="str">
            <v>DISJUNTOR GERAL</v>
          </cell>
          <cell r="B21">
            <v>2500</v>
          </cell>
          <cell r="C21" t="str">
            <v>A</v>
          </cell>
        </row>
        <row r="23">
          <cell r="A23" t="str">
            <v>TRANSFORMADOR DE 1500KVA</v>
          </cell>
        </row>
        <row r="27">
          <cell r="A27" t="str">
            <v>TRANSFORMADOR 1.2 – PBT-1.2 EM EMERGÊNCIA</v>
          </cell>
        </row>
        <row r="29">
          <cell r="A29" t="str">
            <v>FINALIDADE</v>
          </cell>
          <cell r="B29" t="str">
            <v>POT. UNIT. (kW)</v>
          </cell>
          <cell r="C29" t="str">
            <v>POT. UNIT. (CV)</v>
          </cell>
          <cell r="D29" t="str">
            <v>T I P O</v>
          </cell>
          <cell r="E29" t="str">
            <v>POT-M (KW)</v>
          </cell>
          <cell r="F29" t="str">
            <v>FP- M</v>
          </cell>
          <cell r="G29" t="str">
            <v>QTDE.</v>
          </cell>
          <cell r="H29" t="str">
            <v>PÓLOS</v>
          </cell>
          <cell r="I29" t="str">
            <v>F.D.</v>
          </cell>
          <cell r="J29" t="str">
            <v>F.P.</v>
          </cell>
          <cell r="K29" t="str">
            <v>POT. INSTALADA (kW)</v>
          </cell>
          <cell r="L29" t="str">
            <v>POT. INSTALADA (kVA)</v>
          </cell>
          <cell r="M29" t="str">
            <v>POT. DEMANDADA (kW)</v>
          </cell>
          <cell r="N29" t="str">
            <v>POT. DEMANDADA (kVA)</v>
          </cell>
        </row>
        <row r="30">
          <cell r="A30" t="str">
            <v>ELEVADORES SUBSOLO</v>
          </cell>
          <cell r="B30">
            <v>20</v>
          </cell>
          <cell r="E30" t="e">
            <v>#N/A</v>
          </cell>
          <cell r="F30" t="e">
            <v>#N/A</v>
          </cell>
          <cell r="G30">
            <v>2</v>
          </cell>
          <cell r="I30">
            <v>0</v>
          </cell>
          <cell r="J30">
            <v>0.8</v>
          </cell>
          <cell r="K30">
            <v>40</v>
          </cell>
          <cell r="L30">
            <v>50</v>
          </cell>
          <cell r="M30">
            <v>0</v>
          </cell>
          <cell r="N30">
            <v>0</v>
          </cell>
        </row>
        <row r="31">
          <cell r="A31" t="str">
            <v>ILUMINAÇÃO E COMANDO ELEVADORES SUBSOLO</v>
          </cell>
          <cell r="B31">
            <v>1.3</v>
          </cell>
          <cell r="E31" t="e">
            <v>#N/A</v>
          </cell>
          <cell r="F31" t="e">
            <v>#N/A</v>
          </cell>
          <cell r="G31">
            <v>1</v>
          </cell>
          <cell r="I31">
            <v>0.74</v>
          </cell>
          <cell r="J31">
            <v>0.8</v>
          </cell>
          <cell r="K31">
            <v>1.3</v>
          </cell>
          <cell r="L31">
            <v>1.625</v>
          </cell>
          <cell r="M31">
            <v>0.96199999999999997</v>
          </cell>
          <cell r="N31">
            <v>1.2024999999999999</v>
          </cell>
        </row>
        <row r="32">
          <cell r="A32" t="str">
            <v>ELEVADORES GARAGEM</v>
          </cell>
          <cell r="B32">
            <v>20</v>
          </cell>
          <cell r="E32" t="e">
            <v>#N/A</v>
          </cell>
          <cell r="F32" t="e">
            <v>#N/A</v>
          </cell>
          <cell r="G32">
            <v>2</v>
          </cell>
          <cell r="I32">
            <v>0.74</v>
          </cell>
          <cell r="J32">
            <v>0.8</v>
          </cell>
          <cell r="K32">
            <v>40</v>
          </cell>
          <cell r="L32">
            <v>50</v>
          </cell>
          <cell r="M32">
            <v>29.6</v>
          </cell>
          <cell r="N32">
            <v>37</v>
          </cell>
        </row>
        <row r="33">
          <cell r="A33" t="str">
            <v>ILUMINAÇÃO E COMANDO ELEVADORES GARAGEM</v>
          </cell>
          <cell r="B33">
            <v>1.3</v>
          </cell>
          <cell r="E33" t="e">
            <v>#N/A</v>
          </cell>
          <cell r="F33" t="e">
            <v>#N/A</v>
          </cell>
          <cell r="G33">
            <v>1</v>
          </cell>
          <cell r="I33">
            <v>0</v>
          </cell>
          <cell r="J33">
            <v>0.8</v>
          </cell>
          <cell r="K33">
            <v>1.3</v>
          </cell>
          <cell r="L33">
            <v>1.625</v>
          </cell>
          <cell r="M33">
            <v>0</v>
          </cell>
          <cell r="N33">
            <v>0</v>
          </cell>
        </row>
        <row r="34">
          <cell r="A34" t="str">
            <v>ELEVADORES ZONA BAIXA</v>
          </cell>
          <cell r="B34">
            <v>50</v>
          </cell>
          <cell r="E34" t="e">
            <v>#N/A</v>
          </cell>
          <cell r="F34" t="e">
            <v>#N/A</v>
          </cell>
          <cell r="G34">
            <v>8</v>
          </cell>
          <cell r="I34">
            <v>0.125</v>
          </cell>
          <cell r="J34">
            <v>0.8</v>
          </cell>
          <cell r="K34">
            <v>400</v>
          </cell>
          <cell r="L34">
            <v>500</v>
          </cell>
          <cell r="M34">
            <v>50</v>
          </cell>
          <cell r="N34">
            <v>62.5</v>
          </cell>
        </row>
        <row r="35">
          <cell r="A35" t="str">
            <v>ILUMINAÇÃO E COMANDO ELEVADORES ZONA BAIXA</v>
          </cell>
          <cell r="B35">
            <v>3</v>
          </cell>
          <cell r="E35" t="e">
            <v>#N/A</v>
          </cell>
          <cell r="F35" t="e">
            <v>#N/A</v>
          </cell>
          <cell r="G35">
            <v>1</v>
          </cell>
          <cell r="I35">
            <v>0.1</v>
          </cell>
          <cell r="J35">
            <v>0.8</v>
          </cell>
          <cell r="K35">
            <v>3</v>
          </cell>
          <cell r="L35">
            <v>3.75</v>
          </cell>
          <cell r="M35">
            <v>0.30000000000000004</v>
          </cell>
          <cell r="N35">
            <v>0.375</v>
          </cell>
        </row>
        <row r="36">
          <cell r="A36" t="str">
            <v>QD-B1-3S-AC</v>
          </cell>
          <cell r="B36">
            <v>140.32509426511928</v>
          </cell>
          <cell r="E36" t="e">
            <v>#N/A</v>
          </cell>
          <cell r="F36" t="e">
            <v>#N/A</v>
          </cell>
          <cell r="G36">
            <v>1</v>
          </cell>
          <cell r="I36">
            <v>0</v>
          </cell>
          <cell r="J36">
            <v>0.77296462798671983</v>
          </cell>
          <cell r="K36">
            <v>140.32509426511928</v>
          </cell>
          <cell r="L36">
            <v>181.54141752982022</v>
          </cell>
          <cell r="M36">
            <v>0</v>
          </cell>
          <cell r="N36">
            <v>0</v>
          </cell>
        </row>
        <row r="37">
          <cell r="A37" t="str">
            <v>VENTILAÇÃO</v>
          </cell>
          <cell r="B37">
            <v>0.56488549618320616</v>
          </cell>
          <cell r="C37">
            <v>0.5</v>
          </cell>
          <cell r="D37" t="str">
            <v>C</v>
          </cell>
          <cell r="E37">
            <v>0.56488549618320616</v>
          </cell>
          <cell r="F37">
            <v>0.73</v>
          </cell>
          <cell r="G37">
            <v>1</v>
          </cell>
          <cell r="I37">
            <v>0</v>
          </cell>
          <cell r="J37">
            <v>0.73</v>
          </cell>
          <cell r="K37">
            <v>0.56488549618320616</v>
          </cell>
          <cell r="L37">
            <v>0.77381574819617283</v>
          </cell>
          <cell r="M37">
            <v>0</v>
          </cell>
          <cell r="N37">
            <v>0</v>
          </cell>
        </row>
        <row r="38">
          <cell r="A38" t="str">
            <v>VENTILAÇÃO</v>
          </cell>
          <cell r="B38">
            <v>0.80291970802919721</v>
          </cell>
          <cell r="C38">
            <v>0.75</v>
          </cell>
          <cell r="D38" t="str">
            <v>C</v>
          </cell>
          <cell r="E38">
            <v>0.80291970802919721</v>
          </cell>
          <cell r="F38">
            <v>0.77</v>
          </cell>
          <cell r="G38">
            <v>1</v>
          </cell>
          <cell r="I38">
            <v>0</v>
          </cell>
          <cell r="J38">
            <v>0.77</v>
          </cell>
          <cell r="K38">
            <v>0.80291970802919721</v>
          </cell>
          <cell r="L38">
            <v>1.0427528675703859</v>
          </cell>
          <cell r="M38">
            <v>0</v>
          </cell>
          <cell r="N38">
            <v>0</v>
          </cell>
        </row>
        <row r="39">
          <cell r="A39" t="str">
            <v>VENTILAÇÃO</v>
          </cell>
          <cell r="B39">
            <v>1.8987341772151898</v>
          </cell>
          <cell r="C39">
            <v>2</v>
          </cell>
          <cell r="D39" t="str">
            <v>C</v>
          </cell>
          <cell r="E39">
            <v>1.8987341772151898</v>
          </cell>
          <cell r="F39">
            <v>0.82</v>
          </cell>
          <cell r="G39">
            <v>1</v>
          </cell>
          <cell r="I39">
            <v>0</v>
          </cell>
          <cell r="J39">
            <v>0.82</v>
          </cell>
          <cell r="K39">
            <v>1.8987341772151898</v>
          </cell>
          <cell r="L39">
            <v>2.3155294844087684</v>
          </cell>
          <cell r="M39">
            <v>0</v>
          </cell>
          <cell r="N39">
            <v>0</v>
          </cell>
        </row>
        <row r="40">
          <cell r="A40" t="str">
            <v>FANCOIL</v>
          </cell>
          <cell r="B40">
            <v>6.3805104408352662</v>
          </cell>
          <cell r="C40">
            <v>7.5</v>
          </cell>
          <cell r="D40" t="str">
            <v>C</v>
          </cell>
          <cell r="E40">
            <v>6.3805104408352662</v>
          </cell>
          <cell r="F40">
            <v>0.8</v>
          </cell>
          <cell r="G40">
            <v>2</v>
          </cell>
          <cell r="I40">
            <v>0</v>
          </cell>
          <cell r="J40">
            <v>0.8</v>
          </cell>
          <cell r="K40">
            <v>12.761020881670532</v>
          </cell>
          <cell r="L40">
            <v>15.951276102088165</v>
          </cell>
          <cell r="M40">
            <v>0</v>
          </cell>
          <cell r="N40">
            <v>0</v>
          </cell>
        </row>
        <row r="41">
          <cell r="A41" t="str">
            <v>UNIDADE CONDENSADORA</v>
          </cell>
          <cell r="B41">
            <v>43.4</v>
          </cell>
          <cell r="G41">
            <v>1</v>
          </cell>
          <cell r="I41">
            <v>0</v>
          </cell>
          <cell r="J41">
            <v>0.8</v>
          </cell>
          <cell r="K41">
            <v>43.4</v>
          </cell>
          <cell r="L41">
            <v>54.249999999999993</v>
          </cell>
          <cell r="M41">
            <v>0</v>
          </cell>
          <cell r="N41">
            <v>0</v>
          </cell>
        </row>
        <row r="42">
          <cell r="A42" t="str">
            <v>FANCOIL ESCRITÓRIOS</v>
          </cell>
          <cell r="B42">
            <v>8.6705202312138727</v>
          </cell>
          <cell r="C42">
            <v>10</v>
          </cell>
          <cell r="D42" t="str">
            <v>C</v>
          </cell>
          <cell r="E42">
            <v>8.6705202312138727</v>
          </cell>
          <cell r="F42">
            <v>0.85</v>
          </cell>
          <cell r="G42">
            <v>32</v>
          </cell>
          <cell r="I42">
            <v>0</v>
          </cell>
          <cell r="J42">
            <v>0.85</v>
          </cell>
          <cell r="K42">
            <v>277.45664739884393</v>
          </cell>
          <cell r="L42">
            <v>326.41958517511051</v>
          </cell>
          <cell r="M42">
            <v>0</v>
          </cell>
          <cell r="N42">
            <v>0</v>
          </cell>
        </row>
        <row r="43">
          <cell r="A43" t="str">
            <v>ILUMINAÇÃO, TOMADAS E AR CONDICIONADO FAST FOOD</v>
          </cell>
          <cell r="B43">
            <v>258.76900000000001</v>
          </cell>
          <cell r="G43">
            <v>1</v>
          </cell>
          <cell r="I43">
            <v>0</v>
          </cell>
          <cell r="J43">
            <v>0.9</v>
          </cell>
          <cell r="K43">
            <v>258.76900000000001</v>
          </cell>
          <cell r="L43">
            <v>287.52111111111111</v>
          </cell>
          <cell r="M43">
            <v>0</v>
          </cell>
          <cell r="N43">
            <v>0</v>
          </cell>
        </row>
        <row r="44">
          <cell r="A44" t="str">
            <v>BOMBA DE RECALQUE DE ÁGUA FRIA</v>
          </cell>
          <cell r="B44">
            <v>20.670391061452513</v>
          </cell>
          <cell r="C44">
            <v>25</v>
          </cell>
          <cell r="D44" t="str">
            <v>H</v>
          </cell>
          <cell r="E44">
            <v>20.670391061452513</v>
          </cell>
          <cell r="F44">
            <v>0.85</v>
          </cell>
          <cell r="G44">
            <v>2</v>
          </cell>
          <cell r="I44">
            <v>0</v>
          </cell>
          <cell r="J44">
            <v>0.85</v>
          </cell>
          <cell r="K44">
            <v>41.340782122905026</v>
          </cell>
          <cell r="L44">
            <v>48.636214262241211</v>
          </cell>
          <cell r="M44">
            <v>0</v>
          </cell>
          <cell r="N44">
            <v>0</v>
          </cell>
        </row>
        <row r="45">
          <cell r="A45" t="str">
            <v>BOMBA DE RECALQUE DE ÁGUAS PLUVIAIS</v>
          </cell>
          <cell r="B45">
            <v>8.6705202312138727</v>
          </cell>
          <cell r="C45">
            <v>10</v>
          </cell>
          <cell r="D45" t="str">
            <v>H</v>
          </cell>
          <cell r="E45">
            <v>8.6705202312138727</v>
          </cell>
          <cell r="F45">
            <v>0.85</v>
          </cell>
          <cell r="G45">
            <v>6</v>
          </cell>
          <cell r="I45">
            <v>0</v>
          </cell>
          <cell r="J45">
            <v>0.85</v>
          </cell>
          <cell r="K45">
            <v>52.02312138728324</v>
          </cell>
          <cell r="L45">
            <v>61.203672220333225</v>
          </cell>
          <cell r="M45">
            <v>0</v>
          </cell>
          <cell r="N45">
            <v>0</v>
          </cell>
        </row>
        <row r="46">
          <cell r="A46" t="str">
            <v>BOMBA DE RECALQUE DE ESGOTO</v>
          </cell>
          <cell r="B46">
            <v>8.6705202312138727</v>
          </cell>
          <cell r="C46">
            <v>10</v>
          </cell>
          <cell r="D46" t="str">
            <v>H</v>
          </cell>
          <cell r="E46">
            <v>8.6705202312138727</v>
          </cell>
          <cell r="F46">
            <v>0.85</v>
          </cell>
          <cell r="G46">
            <v>6</v>
          </cell>
          <cell r="I46">
            <v>0</v>
          </cell>
          <cell r="J46">
            <v>0.85</v>
          </cell>
          <cell r="K46">
            <v>52.02312138728324</v>
          </cell>
          <cell r="L46">
            <v>61.203672220333225</v>
          </cell>
          <cell r="M46">
            <v>0</v>
          </cell>
          <cell r="N46">
            <v>0</v>
          </cell>
        </row>
        <row r="47">
          <cell r="A47" t="str">
            <v>BOMBA DE RECALQUE DE REUSO</v>
          </cell>
          <cell r="B47">
            <v>1.0135135135135136</v>
          </cell>
          <cell r="C47">
            <v>1</v>
          </cell>
          <cell r="D47" t="str">
            <v>H</v>
          </cell>
          <cell r="E47">
            <v>1.0135135135135136</v>
          </cell>
          <cell r="F47">
            <v>0.78</v>
          </cell>
          <cell r="G47">
            <v>2</v>
          </cell>
          <cell r="I47">
            <v>0</v>
          </cell>
          <cell r="J47">
            <v>0.78</v>
          </cell>
          <cell r="K47">
            <v>2.0270270270270272</v>
          </cell>
          <cell r="L47">
            <v>2.5987525987525988</v>
          </cell>
          <cell r="M47">
            <v>0</v>
          </cell>
          <cell r="N47">
            <v>0</v>
          </cell>
        </row>
        <row r="48">
          <cell r="A48" t="str">
            <v>BOMBA DE RECALQUE DO POÇO DE RETARDO</v>
          </cell>
          <cell r="B48">
            <v>1.0135135135135136</v>
          </cell>
          <cell r="C48">
            <v>1</v>
          </cell>
          <cell r="D48" t="str">
            <v>H</v>
          </cell>
          <cell r="E48">
            <v>1.0135135135135136</v>
          </cell>
          <cell r="F48">
            <v>0.78</v>
          </cell>
          <cell r="G48">
            <v>2</v>
          </cell>
          <cell r="I48">
            <v>0</v>
          </cell>
          <cell r="J48">
            <v>0.78</v>
          </cell>
          <cell r="K48">
            <v>2.0270270270270272</v>
          </cell>
          <cell r="L48">
            <v>2.5987525987525988</v>
          </cell>
          <cell r="M48">
            <v>0</v>
          </cell>
          <cell r="N48">
            <v>0</v>
          </cell>
        </row>
        <row r="49">
          <cell r="A49" t="str">
            <v>ESCADA ROLANTE</v>
          </cell>
          <cell r="B49">
            <v>10</v>
          </cell>
          <cell r="G49">
            <v>2</v>
          </cell>
          <cell r="I49">
            <v>0</v>
          </cell>
          <cell r="J49">
            <v>0.8</v>
          </cell>
          <cell r="K49">
            <v>20</v>
          </cell>
          <cell r="L49">
            <v>25</v>
          </cell>
          <cell r="M49">
            <v>0</v>
          </cell>
          <cell r="N49">
            <v>0</v>
          </cell>
        </row>
        <row r="50">
          <cell r="A50" t="str">
            <v>TOTAL</v>
          </cell>
          <cell r="I50">
            <v>5.8131468987100983E-2</v>
          </cell>
          <cell r="J50">
            <v>0.79999999999999993</v>
          </cell>
          <cell r="K50">
            <v>1391.0193808785871</v>
          </cell>
          <cell r="L50">
            <v>1678.056551918718</v>
          </cell>
          <cell r="M50">
            <v>80.861999999999995</v>
          </cell>
          <cell r="N50">
            <v>101.0775</v>
          </cell>
        </row>
        <row r="52">
          <cell r="I52" t="str">
            <v>COM O PAINEL DE SEGURANÇA EM FUNCIONAMENTO</v>
          </cell>
        </row>
        <row r="53">
          <cell r="A53" t="str">
            <v>RESUMO GERAL:</v>
          </cell>
          <cell r="B53" t="str">
            <v>kW</v>
          </cell>
          <cell r="C53" t="str">
            <v>kVA</v>
          </cell>
          <cell r="I53" t="str">
            <v>kW</v>
          </cell>
          <cell r="J53" t="str">
            <v>kVA</v>
          </cell>
        </row>
        <row r="54">
          <cell r="A54" t="str">
            <v>DEMANDAS</v>
          </cell>
          <cell r="B54">
            <v>80.861999999999995</v>
          </cell>
          <cell r="C54">
            <v>101.0775</v>
          </cell>
          <cell r="I54">
            <v>442.08736295026449</v>
          </cell>
          <cell r="J54">
            <v>529.01118759655708</v>
          </cell>
        </row>
        <row r="55">
          <cell r="A55" t="str">
            <v>RESERVA     (%)</v>
          </cell>
          <cell r="B55">
            <v>0.2</v>
          </cell>
          <cell r="I55">
            <v>0</v>
          </cell>
        </row>
        <row r="56">
          <cell r="A56" t="str">
            <v>FATOR DE SIMULTANEIDADE</v>
          </cell>
          <cell r="B56">
            <v>1</v>
          </cell>
          <cell r="I56">
            <v>1</v>
          </cell>
        </row>
        <row r="58">
          <cell r="A58" t="str">
            <v xml:space="preserve">DEMANDA FINAL </v>
          </cell>
          <cell r="B58">
            <v>97.034399999999991</v>
          </cell>
          <cell r="C58">
            <v>121.29299999999999</v>
          </cell>
          <cell r="I58">
            <v>442.08736295026449</v>
          </cell>
          <cell r="J58">
            <v>529.01118759655708</v>
          </cell>
        </row>
        <row r="60">
          <cell r="A60" t="str">
            <v>TENSÃO (V)</v>
          </cell>
          <cell r="B60">
            <v>380</v>
          </cell>
          <cell r="C60" t="str">
            <v>V</v>
          </cell>
          <cell r="I60">
            <v>380</v>
          </cell>
          <cell r="J60" t="str">
            <v>V</v>
          </cell>
        </row>
        <row r="61">
          <cell r="A61" t="str">
            <v>CORRENTE (A)</v>
          </cell>
          <cell r="B61">
            <v>184.28564789688755</v>
          </cell>
          <cell r="C61" t="str">
            <v>A</v>
          </cell>
          <cell r="I61">
            <v>803.74934621893647</v>
          </cell>
          <cell r="J61" t="str">
            <v>A</v>
          </cell>
        </row>
        <row r="62">
          <cell r="A62" t="str">
            <v>DISJUNTOR GERAL</v>
          </cell>
          <cell r="B62">
            <v>2500</v>
          </cell>
          <cell r="C62" t="str">
            <v>A</v>
          </cell>
          <cell r="I62">
            <v>2500</v>
          </cell>
          <cell r="J62" t="str">
            <v>A</v>
          </cell>
        </row>
        <row r="64">
          <cell r="A64" t="str">
            <v>TRANSFORMADOR DE 1500KVA</v>
          </cell>
        </row>
        <row r="69">
          <cell r="A69" t="str">
            <v>PBT-SEG EM EMERGÊNCIA</v>
          </cell>
        </row>
        <row r="71">
          <cell r="A71" t="str">
            <v>EM REGIME NORMAL</v>
          </cell>
        </row>
        <row r="72">
          <cell r="A72" t="str">
            <v>FINALIDADE</v>
          </cell>
          <cell r="B72" t="str">
            <v>POT. UNIT. (kW)</v>
          </cell>
          <cell r="C72" t="str">
            <v>POT. UNIT. (CV)</v>
          </cell>
          <cell r="D72" t="str">
            <v>T I P O</v>
          </cell>
          <cell r="E72" t="str">
            <v>POT-M (KW)</v>
          </cell>
          <cell r="F72" t="str">
            <v>FP- M</v>
          </cell>
          <cell r="G72" t="str">
            <v>QTDE.</v>
          </cell>
          <cell r="H72" t="str">
            <v>PÓLOS</v>
          </cell>
          <cell r="I72" t="str">
            <v>F.D.</v>
          </cell>
          <cell r="J72" t="str">
            <v>F.P.</v>
          </cell>
          <cell r="K72" t="str">
            <v>POT. INSTALADA (kW)</v>
          </cell>
          <cell r="L72" t="str">
            <v>POT. INSTALADA (kVA)</v>
          </cell>
          <cell r="M72" t="str">
            <v>POT. DEMANDADA (kW)</v>
          </cell>
          <cell r="N72" t="str">
            <v>POT. DEMANDADA (kVA)</v>
          </cell>
        </row>
        <row r="73">
          <cell r="A73" t="str">
            <v>ELEVADOR DE SEGUANÇA</v>
          </cell>
          <cell r="B73">
            <v>35</v>
          </cell>
          <cell r="E73" t="e">
            <v>#N/A</v>
          </cell>
          <cell r="F73" t="e">
            <v>#N/A</v>
          </cell>
          <cell r="G73">
            <v>1</v>
          </cell>
          <cell r="I73">
            <v>1</v>
          </cell>
          <cell r="J73">
            <v>0.8</v>
          </cell>
          <cell r="K73">
            <v>35</v>
          </cell>
          <cell r="L73">
            <v>43.75</v>
          </cell>
          <cell r="M73">
            <v>35</v>
          </cell>
          <cell r="N73">
            <v>43.75</v>
          </cell>
        </row>
        <row r="74">
          <cell r="A74" t="str">
            <v>ILUMINAÇÃO E COMANDO ELEVADORE DE SEGURANÇA</v>
          </cell>
          <cell r="B74">
            <v>3</v>
          </cell>
          <cell r="E74" t="e">
            <v>#N/A</v>
          </cell>
          <cell r="F74" t="e">
            <v>#N/A</v>
          </cell>
          <cell r="G74">
            <v>1</v>
          </cell>
          <cell r="I74">
            <v>1</v>
          </cell>
          <cell r="J74">
            <v>0.8</v>
          </cell>
          <cell r="K74">
            <v>3</v>
          </cell>
          <cell r="L74">
            <v>3.75</v>
          </cell>
          <cell r="M74">
            <v>3</v>
          </cell>
          <cell r="N74">
            <v>3.75</v>
          </cell>
        </row>
        <row r="75">
          <cell r="A75" t="str">
            <v>PRESSURIZAÇÃO ESCADA 5SS</v>
          </cell>
          <cell r="B75">
            <v>6.3805104408352662</v>
          </cell>
          <cell r="C75">
            <v>7.5</v>
          </cell>
          <cell r="D75" t="str">
            <v>C</v>
          </cell>
          <cell r="E75">
            <v>6.3805104408352662</v>
          </cell>
          <cell r="F75">
            <v>0.8</v>
          </cell>
          <cell r="G75">
            <v>4</v>
          </cell>
          <cell r="I75">
            <v>0</v>
          </cell>
          <cell r="J75">
            <v>0.8</v>
          </cell>
          <cell r="K75">
            <v>25.522041763341065</v>
          </cell>
          <cell r="L75">
            <v>31.902552204176331</v>
          </cell>
          <cell r="M75">
            <v>0</v>
          </cell>
          <cell r="N75">
            <v>0</v>
          </cell>
        </row>
        <row r="76">
          <cell r="A76" t="str">
            <v>PRESSURIZAÇÃO ESCADA 3SS</v>
          </cell>
          <cell r="B76">
            <v>8.6705202312138727</v>
          </cell>
          <cell r="C76">
            <v>10</v>
          </cell>
          <cell r="D76" t="str">
            <v>C</v>
          </cell>
          <cell r="E76">
            <v>8.6705202312138727</v>
          </cell>
          <cell r="F76">
            <v>0.85</v>
          </cell>
          <cell r="G76">
            <v>2</v>
          </cell>
          <cell r="I76">
            <v>0</v>
          </cell>
          <cell r="J76">
            <v>0.85</v>
          </cell>
          <cell r="K76">
            <v>17.341040462427745</v>
          </cell>
          <cell r="L76">
            <v>20.401224073444407</v>
          </cell>
          <cell r="M76">
            <v>0</v>
          </cell>
          <cell r="N76">
            <v>0</v>
          </cell>
        </row>
        <row r="77">
          <cell r="A77" t="str">
            <v>PRESSURIZAÇÃO ESCADA 1SS</v>
          </cell>
          <cell r="B77">
            <v>16.930022573363431</v>
          </cell>
          <cell r="C77">
            <v>20</v>
          </cell>
          <cell r="D77" t="str">
            <v>C</v>
          </cell>
          <cell r="E77">
            <v>16.930022573363431</v>
          </cell>
          <cell r="F77">
            <v>0.84</v>
          </cell>
          <cell r="G77">
            <v>5</v>
          </cell>
          <cell r="I77">
            <v>0</v>
          </cell>
          <cell r="J77">
            <v>0.84</v>
          </cell>
          <cell r="K77">
            <v>84.650112866817153</v>
          </cell>
          <cell r="L77">
            <v>100.77394388906805</v>
          </cell>
          <cell r="M77">
            <v>0</v>
          </cell>
          <cell r="N77">
            <v>0</v>
          </cell>
        </row>
        <row r="78">
          <cell r="A78" t="str">
            <v>EXAUSTÃO DE FUMAÇA</v>
          </cell>
          <cell r="B78">
            <v>16.930022573363431</v>
          </cell>
          <cell r="C78">
            <v>20</v>
          </cell>
          <cell r="D78" t="str">
            <v>C</v>
          </cell>
          <cell r="E78">
            <v>16.930022573363431</v>
          </cell>
          <cell r="F78">
            <v>0.84</v>
          </cell>
          <cell r="G78">
            <v>2</v>
          </cell>
          <cell r="I78">
            <v>0</v>
          </cell>
          <cell r="J78">
            <v>0.84</v>
          </cell>
          <cell r="K78">
            <v>33.860045146726861</v>
          </cell>
          <cell r="L78">
            <v>40.309577555627214</v>
          </cell>
          <cell r="M78">
            <v>0</v>
          </cell>
          <cell r="N78">
            <v>0</v>
          </cell>
        </row>
        <row r="79">
          <cell r="A79" t="str">
            <v>ELEVADOR DE SEGUANÇA</v>
          </cell>
          <cell r="B79">
            <v>35</v>
          </cell>
          <cell r="E79" t="e">
            <v>#N/A</v>
          </cell>
          <cell r="F79" t="e">
            <v>#N/A</v>
          </cell>
          <cell r="G79">
            <v>1</v>
          </cell>
          <cell r="I79">
            <v>1</v>
          </cell>
          <cell r="J79">
            <v>0.8</v>
          </cell>
          <cell r="K79">
            <v>35</v>
          </cell>
          <cell r="L79">
            <v>43.75</v>
          </cell>
          <cell r="M79">
            <v>35</v>
          </cell>
          <cell r="N79">
            <v>43.75</v>
          </cell>
        </row>
        <row r="80">
          <cell r="A80" t="str">
            <v>ILUMINAÇÃO E COMANDO ELEVADORE DE SEGURANÇA</v>
          </cell>
          <cell r="B80">
            <v>3</v>
          </cell>
          <cell r="E80" t="e">
            <v>#N/A</v>
          </cell>
          <cell r="F80" t="e">
            <v>#N/A</v>
          </cell>
          <cell r="G80">
            <v>1</v>
          </cell>
          <cell r="I80">
            <v>1</v>
          </cell>
          <cell r="J80">
            <v>0.8</v>
          </cell>
          <cell r="K80">
            <v>3</v>
          </cell>
          <cell r="L80">
            <v>3.75</v>
          </cell>
          <cell r="M80">
            <v>3</v>
          </cell>
          <cell r="N80">
            <v>3.75</v>
          </cell>
        </row>
        <row r="81">
          <cell r="A81" t="str">
            <v>PRESSURIZAÇÃO ESCADA 5SS</v>
          </cell>
          <cell r="B81">
            <v>6.3805104408352662</v>
          </cell>
          <cell r="C81">
            <v>7.5</v>
          </cell>
          <cell r="D81" t="str">
            <v>C</v>
          </cell>
          <cell r="E81">
            <v>6.3805104408352662</v>
          </cell>
          <cell r="F81">
            <v>0.8</v>
          </cell>
          <cell r="G81">
            <v>4</v>
          </cell>
          <cell r="I81">
            <v>0</v>
          </cell>
          <cell r="J81">
            <v>0.8</v>
          </cell>
          <cell r="K81">
            <v>25.522041763341065</v>
          </cell>
          <cell r="L81">
            <v>31.902552204176331</v>
          </cell>
          <cell r="M81">
            <v>0</v>
          </cell>
          <cell r="N81">
            <v>0</v>
          </cell>
        </row>
        <row r="82">
          <cell r="A82" t="str">
            <v>PRESSURIZAÇÃO ESCADA 3SS</v>
          </cell>
          <cell r="B82">
            <v>8.6705202312138727</v>
          </cell>
          <cell r="C82">
            <v>10</v>
          </cell>
          <cell r="D82" t="str">
            <v>C</v>
          </cell>
          <cell r="E82">
            <v>8.6705202312138727</v>
          </cell>
          <cell r="F82">
            <v>0.85</v>
          </cell>
          <cell r="G82">
            <v>2</v>
          </cell>
          <cell r="I82">
            <v>0</v>
          </cell>
          <cell r="J82">
            <v>0.85</v>
          </cell>
          <cell r="K82">
            <v>17.341040462427745</v>
          </cell>
          <cell r="L82">
            <v>20.401224073444407</v>
          </cell>
          <cell r="M82">
            <v>0</v>
          </cell>
          <cell r="N82">
            <v>0</v>
          </cell>
        </row>
        <row r="83">
          <cell r="A83" t="str">
            <v>PRESSURIZAÇÃO ESCADA 1SS</v>
          </cell>
          <cell r="B83">
            <v>16.930022573363431</v>
          </cell>
          <cell r="C83">
            <v>20</v>
          </cell>
          <cell r="D83" t="str">
            <v>C</v>
          </cell>
          <cell r="E83">
            <v>16.930022573363431</v>
          </cell>
          <cell r="F83">
            <v>0.84</v>
          </cell>
          <cell r="G83">
            <v>5</v>
          </cell>
          <cell r="I83">
            <v>0</v>
          </cell>
          <cell r="J83">
            <v>0.84</v>
          </cell>
          <cell r="K83">
            <v>84.650112866817153</v>
          </cell>
          <cell r="L83">
            <v>100.77394388906805</v>
          </cell>
          <cell r="M83">
            <v>0</v>
          </cell>
          <cell r="N83">
            <v>0</v>
          </cell>
        </row>
        <row r="84">
          <cell r="A84" t="str">
            <v>EXAUSTÃO DE FUMAÇA</v>
          </cell>
          <cell r="B84">
            <v>16.930022573363431</v>
          </cell>
          <cell r="C84">
            <v>20</v>
          </cell>
          <cell r="D84" t="str">
            <v>C</v>
          </cell>
          <cell r="E84">
            <v>16.930022573363431</v>
          </cell>
          <cell r="F84">
            <v>0.84</v>
          </cell>
          <cell r="G84">
            <v>2</v>
          </cell>
          <cell r="I84">
            <v>0</v>
          </cell>
          <cell r="J84">
            <v>0.84</v>
          </cell>
          <cell r="K84">
            <v>33.860045146726861</v>
          </cell>
          <cell r="L84">
            <v>40.309577555627214</v>
          </cell>
          <cell r="M84">
            <v>0</v>
          </cell>
          <cell r="N84">
            <v>0</v>
          </cell>
        </row>
        <row r="85">
          <cell r="A85" t="str">
            <v>BOMBA DE RECALQUE DE ÓLEO DIESEL</v>
          </cell>
          <cell r="B85">
            <v>2.7500000000000004</v>
          </cell>
          <cell r="C85">
            <v>3</v>
          </cell>
          <cell r="D85" t="str">
            <v>H</v>
          </cell>
          <cell r="E85">
            <v>2.7500000000000004</v>
          </cell>
          <cell r="F85">
            <v>0.77</v>
          </cell>
          <cell r="G85">
            <v>2</v>
          </cell>
          <cell r="I85">
            <v>0.5</v>
          </cell>
          <cell r="J85">
            <v>0.77</v>
          </cell>
          <cell r="K85">
            <v>5.5000000000000009</v>
          </cell>
          <cell r="L85">
            <v>7.1428571428571441</v>
          </cell>
          <cell r="M85">
            <v>2.7500000000000004</v>
          </cell>
          <cell r="N85">
            <v>3.5714285714285721</v>
          </cell>
        </row>
        <row r="86">
          <cell r="A86" t="str">
            <v>ILUMINAÇÃO E TOMADAS GERADOR</v>
          </cell>
          <cell r="B86">
            <v>11.67</v>
          </cell>
          <cell r="E86" t="e">
            <v>#N/A</v>
          </cell>
          <cell r="F86" t="e">
            <v>#N/A</v>
          </cell>
          <cell r="G86">
            <v>1</v>
          </cell>
          <cell r="I86">
            <v>0.9</v>
          </cell>
          <cell r="J86">
            <v>0.94</v>
          </cell>
          <cell r="K86">
            <v>11.67</v>
          </cell>
          <cell r="L86">
            <v>12.414893617021278</v>
          </cell>
          <cell r="M86">
            <v>10.503</v>
          </cell>
          <cell r="N86">
            <v>11.17340425531915</v>
          </cell>
        </row>
        <row r="87">
          <cell r="A87" t="str">
            <v>BOMBA DE INCÊNDIO JOCKEY</v>
          </cell>
          <cell r="B87">
            <v>4.3632075471698117</v>
          </cell>
          <cell r="C87">
            <v>5</v>
          </cell>
          <cell r="D87" t="str">
            <v>H</v>
          </cell>
          <cell r="E87">
            <v>4.3632075471698117</v>
          </cell>
          <cell r="F87">
            <v>0.83</v>
          </cell>
          <cell r="G87">
            <v>1</v>
          </cell>
          <cell r="I87">
            <v>1</v>
          </cell>
          <cell r="J87">
            <v>0.83</v>
          </cell>
          <cell r="K87">
            <v>4.3632075471698117</v>
          </cell>
          <cell r="L87">
            <v>5.2568765628551954</v>
          </cell>
          <cell r="M87">
            <v>4.3632075471698117</v>
          </cell>
          <cell r="N87">
            <v>5.2568765628551954</v>
          </cell>
        </row>
        <row r="88">
          <cell r="A88" t="str">
            <v>BOMBA DE INCÊNDIO PRINCIPAL</v>
          </cell>
          <cell r="B88">
            <v>119.56521739130434</v>
          </cell>
          <cell r="C88">
            <v>150</v>
          </cell>
          <cell r="D88" t="str">
            <v>H</v>
          </cell>
          <cell r="E88">
            <v>119.56521739130434</v>
          </cell>
          <cell r="F88">
            <v>0.86</v>
          </cell>
          <cell r="G88">
            <v>1</v>
          </cell>
          <cell r="I88">
            <v>0</v>
          </cell>
          <cell r="J88">
            <v>0.86</v>
          </cell>
          <cell r="K88">
            <v>119.56521739130434</v>
          </cell>
          <cell r="L88">
            <v>139.02932254802832</v>
          </cell>
          <cell r="M88">
            <v>0</v>
          </cell>
          <cell r="N88">
            <v>0</v>
          </cell>
        </row>
        <row r="89">
          <cell r="A89" t="str">
            <v>RETIFICADOR SUBESTAÇÃO</v>
          </cell>
          <cell r="B89">
            <v>10</v>
          </cell>
          <cell r="G89">
            <v>1</v>
          </cell>
          <cell r="I89">
            <v>1</v>
          </cell>
          <cell r="J89">
            <v>0.8</v>
          </cell>
          <cell r="K89">
            <v>10</v>
          </cell>
          <cell r="L89">
            <v>12.5</v>
          </cell>
          <cell r="M89">
            <v>10</v>
          </cell>
          <cell r="N89">
            <v>12.5</v>
          </cell>
        </row>
        <row r="90">
          <cell r="A90" t="str">
            <v>TOTAL</v>
          </cell>
          <cell r="I90">
            <v>0.18844624461614121</v>
          </cell>
          <cell r="J90">
            <v>0.81266524224042402</v>
          </cell>
          <cell r="K90">
            <v>549.84490541709977</v>
          </cell>
          <cell r="L90">
            <v>658.11854531539404</v>
          </cell>
          <cell r="M90">
            <v>103.61620754716981</v>
          </cell>
          <cell r="N90">
            <v>127.50170938960292</v>
          </cell>
        </row>
        <row r="92">
          <cell r="A92" t="str">
            <v>RESUMO GERAL:</v>
          </cell>
          <cell r="B92" t="str">
            <v>kW</v>
          </cell>
          <cell r="C92" t="str">
            <v>kVA</v>
          </cell>
        </row>
        <row r="93">
          <cell r="A93" t="str">
            <v>DEMANDAS</v>
          </cell>
          <cell r="B93">
            <v>103.61620754716981</v>
          </cell>
          <cell r="C93">
            <v>127.50170938960292</v>
          </cell>
        </row>
        <row r="94">
          <cell r="A94" t="str">
            <v>RESERVA     (%)</v>
          </cell>
          <cell r="B94">
            <v>0.2</v>
          </cell>
        </row>
        <row r="95">
          <cell r="A95" t="str">
            <v>FATOR DE SIMULTANEIDADE</v>
          </cell>
          <cell r="B95">
            <v>1</v>
          </cell>
        </row>
        <row r="97">
          <cell r="A97" t="str">
            <v xml:space="preserve">DEMANDA FINAL </v>
          </cell>
          <cell r="B97">
            <v>124.33944905660377</v>
          </cell>
          <cell r="C97">
            <v>153.00205126752351</v>
          </cell>
        </row>
        <row r="99">
          <cell r="A99" t="str">
            <v>TENSÃO (V)</v>
          </cell>
          <cell r="B99">
            <v>380</v>
          </cell>
          <cell r="C99" t="str">
            <v>V</v>
          </cell>
        </row>
        <row r="100">
          <cell r="A100" t="str">
            <v>CORRENTE (A)</v>
          </cell>
          <cell r="B100">
            <v>232.46256706807799</v>
          </cell>
          <cell r="C100" t="str">
            <v>A</v>
          </cell>
        </row>
        <row r="101">
          <cell r="A101" t="str">
            <v>DISJUNTOR GERAL</v>
          </cell>
          <cell r="B101">
            <v>1250</v>
          </cell>
          <cell r="C101" t="str">
            <v>A</v>
          </cell>
        </row>
        <row r="104">
          <cell r="A104" t="str">
            <v>EM FUNCIONAMENTO</v>
          </cell>
        </row>
        <row r="105">
          <cell r="A105" t="str">
            <v>FINALIDADE</v>
          </cell>
          <cell r="B105" t="str">
            <v>POT. UNIT. (kW)</v>
          </cell>
          <cell r="C105" t="str">
            <v>POT. UNIT. (CV)</v>
          </cell>
          <cell r="D105" t="str">
            <v>T I P O</v>
          </cell>
          <cell r="E105" t="str">
            <v>POT-M (KW)</v>
          </cell>
          <cell r="F105" t="str">
            <v>FP- M</v>
          </cell>
          <cell r="G105" t="str">
            <v>QTDE.</v>
          </cell>
          <cell r="H105" t="str">
            <v>PÓLOS</v>
          </cell>
          <cell r="I105" t="str">
            <v>F.D.</v>
          </cell>
          <cell r="J105" t="str">
            <v>F.P.</v>
          </cell>
          <cell r="K105" t="str">
            <v>POT. INSTALADA (kW)</v>
          </cell>
          <cell r="L105" t="str">
            <v>POT. INSTALADA (kVA)</v>
          </cell>
          <cell r="M105" t="str">
            <v>POT. DEMANDADA (kW)</v>
          </cell>
          <cell r="N105" t="str">
            <v>POT. DEMANDADA (kVA)</v>
          </cell>
        </row>
        <row r="106">
          <cell r="A106" t="str">
            <v>ELEVADOR DE SEGUANÇA</v>
          </cell>
          <cell r="B106">
            <v>35</v>
          </cell>
          <cell r="E106" t="e">
            <v>#N/A</v>
          </cell>
          <cell r="F106" t="e">
            <v>#N/A</v>
          </cell>
          <cell r="G106">
            <v>1</v>
          </cell>
          <cell r="I106">
            <v>1</v>
          </cell>
          <cell r="J106">
            <v>0.8</v>
          </cell>
          <cell r="K106">
            <v>35</v>
          </cell>
          <cell r="L106">
            <v>43.75</v>
          </cell>
          <cell r="M106">
            <v>35</v>
          </cell>
          <cell r="N106">
            <v>43.75</v>
          </cell>
        </row>
        <row r="107">
          <cell r="A107" t="str">
            <v>ILUMINAÇÃO E COMANDO ELEVADORE DE SEGURANÇA</v>
          </cell>
          <cell r="B107">
            <v>3</v>
          </cell>
          <cell r="E107" t="e">
            <v>#N/A</v>
          </cell>
          <cell r="F107" t="e">
            <v>#N/A</v>
          </cell>
          <cell r="G107">
            <v>1</v>
          </cell>
          <cell r="I107">
            <v>1</v>
          </cell>
          <cell r="J107">
            <v>0.8</v>
          </cell>
          <cell r="K107">
            <v>3</v>
          </cell>
          <cell r="L107">
            <v>3.75</v>
          </cell>
          <cell r="M107">
            <v>3</v>
          </cell>
          <cell r="N107">
            <v>3.75</v>
          </cell>
        </row>
        <row r="108">
          <cell r="A108" t="str">
            <v>PRESSURIZAÇÃO ESCADA 5SS</v>
          </cell>
          <cell r="B108">
            <v>6.3805104408352662</v>
          </cell>
          <cell r="C108">
            <v>7.5</v>
          </cell>
          <cell r="D108" t="str">
            <v>C</v>
          </cell>
          <cell r="E108">
            <v>6.3805104408352662</v>
          </cell>
          <cell r="F108">
            <v>0.8</v>
          </cell>
          <cell r="G108">
            <v>4</v>
          </cell>
          <cell r="I108">
            <v>0.5</v>
          </cell>
          <cell r="J108">
            <v>0.8</v>
          </cell>
          <cell r="K108">
            <v>25.522041763341065</v>
          </cell>
          <cell r="L108">
            <v>31.902552204176331</v>
          </cell>
          <cell r="M108">
            <v>12.761020881670532</v>
          </cell>
          <cell r="N108">
            <v>15.951276102088165</v>
          </cell>
        </row>
        <row r="109">
          <cell r="A109" t="str">
            <v>PRESSURIZAÇÃO ESCADA 3SS</v>
          </cell>
          <cell r="B109">
            <v>8.6705202312138727</v>
          </cell>
          <cell r="C109">
            <v>10</v>
          </cell>
          <cell r="D109" t="str">
            <v>C</v>
          </cell>
          <cell r="E109">
            <v>8.6705202312138727</v>
          </cell>
          <cell r="F109">
            <v>0.85</v>
          </cell>
          <cell r="G109">
            <v>2</v>
          </cell>
          <cell r="I109">
            <v>0.5</v>
          </cell>
          <cell r="J109">
            <v>0.85</v>
          </cell>
          <cell r="K109">
            <v>17.341040462427745</v>
          </cell>
          <cell r="L109">
            <v>20.401224073444407</v>
          </cell>
          <cell r="M109">
            <v>8.6705202312138727</v>
          </cell>
          <cell r="N109">
            <v>10.200612036722204</v>
          </cell>
        </row>
        <row r="110">
          <cell r="A110" t="str">
            <v>PRESSURIZAÇÃO ESCADA 1SS</v>
          </cell>
          <cell r="B110">
            <v>16.930022573363431</v>
          </cell>
          <cell r="C110">
            <v>20</v>
          </cell>
          <cell r="D110" t="str">
            <v>C</v>
          </cell>
          <cell r="E110">
            <v>16.930022573363431</v>
          </cell>
          <cell r="F110">
            <v>0.84</v>
          </cell>
          <cell r="G110">
            <v>5</v>
          </cell>
          <cell r="I110">
            <v>0.8</v>
          </cell>
          <cell r="J110">
            <v>0.84</v>
          </cell>
          <cell r="K110">
            <v>84.650112866817153</v>
          </cell>
          <cell r="L110">
            <v>100.77394388906805</v>
          </cell>
          <cell r="M110">
            <v>67.720090293453723</v>
          </cell>
          <cell r="N110">
            <v>80.619155111254443</v>
          </cell>
        </row>
        <row r="111">
          <cell r="A111" t="str">
            <v>EXAUSTÃO DE FUMAÇA</v>
          </cell>
          <cell r="B111">
            <v>16.930022573363431</v>
          </cell>
          <cell r="C111">
            <v>20</v>
          </cell>
          <cell r="D111" t="str">
            <v>C</v>
          </cell>
          <cell r="E111">
            <v>16.930022573363431</v>
          </cell>
          <cell r="F111">
            <v>0.84</v>
          </cell>
          <cell r="G111">
            <v>2</v>
          </cell>
          <cell r="I111">
            <v>1</v>
          </cell>
          <cell r="J111">
            <v>0.84</v>
          </cell>
          <cell r="K111">
            <v>33.860045146726861</v>
          </cell>
          <cell r="L111">
            <v>40.309577555627214</v>
          </cell>
          <cell r="M111">
            <v>33.860045146726861</v>
          </cell>
          <cell r="N111">
            <v>40.309577555627214</v>
          </cell>
        </row>
        <row r="112">
          <cell r="A112" t="str">
            <v>ELEVADOR DE SEGUANÇA</v>
          </cell>
          <cell r="B112">
            <v>35</v>
          </cell>
          <cell r="E112" t="e">
            <v>#N/A</v>
          </cell>
          <cell r="F112" t="e">
            <v>#N/A</v>
          </cell>
          <cell r="G112">
            <v>1</v>
          </cell>
          <cell r="I112">
            <v>1</v>
          </cell>
          <cell r="J112">
            <v>0.8</v>
          </cell>
          <cell r="K112">
            <v>35</v>
          </cell>
          <cell r="L112">
            <v>43.75</v>
          </cell>
          <cell r="M112">
            <v>35</v>
          </cell>
          <cell r="N112">
            <v>43.75</v>
          </cell>
        </row>
        <row r="113">
          <cell r="A113" t="str">
            <v>ILUMINAÇÃO E COMANDO ELEVADORE DE SEGURANÇA</v>
          </cell>
          <cell r="B113">
            <v>3</v>
          </cell>
          <cell r="E113" t="e">
            <v>#N/A</v>
          </cell>
          <cell r="F113" t="e">
            <v>#N/A</v>
          </cell>
          <cell r="G113">
            <v>1</v>
          </cell>
          <cell r="I113">
            <v>1</v>
          </cell>
          <cell r="J113">
            <v>0.8</v>
          </cell>
          <cell r="K113">
            <v>3</v>
          </cell>
          <cell r="L113">
            <v>3.75</v>
          </cell>
          <cell r="M113">
            <v>3</v>
          </cell>
          <cell r="N113">
            <v>3.75</v>
          </cell>
        </row>
        <row r="114">
          <cell r="A114" t="str">
            <v>PRESSURIZAÇÃO ESCADA 5SS</v>
          </cell>
          <cell r="B114">
            <v>6.3805104408352662</v>
          </cell>
          <cell r="C114">
            <v>7.5</v>
          </cell>
          <cell r="D114" t="str">
            <v>C</v>
          </cell>
          <cell r="E114">
            <v>6.3805104408352662</v>
          </cell>
          <cell r="F114">
            <v>0.8</v>
          </cell>
          <cell r="G114">
            <v>4</v>
          </cell>
          <cell r="I114">
            <v>0.5</v>
          </cell>
          <cell r="J114">
            <v>0.8</v>
          </cell>
          <cell r="K114">
            <v>25.522041763341065</v>
          </cell>
          <cell r="L114">
            <v>31.902552204176331</v>
          </cell>
          <cell r="M114">
            <v>12.761020881670532</v>
          </cell>
          <cell r="N114">
            <v>15.951276102088165</v>
          </cell>
        </row>
        <row r="115">
          <cell r="A115" t="str">
            <v>PRESSURIZAÇÃO ESCADA 3SS</v>
          </cell>
          <cell r="B115">
            <v>8.6705202312138727</v>
          </cell>
          <cell r="C115">
            <v>10</v>
          </cell>
          <cell r="D115" t="str">
            <v>C</v>
          </cell>
          <cell r="E115">
            <v>8.6705202312138727</v>
          </cell>
          <cell r="F115">
            <v>0.85</v>
          </cell>
          <cell r="G115">
            <v>2</v>
          </cell>
          <cell r="I115">
            <v>0.5</v>
          </cell>
          <cell r="J115">
            <v>0.85</v>
          </cell>
          <cell r="K115">
            <v>17.341040462427745</v>
          </cell>
          <cell r="L115">
            <v>20.401224073444407</v>
          </cell>
          <cell r="M115">
            <v>8.6705202312138727</v>
          </cell>
          <cell r="N115">
            <v>10.200612036722204</v>
          </cell>
        </row>
        <row r="116">
          <cell r="A116" t="str">
            <v>PRESSURIZAÇÃO ESCADA 1SS</v>
          </cell>
          <cell r="B116">
            <v>16.930022573363431</v>
          </cell>
          <cell r="C116">
            <v>20</v>
          </cell>
          <cell r="D116" t="str">
            <v>C</v>
          </cell>
          <cell r="E116">
            <v>16.930022573363431</v>
          </cell>
          <cell r="F116">
            <v>0.84</v>
          </cell>
          <cell r="G116">
            <v>5</v>
          </cell>
          <cell r="I116">
            <v>0.8</v>
          </cell>
          <cell r="J116">
            <v>0.84</v>
          </cell>
          <cell r="K116">
            <v>84.650112866817153</v>
          </cell>
          <cell r="L116">
            <v>100.77394388906805</v>
          </cell>
          <cell r="M116">
            <v>67.720090293453723</v>
          </cell>
          <cell r="N116">
            <v>80.619155111254443</v>
          </cell>
        </row>
        <row r="117">
          <cell r="A117" t="str">
            <v>EXAUSTÃO DE FUMAÇA</v>
          </cell>
          <cell r="B117">
            <v>16.930022573363431</v>
          </cell>
          <cell r="C117">
            <v>20</v>
          </cell>
          <cell r="D117" t="str">
            <v>C</v>
          </cell>
          <cell r="E117">
            <v>16.930022573363431</v>
          </cell>
          <cell r="F117">
            <v>0.84</v>
          </cell>
          <cell r="G117">
            <v>2</v>
          </cell>
          <cell r="I117">
            <v>1</v>
          </cell>
          <cell r="J117">
            <v>0.84</v>
          </cell>
          <cell r="K117">
            <v>33.860045146726861</v>
          </cell>
          <cell r="L117">
            <v>40.309577555627214</v>
          </cell>
          <cell r="M117">
            <v>33.860045146726861</v>
          </cell>
          <cell r="N117">
            <v>40.309577555627214</v>
          </cell>
        </row>
        <row r="118">
          <cell r="A118" t="str">
            <v>BOMBA DE RECALQUE DE ÓLEO DIESEL</v>
          </cell>
          <cell r="B118">
            <v>2.7500000000000004</v>
          </cell>
          <cell r="C118">
            <v>3</v>
          </cell>
          <cell r="D118" t="str">
            <v>H</v>
          </cell>
          <cell r="E118">
            <v>2.7500000000000004</v>
          </cell>
          <cell r="F118">
            <v>0.77</v>
          </cell>
          <cell r="G118">
            <v>2</v>
          </cell>
          <cell r="I118">
            <v>0.5</v>
          </cell>
          <cell r="J118">
            <v>0.77</v>
          </cell>
          <cell r="K118">
            <v>5.5000000000000009</v>
          </cell>
          <cell r="L118">
            <v>7.1428571428571441</v>
          </cell>
          <cell r="M118">
            <v>2.7500000000000004</v>
          </cell>
          <cell r="N118">
            <v>3.5714285714285721</v>
          </cell>
        </row>
        <row r="119">
          <cell r="A119" t="str">
            <v>ILUMINAÇÃO E TOMADAS GERADOR</v>
          </cell>
          <cell r="B119">
            <v>11.67</v>
          </cell>
          <cell r="G119">
            <v>1</v>
          </cell>
          <cell r="I119">
            <v>0.9</v>
          </cell>
          <cell r="J119">
            <v>0.94</v>
          </cell>
          <cell r="K119">
            <v>11.67</v>
          </cell>
          <cell r="L119">
            <v>12.414893617021278</v>
          </cell>
          <cell r="M119">
            <v>10.503</v>
          </cell>
          <cell r="N119">
            <v>11.17340425531915</v>
          </cell>
        </row>
        <row r="120">
          <cell r="A120" t="str">
            <v>BOMBA DE INCÊNDIO JOCKEY</v>
          </cell>
          <cell r="B120">
            <v>6.3805104408352662</v>
          </cell>
          <cell r="C120">
            <v>7.5</v>
          </cell>
          <cell r="D120" t="str">
            <v>H</v>
          </cell>
          <cell r="E120">
            <v>6.3805104408352662</v>
          </cell>
          <cell r="F120">
            <v>0.8</v>
          </cell>
          <cell r="G120">
            <v>1</v>
          </cell>
          <cell r="I120">
            <v>0</v>
          </cell>
          <cell r="J120">
            <v>0.8</v>
          </cell>
          <cell r="K120">
            <v>6.3805104408352662</v>
          </cell>
          <cell r="L120">
            <v>7.9756380510440827</v>
          </cell>
          <cell r="M120">
            <v>0</v>
          </cell>
          <cell r="N120">
            <v>0</v>
          </cell>
        </row>
        <row r="121">
          <cell r="A121" t="str">
            <v>BOMBA DE INCÊNDIO PRINCIPAL</v>
          </cell>
          <cell r="B121">
            <v>119.56521739130434</v>
          </cell>
          <cell r="C121">
            <v>150</v>
          </cell>
          <cell r="D121" t="str">
            <v>H</v>
          </cell>
          <cell r="E121">
            <v>119.56521739130434</v>
          </cell>
          <cell r="F121">
            <v>0.86</v>
          </cell>
          <cell r="G121">
            <v>1</v>
          </cell>
          <cell r="I121">
            <v>1</v>
          </cell>
          <cell r="J121">
            <v>0.86</v>
          </cell>
          <cell r="K121">
            <v>119.56521739130434</v>
          </cell>
          <cell r="L121">
            <v>139.02932254802832</v>
          </cell>
          <cell r="M121">
            <v>119.56521739130434</v>
          </cell>
          <cell r="N121">
            <v>139.02932254802832</v>
          </cell>
        </row>
        <row r="122">
          <cell r="A122" t="str">
            <v>RETIFICADOR SUBESTAÇÃO</v>
          </cell>
          <cell r="B122">
            <v>10</v>
          </cell>
          <cell r="G122">
            <v>1</v>
          </cell>
          <cell r="I122">
            <v>1</v>
          </cell>
          <cell r="J122">
            <v>0.8</v>
          </cell>
          <cell r="K122">
            <v>10</v>
          </cell>
          <cell r="L122">
            <v>12.5</v>
          </cell>
          <cell r="M122">
            <v>10</v>
          </cell>
          <cell r="N122">
            <v>12.5</v>
          </cell>
        </row>
        <row r="123">
          <cell r="A123" t="str">
            <v>TOTAL</v>
          </cell>
          <cell r="I123">
            <v>0.84231455515010045</v>
          </cell>
          <cell r="J123">
            <v>0.83689583526671951</v>
          </cell>
          <cell r="K123">
            <v>551.86220831076525</v>
          </cell>
          <cell r="L123">
            <v>660.83730680358292</v>
          </cell>
          <cell r="M123">
            <v>464.8415704974343</v>
          </cell>
          <cell r="N123">
            <v>555.43539698615996</v>
          </cell>
        </row>
        <row r="125">
          <cell r="A125" t="str">
            <v>RESUMO GERAL:</v>
          </cell>
          <cell r="B125" t="str">
            <v>kW</v>
          </cell>
          <cell r="C125" t="str">
            <v>kVA</v>
          </cell>
        </row>
        <row r="126">
          <cell r="A126" t="str">
            <v>DEMANDAS</v>
          </cell>
          <cell r="B126">
            <v>464.8415704974343</v>
          </cell>
          <cell r="C126">
            <v>555.43539698615996</v>
          </cell>
        </row>
        <row r="127">
          <cell r="A127" t="str">
            <v>RESERVA     (%)</v>
          </cell>
          <cell r="B127">
            <v>0.2</v>
          </cell>
        </row>
        <row r="128">
          <cell r="A128" t="str">
            <v>FATOR DE SIMULTANEIDADE</v>
          </cell>
          <cell r="B128">
            <v>1</v>
          </cell>
        </row>
        <row r="130">
          <cell r="A130" t="str">
            <v xml:space="preserve">DEMANDA FINAL </v>
          </cell>
          <cell r="B130">
            <v>557.80988459692117</v>
          </cell>
          <cell r="C130">
            <v>666.5224763833919</v>
          </cell>
        </row>
        <row r="131">
          <cell r="J131" t="str">
            <v>CORRENTE DE PARTIDA (PIOR CASO)</v>
          </cell>
        </row>
        <row r="132">
          <cell r="A132" t="str">
            <v>TENSÃO (V)</v>
          </cell>
          <cell r="B132">
            <v>380</v>
          </cell>
          <cell r="C132" t="str">
            <v>V</v>
          </cell>
          <cell r="J132">
            <v>1223.676134633914</v>
          </cell>
          <cell r="K132" t="str">
            <v>A</v>
          </cell>
        </row>
        <row r="133">
          <cell r="A133" t="str">
            <v>CORRENTE (A)</v>
          </cell>
          <cell r="B133">
            <v>1012.676134633914</v>
          </cell>
          <cell r="C133" t="str">
            <v>A</v>
          </cell>
        </row>
        <row r="134">
          <cell r="A134" t="str">
            <v>DISJUNTOR GERAL</v>
          </cell>
          <cell r="B134">
            <v>1250</v>
          </cell>
          <cell r="C134" t="str">
            <v>A</v>
          </cell>
          <cell r="I134" t="str">
            <v>Ip/In</v>
          </cell>
          <cell r="J134">
            <v>0.97894090770713116</v>
          </cell>
          <cell r="K134" t="str">
            <v>A</v>
          </cell>
        </row>
        <row r="136">
          <cell r="A136" t="str">
            <v>TRANSFORMADOR DE 750KVA</v>
          </cell>
        </row>
        <row r="139">
          <cell r="A139" t="str">
            <v>TRANSFORMADOR 2.1 – PBT-2.1 EM EMERGÊNCIA</v>
          </cell>
        </row>
        <row r="141">
          <cell r="A141" t="str">
            <v>FINALIDADE</v>
          </cell>
          <cell r="B141" t="str">
            <v>POT. UNIT. (kW)</v>
          </cell>
          <cell r="C141" t="str">
            <v>POT. UNIT. (CV)</v>
          </cell>
          <cell r="D141" t="str">
            <v>T I P O</v>
          </cell>
          <cell r="E141" t="str">
            <v>POT-M (KW)</v>
          </cell>
          <cell r="F141" t="str">
            <v>FP- M</v>
          </cell>
          <cell r="G141" t="str">
            <v>QTDE.</v>
          </cell>
          <cell r="H141" t="str">
            <v>PÓLOS</v>
          </cell>
          <cell r="I141" t="str">
            <v>F.D.</v>
          </cell>
          <cell r="J141" t="str">
            <v>F.P.</v>
          </cell>
          <cell r="K141" t="str">
            <v>POT. INSTALADA (kW)</v>
          </cell>
          <cell r="L141" t="str">
            <v>POT. INSTALADA (kVA)</v>
          </cell>
          <cell r="M141" t="str">
            <v>POT. DEMANDADA (kW)</v>
          </cell>
          <cell r="N141" t="str">
            <v>POT. DEMANDADA (kVA)</v>
          </cell>
        </row>
        <row r="142">
          <cell r="A142" t="str">
            <v>ILUMINAÇÃO HELIPONTO</v>
          </cell>
          <cell r="B142">
            <v>10</v>
          </cell>
          <cell r="E142" t="e">
            <v>#N/A</v>
          </cell>
          <cell r="F142" t="e">
            <v>#N/A</v>
          </cell>
          <cell r="G142">
            <v>1</v>
          </cell>
          <cell r="I142">
            <v>1</v>
          </cell>
          <cell r="J142">
            <v>0.9</v>
          </cell>
          <cell r="K142">
            <v>10</v>
          </cell>
          <cell r="L142">
            <v>11.111111111111111</v>
          </cell>
          <cell r="M142">
            <v>10</v>
          </cell>
          <cell r="N142">
            <v>11.111111111111111</v>
          </cell>
        </row>
        <row r="143">
          <cell r="A143" t="str">
            <v>ELEVADORE HELIPONTO</v>
          </cell>
          <cell r="B143">
            <v>12</v>
          </cell>
          <cell r="E143" t="e">
            <v>#N/A</v>
          </cell>
          <cell r="F143" t="e">
            <v>#N/A</v>
          </cell>
          <cell r="G143">
            <v>2</v>
          </cell>
          <cell r="I143">
            <v>1</v>
          </cell>
          <cell r="J143">
            <v>0.9</v>
          </cell>
          <cell r="K143">
            <v>24</v>
          </cell>
          <cell r="L143">
            <v>26.666666666666664</v>
          </cell>
          <cell r="M143">
            <v>24</v>
          </cell>
          <cell r="N143">
            <v>26.666666666666664</v>
          </cell>
        </row>
        <row r="144">
          <cell r="A144" t="str">
            <v>ILUMINAÇÃO E COMANDO ELEVADORE HELIPONTO</v>
          </cell>
          <cell r="B144">
            <v>1.3</v>
          </cell>
          <cell r="E144" t="e">
            <v>#N/A</v>
          </cell>
          <cell r="F144" t="e">
            <v>#N/A</v>
          </cell>
          <cell r="G144">
            <v>1</v>
          </cell>
          <cell r="I144">
            <v>1</v>
          </cell>
          <cell r="J144">
            <v>0.8</v>
          </cell>
          <cell r="K144">
            <v>1.3</v>
          </cell>
          <cell r="L144">
            <v>1.625</v>
          </cell>
          <cell r="M144">
            <v>1.3</v>
          </cell>
          <cell r="N144">
            <v>1.625</v>
          </cell>
        </row>
        <row r="145">
          <cell r="A145" t="str">
            <v>ELEVADORES ZONA ALTA</v>
          </cell>
          <cell r="B145">
            <v>70</v>
          </cell>
          <cell r="E145" t="e">
            <v>#N/A</v>
          </cell>
          <cell r="F145" t="e">
            <v>#N/A</v>
          </cell>
          <cell r="G145">
            <v>8</v>
          </cell>
          <cell r="I145">
            <v>0.13</v>
          </cell>
          <cell r="J145">
            <v>0.8</v>
          </cell>
          <cell r="K145">
            <v>560</v>
          </cell>
          <cell r="L145">
            <v>700</v>
          </cell>
          <cell r="M145">
            <v>72.8</v>
          </cell>
          <cell r="N145">
            <v>91</v>
          </cell>
        </row>
        <row r="146">
          <cell r="A146" t="str">
            <v>ILUMINAÇÃO E COMANDO ELEVADORES ZONA ALTA</v>
          </cell>
          <cell r="B146">
            <v>3</v>
          </cell>
          <cell r="E146" t="e">
            <v>#N/A</v>
          </cell>
          <cell r="F146" t="e">
            <v>#N/A</v>
          </cell>
          <cell r="G146">
            <v>1</v>
          </cell>
          <cell r="I146">
            <v>0.13</v>
          </cell>
          <cell r="J146">
            <v>0.8</v>
          </cell>
          <cell r="K146">
            <v>3</v>
          </cell>
          <cell r="L146">
            <v>3.75</v>
          </cell>
          <cell r="M146">
            <v>0.39</v>
          </cell>
          <cell r="N146">
            <v>0.48750000000000004</v>
          </cell>
        </row>
        <row r="147">
          <cell r="A147" t="str">
            <v>VENTILAÇÃO</v>
          </cell>
          <cell r="B147">
            <v>83.25</v>
          </cell>
          <cell r="G147">
            <v>1</v>
          </cell>
          <cell r="I147">
            <v>0</v>
          </cell>
          <cell r="J147">
            <v>0.8</v>
          </cell>
          <cell r="K147">
            <v>83.25</v>
          </cell>
          <cell r="L147">
            <v>104.0625</v>
          </cell>
          <cell r="M147">
            <v>0</v>
          </cell>
          <cell r="N147">
            <v>0</v>
          </cell>
        </row>
        <row r="148">
          <cell r="A148" t="str">
            <v>BOMBAS DA CENTRAL DE ÁGUA GELADA</v>
          </cell>
          <cell r="B148">
            <v>535</v>
          </cell>
          <cell r="G148">
            <v>1</v>
          </cell>
          <cell r="I148">
            <v>0</v>
          </cell>
          <cell r="J148">
            <v>1.8</v>
          </cell>
          <cell r="K148">
            <v>535</v>
          </cell>
          <cell r="L148">
            <v>297.22222222222223</v>
          </cell>
          <cell r="M148">
            <v>0</v>
          </cell>
          <cell r="N148">
            <v>0</v>
          </cell>
        </row>
        <row r="153">
          <cell r="A153" t="str">
            <v>TOTAL</v>
          </cell>
          <cell r="I153">
            <v>8.9178414368501088E-2</v>
          </cell>
          <cell r="J153">
            <v>0.82886217251514727</v>
          </cell>
          <cell r="K153">
            <v>1216.55</v>
          </cell>
          <cell r="L153">
            <v>1144.4375</v>
          </cell>
          <cell r="M153">
            <v>108.49</v>
          </cell>
          <cell r="N153">
            <v>130.89027777777778</v>
          </cell>
        </row>
        <row r="155">
          <cell r="A155" t="str">
            <v>RESUMO GERAL:</v>
          </cell>
          <cell r="B155" t="str">
            <v>kW</v>
          </cell>
          <cell r="C155" t="str">
            <v>kVA</v>
          </cell>
        </row>
        <row r="156">
          <cell r="A156" t="str">
            <v>DEMANDAS</v>
          </cell>
          <cell r="B156">
            <v>108.49</v>
          </cell>
          <cell r="C156">
            <v>130.89027777777778</v>
          </cell>
        </row>
        <row r="157">
          <cell r="A157" t="str">
            <v>RESERVA     (%)</v>
          </cell>
          <cell r="B157">
            <v>0.2</v>
          </cell>
        </row>
        <row r="158">
          <cell r="A158" t="str">
            <v>FATOR DE SIMULTANEIDADE</v>
          </cell>
          <cell r="B158">
            <v>1</v>
          </cell>
        </row>
        <row r="160">
          <cell r="A160" t="str">
            <v xml:space="preserve">DEMANDA FINAL </v>
          </cell>
          <cell r="B160">
            <v>130.18799999999999</v>
          </cell>
          <cell r="C160">
            <v>157.06833333333333</v>
          </cell>
        </row>
        <row r="162">
          <cell r="A162" t="str">
            <v>TENSÃO (V)</v>
          </cell>
          <cell r="B162">
            <v>380</v>
          </cell>
          <cell r="C162" t="str">
            <v>V</v>
          </cell>
        </row>
        <row r="163">
          <cell r="A163" t="str">
            <v>CORRENTE (A)</v>
          </cell>
          <cell r="B163">
            <v>238.64064350306808</v>
          </cell>
          <cell r="C163" t="str">
            <v>A</v>
          </cell>
        </row>
        <row r="164">
          <cell r="A164" t="str">
            <v>DISJUNTOR GERAL</v>
          </cell>
          <cell r="B164">
            <v>2500</v>
          </cell>
          <cell r="C164" t="str">
            <v>A</v>
          </cell>
        </row>
        <row r="166">
          <cell r="A166" t="str">
            <v>TRANSFORMADOR DE 1500KVA</v>
          </cell>
        </row>
        <row r="170">
          <cell r="A170" t="str">
            <v>TRANSFORMADOR 2.2 – PBT-2.2 EM EMERGÊNCIA</v>
          </cell>
        </row>
        <row r="172">
          <cell r="A172" t="str">
            <v>FINALIDADE</v>
          </cell>
          <cell r="B172" t="str">
            <v>POT. UNIT. (kW)</v>
          </cell>
          <cell r="C172" t="str">
            <v>POT. UNIT. (CV)</v>
          </cell>
          <cell r="D172" t="str">
            <v>T I P O</v>
          </cell>
          <cell r="E172" t="str">
            <v>POT-M (KW)</v>
          </cell>
          <cell r="F172" t="str">
            <v>FP- M</v>
          </cell>
          <cell r="G172" t="str">
            <v>QTDE.</v>
          </cell>
          <cell r="H172" t="str">
            <v>PÓLOS</v>
          </cell>
          <cell r="I172" t="str">
            <v>F.D.</v>
          </cell>
          <cell r="J172" t="str">
            <v>F.P.</v>
          </cell>
          <cell r="K172" t="str">
            <v>POT. INSTALADA (kW)</v>
          </cell>
          <cell r="L172" t="str">
            <v>POT. INSTALADA (kVA)</v>
          </cell>
          <cell r="M172" t="str">
            <v>POT. DEMANDADA (kW)</v>
          </cell>
          <cell r="N172" t="str">
            <v>POT. DEMANDADA (kVA)</v>
          </cell>
        </row>
        <row r="173">
          <cell r="A173" t="str">
            <v>BARRAMENTO BLINDADO BB2.1/2.3 ESCRITÓRIOS</v>
          </cell>
          <cell r="B173">
            <v>96.05</v>
          </cell>
          <cell r="E173" t="e">
            <v>#N/A</v>
          </cell>
          <cell r="F173" t="e">
            <v>#N/A</v>
          </cell>
          <cell r="G173">
            <v>1</v>
          </cell>
          <cell r="I173">
            <v>1</v>
          </cell>
          <cell r="J173">
            <v>0.98</v>
          </cell>
          <cell r="K173">
            <v>96.05</v>
          </cell>
          <cell r="L173">
            <v>98.010204081632651</v>
          </cell>
          <cell r="M173">
            <v>96.05</v>
          </cell>
          <cell r="N173">
            <v>98.010204081632651</v>
          </cell>
        </row>
        <row r="174">
          <cell r="A174" t="str">
            <v>BARRAMENTO BLINDADO 2.2/2.4 FANCOIL ESCRITÓRIOS</v>
          </cell>
          <cell r="B174">
            <v>8.5227272727272734</v>
          </cell>
          <cell r="C174">
            <v>10</v>
          </cell>
          <cell r="D174" t="str">
            <v>C</v>
          </cell>
          <cell r="E174">
            <v>8.5227272727272734</v>
          </cell>
          <cell r="F174">
            <v>0.77</v>
          </cell>
          <cell r="G174">
            <v>34</v>
          </cell>
          <cell r="I174">
            <v>0</v>
          </cell>
          <cell r="J174">
            <v>0.77</v>
          </cell>
          <cell r="K174">
            <v>289.77272727272731</v>
          </cell>
          <cell r="L174">
            <v>376.32821723730819</v>
          </cell>
          <cell r="M174">
            <v>0</v>
          </cell>
          <cell r="N174">
            <v>0</v>
          </cell>
        </row>
        <row r="175">
          <cell r="A175" t="str">
            <v>TOTAL</v>
          </cell>
          <cell r="I175">
            <v>0.24894852793911473</v>
          </cell>
          <cell r="J175">
            <v>0.98</v>
          </cell>
          <cell r="K175">
            <v>385.82272727272732</v>
          </cell>
          <cell r="L175">
            <v>474.33842131894085</v>
          </cell>
          <cell r="M175">
            <v>96.05</v>
          </cell>
          <cell r="N175">
            <v>98.010204081632651</v>
          </cell>
        </row>
        <row r="178">
          <cell r="A178" t="str">
            <v>RESUMO GERAL:</v>
          </cell>
          <cell r="B178" t="str">
            <v>kW</v>
          </cell>
          <cell r="C178" t="str">
            <v>kVA</v>
          </cell>
        </row>
        <row r="179">
          <cell r="A179" t="str">
            <v>DEMANDAS</v>
          </cell>
          <cell r="B179">
            <v>96.05</v>
          </cell>
          <cell r="C179">
            <v>98.010204081632651</v>
          </cell>
        </row>
        <row r="180">
          <cell r="A180" t="str">
            <v>RESERVA     (%)</v>
          </cell>
          <cell r="B180">
            <v>0.2</v>
          </cell>
        </row>
        <row r="181">
          <cell r="A181" t="str">
            <v>FATOR DE SIMULTANEIDADE</v>
          </cell>
          <cell r="B181">
            <v>1</v>
          </cell>
        </row>
        <row r="183">
          <cell r="A183" t="str">
            <v xml:space="preserve">DEMANDA FINAL </v>
          </cell>
          <cell r="B183">
            <v>115.25999999999999</v>
          </cell>
          <cell r="C183">
            <v>117.61224489795917</v>
          </cell>
        </row>
        <row r="185">
          <cell r="A185" t="str">
            <v>TENSÃO (V)</v>
          </cell>
          <cell r="B185">
            <v>380</v>
          </cell>
          <cell r="C185" t="str">
            <v>V</v>
          </cell>
        </row>
        <row r="186">
          <cell r="A186" t="str">
            <v>CORRENTE (A)</v>
          </cell>
          <cell r="B186">
            <v>178.69331908377086</v>
          </cell>
          <cell r="C186" t="str">
            <v>A</v>
          </cell>
        </row>
        <row r="187">
          <cell r="A187" t="str">
            <v>DISJUNTOR GERAL</v>
          </cell>
          <cell r="B187">
            <v>2500</v>
          </cell>
          <cell r="C187" t="str">
            <v>A</v>
          </cell>
        </row>
        <row r="189">
          <cell r="A189" t="str">
            <v>TRANSFORMADOR DE 1500KVA</v>
          </cell>
        </row>
        <row r="192">
          <cell r="A192" t="str">
            <v>TRANSFORMADOR 2.3 – PBT-2.3</v>
          </cell>
        </row>
        <row r="194">
          <cell r="A194" t="str">
            <v>FINALIDADE</v>
          </cell>
          <cell r="B194" t="str">
            <v>POT. UNIT. (kW)</v>
          </cell>
          <cell r="C194" t="str">
            <v>POT. UNIT. (CV)</v>
          </cell>
          <cell r="D194" t="str">
            <v>T I P O</v>
          </cell>
          <cell r="E194" t="str">
            <v>POT-M (KW)</v>
          </cell>
          <cell r="F194" t="str">
            <v>FP- M</v>
          </cell>
          <cell r="G194" t="str">
            <v>QTDE.</v>
          </cell>
          <cell r="H194" t="str">
            <v>PÓLOS</v>
          </cell>
          <cell r="I194" t="str">
            <v>F.D.</v>
          </cell>
          <cell r="J194" t="str">
            <v>F.P.</v>
          </cell>
          <cell r="K194" t="str">
            <v>POT. INSTALADA (kW)</v>
          </cell>
          <cell r="L194" t="str">
            <v>POT. INSTALADA (kVA)</v>
          </cell>
          <cell r="M194" t="str">
            <v>POT. DEMANDADA (kW)</v>
          </cell>
          <cell r="N194" t="str">
            <v>POT. DEMANDADA (kVA)</v>
          </cell>
        </row>
        <row r="195">
          <cell r="A195" t="str">
            <v>CHILER</v>
          </cell>
          <cell r="B195">
            <v>500</v>
          </cell>
          <cell r="E195" t="e">
            <v>#N/A</v>
          </cell>
          <cell r="F195" t="e">
            <v>#N/A</v>
          </cell>
          <cell r="G195">
            <v>2</v>
          </cell>
          <cell r="I195">
            <v>9.9999999999999995E-7</v>
          </cell>
          <cell r="J195">
            <v>0.9</v>
          </cell>
          <cell r="K195">
            <v>1000</v>
          </cell>
          <cell r="L195">
            <v>1111.1111111111111</v>
          </cell>
          <cell r="M195">
            <v>1E-3</v>
          </cell>
          <cell r="N195">
            <v>1.1111111111111111E-3</v>
          </cell>
        </row>
        <row r="196">
          <cell r="A196" t="str">
            <v>CHILER</v>
          </cell>
          <cell r="B196">
            <v>310</v>
          </cell>
          <cell r="E196" t="e">
            <v>#N/A</v>
          </cell>
          <cell r="F196" t="e">
            <v>#N/A</v>
          </cell>
          <cell r="G196">
            <v>1</v>
          </cell>
          <cell r="I196">
            <v>9.9999999999999995E-7</v>
          </cell>
          <cell r="J196">
            <v>0.9</v>
          </cell>
          <cell r="K196">
            <v>310</v>
          </cell>
          <cell r="L196">
            <v>344.44444444444446</v>
          </cell>
          <cell r="M196">
            <v>3.1E-4</v>
          </cell>
          <cell r="N196">
            <v>3.4444444444444442E-4</v>
          </cell>
        </row>
        <row r="197">
          <cell r="A197" t="str">
            <v>TOTAL</v>
          </cell>
          <cell r="I197">
            <v>9.9999999999999995E-7</v>
          </cell>
          <cell r="J197">
            <v>0.9</v>
          </cell>
          <cell r="K197">
            <v>1310</v>
          </cell>
          <cell r="L197">
            <v>1455.5555555555557</v>
          </cell>
          <cell r="M197">
            <v>1.31E-3</v>
          </cell>
          <cell r="N197">
            <v>1.4555555555555554E-3</v>
          </cell>
        </row>
        <row r="200">
          <cell r="A200" t="str">
            <v>RESUMO GERAL:</v>
          </cell>
          <cell r="B200" t="str">
            <v>kW</v>
          </cell>
          <cell r="C200" t="str">
            <v>kVA</v>
          </cell>
        </row>
        <row r="201">
          <cell r="A201" t="str">
            <v>DEMANDAS</v>
          </cell>
          <cell r="B201">
            <v>1.31E-3</v>
          </cell>
          <cell r="C201">
            <v>1.4555555555555554E-3</v>
          </cell>
        </row>
        <row r="202">
          <cell r="A202" t="str">
            <v>RESERVA     (%)</v>
          </cell>
          <cell r="B202">
            <v>0.2</v>
          </cell>
        </row>
        <row r="203">
          <cell r="A203" t="str">
            <v>FATOR DE SIMULTANEIDADE</v>
          </cell>
          <cell r="B203">
            <v>1</v>
          </cell>
        </row>
        <row r="205">
          <cell r="A205" t="str">
            <v xml:space="preserve">DEMANDA FINAL </v>
          </cell>
          <cell r="B205">
            <v>1.5719999999999998E-3</v>
          </cell>
          <cell r="C205">
            <v>1.7466666666666665E-3</v>
          </cell>
        </row>
        <row r="207">
          <cell r="A207" t="str">
            <v>TENSÃO (V)</v>
          </cell>
          <cell r="B207">
            <v>380</v>
          </cell>
          <cell r="C207" t="str">
            <v>V</v>
          </cell>
        </row>
        <row r="208">
          <cell r="A208" t="str">
            <v>CORRENTE (A)</v>
          </cell>
          <cell r="B208">
            <v>2.6537854478540695E-3</v>
          </cell>
          <cell r="C208" t="str">
            <v>A</v>
          </cell>
        </row>
        <row r="209">
          <cell r="A209" t="str">
            <v>DISJUNTOR GERAL</v>
          </cell>
          <cell r="B209">
            <v>2500</v>
          </cell>
          <cell r="C209" t="str">
            <v>A</v>
          </cell>
        </row>
        <row r="211">
          <cell r="A211" t="str">
            <v>TRANSFORMADOR DE 1500KVA</v>
          </cell>
        </row>
        <row r="215">
          <cell r="A215" t="str">
            <v>DEMANDA TOTAL DO GERADOR EM EMERGÊNCIA – 1º FASE</v>
          </cell>
        </row>
        <row r="217">
          <cell r="A217" t="str">
            <v>FINALIDADE</v>
          </cell>
          <cell r="B217" t="str">
            <v>POT. UNIT. (kW)</v>
          </cell>
          <cell r="C217" t="str">
            <v>POT. UNIT. (CV)</v>
          </cell>
          <cell r="D217" t="str">
            <v>T I P O</v>
          </cell>
          <cell r="E217" t="str">
            <v>POT-M (KW)</v>
          </cell>
          <cell r="F217" t="str">
            <v>FP- M</v>
          </cell>
          <cell r="G217" t="str">
            <v>QTDE.</v>
          </cell>
          <cell r="H217" t="str">
            <v>PÓLOS</v>
          </cell>
          <cell r="I217" t="str">
            <v>F.D.</v>
          </cell>
          <cell r="J217" t="str">
            <v>F.P.</v>
          </cell>
          <cell r="K217" t="str">
            <v>POT. INSTALADA (kW)</v>
          </cell>
          <cell r="L217" t="str">
            <v>POT. INSTALADA (kVA)</v>
          </cell>
          <cell r="M217" t="str">
            <v>POT. DEMANDADA (kW)</v>
          </cell>
          <cell r="N217" t="str">
            <v>POT. DEMANDADA (kVA)</v>
          </cell>
        </row>
        <row r="218">
          <cell r="A218" t="str">
            <v>TRANSFORMADOR 1.1  PBT-1.1</v>
          </cell>
          <cell r="B218">
            <v>324.10509426511931</v>
          </cell>
          <cell r="E218" t="e">
            <v>#N/A</v>
          </cell>
          <cell r="F218" t="e">
            <v>#N/A</v>
          </cell>
          <cell r="G218">
            <v>1</v>
          </cell>
          <cell r="I218">
            <v>0.79896043489677604</v>
          </cell>
          <cell r="J218">
            <v>0.85752015197356957</v>
          </cell>
          <cell r="K218">
            <v>324.10509426511931</v>
          </cell>
          <cell r="L218">
            <v>377.95624221681129</v>
          </cell>
          <cell r="M218">
            <v>258.94714706632033</v>
          </cell>
          <cell r="N218">
            <v>301.97208365349479</v>
          </cell>
        </row>
        <row r="219">
          <cell r="A219" t="str">
            <v>TRANSFORMADOR 1.2  PBT-1.2</v>
          </cell>
          <cell r="B219">
            <v>1391.0193808785871</v>
          </cell>
          <cell r="E219" t="e">
            <v>#N/A</v>
          </cell>
          <cell r="F219" t="e">
            <v>#N/A</v>
          </cell>
          <cell r="G219">
            <v>1</v>
          </cell>
          <cell r="I219">
            <v>5.8131468987100983E-2</v>
          </cell>
          <cell r="J219">
            <v>0.79999999999999993</v>
          </cell>
          <cell r="K219">
            <v>1391.0193808785871</v>
          </cell>
          <cell r="L219">
            <v>1738.7742260982341</v>
          </cell>
          <cell r="M219">
            <v>80.861999999999995</v>
          </cell>
          <cell r="N219">
            <v>101.0775</v>
          </cell>
        </row>
        <row r="220">
          <cell r="A220" t="str">
            <v>TRANSFORMADOR 2.1  PBT-2.1</v>
          </cell>
          <cell r="B220">
            <v>1216.55</v>
          </cell>
          <cell r="E220" t="e">
            <v>#N/A</v>
          </cell>
          <cell r="F220" t="e">
            <v>#N/A</v>
          </cell>
          <cell r="G220">
            <v>1</v>
          </cell>
          <cell r="I220">
            <v>8.9178414368501088E-2</v>
          </cell>
          <cell r="J220">
            <v>0.82886217251514727</v>
          </cell>
          <cell r="K220">
            <v>1216.55</v>
          </cell>
          <cell r="L220">
            <v>1467.7349749336856</v>
          </cell>
          <cell r="M220">
            <v>108.49</v>
          </cell>
          <cell r="N220">
            <v>130.89027777777778</v>
          </cell>
        </row>
        <row r="221">
          <cell r="A221" t="str">
            <v>TRANSFORMADOR 2.2  PBT-2.2</v>
          </cell>
          <cell r="B221">
            <v>385.82272727272732</v>
          </cell>
          <cell r="E221" t="e">
            <v>#N/A</v>
          </cell>
          <cell r="F221" t="e">
            <v>#N/A</v>
          </cell>
          <cell r="G221">
            <v>1</v>
          </cell>
          <cell r="I221">
            <v>0.24894852793911473</v>
          </cell>
          <cell r="J221">
            <v>0.98</v>
          </cell>
          <cell r="K221">
            <v>385.82272727272732</v>
          </cell>
          <cell r="L221">
            <v>393.6966604823748</v>
          </cell>
          <cell r="M221">
            <v>96.05</v>
          </cell>
          <cell r="N221">
            <v>98.010204081632651</v>
          </cell>
        </row>
        <row r="222">
          <cell r="A222" t="str">
            <v>TRANSFORMADOR 2.3  PBT-2.3</v>
          </cell>
          <cell r="B222">
            <v>1310</v>
          </cell>
          <cell r="E222" t="e">
            <v>#N/A</v>
          </cell>
          <cell r="F222" t="e">
            <v>#N/A</v>
          </cell>
          <cell r="G222">
            <v>1</v>
          </cell>
          <cell r="I222">
            <v>9.9999999999999995E-7</v>
          </cell>
          <cell r="J222">
            <v>0.9</v>
          </cell>
          <cell r="K222">
            <v>1310</v>
          </cell>
          <cell r="L222">
            <v>1455.5555555555554</v>
          </cell>
          <cell r="M222">
            <v>1.31E-3</v>
          </cell>
          <cell r="N222">
            <v>1.4555555555555554E-3</v>
          </cell>
        </row>
        <row r="223">
          <cell r="A223" t="str">
            <v>TRANSFORMADOR CM1.1 PBT-SEG</v>
          </cell>
          <cell r="B223">
            <v>551.86220831076525</v>
          </cell>
          <cell r="E223" t="e">
            <v>#N/A</v>
          </cell>
          <cell r="F223" t="e">
            <v>#N/A</v>
          </cell>
          <cell r="G223">
            <v>1</v>
          </cell>
          <cell r="I223">
            <v>0.84231455515010045</v>
          </cell>
          <cell r="J223">
            <v>0.83689583526671951</v>
          </cell>
          <cell r="K223">
            <v>551.86220831076525</v>
          </cell>
          <cell r="L223">
            <v>659.41564655401373</v>
          </cell>
          <cell r="M223">
            <v>464.8415704974343</v>
          </cell>
          <cell r="N223">
            <v>555.43539698615996</v>
          </cell>
        </row>
        <row r="224">
          <cell r="A224" t="str">
            <v>TOTAL</v>
          </cell>
          <cell r="I224">
            <v>0.19484881189623038</v>
          </cell>
          <cell r="J224">
            <v>0.84992685384910982</v>
          </cell>
          <cell r="K224">
            <v>5179.3594107271983</v>
          </cell>
          <cell r="L224">
            <v>6093.1333058406753</v>
          </cell>
          <cell r="M224">
            <v>1009.1920275637546</v>
          </cell>
          <cell r="N224">
            <v>1187.3869180546208</v>
          </cell>
        </row>
        <row r="227">
          <cell r="A227" t="str">
            <v>RESUMO GERAL:</v>
          </cell>
          <cell r="B227" t="str">
            <v>kW</v>
          </cell>
          <cell r="C227" t="str">
            <v>kVA</v>
          </cell>
        </row>
        <row r="228">
          <cell r="A228" t="str">
            <v>DEMANDAS</v>
          </cell>
          <cell r="B228">
            <v>1009.1920275637546</v>
          </cell>
          <cell r="C228">
            <v>1187.3869180546208</v>
          </cell>
        </row>
        <row r="229">
          <cell r="A229" t="str">
            <v>RESERVA     (%)</v>
          </cell>
          <cell r="B229">
            <v>0.2</v>
          </cell>
        </row>
        <row r="230">
          <cell r="A230" t="str">
            <v>FATOR DE SIMULTANEIDADE</v>
          </cell>
          <cell r="B230">
            <v>1</v>
          </cell>
        </row>
        <row r="232">
          <cell r="A232" t="str">
            <v xml:space="preserve">DEMANDA FINAL </v>
          </cell>
          <cell r="B232">
            <v>1211.0304330765055</v>
          </cell>
          <cell r="C232">
            <v>1424.8643016655449</v>
          </cell>
        </row>
        <row r="234">
          <cell r="A234" t="str">
            <v>TENSÃO (V)</v>
          </cell>
          <cell r="B234">
            <v>380</v>
          </cell>
          <cell r="C234" t="str">
            <v>V</v>
          </cell>
        </row>
        <row r="235">
          <cell r="A235" t="str">
            <v>CORRENTE (A)</v>
          </cell>
          <cell r="B235">
            <v>2164.8573371718176</v>
          </cell>
          <cell r="C235" t="str">
            <v>A</v>
          </cell>
        </row>
        <row r="236">
          <cell r="A236" t="str">
            <v>DISJUNTOR GERAL</v>
          </cell>
          <cell r="B236">
            <v>1250</v>
          </cell>
          <cell r="C236" t="str">
            <v>A</v>
          </cell>
        </row>
        <row r="238">
          <cell r="A238" t="str">
            <v>ADOTADO GERADOR DE 1165/1040KVA</v>
          </cell>
        </row>
        <row r="243">
          <cell r="A243" t="str">
            <v>TABELA DE EMERGÊNICA GERAL – 1º FASE</v>
          </cell>
        </row>
        <row r="245">
          <cell r="A245" t="str">
            <v>FINALIDADE</v>
          </cell>
          <cell r="B245" t="str">
            <v>POT. UNIT. (kW)</v>
          </cell>
          <cell r="C245" t="str">
            <v>POT. UNIT. (CV)</v>
          </cell>
          <cell r="D245" t="str">
            <v>T I P O</v>
          </cell>
          <cell r="E245" t="str">
            <v>POT-M (KW)</v>
          </cell>
          <cell r="F245" t="str">
            <v>FP- M</v>
          </cell>
          <cell r="G245" t="str">
            <v>QTDE.</v>
          </cell>
          <cell r="H245" t="str">
            <v>PÓLOS</v>
          </cell>
          <cell r="I245" t="str">
            <v>F.D.</v>
          </cell>
          <cell r="J245" t="str">
            <v>F.P.</v>
          </cell>
          <cell r="K245" t="str">
            <v>POT. INSTALADA (kW)</v>
          </cell>
          <cell r="L245" t="str">
            <v>POT. INSTALADA (kVA)</v>
          </cell>
          <cell r="M245" t="str">
            <v>POT. DEMANDADA (kW)</v>
          </cell>
          <cell r="N245" t="str">
            <v>POT. DEMANDADA (kVA)</v>
          </cell>
        </row>
        <row r="246">
          <cell r="A246" t="str">
            <v>BARRAMENTO BLINDADO BB1.1/1.3 – ILUMINAÇÃO HALL</v>
          </cell>
          <cell r="B246">
            <v>123.78</v>
          </cell>
          <cell r="E246" t="e">
            <v>#N/A</v>
          </cell>
          <cell r="F246" t="e">
            <v>#N/A</v>
          </cell>
          <cell r="G246">
            <v>1</v>
          </cell>
          <cell r="I246">
            <v>0.72387274236801691</v>
          </cell>
          <cell r="J246">
            <v>0.98</v>
          </cell>
          <cell r="K246">
            <v>123.78</v>
          </cell>
          <cell r="L246">
            <v>126.30612244897959</v>
          </cell>
          <cell r="M246">
            <v>89.600968050313128</v>
          </cell>
          <cell r="N246">
            <v>91.4295592350134</v>
          </cell>
        </row>
        <row r="247">
          <cell r="A247" t="str">
            <v>QD-B1-3S</v>
          </cell>
          <cell r="B247">
            <v>140.32509426511928</v>
          </cell>
          <cell r="E247" t="e">
            <v>#N/A</v>
          </cell>
          <cell r="F247" t="e">
            <v>#N/A</v>
          </cell>
          <cell r="G247">
            <v>1</v>
          </cell>
          <cell r="I247">
            <v>1</v>
          </cell>
          <cell r="J247">
            <v>0.77296462798671983</v>
          </cell>
          <cell r="K247">
            <v>140.32509426511928</v>
          </cell>
          <cell r="L247">
            <v>181.54141752982022</v>
          </cell>
          <cell r="M247">
            <v>140.32509426511928</v>
          </cell>
          <cell r="N247">
            <v>181.54141752982022</v>
          </cell>
        </row>
        <row r="248">
          <cell r="A248" t="str">
            <v>NO BREAK</v>
          </cell>
          <cell r="B248">
            <v>30</v>
          </cell>
          <cell r="G248">
            <v>2</v>
          </cell>
          <cell r="I248">
            <v>0.5</v>
          </cell>
          <cell r="J248">
            <v>1</v>
          </cell>
          <cell r="K248">
            <v>60</v>
          </cell>
          <cell r="L248">
            <v>60</v>
          </cell>
          <cell r="M248">
            <v>30</v>
          </cell>
          <cell r="N248">
            <v>30</v>
          </cell>
        </row>
        <row r="249">
          <cell r="A249" t="str">
            <v>ILUMINAÇÃO E COMANDO ELEVADORES SUBSOLO</v>
          </cell>
          <cell r="B249">
            <v>1.3</v>
          </cell>
          <cell r="E249" t="e">
            <v>#N/A</v>
          </cell>
          <cell r="F249" t="e">
            <v>#N/A</v>
          </cell>
          <cell r="G249">
            <v>1</v>
          </cell>
          <cell r="I249">
            <v>0.74</v>
          </cell>
          <cell r="J249">
            <v>0.8</v>
          </cell>
          <cell r="K249">
            <v>1.3</v>
          </cell>
          <cell r="L249">
            <v>1.625</v>
          </cell>
          <cell r="M249">
            <v>0.96199999999999997</v>
          </cell>
          <cell r="N249">
            <v>1.2024999999999999</v>
          </cell>
        </row>
        <row r="250">
          <cell r="A250" t="str">
            <v>ELEVADORES GARAGEM</v>
          </cell>
          <cell r="B250">
            <v>20</v>
          </cell>
          <cell r="E250" t="e">
            <v>#N/A</v>
          </cell>
          <cell r="F250" t="e">
            <v>#N/A</v>
          </cell>
          <cell r="G250">
            <v>2</v>
          </cell>
          <cell r="I250">
            <v>0.74</v>
          </cell>
          <cell r="J250">
            <v>0.8</v>
          </cell>
          <cell r="K250">
            <v>40</v>
          </cell>
          <cell r="L250">
            <v>50</v>
          </cell>
          <cell r="M250">
            <v>29.6</v>
          </cell>
          <cell r="N250">
            <v>37</v>
          </cell>
        </row>
        <row r="251">
          <cell r="A251" t="str">
            <v>ELEVADORES ZONA BAIXA</v>
          </cell>
          <cell r="B251">
            <v>50</v>
          </cell>
          <cell r="E251" t="e">
            <v>#N/A</v>
          </cell>
          <cell r="F251" t="e">
            <v>#N/A</v>
          </cell>
          <cell r="G251">
            <v>8</v>
          </cell>
          <cell r="I251">
            <v>0.125</v>
          </cell>
          <cell r="J251">
            <v>0.8</v>
          </cell>
          <cell r="K251">
            <v>400</v>
          </cell>
          <cell r="L251">
            <v>500</v>
          </cell>
          <cell r="M251">
            <v>50</v>
          </cell>
          <cell r="N251">
            <v>62.5</v>
          </cell>
        </row>
        <row r="252">
          <cell r="A252" t="str">
            <v>ILUMINAÇÃO E COMANDO ELEVADORES ZONA BAIXA</v>
          </cell>
          <cell r="B252">
            <v>3</v>
          </cell>
          <cell r="E252" t="e">
            <v>#N/A</v>
          </cell>
          <cell r="F252" t="e">
            <v>#N/A</v>
          </cell>
          <cell r="G252">
            <v>1</v>
          </cell>
          <cell r="I252">
            <v>0.1</v>
          </cell>
          <cell r="J252">
            <v>0.8</v>
          </cell>
          <cell r="K252">
            <v>3</v>
          </cell>
          <cell r="L252">
            <v>3.75</v>
          </cell>
          <cell r="M252">
            <v>0.3</v>
          </cell>
          <cell r="N252">
            <v>0.375</v>
          </cell>
        </row>
        <row r="253">
          <cell r="A253" t="str">
            <v>ELEVADOR DE SEGUANÇA</v>
          </cell>
          <cell r="B253">
            <v>35</v>
          </cell>
          <cell r="E253" t="e">
            <v>#N/A</v>
          </cell>
          <cell r="F253" t="e">
            <v>#N/A</v>
          </cell>
          <cell r="G253">
            <v>1</v>
          </cell>
          <cell r="I253">
            <v>1</v>
          </cell>
          <cell r="J253">
            <v>0.8</v>
          </cell>
          <cell r="K253">
            <v>35</v>
          </cell>
          <cell r="L253">
            <v>43.75</v>
          </cell>
          <cell r="M253">
            <v>35</v>
          </cell>
          <cell r="N253">
            <v>43.75</v>
          </cell>
        </row>
        <row r="254">
          <cell r="A254" t="str">
            <v>ILUMINAÇÃO E COMANDO ELEVADORE DE SEGURANÇA</v>
          </cell>
          <cell r="B254">
            <v>3</v>
          </cell>
          <cell r="E254" t="e">
            <v>#N/A</v>
          </cell>
          <cell r="F254" t="e">
            <v>#N/A</v>
          </cell>
          <cell r="G254">
            <v>1</v>
          </cell>
          <cell r="I254">
            <v>1</v>
          </cell>
          <cell r="J254">
            <v>0.8</v>
          </cell>
          <cell r="K254">
            <v>3</v>
          </cell>
          <cell r="L254">
            <v>3.75</v>
          </cell>
          <cell r="M254">
            <v>3</v>
          </cell>
          <cell r="N254">
            <v>3.75</v>
          </cell>
        </row>
        <row r="255">
          <cell r="A255" t="str">
            <v>PRESSURIZAÇÃO ESCADA 5SS</v>
          </cell>
          <cell r="B255">
            <v>6.3805104408352662</v>
          </cell>
          <cell r="C255">
            <v>7.5</v>
          </cell>
          <cell r="D255" t="str">
            <v>C</v>
          </cell>
          <cell r="E255">
            <v>6.3805104408352662</v>
          </cell>
          <cell r="F255">
            <v>0.8</v>
          </cell>
          <cell r="G255">
            <v>4</v>
          </cell>
          <cell r="I255">
            <v>0.5</v>
          </cell>
          <cell r="J255">
            <v>0.8</v>
          </cell>
          <cell r="K255">
            <v>25.522041763341065</v>
          </cell>
          <cell r="L255">
            <v>31.902552204176331</v>
          </cell>
          <cell r="M255">
            <v>12.761020881670532</v>
          </cell>
          <cell r="N255">
            <v>15.951276102088165</v>
          </cell>
        </row>
        <row r="256">
          <cell r="A256" t="str">
            <v>PRESSURIZAÇÃO ESCADA 3SS</v>
          </cell>
          <cell r="B256">
            <v>8.6705202312138727</v>
          </cell>
          <cell r="C256">
            <v>10</v>
          </cell>
          <cell r="D256" t="str">
            <v>C</v>
          </cell>
          <cell r="E256">
            <v>8.6705202312138727</v>
          </cell>
          <cell r="F256">
            <v>0.85</v>
          </cell>
          <cell r="G256">
            <v>2</v>
          </cell>
          <cell r="I256">
            <v>0.5</v>
          </cell>
          <cell r="J256">
            <v>0.85</v>
          </cell>
          <cell r="K256">
            <v>17.341040462427745</v>
          </cell>
          <cell r="L256">
            <v>20.401224073444407</v>
          </cell>
          <cell r="M256">
            <v>8.6705202312138727</v>
          </cell>
          <cell r="N256">
            <v>10.200612036722204</v>
          </cell>
        </row>
        <row r="257">
          <cell r="A257" t="str">
            <v>PRESSURIZAÇÃO ESCADA 1SS</v>
          </cell>
          <cell r="B257">
            <v>16.930022573363431</v>
          </cell>
          <cell r="C257">
            <v>20</v>
          </cell>
          <cell r="D257" t="str">
            <v>C</v>
          </cell>
          <cell r="E257">
            <v>16.930022573363431</v>
          </cell>
          <cell r="F257">
            <v>0.84</v>
          </cell>
          <cell r="G257">
            <v>5</v>
          </cell>
          <cell r="I257">
            <v>0.8</v>
          </cell>
          <cell r="J257">
            <v>0.84</v>
          </cell>
          <cell r="K257">
            <v>84.650112866817153</v>
          </cell>
          <cell r="L257">
            <v>100.77394388906805</v>
          </cell>
          <cell r="M257">
            <v>67.720090293453723</v>
          </cell>
          <cell r="N257">
            <v>80.619155111254443</v>
          </cell>
        </row>
        <row r="258">
          <cell r="A258" t="str">
            <v>EXAUSTÃO DE FUMAÇA</v>
          </cell>
          <cell r="B258">
            <v>16.930022573363431</v>
          </cell>
          <cell r="C258">
            <v>20</v>
          </cell>
          <cell r="D258" t="str">
            <v>C</v>
          </cell>
          <cell r="E258">
            <v>16.930022573363431</v>
          </cell>
          <cell r="F258">
            <v>0.84</v>
          </cell>
          <cell r="G258">
            <v>2</v>
          </cell>
          <cell r="I258">
            <v>1</v>
          </cell>
          <cell r="J258">
            <v>0.84</v>
          </cell>
          <cell r="K258">
            <v>33.860045146726861</v>
          </cell>
          <cell r="L258">
            <v>40.309577555627214</v>
          </cell>
          <cell r="M258">
            <v>33.860045146726861</v>
          </cell>
          <cell r="N258">
            <v>40.309577555627214</v>
          </cell>
        </row>
        <row r="259">
          <cell r="A259" t="str">
            <v>ELEVADOR DE SEGUANÇA</v>
          </cell>
          <cell r="B259">
            <v>35</v>
          </cell>
          <cell r="E259" t="e">
            <v>#N/A</v>
          </cell>
          <cell r="F259" t="e">
            <v>#N/A</v>
          </cell>
          <cell r="G259">
            <v>1</v>
          </cell>
          <cell r="I259">
            <v>1</v>
          </cell>
          <cell r="J259">
            <v>0.8</v>
          </cell>
          <cell r="K259">
            <v>35</v>
          </cell>
          <cell r="L259">
            <v>43.75</v>
          </cell>
          <cell r="M259">
            <v>35</v>
          </cell>
          <cell r="N259">
            <v>43.75</v>
          </cell>
        </row>
        <row r="260">
          <cell r="A260" t="str">
            <v>ILUMINAÇÃO E COMANDO ELEVADORE DE SEGURANÇA</v>
          </cell>
          <cell r="B260">
            <v>3</v>
          </cell>
          <cell r="E260" t="e">
            <v>#N/A</v>
          </cell>
          <cell r="F260" t="e">
            <v>#N/A</v>
          </cell>
          <cell r="G260">
            <v>1</v>
          </cell>
          <cell r="I260">
            <v>1</v>
          </cell>
          <cell r="J260">
            <v>0.8</v>
          </cell>
          <cell r="K260">
            <v>3</v>
          </cell>
          <cell r="L260">
            <v>3.75</v>
          </cell>
          <cell r="M260">
            <v>3</v>
          </cell>
          <cell r="N260">
            <v>3.75</v>
          </cell>
        </row>
        <row r="261">
          <cell r="A261" t="str">
            <v>PRESSURIZAÇÃO ESCADA 5SS</v>
          </cell>
          <cell r="B261">
            <v>6.3805104408352662</v>
          </cell>
          <cell r="C261">
            <v>7.5</v>
          </cell>
          <cell r="D261" t="str">
            <v>C</v>
          </cell>
          <cell r="E261">
            <v>6.3805104408352662</v>
          </cell>
          <cell r="F261">
            <v>0.8</v>
          </cell>
          <cell r="G261">
            <v>4</v>
          </cell>
          <cell r="I261">
            <v>0.5</v>
          </cell>
          <cell r="J261">
            <v>0.8</v>
          </cell>
          <cell r="K261">
            <v>25.522041763341065</v>
          </cell>
          <cell r="L261">
            <v>31.902552204176331</v>
          </cell>
          <cell r="M261">
            <v>12.761020881670532</v>
          </cell>
          <cell r="N261">
            <v>15.951276102088165</v>
          </cell>
        </row>
        <row r="262">
          <cell r="A262" t="str">
            <v>PRESSURIZAÇÃO ESCADA 3SS</v>
          </cell>
          <cell r="B262">
            <v>8.6705202312138727</v>
          </cell>
          <cell r="C262">
            <v>10</v>
          </cell>
          <cell r="D262" t="str">
            <v>C</v>
          </cell>
          <cell r="E262">
            <v>8.6705202312138727</v>
          </cell>
          <cell r="F262">
            <v>0.85</v>
          </cell>
          <cell r="G262">
            <v>2</v>
          </cell>
          <cell r="I262">
            <v>0.5</v>
          </cell>
          <cell r="J262">
            <v>0.85</v>
          </cell>
          <cell r="K262">
            <v>17.341040462427745</v>
          </cell>
          <cell r="L262">
            <v>20.401224073444407</v>
          </cell>
          <cell r="M262">
            <v>8.6705202312138727</v>
          </cell>
          <cell r="N262">
            <v>10.200612036722204</v>
          </cell>
        </row>
        <row r="263">
          <cell r="A263" t="str">
            <v>PRESSURIZAÇÃO ESCADA 1SS</v>
          </cell>
          <cell r="B263">
            <v>16.930022573363431</v>
          </cell>
          <cell r="C263">
            <v>20</v>
          </cell>
          <cell r="D263" t="str">
            <v>C</v>
          </cell>
          <cell r="E263">
            <v>16.930022573363431</v>
          </cell>
          <cell r="F263">
            <v>0.84</v>
          </cell>
          <cell r="G263">
            <v>5</v>
          </cell>
          <cell r="I263">
            <v>0.8</v>
          </cell>
          <cell r="J263">
            <v>0.84</v>
          </cell>
          <cell r="K263">
            <v>84.650112866817153</v>
          </cell>
          <cell r="L263">
            <v>100.77394388906805</v>
          </cell>
          <cell r="M263">
            <v>67.720090293453723</v>
          </cell>
          <cell r="N263">
            <v>80.619155111254443</v>
          </cell>
        </row>
        <row r="264">
          <cell r="A264" t="str">
            <v>EXAUSTÃO DE FUMAÇA</v>
          </cell>
          <cell r="B264">
            <v>16.930022573363431</v>
          </cell>
          <cell r="C264">
            <v>20</v>
          </cell>
          <cell r="D264" t="str">
            <v>C</v>
          </cell>
          <cell r="E264">
            <v>16.930022573363431</v>
          </cell>
          <cell r="F264">
            <v>0.84</v>
          </cell>
          <cell r="G264">
            <v>2</v>
          </cell>
          <cell r="I264">
            <v>1</v>
          </cell>
          <cell r="J264">
            <v>0.84</v>
          </cell>
          <cell r="K264">
            <v>33.860045146726861</v>
          </cell>
          <cell r="L264">
            <v>40.309577555627214</v>
          </cell>
          <cell r="M264">
            <v>33.860045146726861</v>
          </cell>
          <cell r="N264">
            <v>40.309577555627214</v>
          </cell>
        </row>
        <row r="265">
          <cell r="A265" t="str">
            <v>BOMBA DE RECALQUE DE ÓLEO DIESEL</v>
          </cell>
          <cell r="B265">
            <v>2.75</v>
          </cell>
          <cell r="C265">
            <v>3</v>
          </cell>
          <cell r="D265" t="str">
            <v>H</v>
          </cell>
          <cell r="E265">
            <v>2.75</v>
          </cell>
          <cell r="F265">
            <v>0.77</v>
          </cell>
          <cell r="G265">
            <v>2</v>
          </cell>
          <cell r="I265">
            <v>0.5</v>
          </cell>
          <cell r="J265">
            <v>0.77</v>
          </cell>
          <cell r="K265">
            <v>5.5</v>
          </cell>
          <cell r="L265">
            <v>7.1428571428571441</v>
          </cell>
          <cell r="M265">
            <v>2.75</v>
          </cell>
          <cell r="N265">
            <v>3.5714285714285721</v>
          </cell>
        </row>
        <row r="266">
          <cell r="A266" t="str">
            <v>ILUMINAÇÃO E TOMADAS GERADOR</v>
          </cell>
          <cell r="B266">
            <v>11.67</v>
          </cell>
          <cell r="G266">
            <v>1</v>
          </cell>
          <cell r="I266">
            <v>0.9</v>
          </cell>
          <cell r="J266">
            <v>0.94</v>
          </cell>
          <cell r="K266">
            <v>11.67</v>
          </cell>
          <cell r="L266">
            <v>12.414893617021276</v>
          </cell>
          <cell r="M266">
            <v>10.503</v>
          </cell>
          <cell r="N266">
            <v>11.173404255319149</v>
          </cell>
        </row>
        <row r="267">
          <cell r="A267" t="str">
            <v>BOMBA DE INCÊNDIO PRINCIPAL</v>
          </cell>
          <cell r="B267">
            <v>119.56521739130434</v>
          </cell>
          <cell r="C267">
            <v>150</v>
          </cell>
          <cell r="D267" t="str">
            <v>H</v>
          </cell>
          <cell r="E267">
            <v>119.56521739130434</v>
          </cell>
          <cell r="F267">
            <v>0.86</v>
          </cell>
          <cell r="G267">
            <v>1</v>
          </cell>
          <cell r="I267">
            <v>1</v>
          </cell>
          <cell r="J267">
            <v>0.86</v>
          </cell>
          <cell r="K267">
            <v>119.56521739130434</v>
          </cell>
          <cell r="L267">
            <v>139.02932254802832</v>
          </cell>
          <cell r="M267">
            <v>119.56521739130434</v>
          </cell>
          <cell r="N267">
            <v>139.02932254802832</v>
          </cell>
        </row>
        <row r="268">
          <cell r="A268" t="str">
            <v>RETIFICADOR SUBESTAÇÃO</v>
          </cell>
          <cell r="B268">
            <v>10</v>
          </cell>
          <cell r="G268">
            <v>1</v>
          </cell>
          <cell r="I268">
            <v>1</v>
          </cell>
          <cell r="J268">
            <v>0.8</v>
          </cell>
          <cell r="K268">
            <v>10</v>
          </cell>
          <cell r="L268">
            <v>12.5</v>
          </cell>
          <cell r="M268">
            <v>10</v>
          </cell>
          <cell r="N268">
            <v>12.5</v>
          </cell>
        </row>
        <row r="269">
          <cell r="A269" t="str">
            <v>ILUMINAÇÃO HELIPONTO</v>
          </cell>
          <cell r="B269">
            <v>10</v>
          </cell>
          <cell r="E269" t="e">
            <v>#N/A</v>
          </cell>
          <cell r="F269" t="e">
            <v>#N/A</v>
          </cell>
          <cell r="G269">
            <v>1</v>
          </cell>
          <cell r="I269">
            <v>1</v>
          </cell>
          <cell r="J269">
            <v>0.9</v>
          </cell>
          <cell r="K269">
            <v>10</v>
          </cell>
          <cell r="L269">
            <v>11.111111111111111</v>
          </cell>
          <cell r="M269">
            <v>10</v>
          </cell>
          <cell r="N269">
            <v>11.111111111111111</v>
          </cell>
        </row>
        <row r="270">
          <cell r="A270" t="str">
            <v>ELEVADORE HELIPONTO</v>
          </cell>
          <cell r="B270">
            <v>12</v>
          </cell>
          <cell r="E270" t="e">
            <v>#N/A</v>
          </cell>
          <cell r="F270" t="e">
            <v>#N/A</v>
          </cell>
          <cell r="G270">
            <v>2</v>
          </cell>
          <cell r="I270">
            <v>1</v>
          </cell>
          <cell r="J270">
            <v>0.9</v>
          </cell>
          <cell r="K270">
            <v>24</v>
          </cell>
          <cell r="L270">
            <v>26.666666666666664</v>
          </cell>
          <cell r="M270">
            <v>24</v>
          </cell>
          <cell r="N270">
            <v>26.666666666666664</v>
          </cell>
        </row>
        <row r="271">
          <cell r="A271" t="str">
            <v>ILUMINAÇÃO E COMANDO ELEVADORE HELIPONTO</v>
          </cell>
          <cell r="B271">
            <v>1.3</v>
          </cell>
          <cell r="E271" t="e">
            <v>#N/A</v>
          </cell>
          <cell r="F271" t="e">
            <v>#N/A</v>
          </cell>
          <cell r="G271">
            <v>1</v>
          </cell>
          <cell r="I271">
            <v>1</v>
          </cell>
          <cell r="J271">
            <v>0.8</v>
          </cell>
          <cell r="K271">
            <v>1.3</v>
          </cell>
          <cell r="L271">
            <v>1.625</v>
          </cell>
          <cell r="M271">
            <v>1.3</v>
          </cell>
          <cell r="N271">
            <v>1.625</v>
          </cell>
        </row>
        <row r="272">
          <cell r="A272" t="str">
            <v>ELEVADORES ZONA ALTA</v>
          </cell>
          <cell r="B272">
            <v>70</v>
          </cell>
          <cell r="E272" t="e">
            <v>#N/A</v>
          </cell>
          <cell r="F272" t="e">
            <v>#N/A</v>
          </cell>
          <cell r="G272">
            <v>8</v>
          </cell>
          <cell r="I272">
            <v>0.13</v>
          </cell>
          <cell r="J272">
            <v>0.8</v>
          </cell>
          <cell r="K272">
            <v>560</v>
          </cell>
          <cell r="L272">
            <v>700</v>
          </cell>
          <cell r="M272">
            <v>72.8</v>
          </cell>
          <cell r="N272">
            <v>91</v>
          </cell>
        </row>
        <row r="273">
          <cell r="A273" t="str">
            <v>ILUMINAÇÃO E COMANDO ELEVADORES ZONA ALTA</v>
          </cell>
          <cell r="B273">
            <v>3</v>
          </cell>
          <cell r="E273" t="e">
            <v>#N/A</v>
          </cell>
          <cell r="F273" t="e">
            <v>#N/A</v>
          </cell>
          <cell r="G273">
            <v>1</v>
          </cell>
          <cell r="I273">
            <v>0.13</v>
          </cell>
          <cell r="J273">
            <v>0.8</v>
          </cell>
          <cell r="K273">
            <v>3</v>
          </cell>
          <cell r="L273">
            <v>3.75</v>
          </cell>
          <cell r="M273">
            <v>0.39</v>
          </cell>
          <cell r="N273">
            <v>0.48749999999999999</v>
          </cell>
        </row>
        <row r="274">
          <cell r="A274" t="str">
            <v>BARRAMENTO BLINDADO BB2.1/2.3 ESCRITÓRIOS</v>
          </cell>
          <cell r="B274">
            <v>96.05</v>
          </cell>
          <cell r="E274" t="e">
            <v>#N/A</v>
          </cell>
          <cell r="F274" t="e">
            <v>#N/A</v>
          </cell>
          <cell r="G274">
            <v>1</v>
          </cell>
          <cell r="I274">
            <v>1</v>
          </cell>
          <cell r="J274">
            <v>0.98</v>
          </cell>
          <cell r="K274">
            <v>96.05</v>
          </cell>
          <cell r="L274">
            <v>98.010204081632637</v>
          </cell>
          <cell r="M274">
            <v>96.05</v>
          </cell>
          <cell r="N274">
            <v>98.010204081632637</v>
          </cell>
        </row>
        <row r="275">
          <cell r="A275" t="str">
            <v>TOTAL</v>
          </cell>
          <cell r="I275">
            <v>0.50301320878545841</v>
          </cell>
          <cell r="J275">
            <v>0.850036125133944</v>
          </cell>
          <cell r="K275">
            <v>2008.2367921350492</v>
          </cell>
          <cell r="L275">
            <v>2417.2471905907491</v>
          </cell>
          <cell r="M275">
            <v>1010.1696328128667</v>
          </cell>
          <cell r="N275">
            <v>1188.3843556104039</v>
          </cell>
        </row>
        <row r="278">
          <cell r="A278" t="str">
            <v>RESUMO GERAL:</v>
          </cell>
          <cell r="B278" t="str">
            <v>kW</v>
          </cell>
          <cell r="C278" t="str">
            <v>kVA</v>
          </cell>
        </row>
        <row r="279">
          <cell r="A279" t="str">
            <v>DEMANDAS</v>
          </cell>
          <cell r="B279">
            <v>1010.1696328128667</v>
          </cell>
          <cell r="C279">
            <v>1188.3843556104039</v>
          </cell>
        </row>
        <row r="280">
          <cell r="A280" t="str">
            <v>RESERVA     (%)</v>
          </cell>
          <cell r="B280">
            <v>0</v>
          </cell>
        </row>
        <row r="281">
          <cell r="A281" t="str">
            <v>FATOR DE SIMULTANEIDADE</v>
          </cell>
          <cell r="B281">
            <v>0.8</v>
          </cell>
        </row>
        <row r="283">
          <cell r="A283" t="str">
            <v xml:space="preserve">DEMANDA FINAL </v>
          </cell>
          <cell r="B283">
            <v>808.13570625029342</v>
          </cell>
          <cell r="C283">
            <v>950.70748448832319</v>
          </cell>
        </row>
        <row r="285">
          <cell r="A285" t="str">
            <v>TENSÃO (V)</v>
          </cell>
          <cell r="B285">
            <v>380</v>
          </cell>
          <cell r="C285" t="str">
            <v>V</v>
          </cell>
        </row>
        <row r="286">
          <cell r="A286" t="str">
            <v>CORRENTE (A)</v>
          </cell>
          <cell r="B286">
            <v>1444.4505844471721</v>
          </cell>
          <cell r="C286" t="str">
            <v>A</v>
          </cell>
        </row>
        <row r="287">
          <cell r="A287" t="str">
            <v>DISJUNTOR GERAL</v>
          </cell>
          <cell r="B287">
            <v>1250</v>
          </cell>
          <cell r="C287" t="str">
            <v>A</v>
          </cell>
        </row>
        <row r="289">
          <cell r="A289" t="str">
            <v>ADOTADO GERADOR DE 1040KVA/830KW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LET&amp;AC"/>
      <sheetName val="Cabos"/>
      <sheetName val="ATERR"/>
      <sheetName val="ILUM"/>
      <sheetName val="Memoria"/>
      <sheetName val="Paineis"/>
      <sheetName val="Lista Cabos Compras"/>
      <sheetName val="Lista Cabos Compras (Apoio)"/>
      <sheetName val="Lista Materiais"/>
      <sheetName val="DADOS"/>
      <sheetName val="Anexos"/>
      <sheetName val="Capa  LISTA C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 "/>
      <sheetName val="CAPA 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ÁRIOS"/>
      <sheetName val="Plan1"/>
      <sheetName val="BDI"/>
      <sheetName val="ORÇAMENTO"/>
      <sheetName val="CRONOGRAMA"/>
    </sheetNames>
    <sheetDataSet>
      <sheetData sheetId="0" refreshError="1"/>
      <sheetData sheetId="1" refreshError="1">
        <row r="3">
          <cell r="E3" t="str">
            <v>Selecionar</v>
          </cell>
        </row>
        <row r="4">
          <cell r="E4" t="str">
            <v>Item 01</v>
          </cell>
        </row>
        <row r="5">
          <cell r="E5" t="str">
            <v>Item 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O BDI"/>
      <sheetName val="INSUMOS"/>
      <sheetName val="COMPOSIÇÃO"/>
      <sheetName val="QUANTITATIVO"/>
      <sheetName val="CÁLCULO_DO_BDI"/>
      <sheetName val="Con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"/>
      <sheetName val="resumo"/>
      <sheetName val="ORCAMENTO"/>
      <sheetName val="ADMI_25.01"/>
      <sheetName val="ITEM 25 - ADIMINS. LOCAL"/>
      <sheetName val="20.01-04-EL_SP_SON_SEG"/>
      <sheetName val="20.05 - HS"/>
      <sheetName val="20.06-INC"/>
      <sheetName val="20.07- GLP"/>
      <sheetName val="ITEM 22.01 SINALIZACAO"/>
    </sheetNames>
    <sheetDataSet>
      <sheetData sheetId="0" refreshError="1"/>
      <sheetData sheetId="1" refreshError="1"/>
      <sheetData sheetId="2" refreshError="1"/>
      <sheetData sheetId="3" refreshError="1">
        <row r="48">
          <cell r="G48">
            <v>306106.84999999998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showOutlineSymbols="0" showWhiteSpace="0" zoomScale="115" zoomScaleNormal="115" workbookViewId="0">
      <selection activeCell="A60" sqref="A60:I60"/>
    </sheetView>
  </sheetViews>
  <sheetFormatPr defaultRowHeight="14.25" x14ac:dyDescent="0.2"/>
  <cols>
    <col min="1" max="1" width="10" bestFit="1" customWidth="1"/>
    <col min="2" max="2" width="15.125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  <col min="11" max="11" width="13" hidden="1" customWidth="1"/>
    <col min="12" max="13" width="9" hidden="1" customWidth="1"/>
  </cols>
  <sheetData>
    <row r="1" spans="1:11" ht="15" x14ac:dyDescent="0.2">
      <c r="A1" s="88"/>
      <c r="B1" s="88"/>
      <c r="C1" s="88"/>
      <c r="D1" s="88" t="s">
        <v>0</v>
      </c>
      <c r="E1" s="130" t="s">
        <v>1</v>
      </c>
      <c r="F1" s="130"/>
      <c r="G1" s="130" t="s">
        <v>2</v>
      </c>
      <c r="H1" s="130"/>
      <c r="I1" s="130" t="s">
        <v>3</v>
      </c>
      <c r="K1" s="1"/>
    </row>
    <row r="2" spans="1:11" ht="80.099999999999994" customHeight="1" x14ac:dyDescent="0.2">
      <c r="A2" s="89"/>
      <c r="B2" s="89"/>
      <c r="C2" s="89"/>
      <c r="D2" s="89" t="s">
        <v>4</v>
      </c>
      <c r="E2" s="131" t="s">
        <v>5</v>
      </c>
      <c r="F2" s="131"/>
      <c r="G2" s="131" t="s">
        <v>6</v>
      </c>
      <c r="H2" s="131"/>
      <c r="I2" s="131" t="s">
        <v>7</v>
      </c>
      <c r="K2" s="5"/>
    </row>
    <row r="3" spans="1:11" ht="24" customHeight="1" x14ac:dyDescent="0.25">
      <c r="A3" s="132" t="s">
        <v>345</v>
      </c>
      <c r="B3" s="133"/>
      <c r="C3" s="133"/>
      <c r="D3" s="133"/>
      <c r="E3" s="133"/>
      <c r="F3" s="133"/>
      <c r="G3" s="133"/>
      <c r="H3" s="133"/>
      <c r="I3" s="133"/>
    </row>
    <row r="4" spans="1:11" ht="30" customHeight="1" x14ac:dyDescent="0.2">
      <c r="A4" s="90" t="s">
        <v>8</v>
      </c>
      <c r="B4" s="91" t="s">
        <v>9</v>
      </c>
      <c r="C4" s="90" t="s">
        <v>10</v>
      </c>
      <c r="D4" s="2" t="s">
        <v>11</v>
      </c>
      <c r="E4" s="3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K4" s="17" t="s">
        <v>138</v>
      </c>
    </row>
    <row r="5" spans="1:11" s="79" customFormat="1" ht="24" customHeight="1" x14ac:dyDescent="0.2">
      <c r="A5" s="92" t="s">
        <v>17</v>
      </c>
      <c r="B5" s="92"/>
      <c r="C5" s="92"/>
      <c r="D5" s="76" t="s">
        <v>18</v>
      </c>
      <c r="E5" s="76"/>
      <c r="F5" s="77"/>
      <c r="G5" s="76"/>
      <c r="H5" s="76"/>
      <c r="I5" s="78">
        <f>I6+I10+I12+I20+I23</f>
        <v>72389.440000000002</v>
      </c>
      <c r="K5" s="78">
        <f>K6+K10+K12+K20+K23</f>
        <v>56098.28</v>
      </c>
    </row>
    <row r="6" spans="1:11" s="79" customFormat="1" ht="24" customHeight="1" x14ac:dyDescent="0.2">
      <c r="A6" s="92" t="s">
        <v>19</v>
      </c>
      <c r="B6" s="92"/>
      <c r="C6" s="92"/>
      <c r="D6" s="76" t="s">
        <v>20</v>
      </c>
      <c r="E6" s="76"/>
      <c r="F6" s="77"/>
      <c r="G6" s="76"/>
      <c r="H6" s="76"/>
      <c r="I6" s="78">
        <f>SUM(I7:I9)</f>
        <v>2402.44</v>
      </c>
      <c r="K6" s="78">
        <f>SUM(K7:K9)</f>
        <v>1861.52</v>
      </c>
    </row>
    <row r="7" spans="1:11" s="79" customFormat="1" ht="31.5" customHeight="1" x14ac:dyDescent="0.2">
      <c r="A7" s="93" t="s">
        <v>21</v>
      </c>
      <c r="B7" s="94" t="s">
        <v>22</v>
      </c>
      <c r="C7" s="93" t="s">
        <v>23</v>
      </c>
      <c r="D7" s="80" t="s">
        <v>24</v>
      </c>
      <c r="E7" s="82" t="s">
        <v>25</v>
      </c>
      <c r="F7" s="81">
        <v>4</v>
      </c>
      <c r="G7" s="101">
        <f>'Anexo 4 - CPU'!J8</f>
        <v>400</v>
      </c>
      <c r="H7" s="101">
        <f>TRUNC(G7 * (1 +$G$2), 2)</f>
        <v>516.24</v>
      </c>
      <c r="I7" s="83">
        <f>TRUNC(F7 * H7, 2)</f>
        <v>2064.96</v>
      </c>
      <c r="K7" s="83">
        <f>TRUNC(F7 * G7, 2)</f>
        <v>1600</v>
      </c>
    </row>
    <row r="8" spans="1:11" s="79" customFormat="1" ht="31.5" customHeight="1" x14ac:dyDescent="0.2">
      <c r="A8" s="93" t="s">
        <v>26</v>
      </c>
      <c r="B8" s="94" t="s">
        <v>27</v>
      </c>
      <c r="C8" s="93" t="s">
        <v>28</v>
      </c>
      <c r="D8" s="80" t="s">
        <v>29</v>
      </c>
      <c r="E8" s="82" t="s">
        <v>30</v>
      </c>
      <c r="F8" s="81">
        <v>8</v>
      </c>
      <c r="G8" s="101">
        <f>'Anexo 4 - CPU'!J16</f>
        <v>19.689999999999998</v>
      </c>
      <c r="H8" s="101">
        <f>TRUNC(G8 * (1 +$G$2), 2)</f>
        <v>25.41</v>
      </c>
      <c r="I8" s="83">
        <f>TRUNC(F8 * H8, 2)</f>
        <v>203.28</v>
      </c>
      <c r="K8" s="83">
        <f t="shared" ref="K8:K27" si="0">TRUNC(F8 * G8, 2)</f>
        <v>157.52000000000001</v>
      </c>
    </row>
    <row r="9" spans="1:11" s="79" customFormat="1" ht="65.099999999999994" customHeight="1" x14ac:dyDescent="0.2">
      <c r="A9" s="95" t="s">
        <v>31</v>
      </c>
      <c r="B9" s="96" t="s">
        <v>32</v>
      </c>
      <c r="C9" s="95" t="s">
        <v>28</v>
      </c>
      <c r="D9" s="84" t="s">
        <v>33</v>
      </c>
      <c r="E9" s="86" t="s">
        <v>34</v>
      </c>
      <c r="F9" s="85">
        <v>4</v>
      </c>
      <c r="G9" s="102">
        <v>26</v>
      </c>
      <c r="H9" s="102">
        <f>TRUNC(G9 * (1 +$G$2), 2)</f>
        <v>33.549999999999997</v>
      </c>
      <c r="I9" s="87">
        <f>TRUNC(F9 * H9, 2)</f>
        <v>134.19999999999999</v>
      </c>
      <c r="K9" s="83">
        <f t="shared" si="0"/>
        <v>104</v>
      </c>
    </row>
    <row r="10" spans="1:11" s="79" customFormat="1" ht="24" customHeight="1" x14ac:dyDescent="0.2">
      <c r="A10" s="92" t="s">
        <v>35</v>
      </c>
      <c r="B10" s="92"/>
      <c r="C10" s="92"/>
      <c r="D10" s="76" t="s">
        <v>36</v>
      </c>
      <c r="E10" s="76"/>
      <c r="F10" s="77"/>
      <c r="G10" s="92"/>
      <c r="H10" s="92"/>
      <c r="I10" s="78">
        <f>SUM(I11)</f>
        <v>378.54</v>
      </c>
      <c r="K10" s="78">
        <f>SUM(K11)</f>
        <v>293.49</v>
      </c>
    </row>
    <row r="11" spans="1:11" s="79" customFormat="1" ht="41.25" customHeight="1" x14ac:dyDescent="0.2">
      <c r="A11" s="93" t="s">
        <v>37</v>
      </c>
      <c r="B11" s="94" t="s">
        <v>38</v>
      </c>
      <c r="C11" s="93" t="s">
        <v>23</v>
      </c>
      <c r="D11" s="80" t="s">
        <v>39</v>
      </c>
      <c r="E11" s="82" t="s">
        <v>40</v>
      </c>
      <c r="F11" s="81">
        <v>27</v>
      </c>
      <c r="G11" s="101">
        <f>'Anexo 4 - CPU'!J23:J23</f>
        <v>10.870000000000001</v>
      </c>
      <c r="H11" s="101">
        <f>TRUNC(G11 * (1 +$G$2), 2)</f>
        <v>14.02</v>
      </c>
      <c r="I11" s="83">
        <f>TRUNC(F11 * H11, 2)</f>
        <v>378.54</v>
      </c>
      <c r="K11" s="83">
        <f t="shared" si="0"/>
        <v>293.49</v>
      </c>
    </row>
    <row r="12" spans="1:11" s="79" customFormat="1" ht="24" customHeight="1" x14ac:dyDescent="0.2">
      <c r="A12" s="92" t="s">
        <v>41</v>
      </c>
      <c r="B12" s="92"/>
      <c r="C12" s="92"/>
      <c r="D12" s="76" t="s">
        <v>42</v>
      </c>
      <c r="E12" s="76"/>
      <c r="F12" s="77"/>
      <c r="G12" s="92"/>
      <c r="H12" s="92"/>
      <c r="I12" s="78">
        <f>SUM(I13:I19)</f>
        <v>4277.45</v>
      </c>
      <c r="K12" s="78">
        <f>SUM(K13:K19)</f>
        <v>3315.15</v>
      </c>
    </row>
    <row r="13" spans="1:11" s="79" customFormat="1" ht="49.5" customHeight="1" x14ac:dyDescent="0.2">
      <c r="A13" s="93" t="s">
        <v>43</v>
      </c>
      <c r="B13" s="94" t="s">
        <v>44</v>
      </c>
      <c r="C13" s="93" t="s">
        <v>28</v>
      </c>
      <c r="D13" s="80" t="s">
        <v>45</v>
      </c>
      <c r="E13" s="82" t="s">
        <v>40</v>
      </c>
      <c r="F13" s="81">
        <v>27</v>
      </c>
      <c r="G13" s="101">
        <f>'Anexo 4 - CPU'!J31</f>
        <v>7.7999999999999989</v>
      </c>
      <c r="H13" s="101">
        <f t="shared" ref="H13:H19" si="1">TRUNC(G13 * (1 +$G$2), 2)</f>
        <v>10.06</v>
      </c>
      <c r="I13" s="83">
        <f t="shared" ref="I13:I19" si="2">TRUNC(F13 * H13, 2)</f>
        <v>271.62</v>
      </c>
      <c r="K13" s="83">
        <f t="shared" si="0"/>
        <v>210.6</v>
      </c>
    </row>
    <row r="14" spans="1:11" s="79" customFormat="1" ht="51.95" customHeight="1" x14ac:dyDescent="0.2">
      <c r="A14" s="93" t="s">
        <v>46</v>
      </c>
      <c r="B14" s="94" t="s">
        <v>47</v>
      </c>
      <c r="C14" s="93" t="s">
        <v>28</v>
      </c>
      <c r="D14" s="80" t="s">
        <v>48</v>
      </c>
      <c r="E14" s="82" t="s">
        <v>40</v>
      </c>
      <c r="F14" s="81">
        <v>27</v>
      </c>
      <c r="G14" s="101">
        <f>'Anexo 4 - CPU'!J40</f>
        <v>39.53</v>
      </c>
      <c r="H14" s="101">
        <f t="shared" si="1"/>
        <v>51.01</v>
      </c>
      <c r="I14" s="83">
        <f t="shared" si="2"/>
        <v>1377.27</v>
      </c>
      <c r="K14" s="83">
        <f t="shared" si="0"/>
        <v>1067.31</v>
      </c>
    </row>
    <row r="15" spans="1:11" s="79" customFormat="1" ht="43.5" customHeight="1" x14ac:dyDescent="0.2">
      <c r="A15" s="93" t="s">
        <v>49</v>
      </c>
      <c r="B15" s="94" t="s">
        <v>50</v>
      </c>
      <c r="C15" s="93" t="s">
        <v>23</v>
      </c>
      <c r="D15" s="80" t="s">
        <v>51</v>
      </c>
      <c r="E15" s="82" t="s">
        <v>30</v>
      </c>
      <c r="F15" s="81">
        <v>25</v>
      </c>
      <c r="G15" s="101">
        <f>'Anexo 4 - CPU'!J47</f>
        <v>7.07</v>
      </c>
      <c r="H15" s="101">
        <f t="shared" si="1"/>
        <v>9.1199999999999992</v>
      </c>
      <c r="I15" s="83">
        <f t="shared" si="2"/>
        <v>228</v>
      </c>
      <c r="K15" s="83">
        <f t="shared" si="0"/>
        <v>176.75</v>
      </c>
    </row>
    <row r="16" spans="1:11" s="79" customFormat="1" ht="46.5" customHeight="1" x14ac:dyDescent="0.2">
      <c r="A16" s="93" t="s">
        <v>52</v>
      </c>
      <c r="B16" s="94" t="s">
        <v>53</v>
      </c>
      <c r="C16" s="93" t="s">
        <v>23</v>
      </c>
      <c r="D16" s="80" t="s">
        <v>54</v>
      </c>
      <c r="E16" s="82" t="s">
        <v>55</v>
      </c>
      <c r="F16" s="81">
        <v>22</v>
      </c>
      <c r="G16" s="101">
        <f>'Anexo 4 - CPU'!J56</f>
        <v>31.16</v>
      </c>
      <c r="H16" s="101">
        <f t="shared" si="1"/>
        <v>40.21</v>
      </c>
      <c r="I16" s="83">
        <f t="shared" si="2"/>
        <v>884.62</v>
      </c>
      <c r="K16" s="83">
        <f t="shared" si="0"/>
        <v>685.52</v>
      </c>
    </row>
    <row r="17" spans="1:11" s="79" customFormat="1" ht="33" customHeight="1" x14ac:dyDescent="0.2">
      <c r="A17" s="93" t="s">
        <v>56</v>
      </c>
      <c r="B17" s="94" t="s">
        <v>57</v>
      </c>
      <c r="C17" s="93" t="s">
        <v>23</v>
      </c>
      <c r="D17" s="80" t="s">
        <v>58</v>
      </c>
      <c r="E17" s="82" t="s">
        <v>30</v>
      </c>
      <c r="F17" s="81">
        <v>25</v>
      </c>
      <c r="G17" s="101">
        <f>'Anexo 4 - CPU'!J64</f>
        <v>14.71</v>
      </c>
      <c r="H17" s="101">
        <f t="shared" si="1"/>
        <v>18.98</v>
      </c>
      <c r="I17" s="83">
        <f t="shared" si="2"/>
        <v>474.5</v>
      </c>
      <c r="K17" s="83">
        <f t="shared" si="0"/>
        <v>367.75</v>
      </c>
    </row>
    <row r="18" spans="1:11" s="79" customFormat="1" ht="49.5" customHeight="1" x14ac:dyDescent="0.2">
      <c r="A18" s="93" t="s">
        <v>59</v>
      </c>
      <c r="B18" s="94" t="s">
        <v>60</v>
      </c>
      <c r="C18" s="93" t="s">
        <v>23</v>
      </c>
      <c r="D18" s="80" t="s">
        <v>61</v>
      </c>
      <c r="E18" s="82" t="s">
        <v>30</v>
      </c>
      <c r="F18" s="81">
        <v>39.299999999999997</v>
      </c>
      <c r="G18" s="101">
        <f>'Anexo 4 - CPU'!J71</f>
        <v>8.8000000000000007</v>
      </c>
      <c r="H18" s="101">
        <f t="shared" si="1"/>
        <v>11.35</v>
      </c>
      <c r="I18" s="83">
        <f t="shared" si="2"/>
        <v>446.05</v>
      </c>
      <c r="K18" s="83">
        <f t="shared" si="0"/>
        <v>345.84</v>
      </c>
    </row>
    <row r="19" spans="1:11" s="79" customFormat="1" ht="39" customHeight="1" x14ac:dyDescent="0.2">
      <c r="A19" s="93" t="s">
        <v>62</v>
      </c>
      <c r="B19" s="94" t="s">
        <v>63</v>
      </c>
      <c r="C19" s="93" t="s">
        <v>23</v>
      </c>
      <c r="D19" s="80" t="s">
        <v>64</v>
      </c>
      <c r="E19" s="82" t="s">
        <v>30</v>
      </c>
      <c r="F19" s="81">
        <v>39.299999999999997</v>
      </c>
      <c r="G19" s="101">
        <f>'Anexo 4 - CPU'!J78</f>
        <v>11.74</v>
      </c>
      <c r="H19" s="101">
        <f t="shared" si="1"/>
        <v>15.15</v>
      </c>
      <c r="I19" s="83">
        <f t="shared" si="2"/>
        <v>595.39</v>
      </c>
      <c r="K19" s="83">
        <f t="shared" si="0"/>
        <v>461.38</v>
      </c>
    </row>
    <row r="20" spans="1:11" s="79" customFormat="1" ht="24" customHeight="1" x14ac:dyDescent="0.2">
      <c r="A20" s="92" t="s">
        <v>65</v>
      </c>
      <c r="B20" s="92"/>
      <c r="C20" s="92"/>
      <c r="D20" s="76" t="s">
        <v>66</v>
      </c>
      <c r="E20" s="76"/>
      <c r="F20" s="77"/>
      <c r="G20" s="92"/>
      <c r="H20" s="92"/>
      <c r="I20" s="78">
        <f>SUM(I21:I22)</f>
        <v>60614.86</v>
      </c>
      <c r="K20" s="78">
        <f>SUM(K21:K22)</f>
        <v>46973.7</v>
      </c>
    </row>
    <row r="21" spans="1:11" s="79" customFormat="1" ht="45.75" customHeight="1" x14ac:dyDescent="0.2">
      <c r="A21" s="93" t="s">
        <v>67</v>
      </c>
      <c r="B21" s="94" t="s">
        <v>68</v>
      </c>
      <c r="C21" s="93" t="s">
        <v>23</v>
      </c>
      <c r="D21" s="80" t="s">
        <v>353</v>
      </c>
      <c r="E21" s="82" t="s">
        <v>40</v>
      </c>
      <c r="F21" s="81">
        <v>355.6</v>
      </c>
      <c r="G21" s="101">
        <f>'Anexo 4 - CPU'!J86</f>
        <v>41.77</v>
      </c>
      <c r="H21" s="101">
        <f t="shared" ref="H21:H22" si="3">TRUNC(G21 * (1 +$G$2), 2)</f>
        <v>53.9</v>
      </c>
      <c r="I21" s="83">
        <f>TRUNC(F21 * H21, 2)</f>
        <v>19166.84</v>
      </c>
      <c r="K21" s="83">
        <f t="shared" si="0"/>
        <v>14853.41</v>
      </c>
    </row>
    <row r="22" spans="1:11" s="79" customFormat="1" ht="43.5" customHeight="1" x14ac:dyDescent="0.2">
      <c r="A22" s="93" t="s">
        <v>70</v>
      </c>
      <c r="B22" s="94" t="s">
        <v>68</v>
      </c>
      <c r="C22" s="93" t="s">
        <v>23</v>
      </c>
      <c r="D22" s="80" t="s">
        <v>354</v>
      </c>
      <c r="E22" s="82" t="s">
        <v>40</v>
      </c>
      <c r="F22" s="81">
        <v>768.98</v>
      </c>
      <c r="G22" s="101">
        <f>'Anexo 4 - CPU'!J86</f>
        <v>41.77</v>
      </c>
      <c r="H22" s="101">
        <f t="shared" si="3"/>
        <v>53.9</v>
      </c>
      <c r="I22" s="83">
        <f>TRUNC(F22 * H22, 2)</f>
        <v>41448.019999999997</v>
      </c>
      <c r="K22" s="83">
        <f t="shared" si="0"/>
        <v>32120.29</v>
      </c>
    </row>
    <row r="23" spans="1:11" s="79" customFormat="1" ht="24" customHeight="1" x14ac:dyDescent="0.2">
      <c r="A23" s="92" t="s">
        <v>71</v>
      </c>
      <c r="B23" s="92"/>
      <c r="C23" s="92"/>
      <c r="D23" s="76" t="s">
        <v>72</v>
      </c>
      <c r="E23" s="76"/>
      <c r="F23" s="77"/>
      <c r="G23" s="92"/>
      <c r="H23" s="92"/>
      <c r="I23" s="78">
        <f>SUM(I24:I27)</f>
        <v>4716.1500000000005</v>
      </c>
      <c r="K23" s="78">
        <f>SUM(K24:K27)</f>
        <v>3654.42</v>
      </c>
    </row>
    <row r="24" spans="1:11" s="79" customFormat="1" ht="33" customHeight="1" x14ac:dyDescent="0.2">
      <c r="A24" s="93" t="s">
        <v>73</v>
      </c>
      <c r="B24" s="97" t="s">
        <v>349</v>
      </c>
      <c r="C24" s="93" t="s">
        <v>23</v>
      </c>
      <c r="D24" s="80" t="s">
        <v>350</v>
      </c>
      <c r="E24" s="82" t="s">
        <v>30</v>
      </c>
      <c r="F24" s="81">
        <v>46</v>
      </c>
      <c r="G24" s="101">
        <f>'Anexo 4 - CPU'!J93</f>
        <v>37.32</v>
      </c>
      <c r="H24" s="101">
        <f t="shared" ref="H24:H27" si="4">TRUNC(G24 * (1 +$G$2), 2)</f>
        <v>48.16</v>
      </c>
      <c r="I24" s="83">
        <f>TRUNC(F24 * H24, 2)</f>
        <v>2215.36</v>
      </c>
      <c r="K24" s="83">
        <f t="shared" si="0"/>
        <v>1716.72</v>
      </c>
    </row>
    <row r="25" spans="1:11" s="79" customFormat="1" ht="38.25" x14ac:dyDescent="0.2">
      <c r="A25" s="93" t="s">
        <v>75</v>
      </c>
      <c r="B25" s="94" t="s">
        <v>76</v>
      </c>
      <c r="C25" s="93" t="s">
        <v>23</v>
      </c>
      <c r="D25" s="80" t="s">
        <v>77</v>
      </c>
      <c r="E25" s="82" t="s">
        <v>78</v>
      </c>
      <c r="F25" s="81">
        <v>10</v>
      </c>
      <c r="G25" s="101">
        <f>'Anexo 4 - CPU'!J102</f>
        <v>125.33</v>
      </c>
      <c r="H25" s="101">
        <f t="shared" si="4"/>
        <v>161.75</v>
      </c>
      <c r="I25" s="83">
        <f>TRUNC(F25 * H25, 2)</f>
        <v>1617.5</v>
      </c>
      <c r="K25" s="83">
        <f>TRUNC(F25 * G25, 2)</f>
        <v>1253.3</v>
      </c>
    </row>
    <row r="26" spans="1:11" s="79" customFormat="1" ht="38.25" x14ac:dyDescent="0.2">
      <c r="A26" s="93" t="s">
        <v>79</v>
      </c>
      <c r="B26" s="94" t="s">
        <v>80</v>
      </c>
      <c r="C26" s="93" t="s">
        <v>23</v>
      </c>
      <c r="D26" s="80" t="s">
        <v>81</v>
      </c>
      <c r="E26" s="82" t="s">
        <v>40</v>
      </c>
      <c r="F26" s="81">
        <v>0.84099999999999997</v>
      </c>
      <c r="G26" s="101">
        <f>'Anexo 4 - CPU'!J109</f>
        <v>19.649999999999999</v>
      </c>
      <c r="H26" s="101">
        <f t="shared" si="4"/>
        <v>25.36</v>
      </c>
      <c r="I26" s="83">
        <f>TRUNC(F26 * H26, 2)</f>
        <v>21.32</v>
      </c>
      <c r="K26" s="83">
        <f t="shared" si="0"/>
        <v>16.52</v>
      </c>
    </row>
    <row r="27" spans="1:11" s="79" customFormat="1" ht="38.25" x14ac:dyDescent="0.2">
      <c r="A27" s="93" t="s">
        <v>82</v>
      </c>
      <c r="B27" s="94" t="s">
        <v>83</v>
      </c>
      <c r="C27" s="93" t="s">
        <v>23</v>
      </c>
      <c r="D27" s="80" t="s">
        <v>84</v>
      </c>
      <c r="E27" s="82" t="s">
        <v>40</v>
      </c>
      <c r="F27" s="81">
        <v>0.84099999999999997</v>
      </c>
      <c r="G27" s="101">
        <f>'Anexo 4 - CPU'!J117</f>
        <v>794.16</v>
      </c>
      <c r="H27" s="101">
        <f t="shared" si="4"/>
        <v>1024.94</v>
      </c>
      <c r="I27" s="83">
        <f>TRUNC(F27 * H27, 2)</f>
        <v>861.97</v>
      </c>
      <c r="K27" s="83">
        <f t="shared" si="0"/>
        <v>667.88</v>
      </c>
    </row>
    <row r="28" spans="1:11" s="79" customFormat="1" ht="24" customHeight="1" x14ac:dyDescent="0.2">
      <c r="A28" s="92" t="s">
        <v>85</v>
      </c>
      <c r="B28" s="92"/>
      <c r="C28" s="92"/>
      <c r="D28" s="76" t="s">
        <v>86</v>
      </c>
      <c r="E28" s="76"/>
      <c r="F28" s="77"/>
      <c r="G28" s="92"/>
      <c r="H28" s="92"/>
      <c r="I28" s="78">
        <f>I29+I32+I36+I44+I47</f>
        <v>60487.24</v>
      </c>
      <c r="K28" s="78">
        <f>K29+K32+K36+K44+K47</f>
        <v>46874.770000000004</v>
      </c>
    </row>
    <row r="29" spans="1:11" s="79" customFormat="1" ht="24" customHeight="1" x14ac:dyDescent="0.2">
      <c r="A29" s="92" t="s">
        <v>87</v>
      </c>
      <c r="B29" s="92"/>
      <c r="C29" s="92"/>
      <c r="D29" s="76" t="s">
        <v>20</v>
      </c>
      <c r="E29" s="76"/>
      <c r="F29" s="77"/>
      <c r="G29" s="92"/>
      <c r="H29" s="92"/>
      <c r="I29" s="78">
        <f>SUM(I30:I31)</f>
        <v>3499.38</v>
      </c>
      <c r="K29" s="78">
        <f>SUM(K30:K31)</f>
        <v>2711.48</v>
      </c>
    </row>
    <row r="30" spans="1:11" s="79" customFormat="1" ht="35.25" customHeight="1" x14ac:dyDescent="0.2">
      <c r="A30" s="93" t="s">
        <v>88</v>
      </c>
      <c r="B30" s="94" t="s">
        <v>22</v>
      </c>
      <c r="C30" s="93" t="s">
        <v>23</v>
      </c>
      <c r="D30" s="80" t="s">
        <v>89</v>
      </c>
      <c r="E30" s="82" t="s">
        <v>25</v>
      </c>
      <c r="F30" s="81">
        <v>2</v>
      </c>
      <c r="G30" s="101">
        <f>'Anexo 4 - CPU'!J8</f>
        <v>400</v>
      </c>
      <c r="H30" s="101">
        <f t="shared" ref="H30:H31" si="5">TRUNC(G30 * (1 +$G$2), 2)</f>
        <v>516.24</v>
      </c>
      <c r="I30" s="83">
        <f>TRUNC(F30 * H30, 2)</f>
        <v>1032.48</v>
      </c>
      <c r="K30" s="83">
        <f t="shared" ref="K30:K31" si="6">TRUNC(F30 * G30, 2)</f>
        <v>800</v>
      </c>
    </row>
    <row r="31" spans="1:11" s="79" customFormat="1" ht="24" customHeight="1" x14ac:dyDescent="0.2">
      <c r="A31" s="93" t="s">
        <v>90</v>
      </c>
      <c r="B31" s="94" t="s">
        <v>91</v>
      </c>
      <c r="C31" s="93" t="s">
        <v>28</v>
      </c>
      <c r="D31" s="80" t="s">
        <v>92</v>
      </c>
      <c r="E31" s="82" t="s">
        <v>30</v>
      </c>
      <c r="F31" s="81">
        <v>6</v>
      </c>
      <c r="G31" s="101">
        <f>'Anexo 4 - CPU'!J129</f>
        <v>318.58</v>
      </c>
      <c r="H31" s="101">
        <f t="shared" si="5"/>
        <v>411.15</v>
      </c>
      <c r="I31" s="83">
        <f>TRUNC(F31 * H31, 2)</f>
        <v>2466.9</v>
      </c>
      <c r="K31" s="83">
        <f t="shared" si="6"/>
        <v>1911.48</v>
      </c>
    </row>
    <row r="32" spans="1:11" s="79" customFormat="1" ht="24" customHeight="1" x14ac:dyDescent="0.2">
      <c r="A32" s="92" t="s">
        <v>93</v>
      </c>
      <c r="B32" s="92"/>
      <c r="C32" s="92"/>
      <c r="D32" s="76" t="s">
        <v>36</v>
      </c>
      <c r="E32" s="76"/>
      <c r="F32" s="77"/>
      <c r="G32" s="92"/>
      <c r="H32" s="92"/>
      <c r="I32" s="78">
        <f>SUM(I33:I35)</f>
        <v>1894.9</v>
      </c>
      <c r="K32" s="78">
        <f>SUM(K33:K35)</f>
        <v>1469</v>
      </c>
    </row>
    <row r="33" spans="1:11" s="79" customFormat="1" ht="38.25" x14ac:dyDescent="0.2">
      <c r="A33" s="93" t="s">
        <v>94</v>
      </c>
      <c r="B33" s="94" t="s">
        <v>38</v>
      </c>
      <c r="C33" s="93" t="s">
        <v>23</v>
      </c>
      <c r="D33" s="80" t="s">
        <v>39</v>
      </c>
      <c r="E33" s="82" t="s">
        <v>40</v>
      </c>
      <c r="F33" s="81">
        <v>30</v>
      </c>
      <c r="G33" s="101">
        <f>'Anexo 4 - CPU'!J23</f>
        <v>10.870000000000001</v>
      </c>
      <c r="H33" s="101">
        <f t="shared" ref="H33:H35" si="7">TRUNC(G33 * (1 +$G$2), 2)</f>
        <v>14.02</v>
      </c>
      <c r="I33" s="83">
        <f>TRUNC(F33 * H33, 2)</f>
        <v>420.6</v>
      </c>
      <c r="K33" s="83">
        <f t="shared" ref="K33:K35" si="8">TRUNC(F33 * G33, 2)</f>
        <v>326.10000000000002</v>
      </c>
    </row>
    <row r="34" spans="1:11" s="79" customFormat="1" ht="38.25" x14ac:dyDescent="0.2">
      <c r="A34" s="93" t="s">
        <v>95</v>
      </c>
      <c r="B34" s="94" t="s">
        <v>96</v>
      </c>
      <c r="C34" s="93" t="s">
        <v>23</v>
      </c>
      <c r="D34" s="80" t="s">
        <v>97</v>
      </c>
      <c r="E34" s="82" t="s">
        <v>40</v>
      </c>
      <c r="F34" s="81">
        <v>160</v>
      </c>
      <c r="G34" s="101">
        <f>'Anexo 4 - CPU'!J136</f>
        <v>6.1400000000000006</v>
      </c>
      <c r="H34" s="101">
        <f t="shared" si="7"/>
        <v>7.92</v>
      </c>
      <c r="I34" s="83">
        <f>TRUNC(F34 * H34, 2)</f>
        <v>1267.2</v>
      </c>
      <c r="K34" s="83">
        <f t="shared" si="8"/>
        <v>982.4</v>
      </c>
    </row>
    <row r="35" spans="1:11" s="79" customFormat="1" ht="38.25" x14ac:dyDescent="0.2">
      <c r="A35" s="93" t="s">
        <v>98</v>
      </c>
      <c r="B35" s="94" t="s">
        <v>99</v>
      </c>
      <c r="C35" s="93" t="s">
        <v>23</v>
      </c>
      <c r="D35" s="80" t="s">
        <v>100</v>
      </c>
      <c r="E35" s="82" t="s">
        <v>40</v>
      </c>
      <c r="F35" s="81">
        <v>10</v>
      </c>
      <c r="G35" s="101">
        <f>'Anexo 4 - CPU'!J142</f>
        <v>16.05</v>
      </c>
      <c r="H35" s="101">
        <f t="shared" si="7"/>
        <v>20.71</v>
      </c>
      <c r="I35" s="83">
        <f>TRUNC(F35 * H35, 2)</f>
        <v>207.1</v>
      </c>
      <c r="K35" s="83">
        <f t="shared" si="8"/>
        <v>160.5</v>
      </c>
    </row>
    <row r="36" spans="1:11" s="79" customFormat="1" ht="24" customHeight="1" x14ac:dyDescent="0.2">
      <c r="A36" s="92" t="s">
        <v>101</v>
      </c>
      <c r="B36" s="92"/>
      <c r="C36" s="92"/>
      <c r="D36" s="76" t="s">
        <v>42</v>
      </c>
      <c r="E36" s="76"/>
      <c r="F36" s="77"/>
      <c r="G36" s="92"/>
      <c r="H36" s="92"/>
      <c r="I36" s="78">
        <f>SUM(I37:I43)</f>
        <v>3195.1</v>
      </c>
      <c r="K36" s="78">
        <f>SUM(K37:K43)</f>
        <v>2476.1999999999998</v>
      </c>
    </row>
    <row r="37" spans="1:11" s="79" customFormat="1" ht="65.099999999999994" customHeight="1" x14ac:dyDescent="0.2">
      <c r="A37" s="93" t="s">
        <v>102</v>
      </c>
      <c r="B37" s="94" t="s">
        <v>44</v>
      </c>
      <c r="C37" s="93" t="s">
        <v>28</v>
      </c>
      <c r="D37" s="80" t="s">
        <v>103</v>
      </c>
      <c r="E37" s="82" t="s">
        <v>40</v>
      </c>
      <c r="F37" s="81">
        <v>30</v>
      </c>
      <c r="G37" s="101">
        <f>'Anexo 4 - CPU'!J31</f>
        <v>7.7999999999999989</v>
      </c>
      <c r="H37" s="101">
        <f t="shared" ref="H37:H43" si="9">TRUNC(G37 * (1 +$G$2), 2)</f>
        <v>10.06</v>
      </c>
      <c r="I37" s="83">
        <f t="shared" ref="I37:I43" si="10">TRUNC(F37 * H37, 2)</f>
        <v>301.8</v>
      </c>
      <c r="K37" s="83">
        <f t="shared" ref="K37:K43" si="11">TRUNC(F37 * G37, 2)</f>
        <v>234</v>
      </c>
    </row>
    <row r="38" spans="1:11" s="79" customFormat="1" ht="65.099999999999994" customHeight="1" x14ac:dyDescent="0.2">
      <c r="A38" s="93" t="s">
        <v>104</v>
      </c>
      <c r="B38" s="94" t="s">
        <v>105</v>
      </c>
      <c r="C38" s="93" t="s">
        <v>23</v>
      </c>
      <c r="D38" s="80" t="s">
        <v>106</v>
      </c>
      <c r="E38" s="82" t="s">
        <v>40</v>
      </c>
      <c r="F38" s="81">
        <v>10</v>
      </c>
      <c r="G38" s="101">
        <f>'Anexo 4 - CPU'!J150</f>
        <v>8.59</v>
      </c>
      <c r="H38" s="101">
        <f t="shared" si="9"/>
        <v>11.08</v>
      </c>
      <c r="I38" s="83">
        <f t="shared" si="10"/>
        <v>110.8</v>
      </c>
      <c r="K38" s="83">
        <f t="shared" si="11"/>
        <v>85.9</v>
      </c>
    </row>
    <row r="39" spans="1:11" s="79" customFormat="1" ht="39" customHeight="1" x14ac:dyDescent="0.2">
      <c r="A39" s="93" t="s">
        <v>107</v>
      </c>
      <c r="B39" s="94" t="s">
        <v>108</v>
      </c>
      <c r="C39" s="93" t="s">
        <v>23</v>
      </c>
      <c r="D39" s="80" t="s">
        <v>109</v>
      </c>
      <c r="E39" s="82" t="s">
        <v>55</v>
      </c>
      <c r="F39" s="81">
        <v>10</v>
      </c>
      <c r="G39" s="101">
        <f>'Anexo 4 - CPU'!J159</f>
        <v>32.71</v>
      </c>
      <c r="H39" s="101">
        <f t="shared" si="9"/>
        <v>42.21</v>
      </c>
      <c r="I39" s="83">
        <f t="shared" si="10"/>
        <v>422.1</v>
      </c>
      <c r="K39" s="83">
        <f t="shared" si="11"/>
        <v>327.10000000000002</v>
      </c>
    </row>
    <row r="40" spans="1:11" s="79" customFormat="1" ht="51.95" customHeight="1" x14ac:dyDescent="0.2">
      <c r="A40" s="93" t="s">
        <v>110</v>
      </c>
      <c r="B40" s="94" t="s">
        <v>47</v>
      </c>
      <c r="C40" s="93" t="s">
        <v>28</v>
      </c>
      <c r="D40" s="80" t="s">
        <v>48</v>
      </c>
      <c r="E40" s="82" t="s">
        <v>40</v>
      </c>
      <c r="F40" s="81">
        <v>30</v>
      </c>
      <c r="G40" s="101">
        <f>'Anexo 4 - CPU'!J40</f>
        <v>39.53</v>
      </c>
      <c r="H40" s="101">
        <f t="shared" si="9"/>
        <v>51.01</v>
      </c>
      <c r="I40" s="83">
        <f t="shared" si="10"/>
        <v>1530.3</v>
      </c>
      <c r="K40" s="83">
        <f t="shared" si="11"/>
        <v>1185.9000000000001</v>
      </c>
    </row>
    <row r="41" spans="1:11" s="79" customFormat="1" ht="51.95" customHeight="1" x14ac:dyDescent="0.2">
      <c r="A41" s="93" t="s">
        <v>111</v>
      </c>
      <c r="B41" s="94" t="s">
        <v>112</v>
      </c>
      <c r="C41" s="93" t="s">
        <v>23</v>
      </c>
      <c r="D41" s="80" t="s">
        <v>113</v>
      </c>
      <c r="E41" s="82" t="s">
        <v>40</v>
      </c>
      <c r="F41" s="81">
        <v>10</v>
      </c>
      <c r="G41" s="101">
        <f>'Anexo 4 - CPU'!J168</f>
        <v>42.55</v>
      </c>
      <c r="H41" s="101">
        <f t="shared" si="9"/>
        <v>54.91</v>
      </c>
      <c r="I41" s="83">
        <f t="shared" si="10"/>
        <v>549.1</v>
      </c>
      <c r="K41" s="83">
        <f t="shared" si="11"/>
        <v>425.5</v>
      </c>
    </row>
    <row r="42" spans="1:11" s="79" customFormat="1" ht="39.75" customHeight="1" x14ac:dyDescent="0.2">
      <c r="A42" s="93" t="s">
        <v>114</v>
      </c>
      <c r="B42" s="94" t="s">
        <v>57</v>
      </c>
      <c r="C42" s="93" t="s">
        <v>23</v>
      </c>
      <c r="D42" s="80" t="s">
        <v>58</v>
      </c>
      <c r="E42" s="82" t="s">
        <v>30</v>
      </c>
      <c r="F42" s="81">
        <v>10</v>
      </c>
      <c r="G42" s="101">
        <f>'Anexo 4 - CPU'!J64</f>
        <v>14.71</v>
      </c>
      <c r="H42" s="101">
        <f t="shared" si="9"/>
        <v>18.98</v>
      </c>
      <c r="I42" s="83">
        <f t="shared" si="10"/>
        <v>189.8</v>
      </c>
      <c r="K42" s="83">
        <f t="shared" si="11"/>
        <v>147.1</v>
      </c>
    </row>
    <row r="43" spans="1:11" s="79" customFormat="1" ht="44.25" customHeight="1" x14ac:dyDescent="0.2">
      <c r="A43" s="93" t="s">
        <v>115</v>
      </c>
      <c r="B43" s="94" t="s">
        <v>50</v>
      </c>
      <c r="C43" s="93" t="s">
        <v>23</v>
      </c>
      <c r="D43" s="80" t="s">
        <v>116</v>
      </c>
      <c r="E43" s="82" t="s">
        <v>30</v>
      </c>
      <c r="F43" s="81">
        <v>10</v>
      </c>
      <c r="G43" s="101">
        <f>'Anexo 4 - CPU'!J47</f>
        <v>7.07</v>
      </c>
      <c r="H43" s="101">
        <f t="shared" si="9"/>
        <v>9.1199999999999992</v>
      </c>
      <c r="I43" s="83">
        <f t="shared" si="10"/>
        <v>91.2</v>
      </c>
      <c r="K43" s="83">
        <f t="shared" si="11"/>
        <v>70.7</v>
      </c>
    </row>
    <row r="44" spans="1:11" s="79" customFormat="1" ht="24" customHeight="1" x14ac:dyDescent="0.2">
      <c r="A44" s="92" t="s">
        <v>117</v>
      </c>
      <c r="B44" s="92"/>
      <c r="C44" s="92"/>
      <c r="D44" s="76" t="s">
        <v>66</v>
      </c>
      <c r="E44" s="76"/>
      <c r="F44" s="77"/>
      <c r="G44" s="92"/>
      <c r="H44" s="92"/>
      <c r="I44" s="78">
        <f>SUM(I45:I46)</f>
        <v>41159.649999999994</v>
      </c>
      <c r="K44" s="78">
        <f>SUM(K45:K46)</f>
        <v>31896.82</v>
      </c>
    </row>
    <row r="45" spans="1:11" s="79" customFormat="1" ht="48.75" customHeight="1" x14ac:dyDescent="0.2">
      <c r="A45" s="93" t="s">
        <v>118</v>
      </c>
      <c r="B45" s="94" t="s">
        <v>68</v>
      </c>
      <c r="C45" s="93" t="s">
        <v>23</v>
      </c>
      <c r="D45" s="80" t="s">
        <v>355</v>
      </c>
      <c r="E45" s="82" t="s">
        <v>40</v>
      </c>
      <c r="F45" s="81">
        <v>262.13</v>
      </c>
      <c r="G45" s="101">
        <f>'Anexo 4 - CPU'!J86</f>
        <v>41.77</v>
      </c>
      <c r="H45" s="101">
        <f t="shared" ref="H45:H46" si="12">TRUNC(G45 * (1 +$G$2), 2)</f>
        <v>53.9</v>
      </c>
      <c r="I45" s="83">
        <f>TRUNC(F45 * H45, 2)</f>
        <v>14128.8</v>
      </c>
      <c r="K45" s="83">
        <f t="shared" ref="K45:K46" si="13">TRUNC(F45 * G45, 2)</f>
        <v>10949.17</v>
      </c>
    </row>
    <row r="46" spans="1:11" s="79" customFormat="1" ht="39" customHeight="1" x14ac:dyDescent="0.2">
      <c r="A46" s="93" t="s">
        <v>119</v>
      </c>
      <c r="B46" s="94" t="s">
        <v>68</v>
      </c>
      <c r="C46" s="93" t="s">
        <v>23</v>
      </c>
      <c r="D46" s="80" t="s">
        <v>356</v>
      </c>
      <c r="E46" s="82" t="s">
        <v>40</v>
      </c>
      <c r="F46" s="81">
        <v>501.5</v>
      </c>
      <c r="G46" s="101">
        <f>'Anexo 4 - CPU'!J86</f>
        <v>41.77</v>
      </c>
      <c r="H46" s="101">
        <f t="shared" si="12"/>
        <v>53.9</v>
      </c>
      <c r="I46" s="83">
        <f>TRUNC(F46 * H46, 2)</f>
        <v>27030.85</v>
      </c>
      <c r="K46" s="83">
        <f t="shared" si="13"/>
        <v>20947.650000000001</v>
      </c>
    </row>
    <row r="47" spans="1:11" s="79" customFormat="1" ht="24" customHeight="1" x14ac:dyDescent="0.2">
      <c r="A47" s="92" t="s">
        <v>120</v>
      </c>
      <c r="B47" s="92"/>
      <c r="C47" s="92"/>
      <c r="D47" s="76" t="s">
        <v>72</v>
      </c>
      <c r="E47" s="76"/>
      <c r="F47" s="77"/>
      <c r="G47" s="92"/>
      <c r="H47" s="92"/>
      <c r="I47" s="78">
        <f>SUM(I48:I49)</f>
        <v>10738.210000000001</v>
      </c>
      <c r="K47" s="78">
        <f>SUM(K48:K49)</f>
        <v>8321.27</v>
      </c>
    </row>
    <row r="48" spans="1:11" s="79" customFormat="1" ht="47.25" customHeight="1" x14ac:dyDescent="0.2">
      <c r="A48" s="93" t="s">
        <v>121</v>
      </c>
      <c r="B48" s="94" t="s">
        <v>122</v>
      </c>
      <c r="C48" s="93" t="s">
        <v>23</v>
      </c>
      <c r="D48" s="80" t="s">
        <v>347</v>
      </c>
      <c r="E48" s="82" t="s">
        <v>30</v>
      </c>
      <c r="F48" s="81">
        <v>169</v>
      </c>
      <c r="G48" s="101">
        <f>'Anexo 4 - CPU'!J175</f>
        <v>47.03</v>
      </c>
      <c r="H48" s="101">
        <f t="shared" ref="H48:H49" si="14">TRUNC(G48 * (1 +$G$2), 2)</f>
        <v>60.69</v>
      </c>
      <c r="I48" s="83">
        <f>TRUNC(F48 * H48, 2)</f>
        <v>10256.61</v>
      </c>
      <c r="K48" s="83">
        <f t="shared" ref="K48:K49" si="15">TRUNC(F48 * G48, 2)</f>
        <v>7948.07</v>
      </c>
    </row>
    <row r="49" spans="1:13" s="79" customFormat="1" ht="25.5" customHeight="1" x14ac:dyDescent="0.2">
      <c r="A49" s="93" t="s">
        <v>124</v>
      </c>
      <c r="B49" s="97" t="s">
        <v>349</v>
      </c>
      <c r="C49" s="93" t="s">
        <v>23</v>
      </c>
      <c r="D49" s="80" t="s">
        <v>350</v>
      </c>
      <c r="E49" s="82" t="s">
        <v>30</v>
      </c>
      <c r="F49" s="81">
        <v>10</v>
      </c>
      <c r="G49" s="101">
        <f>'Anexo 4 - CPU'!J93</f>
        <v>37.32</v>
      </c>
      <c r="H49" s="101">
        <f t="shared" si="14"/>
        <v>48.16</v>
      </c>
      <c r="I49" s="83">
        <f>TRUNC(F49 * H49, 2)</f>
        <v>481.6</v>
      </c>
      <c r="K49" s="83">
        <f t="shared" si="15"/>
        <v>373.2</v>
      </c>
    </row>
    <row r="50" spans="1:13" s="79" customFormat="1" ht="26.1" customHeight="1" x14ac:dyDescent="0.2">
      <c r="A50" s="92" t="s">
        <v>125</v>
      </c>
      <c r="B50" s="92"/>
      <c r="C50" s="92"/>
      <c r="D50" s="76" t="s">
        <v>126</v>
      </c>
      <c r="E50" s="76"/>
      <c r="F50" s="77"/>
      <c r="G50" s="92"/>
      <c r="H50" s="92"/>
      <c r="I50" s="78">
        <f>SUM(I51)</f>
        <v>15597.21</v>
      </c>
      <c r="K50" s="78">
        <f>SUM(K51)</f>
        <v>12085.26</v>
      </c>
    </row>
    <row r="51" spans="1:13" s="79" customFormat="1" ht="24" customHeight="1" x14ac:dyDescent="0.2">
      <c r="A51" s="93" t="s">
        <v>127</v>
      </c>
      <c r="B51" s="94" t="s">
        <v>128</v>
      </c>
      <c r="C51" s="93" t="s">
        <v>129</v>
      </c>
      <c r="D51" s="80" t="s">
        <v>130</v>
      </c>
      <c r="E51" s="82" t="s">
        <v>131</v>
      </c>
      <c r="F51" s="81">
        <v>3</v>
      </c>
      <c r="G51" s="101">
        <f>'Anexo 4 - CPU'!J181</f>
        <v>4028.42</v>
      </c>
      <c r="H51" s="101">
        <f>TRUNC(G51 * (1 +$G$2), 2)</f>
        <v>5199.07</v>
      </c>
      <c r="I51" s="83">
        <f>TRUNC(F51 * H51, 2)</f>
        <v>15597.21</v>
      </c>
      <c r="K51" s="83">
        <f t="shared" ref="K51" si="16">TRUNC(F51 * G51, 2)</f>
        <v>12085.26</v>
      </c>
    </row>
    <row r="52" spans="1:13" s="79" customFormat="1" ht="24" customHeight="1" x14ac:dyDescent="0.2">
      <c r="A52" s="92" t="s">
        <v>132</v>
      </c>
      <c r="B52" s="92"/>
      <c r="C52" s="92"/>
      <c r="D52" s="76" t="s">
        <v>133</v>
      </c>
      <c r="E52" s="76"/>
      <c r="F52" s="77"/>
      <c r="G52" s="92"/>
      <c r="H52" s="92"/>
      <c r="I52" s="78">
        <f>SUM(I53)</f>
        <v>2369.75</v>
      </c>
      <c r="K52" s="78">
        <f>SUM(K53)</f>
        <v>1836.25</v>
      </c>
    </row>
    <row r="53" spans="1:13" s="79" customFormat="1" ht="51.95" customHeight="1" x14ac:dyDescent="0.2">
      <c r="A53" s="93" t="s">
        <v>134</v>
      </c>
      <c r="B53" s="94" t="s">
        <v>135</v>
      </c>
      <c r="C53" s="93" t="s">
        <v>23</v>
      </c>
      <c r="D53" s="80" t="s">
        <v>136</v>
      </c>
      <c r="E53" s="82" t="s">
        <v>137</v>
      </c>
      <c r="F53" s="81">
        <v>25</v>
      </c>
      <c r="G53" s="101">
        <f>'Anexo 4 - CPU'!J188</f>
        <v>73.45</v>
      </c>
      <c r="H53" s="101">
        <f>TRUNC(G53 * (1 +$G$2), 2)</f>
        <v>94.79</v>
      </c>
      <c r="I53" s="83">
        <f>TRUNC(F53 * H53, 2)</f>
        <v>2369.75</v>
      </c>
      <c r="K53" s="83">
        <f t="shared" ref="K53" si="17">TRUNC(F53 * G53, 2)</f>
        <v>1836.25</v>
      </c>
    </row>
    <row r="54" spans="1:13" x14ac:dyDescent="0.2">
      <c r="A54" s="8"/>
      <c r="B54" s="8"/>
      <c r="C54" s="8"/>
      <c r="D54" s="8"/>
      <c r="E54" s="8"/>
      <c r="F54" s="8"/>
      <c r="G54" s="8"/>
      <c r="H54" s="8"/>
      <c r="I54" s="8"/>
      <c r="K54" s="8"/>
    </row>
    <row r="55" spans="1:13" x14ac:dyDescent="0.2">
      <c r="A55" s="134"/>
      <c r="B55" s="134"/>
      <c r="C55" s="134"/>
      <c r="D55" s="7"/>
      <c r="E55" s="135" t="s">
        <v>138</v>
      </c>
      <c r="F55" s="134"/>
      <c r="G55" s="136">
        <f>K55</f>
        <v>116894.56</v>
      </c>
      <c r="H55" s="134"/>
      <c r="I55" s="134"/>
      <c r="K55" s="136">
        <f>K5+K28+K50+K52</f>
        <v>116894.56</v>
      </c>
      <c r="L55" s="134"/>
      <c r="M55" s="134"/>
    </row>
    <row r="56" spans="1:13" x14ac:dyDescent="0.2">
      <c r="A56" s="134"/>
      <c r="B56" s="134"/>
      <c r="C56" s="134"/>
      <c r="D56" s="7"/>
      <c r="E56" s="135" t="s">
        <v>139</v>
      </c>
      <c r="F56" s="134"/>
      <c r="G56" s="136">
        <f>G57-G55</f>
        <v>33949.079999999987</v>
      </c>
      <c r="H56" s="134"/>
      <c r="I56" s="134"/>
    </row>
    <row r="57" spans="1:13" x14ac:dyDescent="0.2">
      <c r="A57" s="134"/>
      <c r="B57" s="134"/>
      <c r="C57" s="134"/>
      <c r="D57" s="7"/>
      <c r="E57" s="135" t="s">
        <v>140</v>
      </c>
      <c r="F57" s="134"/>
      <c r="G57" s="136">
        <f>I5+I28+I50+I52</f>
        <v>150843.63999999998</v>
      </c>
      <c r="H57" s="134"/>
      <c r="I57" s="134"/>
    </row>
    <row r="58" spans="1:13" ht="60" customHeight="1" x14ac:dyDescent="0.2">
      <c r="A58" s="6"/>
      <c r="B58" s="6"/>
      <c r="C58" s="6"/>
      <c r="D58" s="6"/>
      <c r="E58" s="6"/>
      <c r="F58" s="6"/>
      <c r="G58" s="6"/>
      <c r="H58" s="6"/>
      <c r="I58" s="6"/>
      <c r="K58" s="6"/>
    </row>
    <row r="59" spans="1:13" ht="15" x14ac:dyDescent="0.2">
      <c r="A59" s="138" t="s">
        <v>145</v>
      </c>
      <c r="B59" s="138"/>
      <c r="C59" s="138"/>
      <c r="D59" s="138"/>
      <c r="E59" s="138"/>
      <c r="F59" s="138"/>
      <c r="G59" s="138"/>
      <c r="H59" s="138"/>
      <c r="I59" s="138"/>
    </row>
    <row r="60" spans="1:13" ht="15" x14ac:dyDescent="0.2">
      <c r="A60" s="139" t="s">
        <v>142</v>
      </c>
      <c r="B60" s="139"/>
      <c r="C60" s="139"/>
      <c r="D60" s="139"/>
      <c r="E60" s="139"/>
      <c r="F60" s="139"/>
      <c r="G60" s="139"/>
      <c r="H60" s="139"/>
      <c r="I60" s="139"/>
    </row>
    <row r="61" spans="1:13" ht="15" x14ac:dyDescent="0.2">
      <c r="A61" s="139" t="s">
        <v>143</v>
      </c>
      <c r="B61" s="139"/>
      <c r="C61" s="139"/>
      <c r="D61" s="139"/>
      <c r="E61" s="139"/>
      <c r="F61" s="139"/>
      <c r="G61" s="139"/>
      <c r="H61" s="139"/>
      <c r="I61" s="139"/>
    </row>
    <row r="62" spans="1:13" ht="28.5" customHeight="1" x14ac:dyDescent="0.2">
      <c r="A62" s="137"/>
      <c r="B62" s="137"/>
      <c r="C62" s="137"/>
      <c r="D62" s="137"/>
      <c r="E62" s="137"/>
      <c r="F62" s="137"/>
      <c r="G62" s="137"/>
      <c r="H62" s="137"/>
      <c r="I62" s="137"/>
    </row>
    <row r="63" spans="1:13" s="9" customFormat="1" ht="47.25" customHeight="1" x14ac:dyDescent="0.2">
      <c r="A63" s="98" t="s">
        <v>141</v>
      </c>
      <c r="B63" s="98"/>
      <c r="C63" s="99"/>
      <c r="D63" s="100"/>
      <c r="E63" s="10"/>
      <c r="F63" s="11"/>
      <c r="H63" s="12"/>
    </row>
  </sheetData>
  <sheetProtection password="CC3D" sheet="1" objects="1" scenarios="1" selectLockedCells="1"/>
  <mergeCells count="21">
    <mergeCell ref="K55:M55"/>
    <mergeCell ref="A57:C57"/>
    <mergeCell ref="E57:F57"/>
    <mergeCell ref="G57:I57"/>
    <mergeCell ref="A62:I62"/>
    <mergeCell ref="A59:I59"/>
    <mergeCell ref="A60:I60"/>
    <mergeCell ref="A61:I61"/>
    <mergeCell ref="A3:I3"/>
    <mergeCell ref="A55:C55"/>
    <mergeCell ref="E55:F55"/>
    <mergeCell ref="G55:I55"/>
    <mergeCell ref="A56:C56"/>
    <mergeCell ref="E56:F56"/>
    <mergeCell ref="G56:I56"/>
    <mergeCell ref="E1:F1"/>
    <mergeCell ref="G1:H1"/>
    <mergeCell ref="I1"/>
    <mergeCell ref="E2:F2"/>
    <mergeCell ref="G2:H2"/>
    <mergeCell ref="I2"/>
  </mergeCells>
  <pageMargins left="0.51181102362204722" right="0.51181102362204722" top="0.98425196850393704" bottom="0.98425196850393704" header="0.51181102362204722" footer="0.51181102362204722"/>
  <pageSetup paperSize="9" scale="79" fitToHeight="0" orientation="landscape" r:id="rId1"/>
  <headerFooter>
    <oddHeader>&amp;L &amp;CJustiça Federal de Primeiro Grau
Seção Judiciária do Espírito Santo &amp;R</oddHeader>
    <oddFooter>&amp;L &amp;C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9" zoomScaleNormal="100" zoomScaleSheetLayoutView="100" workbookViewId="0">
      <selection activeCell="A47" sqref="A47:I47"/>
    </sheetView>
  </sheetViews>
  <sheetFormatPr defaultRowHeight="12.75" x14ac:dyDescent="0.2"/>
  <cols>
    <col min="1" max="1" width="41.75" style="18" customWidth="1"/>
    <col min="2" max="3" width="8.5" style="18" customWidth="1"/>
    <col min="4" max="4" width="9.5" style="18" customWidth="1"/>
    <col min="5" max="5" width="8.5" style="18" customWidth="1"/>
    <col min="6" max="6" width="28.875" style="18" customWidth="1"/>
    <col min="7" max="9" width="8.5" style="18" customWidth="1"/>
    <col min="10" max="10" width="10.75" style="18" hidden="1" customWidth="1"/>
    <col min="11" max="11" width="19.25" style="18" customWidth="1"/>
    <col min="12" max="12" width="0.25" style="18" customWidth="1"/>
    <col min="13" max="256" width="9" style="18"/>
    <col min="257" max="257" width="32.75" style="18" customWidth="1"/>
    <col min="258" max="261" width="8.5" style="18" customWidth="1"/>
    <col min="262" max="262" width="23.75" style="18" customWidth="1"/>
    <col min="263" max="265" width="8.5" style="18" customWidth="1"/>
    <col min="266" max="512" width="9" style="18"/>
    <col min="513" max="513" width="32.75" style="18" customWidth="1"/>
    <col min="514" max="517" width="8.5" style="18" customWidth="1"/>
    <col min="518" max="518" width="23.75" style="18" customWidth="1"/>
    <col min="519" max="521" width="8.5" style="18" customWidth="1"/>
    <col min="522" max="768" width="9" style="18"/>
    <col min="769" max="769" width="32.75" style="18" customWidth="1"/>
    <col min="770" max="773" width="8.5" style="18" customWidth="1"/>
    <col min="774" max="774" width="23.75" style="18" customWidth="1"/>
    <col min="775" max="777" width="8.5" style="18" customWidth="1"/>
    <col min="778" max="1024" width="9" style="18"/>
    <col min="1025" max="1025" width="32.75" style="18" customWidth="1"/>
    <col min="1026" max="1029" width="8.5" style="18" customWidth="1"/>
    <col min="1030" max="1030" width="23.75" style="18" customWidth="1"/>
    <col min="1031" max="1033" width="8.5" style="18" customWidth="1"/>
    <col min="1034" max="1280" width="9" style="18"/>
    <col min="1281" max="1281" width="32.75" style="18" customWidth="1"/>
    <col min="1282" max="1285" width="8.5" style="18" customWidth="1"/>
    <col min="1286" max="1286" width="23.75" style="18" customWidth="1"/>
    <col min="1287" max="1289" width="8.5" style="18" customWidth="1"/>
    <col min="1290" max="1536" width="9" style="18"/>
    <col min="1537" max="1537" width="32.75" style="18" customWidth="1"/>
    <col min="1538" max="1541" width="8.5" style="18" customWidth="1"/>
    <col min="1542" max="1542" width="23.75" style="18" customWidth="1"/>
    <col min="1543" max="1545" width="8.5" style="18" customWidth="1"/>
    <col min="1546" max="1792" width="9" style="18"/>
    <col min="1793" max="1793" width="32.75" style="18" customWidth="1"/>
    <col min="1794" max="1797" width="8.5" style="18" customWidth="1"/>
    <col min="1798" max="1798" width="23.75" style="18" customWidth="1"/>
    <col min="1799" max="1801" width="8.5" style="18" customWidth="1"/>
    <col min="1802" max="2048" width="9" style="18"/>
    <col min="2049" max="2049" width="32.75" style="18" customWidth="1"/>
    <col min="2050" max="2053" width="8.5" style="18" customWidth="1"/>
    <col min="2054" max="2054" width="23.75" style="18" customWidth="1"/>
    <col min="2055" max="2057" width="8.5" style="18" customWidth="1"/>
    <col min="2058" max="2304" width="9" style="18"/>
    <col min="2305" max="2305" width="32.75" style="18" customWidth="1"/>
    <col min="2306" max="2309" width="8.5" style="18" customWidth="1"/>
    <col min="2310" max="2310" width="23.75" style="18" customWidth="1"/>
    <col min="2311" max="2313" width="8.5" style="18" customWidth="1"/>
    <col min="2314" max="2560" width="9" style="18"/>
    <col min="2561" max="2561" width="32.75" style="18" customWidth="1"/>
    <col min="2562" max="2565" width="8.5" style="18" customWidth="1"/>
    <col min="2566" max="2566" width="23.75" style="18" customWidth="1"/>
    <col min="2567" max="2569" width="8.5" style="18" customWidth="1"/>
    <col min="2570" max="2816" width="9" style="18"/>
    <col min="2817" max="2817" width="32.75" style="18" customWidth="1"/>
    <col min="2818" max="2821" width="8.5" style="18" customWidth="1"/>
    <col min="2822" max="2822" width="23.75" style="18" customWidth="1"/>
    <col min="2823" max="2825" width="8.5" style="18" customWidth="1"/>
    <col min="2826" max="3072" width="9" style="18"/>
    <col min="3073" max="3073" width="32.75" style="18" customWidth="1"/>
    <col min="3074" max="3077" width="8.5" style="18" customWidth="1"/>
    <col min="3078" max="3078" width="23.75" style="18" customWidth="1"/>
    <col min="3079" max="3081" width="8.5" style="18" customWidth="1"/>
    <col min="3082" max="3328" width="9" style="18"/>
    <col min="3329" max="3329" width="32.75" style="18" customWidth="1"/>
    <col min="3330" max="3333" width="8.5" style="18" customWidth="1"/>
    <col min="3334" max="3334" width="23.75" style="18" customWidth="1"/>
    <col min="3335" max="3337" width="8.5" style="18" customWidth="1"/>
    <col min="3338" max="3584" width="9" style="18"/>
    <col min="3585" max="3585" width="32.75" style="18" customWidth="1"/>
    <col min="3586" max="3589" width="8.5" style="18" customWidth="1"/>
    <col min="3590" max="3590" width="23.75" style="18" customWidth="1"/>
    <col min="3591" max="3593" width="8.5" style="18" customWidth="1"/>
    <col min="3594" max="3840" width="9" style="18"/>
    <col min="3841" max="3841" width="32.75" style="18" customWidth="1"/>
    <col min="3842" max="3845" width="8.5" style="18" customWidth="1"/>
    <col min="3846" max="3846" width="23.75" style="18" customWidth="1"/>
    <col min="3847" max="3849" width="8.5" style="18" customWidth="1"/>
    <col min="3850" max="4096" width="9" style="18"/>
    <col min="4097" max="4097" width="32.75" style="18" customWidth="1"/>
    <col min="4098" max="4101" width="8.5" style="18" customWidth="1"/>
    <col min="4102" max="4102" width="23.75" style="18" customWidth="1"/>
    <col min="4103" max="4105" width="8.5" style="18" customWidth="1"/>
    <col min="4106" max="4352" width="9" style="18"/>
    <col min="4353" max="4353" width="32.75" style="18" customWidth="1"/>
    <col min="4354" max="4357" width="8.5" style="18" customWidth="1"/>
    <col min="4358" max="4358" width="23.75" style="18" customWidth="1"/>
    <col min="4359" max="4361" width="8.5" style="18" customWidth="1"/>
    <col min="4362" max="4608" width="9" style="18"/>
    <col min="4609" max="4609" width="32.75" style="18" customWidth="1"/>
    <col min="4610" max="4613" width="8.5" style="18" customWidth="1"/>
    <col min="4614" max="4614" width="23.75" style="18" customWidth="1"/>
    <col min="4615" max="4617" width="8.5" style="18" customWidth="1"/>
    <col min="4618" max="4864" width="9" style="18"/>
    <col min="4865" max="4865" width="32.75" style="18" customWidth="1"/>
    <col min="4866" max="4869" width="8.5" style="18" customWidth="1"/>
    <col min="4870" max="4870" width="23.75" style="18" customWidth="1"/>
    <col min="4871" max="4873" width="8.5" style="18" customWidth="1"/>
    <col min="4874" max="5120" width="9" style="18"/>
    <col min="5121" max="5121" width="32.75" style="18" customWidth="1"/>
    <col min="5122" max="5125" width="8.5" style="18" customWidth="1"/>
    <col min="5126" max="5126" width="23.75" style="18" customWidth="1"/>
    <col min="5127" max="5129" width="8.5" style="18" customWidth="1"/>
    <col min="5130" max="5376" width="9" style="18"/>
    <col min="5377" max="5377" width="32.75" style="18" customWidth="1"/>
    <col min="5378" max="5381" width="8.5" style="18" customWidth="1"/>
    <col min="5382" max="5382" width="23.75" style="18" customWidth="1"/>
    <col min="5383" max="5385" width="8.5" style="18" customWidth="1"/>
    <col min="5386" max="5632" width="9" style="18"/>
    <col min="5633" max="5633" width="32.75" style="18" customWidth="1"/>
    <col min="5634" max="5637" width="8.5" style="18" customWidth="1"/>
    <col min="5638" max="5638" width="23.75" style="18" customWidth="1"/>
    <col min="5639" max="5641" width="8.5" style="18" customWidth="1"/>
    <col min="5642" max="5888" width="9" style="18"/>
    <col min="5889" max="5889" width="32.75" style="18" customWidth="1"/>
    <col min="5890" max="5893" width="8.5" style="18" customWidth="1"/>
    <col min="5894" max="5894" width="23.75" style="18" customWidth="1"/>
    <col min="5895" max="5897" width="8.5" style="18" customWidth="1"/>
    <col min="5898" max="6144" width="9" style="18"/>
    <col min="6145" max="6145" width="32.75" style="18" customWidth="1"/>
    <col min="6146" max="6149" width="8.5" style="18" customWidth="1"/>
    <col min="6150" max="6150" width="23.75" style="18" customWidth="1"/>
    <col min="6151" max="6153" width="8.5" style="18" customWidth="1"/>
    <col min="6154" max="6400" width="9" style="18"/>
    <col min="6401" max="6401" width="32.75" style="18" customWidth="1"/>
    <col min="6402" max="6405" width="8.5" style="18" customWidth="1"/>
    <col min="6406" max="6406" width="23.75" style="18" customWidth="1"/>
    <col min="6407" max="6409" width="8.5" style="18" customWidth="1"/>
    <col min="6410" max="6656" width="9" style="18"/>
    <col min="6657" max="6657" width="32.75" style="18" customWidth="1"/>
    <col min="6658" max="6661" width="8.5" style="18" customWidth="1"/>
    <col min="6662" max="6662" width="23.75" style="18" customWidth="1"/>
    <col min="6663" max="6665" width="8.5" style="18" customWidth="1"/>
    <col min="6666" max="6912" width="9" style="18"/>
    <col min="6913" max="6913" width="32.75" style="18" customWidth="1"/>
    <col min="6914" max="6917" width="8.5" style="18" customWidth="1"/>
    <col min="6918" max="6918" width="23.75" style="18" customWidth="1"/>
    <col min="6919" max="6921" width="8.5" style="18" customWidth="1"/>
    <col min="6922" max="7168" width="9" style="18"/>
    <col min="7169" max="7169" width="32.75" style="18" customWidth="1"/>
    <col min="7170" max="7173" width="8.5" style="18" customWidth="1"/>
    <col min="7174" max="7174" width="23.75" style="18" customWidth="1"/>
    <col min="7175" max="7177" width="8.5" style="18" customWidth="1"/>
    <col min="7178" max="7424" width="9" style="18"/>
    <col min="7425" max="7425" width="32.75" style="18" customWidth="1"/>
    <col min="7426" max="7429" width="8.5" style="18" customWidth="1"/>
    <col min="7430" max="7430" width="23.75" style="18" customWidth="1"/>
    <col min="7431" max="7433" width="8.5" style="18" customWidth="1"/>
    <col min="7434" max="7680" width="9" style="18"/>
    <col min="7681" max="7681" width="32.75" style="18" customWidth="1"/>
    <col min="7682" max="7685" width="8.5" style="18" customWidth="1"/>
    <col min="7686" max="7686" width="23.75" style="18" customWidth="1"/>
    <col min="7687" max="7689" width="8.5" style="18" customWidth="1"/>
    <col min="7690" max="7936" width="9" style="18"/>
    <col min="7937" max="7937" width="32.75" style="18" customWidth="1"/>
    <col min="7938" max="7941" width="8.5" style="18" customWidth="1"/>
    <col min="7942" max="7942" width="23.75" style="18" customWidth="1"/>
    <col min="7943" max="7945" width="8.5" style="18" customWidth="1"/>
    <col min="7946" max="8192" width="9" style="18"/>
    <col min="8193" max="8193" width="32.75" style="18" customWidth="1"/>
    <col min="8194" max="8197" width="8.5" style="18" customWidth="1"/>
    <col min="8198" max="8198" width="23.75" style="18" customWidth="1"/>
    <col min="8199" max="8201" width="8.5" style="18" customWidth="1"/>
    <col min="8202" max="8448" width="9" style="18"/>
    <col min="8449" max="8449" width="32.75" style="18" customWidth="1"/>
    <col min="8450" max="8453" width="8.5" style="18" customWidth="1"/>
    <col min="8454" max="8454" width="23.75" style="18" customWidth="1"/>
    <col min="8455" max="8457" width="8.5" style="18" customWidth="1"/>
    <col min="8458" max="8704" width="9" style="18"/>
    <col min="8705" max="8705" width="32.75" style="18" customWidth="1"/>
    <col min="8706" max="8709" width="8.5" style="18" customWidth="1"/>
    <col min="8710" max="8710" width="23.75" style="18" customWidth="1"/>
    <col min="8711" max="8713" width="8.5" style="18" customWidth="1"/>
    <col min="8714" max="8960" width="9" style="18"/>
    <col min="8961" max="8961" width="32.75" style="18" customWidth="1"/>
    <col min="8962" max="8965" width="8.5" style="18" customWidth="1"/>
    <col min="8966" max="8966" width="23.75" style="18" customWidth="1"/>
    <col min="8967" max="8969" width="8.5" style="18" customWidth="1"/>
    <col min="8970" max="9216" width="9" style="18"/>
    <col min="9217" max="9217" width="32.75" style="18" customWidth="1"/>
    <col min="9218" max="9221" width="8.5" style="18" customWidth="1"/>
    <col min="9222" max="9222" width="23.75" style="18" customWidth="1"/>
    <col min="9223" max="9225" width="8.5" style="18" customWidth="1"/>
    <col min="9226" max="9472" width="9" style="18"/>
    <col min="9473" max="9473" width="32.75" style="18" customWidth="1"/>
    <col min="9474" max="9477" width="8.5" style="18" customWidth="1"/>
    <col min="9478" max="9478" width="23.75" style="18" customWidth="1"/>
    <col min="9479" max="9481" width="8.5" style="18" customWidth="1"/>
    <col min="9482" max="9728" width="9" style="18"/>
    <col min="9729" max="9729" width="32.75" style="18" customWidth="1"/>
    <col min="9730" max="9733" width="8.5" style="18" customWidth="1"/>
    <col min="9734" max="9734" width="23.75" style="18" customWidth="1"/>
    <col min="9735" max="9737" width="8.5" style="18" customWidth="1"/>
    <col min="9738" max="9984" width="9" style="18"/>
    <col min="9985" max="9985" width="32.75" style="18" customWidth="1"/>
    <col min="9986" max="9989" width="8.5" style="18" customWidth="1"/>
    <col min="9990" max="9990" width="23.75" style="18" customWidth="1"/>
    <col min="9991" max="9993" width="8.5" style="18" customWidth="1"/>
    <col min="9994" max="10240" width="9" style="18"/>
    <col min="10241" max="10241" width="32.75" style="18" customWidth="1"/>
    <col min="10242" max="10245" width="8.5" style="18" customWidth="1"/>
    <col min="10246" max="10246" width="23.75" style="18" customWidth="1"/>
    <col min="10247" max="10249" width="8.5" style="18" customWidth="1"/>
    <col min="10250" max="10496" width="9" style="18"/>
    <col min="10497" max="10497" width="32.75" style="18" customWidth="1"/>
    <col min="10498" max="10501" width="8.5" style="18" customWidth="1"/>
    <col min="10502" max="10502" width="23.75" style="18" customWidth="1"/>
    <col min="10503" max="10505" width="8.5" style="18" customWidth="1"/>
    <col min="10506" max="10752" width="9" style="18"/>
    <col min="10753" max="10753" width="32.75" style="18" customWidth="1"/>
    <col min="10754" max="10757" width="8.5" style="18" customWidth="1"/>
    <col min="10758" max="10758" width="23.75" style="18" customWidth="1"/>
    <col min="10759" max="10761" width="8.5" style="18" customWidth="1"/>
    <col min="10762" max="11008" width="9" style="18"/>
    <col min="11009" max="11009" width="32.75" style="18" customWidth="1"/>
    <col min="11010" max="11013" width="8.5" style="18" customWidth="1"/>
    <col min="11014" max="11014" width="23.75" style="18" customWidth="1"/>
    <col min="11015" max="11017" width="8.5" style="18" customWidth="1"/>
    <col min="11018" max="11264" width="9" style="18"/>
    <col min="11265" max="11265" width="32.75" style="18" customWidth="1"/>
    <col min="11266" max="11269" width="8.5" style="18" customWidth="1"/>
    <col min="11270" max="11270" width="23.75" style="18" customWidth="1"/>
    <col min="11271" max="11273" width="8.5" style="18" customWidth="1"/>
    <col min="11274" max="11520" width="9" style="18"/>
    <col min="11521" max="11521" width="32.75" style="18" customWidth="1"/>
    <col min="11522" max="11525" width="8.5" style="18" customWidth="1"/>
    <col min="11526" max="11526" width="23.75" style="18" customWidth="1"/>
    <col min="11527" max="11529" width="8.5" style="18" customWidth="1"/>
    <col min="11530" max="11776" width="9" style="18"/>
    <col min="11777" max="11777" width="32.75" style="18" customWidth="1"/>
    <col min="11778" max="11781" width="8.5" style="18" customWidth="1"/>
    <col min="11782" max="11782" width="23.75" style="18" customWidth="1"/>
    <col min="11783" max="11785" width="8.5" style="18" customWidth="1"/>
    <col min="11786" max="12032" width="9" style="18"/>
    <col min="12033" max="12033" width="32.75" style="18" customWidth="1"/>
    <col min="12034" max="12037" width="8.5" style="18" customWidth="1"/>
    <col min="12038" max="12038" width="23.75" style="18" customWidth="1"/>
    <col min="12039" max="12041" width="8.5" style="18" customWidth="1"/>
    <col min="12042" max="12288" width="9" style="18"/>
    <col min="12289" max="12289" width="32.75" style="18" customWidth="1"/>
    <col min="12290" max="12293" width="8.5" style="18" customWidth="1"/>
    <col min="12294" max="12294" width="23.75" style="18" customWidth="1"/>
    <col min="12295" max="12297" width="8.5" style="18" customWidth="1"/>
    <col min="12298" max="12544" width="9" style="18"/>
    <col min="12545" max="12545" width="32.75" style="18" customWidth="1"/>
    <col min="12546" max="12549" width="8.5" style="18" customWidth="1"/>
    <col min="12550" max="12550" width="23.75" style="18" customWidth="1"/>
    <col min="12551" max="12553" width="8.5" style="18" customWidth="1"/>
    <col min="12554" max="12800" width="9" style="18"/>
    <col min="12801" max="12801" width="32.75" style="18" customWidth="1"/>
    <col min="12802" max="12805" width="8.5" style="18" customWidth="1"/>
    <col min="12806" max="12806" width="23.75" style="18" customWidth="1"/>
    <col min="12807" max="12809" width="8.5" style="18" customWidth="1"/>
    <col min="12810" max="13056" width="9" style="18"/>
    <col min="13057" max="13057" width="32.75" style="18" customWidth="1"/>
    <col min="13058" max="13061" width="8.5" style="18" customWidth="1"/>
    <col min="13062" max="13062" width="23.75" style="18" customWidth="1"/>
    <col min="13063" max="13065" width="8.5" style="18" customWidth="1"/>
    <col min="13066" max="13312" width="9" style="18"/>
    <col min="13313" max="13313" width="32.75" style="18" customWidth="1"/>
    <col min="13314" max="13317" width="8.5" style="18" customWidth="1"/>
    <col min="13318" max="13318" width="23.75" style="18" customWidth="1"/>
    <col min="13319" max="13321" width="8.5" style="18" customWidth="1"/>
    <col min="13322" max="13568" width="9" style="18"/>
    <col min="13569" max="13569" width="32.75" style="18" customWidth="1"/>
    <col min="13570" max="13573" width="8.5" style="18" customWidth="1"/>
    <col min="13574" max="13574" width="23.75" style="18" customWidth="1"/>
    <col min="13575" max="13577" width="8.5" style="18" customWidth="1"/>
    <col min="13578" max="13824" width="9" style="18"/>
    <col min="13825" max="13825" width="32.75" style="18" customWidth="1"/>
    <col min="13826" max="13829" width="8.5" style="18" customWidth="1"/>
    <col min="13830" max="13830" width="23.75" style="18" customWidth="1"/>
    <col min="13831" max="13833" width="8.5" style="18" customWidth="1"/>
    <col min="13834" max="14080" width="9" style="18"/>
    <col min="14081" max="14081" width="32.75" style="18" customWidth="1"/>
    <col min="14082" max="14085" width="8.5" style="18" customWidth="1"/>
    <col min="14086" max="14086" width="23.75" style="18" customWidth="1"/>
    <col min="14087" max="14089" width="8.5" style="18" customWidth="1"/>
    <col min="14090" max="14336" width="9" style="18"/>
    <col min="14337" max="14337" width="32.75" style="18" customWidth="1"/>
    <col min="14338" max="14341" width="8.5" style="18" customWidth="1"/>
    <col min="14342" max="14342" width="23.75" style="18" customWidth="1"/>
    <col min="14343" max="14345" width="8.5" style="18" customWidth="1"/>
    <col min="14346" max="14592" width="9" style="18"/>
    <col min="14593" max="14593" width="32.75" style="18" customWidth="1"/>
    <col min="14594" max="14597" width="8.5" style="18" customWidth="1"/>
    <col min="14598" max="14598" width="23.75" style="18" customWidth="1"/>
    <col min="14599" max="14601" width="8.5" style="18" customWidth="1"/>
    <col min="14602" max="14848" width="9" style="18"/>
    <col min="14849" max="14849" width="32.75" style="18" customWidth="1"/>
    <col min="14850" max="14853" width="8.5" style="18" customWidth="1"/>
    <col min="14854" max="14854" width="23.75" style="18" customWidth="1"/>
    <col min="14855" max="14857" width="8.5" style="18" customWidth="1"/>
    <col min="14858" max="15104" width="9" style="18"/>
    <col min="15105" max="15105" width="32.75" style="18" customWidth="1"/>
    <col min="15106" max="15109" width="8.5" style="18" customWidth="1"/>
    <col min="15110" max="15110" width="23.75" style="18" customWidth="1"/>
    <col min="15111" max="15113" width="8.5" style="18" customWidth="1"/>
    <col min="15114" max="15360" width="9" style="18"/>
    <col min="15361" max="15361" width="32.75" style="18" customWidth="1"/>
    <col min="15362" max="15365" width="8.5" style="18" customWidth="1"/>
    <col min="15366" max="15366" width="23.75" style="18" customWidth="1"/>
    <col min="15367" max="15369" width="8.5" style="18" customWidth="1"/>
    <col min="15370" max="15616" width="9" style="18"/>
    <col min="15617" max="15617" width="32.75" style="18" customWidth="1"/>
    <col min="15618" max="15621" width="8.5" style="18" customWidth="1"/>
    <col min="15622" max="15622" width="23.75" style="18" customWidth="1"/>
    <col min="15623" max="15625" width="8.5" style="18" customWidth="1"/>
    <col min="15626" max="15872" width="9" style="18"/>
    <col min="15873" max="15873" width="32.75" style="18" customWidth="1"/>
    <col min="15874" max="15877" width="8.5" style="18" customWidth="1"/>
    <col min="15878" max="15878" width="23.75" style="18" customWidth="1"/>
    <col min="15879" max="15881" width="8.5" style="18" customWidth="1"/>
    <col min="15882" max="16128" width="9" style="18"/>
    <col min="16129" max="16129" width="32.75" style="18" customWidth="1"/>
    <col min="16130" max="16133" width="8.5" style="18" customWidth="1"/>
    <col min="16134" max="16134" width="23.75" style="18" customWidth="1"/>
    <col min="16135" max="16137" width="8.5" style="18" customWidth="1"/>
    <col min="16138" max="16384" width="9" style="18"/>
  </cols>
  <sheetData>
    <row r="1" spans="1:20" ht="84" customHeight="1" x14ac:dyDescent="0.2">
      <c r="A1" s="75"/>
      <c r="B1" s="141" t="s">
        <v>272</v>
      </c>
      <c r="C1" s="142"/>
      <c r="D1" s="142"/>
      <c r="E1" s="142"/>
      <c r="F1" s="142"/>
      <c r="G1" s="142"/>
      <c r="H1" s="142"/>
      <c r="I1" s="142"/>
    </row>
    <row r="2" spans="1:20" ht="38.25" customHeight="1" x14ac:dyDescent="0.2">
      <c r="A2" s="143" t="s">
        <v>229</v>
      </c>
      <c r="B2" s="143"/>
      <c r="C2" s="143"/>
      <c r="D2" s="143"/>
      <c r="E2" s="143"/>
      <c r="F2" s="143"/>
      <c r="G2" s="143"/>
      <c r="H2" s="143"/>
      <c r="I2" s="143"/>
    </row>
    <row r="3" spans="1:20" ht="21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</row>
    <row r="4" spans="1:20" ht="15.75" customHeight="1" x14ac:dyDescent="0.2">
      <c r="A4" s="19" t="s">
        <v>230</v>
      </c>
      <c r="B4" s="145" t="s">
        <v>230</v>
      </c>
      <c r="C4" s="146"/>
      <c r="D4" s="146"/>
      <c r="E4" s="146"/>
      <c r="F4" s="147" t="s">
        <v>231</v>
      </c>
      <c r="G4" s="148"/>
      <c r="H4" s="148"/>
      <c r="I4" s="149"/>
      <c r="K4" s="20"/>
    </row>
    <row r="5" spans="1:20" s="22" customFormat="1" ht="25.5" customHeight="1" x14ac:dyDescent="0.2">
      <c r="A5" s="21" t="s">
        <v>232</v>
      </c>
      <c r="B5" s="147" t="s">
        <v>233</v>
      </c>
      <c r="C5" s="148"/>
      <c r="D5" s="148"/>
      <c r="E5" s="148"/>
      <c r="F5" s="147" t="s">
        <v>234</v>
      </c>
      <c r="G5" s="148"/>
      <c r="H5" s="148"/>
      <c r="I5" s="149"/>
    </row>
    <row r="6" spans="1:20" x14ac:dyDescent="0.2">
      <c r="A6" s="21" t="s">
        <v>235</v>
      </c>
      <c r="B6" s="147" t="s">
        <v>236</v>
      </c>
      <c r="C6" s="148"/>
      <c r="D6" s="148"/>
      <c r="E6" s="148"/>
      <c r="F6" s="147" t="s">
        <v>237</v>
      </c>
      <c r="G6" s="148"/>
      <c r="H6" s="148"/>
      <c r="I6" s="149"/>
    </row>
    <row r="7" spans="1:20" ht="25.5" x14ac:dyDescent="0.2">
      <c r="A7" s="21" t="s">
        <v>238</v>
      </c>
      <c r="B7" s="147" t="s">
        <v>239</v>
      </c>
      <c r="C7" s="148"/>
      <c r="D7" s="148"/>
      <c r="E7" s="148"/>
      <c r="F7" s="147" t="s">
        <v>240</v>
      </c>
      <c r="G7" s="148"/>
      <c r="H7" s="148"/>
      <c r="I7" s="149"/>
    </row>
    <row r="8" spans="1:20" s="23" customFormat="1" ht="25.5" customHeight="1" x14ac:dyDescent="0.2">
      <c r="A8" s="150" t="s">
        <v>241</v>
      </c>
      <c r="B8" s="151"/>
      <c r="C8" s="151"/>
      <c r="D8" s="151"/>
      <c r="E8" s="151"/>
      <c r="F8" s="151"/>
      <c r="G8" s="151"/>
      <c r="H8" s="151"/>
      <c r="I8" s="152"/>
      <c r="K8" s="24"/>
    </row>
    <row r="9" spans="1:20" s="25" customFormat="1" ht="2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2.75" customHeight="1" x14ac:dyDescent="0.2">
      <c r="A10" s="153" t="s">
        <v>242</v>
      </c>
      <c r="B10" s="153"/>
      <c r="C10" s="153"/>
      <c r="D10" s="153"/>
      <c r="E10" s="153"/>
      <c r="F10" s="153"/>
      <c r="G10" s="153"/>
      <c r="H10" s="153"/>
      <c r="I10" s="153"/>
    </row>
    <row r="11" spans="1:20" ht="12.75" customHeight="1" x14ac:dyDescent="0.2">
      <c r="A11" s="153"/>
      <c r="B11" s="153"/>
      <c r="C11" s="153"/>
      <c r="D11" s="153"/>
      <c r="E11" s="153"/>
      <c r="F11" s="153"/>
      <c r="G11" s="153"/>
      <c r="H11" s="153"/>
      <c r="I11" s="153"/>
    </row>
    <row r="12" spans="1:20" s="25" customFormat="1" ht="21" customHeight="1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7" customFormat="1" ht="18" customHeight="1" x14ac:dyDescent="0.25">
      <c r="A13" s="26" t="s">
        <v>243</v>
      </c>
      <c r="B13" s="155" t="s">
        <v>244</v>
      </c>
      <c r="C13" s="155"/>
      <c r="D13" s="155" t="s">
        <v>245</v>
      </c>
      <c r="E13" s="155"/>
      <c r="F13" s="155" t="s">
        <v>246</v>
      </c>
      <c r="G13" s="155"/>
      <c r="H13" s="155" t="s">
        <v>247</v>
      </c>
      <c r="I13" s="155"/>
    </row>
    <row r="14" spans="1:20" ht="15.75" customHeight="1" x14ac:dyDescent="0.2">
      <c r="A14" s="28" t="s">
        <v>248</v>
      </c>
      <c r="B14" s="29" t="s">
        <v>249</v>
      </c>
      <c r="C14" s="29" t="s">
        <v>250</v>
      </c>
      <c r="D14" s="29" t="s">
        <v>249</v>
      </c>
      <c r="E14" s="29" t="s">
        <v>250</v>
      </c>
      <c r="F14" s="29" t="s">
        <v>249</v>
      </c>
      <c r="G14" s="29" t="s">
        <v>250</v>
      </c>
      <c r="H14" s="29" t="s">
        <v>249</v>
      </c>
      <c r="I14" s="29" t="s">
        <v>250</v>
      </c>
    </row>
    <row r="15" spans="1:20" ht="15" customHeight="1" x14ac:dyDescent="0.2">
      <c r="A15" s="30" t="s">
        <v>251</v>
      </c>
      <c r="B15" s="31">
        <v>0.03</v>
      </c>
      <c r="C15" s="31">
        <v>6.1600000000000002E-2</v>
      </c>
      <c r="D15" s="31">
        <v>5.5E-2</v>
      </c>
      <c r="E15" s="31">
        <v>8.9599999999999999E-2</v>
      </c>
      <c r="F15" s="31">
        <v>0.04</v>
      </c>
      <c r="G15" s="31">
        <v>7.3999999999999996E-2</v>
      </c>
      <c r="H15" s="32">
        <v>0.04</v>
      </c>
      <c r="I15" s="32">
        <v>7.3999999999999996E-2</v>
      </c>
    </row>
    <row r="16" spans="1:20" ht="15.75" customHeight="1" x14ac:dyDescent="0.2">
      <c r="A16" s="28" t="s">
        <v>252</v>
      </c>
      <c r="B16" s="156">
        <v>5.8999999999999999E-3</v>
      </c>
      <c r="C16" s="156"/>
      <c r="D16" s="156">
        <v>1.3899999999999999E-2</v>
      </c>
      <c r="E16" s="156"/>
      <c r="F16" s="156">
        <v>1.23E-2</v>
      </c>
      <c r="G16" s="156"/>
      <c r="H16" s="157">
        <v>1.23E-2</v>
      </c>
      <c r="I16" s="158"/>
    </row>
    <row r="17" spans="1:12" ht="15.75" customHeight="1" x14ac:dyDescent="0.2">
      <c r="A17" s="28" t="s">
        <v>253</v>
      </c>
      <c r="B17" s="156">
        <v>8.0000000000000002E-3</v>
      </c>
      <c r="C17" s="156"/>
      <c r="D17" s="156">
        <v>0.01</v>
      </c>
      <c r="E17" s="156"/>
      <c r="F17" s="156">
        <v>8.0000000000000002E-3</v>
      </c>
      <c r="G17" s="156"/>
      <c r="H17" s="157">
        <v>8.0000000000000002E-3</v>
      </c>
      <c r="I17" s="158"/>
    </row>
    <row r="18" spans="1:12" ht="15.75" customHeight="1" x14ac:dyDescent="0.2">
      <c r="A18" s="33" t="s">
        <v>254</v>
      </c>
      <c r="B18" s="156">
        <v>9.7000000000000003E-3</v>
      </c>
      <c r="C18" s="156"/>
      <c r="D18" s="156">
        <v>1.2699999999999999E-2</v>
      </c>
      <c r="E18" s="156"/>
      <c r="F18" s="156">
        <v>1.2699999999999999E-2</v>
      </c>
      <c r="G18" s="156"/>
      <c r="H18" s="157">
        <v>1.2699999999999999E-2</v>
      </c>
      <c r="I18" s="157"/>
    </row>
    <row r="19" spans="1:12" ht="15.75" customHeight="1" x14ac:dyDescent="0.2">
      <c r="A19" s="34" t="s">
        <v>255</v>
      </c>
      <c r="B19" s="159">
        <v>4.65E-2</v>
      </c>
      <c r="C19" s="159"/>
      <c r="D19" s="159">
        <v>8.6499999999999994E-2</v>
      </c>
      <c r="E19" s="159"/>
      <c r="F19" s="159">
        <v>5.3999999999999999E-2</v>
      </c>
      <c r="G19" s="159"/>
      <c r="H19" s="160">
        <f>SUM(H20:I23)</f>
        <v>0.1065</v>
      </c>
      <c r="I19" s="161"/>
      <c r="L19" s="35">
        <f>H25</f>
        <v>0.29060000000000002</v>
      </c>
    </row>
    <row r="20" spans="1:12" ht="15.75" customHeight="1" x14ac:dyDescent="0.2">
      <c r="A20" s="36" t="s">
        <v>256</v>
      </c>
      <c r="B20" s="156">
        <v>0.01</v>
      </c>
      <c r="C20" s="156"/>
      <c r="D20" s="156">
        <v>0.05</v>
      </c>
      <c r="E20" s="156"/>
      <c r="F20" s="156">
        <v>0.03</v>
      </c>
      <c r="G20" s="156"/>
      <c r="H20" s="157">
        <v>2.5000000000000001E-2</v>
      </c>
      <c r="I20" s="157"/>
    </row>
    <row r="21" spans="1:12" ht="15.75" customHeight="1" x14ac:dyDescent="0.2">
      <c r="A21" s="36" t="s">
        <v>257</v>
      </c>
      <c r="B21" s="156">
        <v>6.4999999999999997E-3</v>
      </c>
      <c r="C21" s="156"/>
      <c r="D21" s="156">
        <v>6.4999999999999997E-3</v>
      </c>
      <c r="E21" s="156"/>
      <c r="F21" s="156">
        <v>6.4999999999999997E-3</v>
      </c>
      <c r="G21" s="156"/>
      <c r="H21" s="157">
        <v>6.4999999999999997E-3</v>
      </c>
      <c r="I21" s="157"/>
    </row>
    <row r="22" spans="1:12" ht="15.75" customHeight="1" x14ac:dyDescent="0.2">
      <c r="A22" s="36" t="s">
        <v>258</v>
      </c>
      <c r="B22" s="156">
        <v>0.03</v>
      </c>
      <c r="C22" s="156"/>
      <c r="D22" s="156">
        <v>0.03</v>
      </c>
      <c r="E22" s="156"/>
      <c r="F22" s="156">
        <v>0.03</v>
      </c>
      <c r="G22" s="156"/>
      <c r="H22" s="157">
        <v>0.03</v>
      </c>
      <c r="I22" s="157"/>
    </row>
    <row r="23" spans="1:12" ht="15.75" customHeight="1" x14ac:dyDescent="0.2">
      <c r="A23" s="36" t="s">
        <v>259</v>
      </c>
      <c r="B23" s="156"/>
      <c r="C23" s="156"/>
      <c r="D23" s="156">
        <v>4.4999999999999998E-2</v>
      </c>
      <c r="E23" s="156"/>
      <c r="F23" s="156"/>
      <c r="G23" s="156"/>
      <c r="H23" s="157">
        <v>4.4999999999999998E-2</v>
      </c>
      <c r="I23" s="157"/>
    </row>
    <row r="24" spans="1:12" ht="15.75" customHeight="1" x14ac:dyDescent="0.2">
      <c r="A24" s="37"/>
      <c r="B24" s="38"/>
      <c r="C24" s="38"/>
      <c r="D24" s="38"/>
      <c r="E24" s="38"/>
      <c r="F24" s="38"/>
      <c r="G24" s="38"/>
      <c r="H24" s="39"/>
      <c r="I24" s="39"/>
    </row>
    <row r="25" spans="1:12" ht="39" customHeight="1" x14ac:dyDescent="0.2">
      <c r="A25" s="162" t="s">
        <v>260</v>
      </c>
      <c r="B25" s="163"/>
      <c r="C25" s="163"/>
      <c r="D25" s="163"/>
      <c r="E25" s="163"/>
      <c r="F25" s="163"/>
      <c r="G25" s="164"/>
      <c r="H25" s="165">
        <f>TRUNC((((1+H29+H30+H31)*(1+H32)*(1+H33))/(1-H34))-1,4)</f>
        <v>0.29060000000000002</v>
      </c>
      <c r="I25" s="165"/>
      <c r="J25" s="35">
        <f>H25</f>
        <v>0.29060000000000002</v>
      </c>
      <c r="K25" s="40"/>
    </row>
    <row r="26" spans="1:12" ht="21.75" customHeight="1" x14ac:dyDescent="0.2">
      <c r="A26" s="166"/>
      <c r="B26" s="166"/>
      <c r="C26" s="166"/>
      <c r="D26" s="166"/>
      <c r="E26" s="166"/>
      <c r="F26" s="166"/>
      <c r="G26" s="166"/>
      <c r="H26" s="166"/>
      <c r="I26" s="166"/>
    </row>
    <row r="27" spans="1:12" ht="18" customHeight="1" x14ac:dyDescent="0.2">
      <c r="A27" s="153" t="s">
        <v>261</v>
      </c>
      <c r="B27" s="153"/>
      <c r="C27" s="153"/>
      <c r="D27" s="153"/>
      <c r="E27" s="153"/>
      <c r="F27" s="153"/>
      <c r="G27" s="153"/>
      <c r="H27" s="153"/>
      <c r="I27" s="153"/>
    </row>
    <row r="28" spans="1:12" ht="18" customHeight="1" x14ac:dyDescent="0.2">
      <c r="A28" s="167" t="s">
        <v>262</v>
      </c>
      <c r="B28" s="167"/>
      <c r="C28" s="167"/>
      <c r="D28" s="167"/>
      <c r="E28" s="167"/>
      <c r="F28" s="167"/>
      <c r="G28" s="167"/>
      <c r="H28" s="168" t="s">
        <v>247</v>
      </c>
      <c r="I28" s="168"/>
    </row>
    <row r="29" spans="1:12" ht="18" customHeight="1" x14ac:dyDescent="0.2">
      <c r="A29" s="169" t="s">
        <v>233</v>
      </c>
      <c r="B29" s="169"/>
      <c r="C29" s="169"/>
      <c r="D29" s="169"/>
      <c r="E29" s="169"/>
      <c r="F29" s="169"/>
      <c r="G29" s="169"/>
      <c r="H29" s="170">
        <f>H15</f>
        <v>0.04</v>
      </c>
      <c r="I29" s="170"/>
    </row>
    <row r="30" spans="1:12" ht="18" customHeight="1" x14ac:dyDescent="0.2">
      <c r="A30" s="171" t="s">
        <v>263</v>
      </c>
      <c r="B30" s="171"/>
      <c r="C30" s="171"/>
      <c r="D30" s="171"/>
      <c r="E30" s="171"/>
      <c r="F30" s="171"/>
      <c r="G30" s="171"/>
      <c r="H30" s="170">
        <f>H17</f>
        <v>8.0000000000000002E-3</v>
      </c>
      <c r="I30" s="170"/>
    </row>
    <row r="31" spans="1:12" ht="17.25" customHeight="1" x14ac:dyDescent="0.2">
      <c r="A31" s="171" t="s">
        <v>239</v>
      </c>
      <c r="B31" s="171"/>
      <c r="C31" s="171"/>
      <c r="D31" s="171"/>
      <c r="E31" s="171"/>
      <c r="F31" s="171"/>
      <c r="G31" s="171"/>
      <c r="H31" s="170">
        <f>H18</f>
        <v>1.2699999999999999E-2</v>
      </c>
      <c r="I31" s="170"/>
    </row>
    <row r="32" spans="1:12" ht="18" customHeight="1" x14ac:dyDescent="0.2">
      <c r="A32" s="169" t="s">
        <v>234</v>
      </c>
      <c r="B32" s="169"/>
      <c r="C32" s="169"/>
      <c r="D32" s="169"/>
      <c r="E32" s="169"/>
      <c r="F32" s="169"/>
      <c r="G32" s="169"/>
      <c r="H32" s="170">
        <f>H16</f>
        <v>1.23E-2</v>
      </c>
      <c r="I32" s="170"/>
    </row>
    <row r="33" spans="1:10" ht="18" customHeight="1" x14ac:dyDescent="0.2">
      <c r="A33" s="171" t="s">
        <v>237</v>
      </c>
      <c r="B33" s="171"/>
      <c r="C33" s="171"/>
      <c r="D33" s="171"/>
      <c r="E33" s="171"/>
      <c r="F33" s="171"/>
      <c r="G33" s="171"/>
      <c r="H33" s="170">
        <f>I15</f>
        <v>7.3999999999999996E-2</v>
      </c>
      <c r="I33" s="170"/>
    </row>
    <row r="34" spans="1:10" ht="16.5" customHeight="1" x14ac:dyDescent="0.2">
      <c r="A34" s="169" t="s">
        <v>240</v>
      </c>
      <c r="B34" s="169"/>
      <c r="C34" s="169"/>
      <c r="D34" s="169"/>
      <c r="E34" s="169"/>
      <c r="F34" s="169"/>
      <c r="G34" s="169"/>
      <c r="H34" s="170">
        <f>H19</f>
        <v>0.1065</v>
      </c>
      <c r="I34" s="170"/>
    </row>
    <row r="35" spans="1:10" ht="16.5" customHeight="1" x14ac:dyDescent="0.2">
      <c r="A35" s="173"/>
      <c r="B35" s="173"/>
      <c r="C35" s="173"/>
      <c r="D35" s="173"/>
      <c r="E35" s="173"/>
      <c r="F35" s="173"/>
      <c r="G35" s="173"/>
      <c r="H35" s="173"/>
      <c r="I35" s="173"/>
    </row>
    <row r="36" spans="1:10" ht="16.5" customHeight="1" x14ac:dyDescent="0.2">
      <c r="A36" s="174" t="s">
        <v>264</v>
      </c>
      <c r="B36" s="174"/>
      <c r="C36" s="174"/>
      <c r="D36" s="174"/>
      <c r="E36" s="174"/>
      <c r="F36" s="174"/>
      <c r="G36" s="174"/>
      <c r="H36" s="174"/>
      <c r="I36" s="174"/>
    </row>
    <row r="37" spans="1:10" ht="16.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</row>
    <row r="38" spans="1:10" ht="17.25" customHeight="1" x14ac:dyDescent="0.2">
      <c r="A38" s="42" t="s">
        <v>265</v>
      </c>
      <c r="B38" s="41"/>
      <c r="C38" s="41"/>
      <c r="D38" s="41"/>
      <c r="E38" s="41"/>
      <c r="F38" s="41"/>
      <c r="G38" s="41"/>
      <c r="H38" s="41"/>
      <c r="I38" s="41"/>
    </row>
    <row r="39" spans="1:10" ht="30.75" customHeight="1" x14ac:dyDescent="0.2">
      <c r="A39" s="175" t="s">
        <v>266</v>
      </c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10" ht="55.5" customHeight="1" x14ac:dyDescent="0.2">
      <c r="A40" s="175" t="s">
        <v>267</v>
      </c>
      <c r="B40" s="175"/>
      <c r="C40" s="175"/>
      <c r="D40" s="175"/>
      <c r="E40" s="175"/>
      <c r="F40" s="175"/>
      <c r="G40" s="175"/>
      <c r="H40" s="175"/>
      <c r="I40" s="41"/>
    </row>
    <row r="41" spans="1:10" ht="55.5" customHeight="1" x14ac:dyDescent="0.2">
      <c r="A41" s="175" t="s">
        <v>268</v>
      </c>
      <c r="B41" s="175"/>
      <c r="C41" s="175"/>
      <c r="D41" s="175"/>
      <c r="E41" s="175"/>
      <c r="F41" s="175"/>
      <c r="G41" s="175"/>
      <c r="H41" s="175"/>
      <c r="I41" s="41"/>
    </row>
    <row r="42" spans="1:10" ht="39" customHeight="1" x14ac:dyDescent="0.2">
      <c r="A42" s="175" t="s">
        <v>269</v>
      </c>
      <c r="B42" s="175"/>
      <c r="C42" s="175"/>
      <c r="D42" s="175"/>
      <c r="E42" s="175"/>
      <c r="F42" s="175"/>
      <c r="G42" s="175"/>
      <c r="H42" s="175"/>
      <c r="I42" s="175"/>
      <c r="J42" s="175"/>
    </row>
    <row r="43" spans="1:10" s="22" customFormat="1" ht="21.75" customHeight="1" x14ac:dyDescent="0.2">
      <c r="A43" s="176" t="s">
        <v>270</v>
      </c>
      <c r="B43" s="176"/>
      <c r="C43" s="176"/>
      <c r="D43" s="176"/>
      <c r="E43" s="43"/>
      <c r="F43" s="44"/>
      <c r="G43" s="44"/>
      <c r="H43" s="44"/>
      <c r="I43" s="44"/>
      <c r="J43" s="44"/>
    </row>
    <row r="44" spans="1:10" ht="16.5" customHeight="1" x14ac:dyDescent="0.2">
      <c r="A44" s="176" t="s">
        <v>271</v>
      </c>
      <c r="B44" s="176"/>
      <c r="C44" s="176"/>
      <c r="D44" s="176"/>
      <c r="E44" s="41"/>
      <c r="F44" s="41"/>
      <c r="G44" s="41"/>
      <c r="H44" s="41"/>
      <c r="I44" s="41"/>
    </row>
    <row r="45" spans="1:10" ht="16.5" customHeight="1" x14ac:dyDescent="0.2">
      <c r="A45" s="45"/>
      <c r="B45" s="45"/>
      <c r="C45" s="45"/>
      <c r="D45" s="45"/>
      <c r="E45" s="41"/>
      <c r="F45" s="41"/>
      <c r="G45" s="41"/>
      <c r="H45" s="41"/>
      <c r="I45" s="41"/>
    </row>
    <row r="46" spans="1:10" ht="15" customHeight="1" x14ac:dyDescent="0.2">
      <c r="A46" s="177" t="s">
        <v>144</v>
      </c>
      <c r="B46" s="177"/>
      <c r="C46" s="177"/>
      <c r="D46" s="177"/>
      <c r="E46" s="177"/>
      <c r="F46" s="177"/>
      <c r="G46" s="177"/>
      <c r="H46" s="177"/>
      <c r="I46" s="177"/>
    </row>
    <row r="47" spans="1:10" ht="15" x14ac:dyDescent="0.2">
      <c r="A47" s="139" t="s">
        <v>142</v>
      </c>
      <c r="B47" s="139"/>
      <c r="C47" s="139"/>
      <c r="D47" s="139"/>
      <c r="E47" s="139"/>
      <c r="F47" s="139"/>
      <c r="G47" s="139"/>
      <c r="H47" s="139"/>
      <c r="I47" s="139"/>
    </row>
    <row r="48" spans="1:10" ht="15" x14ac:dyDescent="0.2">
      <c r="A48" s="139" t="s">
        <v>143</v>
      </c>
      <c r="B48" s="139"/>
      <c r="C48" s="139"/>
      <c r="D48" s="139"/>
      <c r="E48" s="139"/>
      <c r="F48" s="139"/>
      <c r="G48" s="139"/>
      <c r="H48" s="139"/>
      <c r="I48" s="139"/>
    </row>
    <row r="49" spans="1:9" x14ac:dyDescent="0.2">
      <c r="A49" s="172"/>
      <c r="B49" s="172"/>
      <c r="C49" s="172"/>
      <c r="D49" s="172"/>
      <c r="E49" s="172"/>
      <c r="F49" s="172"/>
      <c r="G49" s="172"/>
      <c r="H49" s="172"/>
      <c r="I49" s="172"/>
    </row>
  </sheetData>
  <sheetProtection password="CC3D" sheet="1" objects="1" scenarios="1" selectLockedCells="1"/>
  <mergeCells count="81">
    <mergeCell ref="A49:I49"/>
    <mergeCell ref="A35:I35"/>
    <mergeCell ref="A36:I36"/>
    <mergeCell ref="A39:J39"/>
    <mergeCell ref="A40:H40"/>
    <mergeCell ref="A41:H41"/>
    <mergeCell ref="A42:J42"/>
    <mergeCell ref="A43:D43"/>
    <mergeCell ref="A44:D44"/>
    <mergeCell ref="A46:I46"/>
    <mergeCell ref="A47:I47"/>
    <mergeCell ref="A48:I48"/>
    <mergeCell ref="A32:G32"/>
    <mergeCell ref="H32:I32"/>
    <mergeCell ref="A33:G33"/>
    <mergeCell ref="H33:I33"/>
    <mergeCell ref="A34:G34"/>
    <mergeCell ref="H34:I34"/>
    <mergeCell ref="A29:G29"/>
    <mergeCell ref="H29:I29"/>
    <mergeCell ref="A30:G30"/>
    <mergeCell ref="H30:I30"/>
    <mergeCell ref="A31:G31"/>
    <mergeCell ref="H31:I31"/>
    <mergeCell ref="A25:G25"/>
    <mergeCell ref="H25:I25"/>
    <mergeCell ref="A26:I26"/>
    <mergeCell ref="A27:I27"/>
    <mergeCell ref="A28:G28"/>
    <mergeCell ref="H28:I28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A10:I11"/>
    <mergeCell ref="A12:I12"/>
    <mergeCell ref="B13:C13"/>
    <mergeCell ref="D13:E13"/>
    <mergeCell ref="F13:G13"/>
    <mergeCell ref="H13:I13"/>
    <mergeCell ref="A9:I9"/>
    <mergeCell ref="B1:I1"/>
    <mergeCell ref="A2:I2"/>
    <mergeCell ref="A3:I3"/>
    <mergeCell ref="B4:E4"/>
    <mergeCell ref="F4:I4"/>
    <mergeCell ref="B5:E5"/>
    <mergeCell ref="F5:I5"/>
    <mergeCell ref="B6:E6"/>
    <mergeCell ref="F6:I6"/>
    <mergeCell ref="B7:E7"/>
    <mergeCell ref="F7:I7"/>
    <mergeCell ref="A8:I8"/>
  </mergeCells>
  <pageMargins left="0.51181102362204722" right="0.51181102362204722" top="0.78740157480314965" bottom="0.78740157480314965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6"/>
  <sheetViews>
    <sheetView showOutlineSymbols="0" showWhiteSpace="0" view="pageBreakPreview" zoomScale="130" zoomScaleNormal="100" zoomScaleSheetLayoutView="130" workbookViewId="0">
      <selection activeCell="D186" sqref="D186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9" width="12" bestFit="1" customWidth="1"/>
    <col min="10" max="11" width="14" bestFit="1" customWidth="1"/>
  </cols>
  <sheetData>
    <row r="1" spans="1:11" s="104" customFormat="1" ht="15" x14ac:dyDescent="0.2">
      <c r="A1" s="103"/>
      <c r="B1" s="103"/>
      <c r="C1" s="178" t="s">
        <v>146</v>
      </c>
      <c r="D1" s="178"/>
      <c r="E1" s="178" t="s">
        <v>1</v>
      </c>
      <c r="F1" s="178"/>
      <c r="G1" s="178" t="s">
        <v>2</v>
      </c>
      <c r="H1" s="178"/>
      <c r="I1" s="178" t="s">
        <v>3</v>
      </c>
      <c r="J1" s="178"/>
    </row>
    <row r="2" spans="1:11" s="104" customFormat="1" ht="80.099999999999994" customHeight="1" x14ac:dyDescent="0.2">
      <c r="A2" s="105"/>
      <c r="B2" s="105"/>
      <c r="C2" s="179" t="s">
        <v>4</v>
      </c>
      <c r="D2" s="179"/>
      <c r="E2" s="179" t="s">
        <v>5</v>
      </c>
      <c r="F2" s="179"/>
      <c r="G2" s="179" t="s">
        <v>6</v>
      </c>
      <c r="H2" s="179"/>
      <c r="I2" s="179" t="s">
        <v>7</v>
      </c>
      <c r="J2" s="179"/>
    </row>
    <row r="3" spans="1:11" s="104" customFormat="1" ht="15" x14ac:dyDescent="0.25">
      <c r="A3" s="184" t="s">
        <v>346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s="104" customFormat="1" ht="30" customHeight="1" x14ac:dyDescent="0.25">
      <c r="A4" s="184" t="s">
        <v>147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1" s="104" customFormat="1" ht="18" customHeight="1" x14ac:dyDescent="0.2">
      <c r="A5" s="106" t="s">
        <v>21</v>
      </c>
      <c r="B5" s="107" t="s">
        <v>9</v>
      </c>
      <c r="C5" s="106" t="s">
        <v>10</v>
      </c>
      <c r="D5" s="106" t="s">
        <v>11</v>
      </c>
      <c r="E5" s="180" t="s">
        <v>148</v>
      </c>
      <c r="F5" s="180"/>
      <c r="G5" s="108" t="s">
        <v>12</v>
      </c>
      <c r="H5" s="107" t="s">
        <v>13</v>
      </c>
      <c r="I5" s="107" t="s">
        <v>14</v>
      </c>
      <c r="J5" s="107" t="s">
        <v>16</v>
      </c>
    </row>
    <row r="6" spans="1:11" s="104" customFormat="1" ht="24" customHeight="1" x14ac:dyDescent="0.2">
      <c r="A6" s="109" t="s">
        <v>149</v>
      </c>
      <c r="B6" s="110" t="s">
        <v>22</v>
      </c>
      <c r="C6" s="109" t="s">
        <v>23</v>
      </c>
      <c r="D6" s="109" t="s">
        <v>24</v>
      </c>
      <c r="E6" s="181" t="s">
        <v>150</v>
      </c>
      <c r="F6" s="181"/>
      <c r="G6" s="111" t="s">
        <v>25</v>
      </c>
      <c r="H6" s="112"/>
      <c r="I6" s="113"/>
      <c r="J6" s="113"/>
    </row>
    <row r="7" spans="1:11" s="104" customFormat="1" ht="24" customHeight="1" x14ac:dyDescent="0.2">
      <c r="A7" s="114" t="s">
        <v>151</v>
      </c>
      <c r="B7" s="115" t="s">
        <v>152</v>
      </c>
      <c r="C7" s="114" t="s">
        <v>23</v>
      </c>
      <c r="D7" s="114" t="s">
        <v>153</v>
      </c>
      <c r="E7" s="185" t="s">
        <v>154</v>
      </c>
      <c r="F7" s="185"/>
      <c r="G7" s="116" t="s">
        <v>155</v>
      </c>
      <c r="H7" s="117">
        <v>1</v>
      </c>
      <c r="I7" s="118">
        <v>400</v>
      </c>
      <c r="J7" s="118">
        <f>TRUNC(I7*H7,2)</f>
        <v>400</v>
      </c>
    </row>
    <row r="8" spans="1:11" s="104" customFormat="1" ht="15" x14ac:dyDescent="0.25">
      <c r="A8" s="119"/>
      <c r="B8" s="119"/>
      <c r="C8" s="119"/>
      <c r="D8" s="119"/>
      <c r="E8" s="119"/>
      <c r="F8" s="120"/>
      <c r="G8" s="119"/>
      <c r="H8" s="120"/>
      <c r="I8" s="121" t="s">
        <v>138</v>
      </c>
      <c r="J8" s="122">
        <f>J7</f>
        <v>400</v>
      </c>
      <c r="K8" s="123"/>
    </row>
    <row r="9" spans="1:11" s="104" customFormat="1" ht="15" thickBot="1" x14ac:dyDescent="0.25">
      <c r="A9" s="119"/>
      <c r="B9" s="119"/>
      <c r="C9" s="119"/>
      <c r="D9" s="119"/>
      <c r="E9" s="119"/>
      <c r="F9" s="120"/>
      <c r="G9" s="119"/>
      <c r="H9" s="183"/>
      <c r="I9" s="183"/>
      <c r="J9" s="120"/>
    </row>
    <row r="10" spans="1:11" s="104" customFormat="1" ht="0.95" customHeight="1" thickTop="1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1" s="104" customFormat="1" ht="18" customHeight="1" x14ac:dyDescent="0.2">
      <c r="A11" s="106" t="s">
        <v>26</v>
      </c>
      <c r="B11" s="107" t="s">
        <v>9</v>
      </c>
      <c r="C11" s="106" t="s">
        <v>10</v>
      </c>
      <c r="D11" s="106" t="s">
        <v>11</v>
      </c>
      <c r="E11" s="180" t="s">
        <v>148</v>
      </c>
      <c r="F11" s="180"/>
      <c r="G11" s="108" t="s">
        <v>12</v>
      </c>
      <c r="H11" s="107" t="s">
        <v>13</v>
      </c>
      <c r="I11" s="107" t="s">
        <v>14</v>
      </c>
      <c r="J11" s="107" t="s">
        <v>16</v>
      </c>
    </row>
    <row r="12" spans="1:11" s="104" customFormat="1" ht="26.1" customHeight="1" x14ac:dyDescent="0.2">
      <c r="A12" s="109" t="s">
        <v>149</v>
      </c>
      <c r="B12" s="110" t="s">
        <v>27</v>
      </c>
      <c r="C12" s="109" t="s">
        <v>28</v>
      </c>
      <c r="D12" s="109" t="s">
        <v>29</v>
      </c>
      <c r="E12" s="181" t="s">
        <v>156</v>
      </c>
      <c r="F12" s="181"/>
      <c r="G12" s="111" t="s">
        <v>30</v>
      </c>
      <c r="H12" s="112"/>
      <c r="I12" s="113"/>
      <c r="J12" s="113"/>
    </row>
    <row r="13" spans="1:11" s="104" customFormat="1" ht="51.95" customHeight="1" x14ac:dyDescent="0.2">
      <c r="A13" s="125" t="s">
        <v>157</v>
      </c>
      <c r="B13" s="126" t="s">
        <v>158</v>
      </c>
      <c r="C13" s="125" t="s">
        <v>28</v>
      </c>
      <c r="D13" s="125" t="s">
        <v>159</v>
      </c>
      <c r="E13" s="182" t="s">
        <v>156</v>
      </c>
      <c r="F13" s="182"/>
      <c r="G13" s="127" t="s">
        <v>160</v>
      </c>
      <c r="H13" s="128">
        <v>0.40200000000000002</v>
      </c>
      <c r="I13" s="129">
        <v>11.8</v>
      </c>
      <c r="J13" s="118">
        <f t="shared" ref="J13:J15" si="0">TRUNC(I13*H13,2)</f>
        <v>4.74</v>
      </c>
    </row>
    <row r="14" spans="1:11" s="104" customFormat="1" ht="26.1" customHeight="1" x14ac:dyDescent="0.2">
      <c r="A14" s="125" t="s">
        <v>157</v>
      </c>
      <c r="B14" s="126" t="s">
        <v>161</v>
      </c>
      <c r="C14" s="125" t="s">
        <v>28</v>
      </c>
      <c r="D14" s="125" t="s">
        <v>162</v>
      </c>
      <c r="E14" s="182" t="s">
        <v>156</v>
      </c>
      <c r="F14" s="182"/>
      <c r="G14" s="127" t="s">
        <v>163</v>
      </c>
      <c r="H14" s="128">
        <v>0.5</v>
      </c>
      <c r="I14" s="129">
        <v>26.07</v>
      </c>
      <c r="J14" s="118">
        <f t="shared" si="0"/>
        <v>13.03</v>
      </c>
    </row>
    <row r="15" spans="1:11" s="104" customFormat="1" ht="24" customHeight="1" x14ac:dyDescent="0.2">
      <c r="A15" s="125" t="s">
        <v>157</v>
      </c>
      <c r="B15" s="126" t="s">
        <v>164</v>
      </c>
      <c r="C15" s="125" t="s">
        <v>28</v>
      </c>
      <c r="D15" s="125" t="s">
        <v>165</v>
      </c>
      <c r="E15" s="182" t="s">
        <v>156</v>
      </c>
      <c r="F15" s="182"/>
      <c r="G15" s="127" t="s">
        <v>163</v>
      </c>
      <c r="H15" s="128">
        <v>0.1</v>
      </c>
      <c r="I15" s="129">
        <v>19.29</v>
      </c>
      <c r="J15" s="118">
        <f t="shared" si="0"/>
        <v>1.92</v>
      </c>
    </row>
    <row r="16" spans="1:11" s="104" customFormat="1" x14ac:dyDescent="0.2">
      <c r="A16" s="119"/>
      <c r="B16" s="119"/>
      <c r="C16" s="119"/>
      <c r="D16" s="119"/>
      <c r="E16" s="119"/>
      <c r="F16" s="120"/>
      <c r="G16" s="119"/>
      <c r="H16" s="120"/>
      <c r="I16" s="121" t="s">
        <v>138</v>
      </c>
      <c r="J16" s="122">
        <f>SUM(J13:J15)</f>
        <v>19.689999999999998</v>
      </c>
    </row>
    <row r="17" spans="1:10" s="104" customFormat="1" ht="15" thickBot="1" x14ac:dyDescent="0.25">
      <c r="A17" s="119"/>
      <c r="B17" s="119"/>
      <c r="C17" s="119"/>
      <c r="D17" s="119"/>
      <c r="E17" s="119"/>
      <c r="F17" s="120"/>
      <c r="G17" s="119"/>
      <c r="H17" s="183"/>
      <c r="I17" s="183"/>
      <c r="J17" s="120"/>
    </row>
    <row r="18" spans="1:10" s="104" customFormat="1" ht="0.95" customHeight="1" thickTop="1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s="104" customFormat="1" ht="18" customHeight="1" x14ac:dyDescent="0.2">
      <c r="A19" s="106" t="s">
        <v>37</v>
      </c>
      <c r="B19" s="107" t="s">
        <v>9</v>
      </c>
      <c r="C19" s="106" t="s">
        <v>10</v>
      </c>
      <c r="D19" s="106" t="s">
        <v>11</v>
      </c>
      <c r="E19" s="180" t="s">
        <v>148</v>
      </c>
      <c r="F19" s="180"/>
      <c r="G19" s="108" t="s">
        <v>12</v>
      </c>
      <c r="H19" s="107" t="s">
        <v>13</v>
      </c>
      <c r="I19" s="107" t="s">
        <v>14</v>
      </c>
      <c r="J19" s="107" t="s">
        <v>16</v>
      </c>
    </row>
    <row r="20" spans="1:10" s="104" customFormat="1" ht="43.5" customHeight="1" x14ac:dyDescent="0.2">
      <c r="A20" s="109" t="s">
        <v>149</v>
      </c>
      <c r="B20" s="110" t="s">
        <v>38</v>
      </c>
      <c r="C20" s="109" t="s">
        <v>23</v>
      </c>
      <c r="D20" s="109" t="s">
        <v>39</v>
      </c>
      <c r="E20" s="181" t="s">
        <v>166</v>
      </c>
      <c r="F20" s="181"/>
      <c r="G20" s="111" t="s">
        <v>40</v>
      </c>
      <c r="H20" s="112"/>
      <c r="I20" s="113"/>
      <c r="J20" s="113"/>
    </row>
    <row r="21" spans="1:10" s="104" customFormat="1" ht="24" customHeight="1" x14ac:dyDescent="0.2">
      <c r="A21" s="125" t="s">
        <v>157</v>
      </c>
      <c r="B21" s="126" t="s">
        <v>167</v>
      </c>
      <c r="C21" s="125" t="s">
        <v>28</v>
      </c>
      <c r="D21" s="125" t="s">
        <v>168</v>
      </c>
      <c r="E21" s="182" t="s">
        <v>156</v>
      </c>
      <c r="F21" s="182"/>
      <c r="G21" s="127" t="s">
        <v>163</v>
      </c>
      <c r="H21" s="128">
        <v>0.05</v>
      </c>
      <c r="I21" s="129">
        <v>24.71</v>
      </c>
      <c r="J21" s="118">
        <f t="shared" ref="J21:J22" si="1">TRUNC(I21*H21,2)</f>
        <v>1.23</v>
      </c>
    </row>
    <row r="22" spans="1:10" s="104" customFormat="1" ht="24" customHeight="1" x14ac:dyDescent="0.2">
      <c r="A22" s="125" t="s">
        <v>157</v>
      </c>
      <c r="B22" s="126" t="s">
        <v>164</v>
      </c>
      <c r="C22" s="125" t="s">
        <v>28</v>
      </c>
      <c r="D22" s="125" t="s">
        <v>165</v>
      </c>
      <c r="E22" s="182" t="s">
        <v>156</v>
      </c>
      <c r="F22" s="182"/>
      <c r="G22" s="127" t="s">
        <v>163</v>
      </c>
      <c r="H22" s="128">
        <v>0.5</v>
      </c>
      <c r="I22" s="129">
        <v>19.29</v>
      </c>
      <c r="J22" s="118">
        <f t="shared" si="1"/>
        <v>9.64</v>
      </c>
    </row>
    <row r="23" spans="1:10" s="104" customFormat="1" ht="18.75" customHeight="1" x14ac:dyDescent="0.2">
      <c r="A23" s="119"/>
      <c r="B23" s="119"/>
      <c r="C23" s="119"/>
      <c r="D23" s="119"/>
      <c r="E23" s="119"/>
      <c r="F23" s="120"/>
      <c r="G23" s="119"/>
      <c r="H23" s="120"/>
      <c r="I23" s="121" t="s">
        <v>138</v>
      </c>
      <c r="J23" s="122">
        <f>SUM(J21:J22)</f>
        <v>10.870000000000001</v>
      </c>
    </row>
    <row r="24" spans="1:10" s="104" customFormat="1" ht="15" thickBot="1" x14ac:dyDescent="0.25">
      <c r="A24" s="119"/>
      <c r="B24" s="119"/>
      <c r="C24" s="119"/>
      <c r="D24" s="119"/>
      <c r="E24" s="119"/>
      <c r="F24" s="120"/>
      <c r="G24" s="119"/>
      <c r="H24" s="183"/>
      <c r="I24" s="183"/>
      <c r="J24" s="120"/>
    </row>
    <row r="25" spans="1:10" s="104" customFormat="1" ht="0.95" customHeight="1" thickTop="1" x14ac:dyDescent="0.2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s="104" customFormat="1" ht="18" customHeight="1" x14ac:dyDescent="0.2">
      <c r="A26" s="106" t="s">
        <v>43</v>
      </c>
      <c r="B26" s="107" t="s">
        <v>9</v>
      </c>
      <c r="C26" s="106" t="s">
        <v>10</v>
      </c>
      <c r="D26" s="106" t="s">
        <v>11</v>
      </c>
      <c r="E26" s="180" t="s">
        <v>148</v>
      </c>
      <c r="F26" s="180"/>
      <c r="G26" s="108" t="s">
        <v>12</v>
      </c>
      <c r="H26" s="107" t="s">
        <v>13</v>
      </c>
      <c r="I26" s="107" t="s">
        <v>14</v>
      </c>
      <c r="J26" s="107" t="s">
        <v>16</v>
      </c>
    </row>
    <row r="27" spans="1:10" s="104" customFormat="1" ht="48" customHeight="1" x14ac:dyDescent="0.2">
      <c r="A27" s="109" t="s">
        <v>149</v>
      </c>
      <c r="B27" s="110" t="s">
        <v>44</v>
      </c>
      <c r="C27" s="109" t="s">
        <v>28</v>
      </c>
      <c r="D27" s="109" t="s">
        <v>45</v>
      </c>
      <c r="E27" s="181" t="s">
        <v>166</v>
      </c>
      <c r="F27" s="181"/>
      <c r="G27" s="111" t="s">
        <v>40</v>
      </c>
      <c r="H27" s="112"/>
      <c r="I27" s="113"/>
      <c r="J27" s="113"/>
    </row>
    <row r="28" spans="1:10" s="104" customFormat="1" ht="39" customHeight="1" x14ac:dyDescent="0.2">
      <c r="A28" s="125" t="s">
        <v>157</v>
      </c>
      <c r="B28" s="126" t="s">
        <v>169</v>
      </c>
      <c r="C28" s="125" t="s">
        <v>28</v>
      </c>
      <c r="D28" s="125" t="s">
        <v>170</v>
      </c>
      <c r="E28" s="182" t="s">
        <v>156</v>
      </c>
      <c r="F28" s="182"/>
      <c r="G28" s="127" t="s">
        <v>137</v>
      </c>
      <c r="H28" s="128">
        <v>1.5E-3</v>
      </c>
      <c r="I28" s="129">
        <v>2974.53</v>
      </c>
      <c r="J28" s="118">
        <f t="shared" ref="J28:J30" si="2">TRUNC(I28*H28,2)</f>
        <v>4.46</v>
      </c>
    </row>
    <row r="29" spans="1:10" s="104" customFormat="1" ht="24" customHeight="1" x14ac:dyDescent="0.2">
      <c r="A29" s="125" t="s">
        <v>157</v>
      </c>
      <c r="B29" s="126" t="s">
        <v>167</v>
      </c>
      <c r="C29" s="125" t="s">
        <v>28</v>
      </c>
      <c r="D29" s="125" t="s">
        <v>168</v>
      </c>
      <c r="E29" s="182" t="s">
        <v>156</v>
      </c>
      <c r="F29" s="182"/>
      <c r="G29" s="127" t="s">
        <v>163</v>
      </c>
      <c r="H29" s="128">
        <v>0.1074</v>
      </c>
      <c r="I29" s="129">
        <v>24.71</v>
      </c>
      <c r="J29" s="118">
        <f t="shared" si="2"/>
        <v>2.65</v>
      </c>
    </row>
    <row r="30" spans="1:10" s="104" customFormat="1" ht="24" customHeight="1" x14ac:dyDescent="0.2">
      <c r="A30" s="125" t="s">
        <v>157</v>
      </c>
      <c r="B30" s="126" t="s">
        <v>164</v>
      </c>
      <c r="C30" s="125" t="s">
        <v>28</v>
      </c>
      <c r="D30" s="125" t="s">
        <v>165</v>
      </c>
      <c r="E30" s="182" t="s">
        <v>156</v>
      </c>
      <c r="F30" s="182"/>
      <c r="G30" s="127" t="s">
        <v>163</v>
      </c>
      <c r="H30" s="128">
        <v>3.5799999999999998E-2</v>
      </c>
      <c r="I30" s="129">
        <v>19.29</v>
      </c>
      <c r="J30" s="118">
        <f t="shared" si="2"/>
        <v>0.69</v>
      </c>
    </row>
    <row r="31" spans="1:10" s="104" customFormat="1" x14ac:dyDescent="0.2">
      <c r="A31" s="119"/>
      <c r="B31" s="119"/>
      <c r="C31" s="119"/>
      <c r="D31" s="119"/>
      <c r="E31" s="119"/>
      <c r="F31" s="120"/>
      <c r="G31" s="119"/>
      <c r="H31" s="120"/>
      <c r="I31" s="121" t="s">
        <v>138</v>
      </c>
      <c r="J31" s="122">
        <f>SUM(J28:J30)</f>
        <v>7.7999999999999989</v>
      </c>
    </row>
    <row r="32" spans="1:10" s="104" customFormat="1" ht="15" thickBot="1" x14ac:dyDescent="0.25">
      <c r="A32" s="119"/>
      <c r="B32" s="119"/>
      <c r="C32" s="119"/>
      <c r="D32" s="119"/>
      <c r="E32" s="119"/>
      <c r="F32" s="120"/>
      <c r="G32" s="119"/>
      <c r="H32" s="183"/>
      <c r="I32" s="183"/>
      <c r="J32" s="120"/>
    </row>
    <row r="33" spans="1:10" s="104" customFormat="1" ht="0.95" customHeight="1" thickTop="1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0" s="104" customFormat="1" ht="18" customHeight="1" x14ac:dyDescent="0.2">
      <c r="A34" s="106" t="s">
        <v>46</v>
      </c>
      <c r="B34" s="107" t="s">
        <v>9</v>
      </c>
      <c r="C34" s="106" t="s">
        <v>10</v>
      </c>
      <c r="D34" s="106" t="s">
        <v>11</v>
      </c>
      <c r="E34" s="180" t="s">
        <v>148</v>
      </c>
      <c r="F34" s="180"/>
      <c r="G34" s="108" t="s">
        <v>12</v>
      </c>
      <c r="H34" s="107" t="s">
        <v>13</v>
      </c>
      <c r="I34" s="107" t="s">
        <v>14</v>
      </c>
      <c r="J34" s="107" t="s">
        <v>16</v>
      </c>
    </row>
    <row r="35" spans="1:10" s="104" customFormat="1" ht="51.95" customHeight="1" x14ac:dyDescent="0.2">
      <c r="A35" s="109" t="s">
        <v>149</v>
      </c>
      <c r="B35" s="110" t="s">
        <v>47</v>
      </c>
      <c r="C35" s="109" t="s">
        <v>28</v>
      </c>
      <c r="D35" s="109" t="s">
        <v>48</v>
      </c>
      <c r="E35" s="181" t="s">
        <v>166</v>
      </c>
      <c r="F35" s="181"/>
      <c r="G35" s="111" t="s">
        <v>40</v>
      </c>
      <c r="H35" s="112"/>
      <c r="I35" s="113"/>
      <c r="J35" s="113"/>
    </row>
    <row r="36" spans="1:10" s="104" customFormat="1" ht="51.95" customHeight="1" x14ac:dyDescent="0.2">
      <c r="A36" s="125" t="s">
        <v>157</v>
      </c>
      <c r="B36" s="126" t="s">
        <v>171</v>
      </c>
      <c r="C36" s="125" t="s">
        <v>28</v>
      </c>
      <c r="D36" s="125" t="s">
        <v>172</v>
      </c>
      <c r="E36" s="182" t="s">
        <v>156</v>
      </c>
      <c r="F36" s="182"/>
      <c r="G36" s="127" t="s">
        <v>137</v>
      </c>
      <c r="H36" s="128">
        <v>2.93E-2</v>
      </c>
      <c r="I36" s="129">
        <v>619.91999999999996</v>
      </c>
      <c r="J36" s="118">
        <f t="shared" ref="J36:J39" si="3">TRUNC(I36*H36,2)</f>
        <v>18.16</v>
      </c>
    </row>
    <row r="37" spans="1:10" s="104" customFormat="1" ht="24" customHeight="1" x14ac:dyDescent="0.2">
      <c r="A37" s="125" t="s">
        <v>157</v>
      </c>
      <c r="B37" s="126" t="s">
        <v>167</v>
      </c>
      <c r="C37" s="125" t="s">
        <v>28</v>
      </c>
      <c r="D37" s="125" t="s">
        <v>168</v>
      </c>
      <c r="E37" s="182" t="s">
        <v>156</v>
      </c>
      <c r="F37" s="182"/>
      <c r="G37" s="127" t="s">
        <v>163</v>
      </c>
      <c r="H37" s="128">
        <v>0.40899999999999997</v>
      </c>
      <c r="I37" s="129">
        <v>24.71</v>
      </c>
      <c r="J37" s="118">
        <f t="shared" si="3"/>
        <v>10.1</v>
      </c>
    </row>
    <row r="38" spans="1:10" s="104" customFormat="1" ht="24" customHeight="1" x14ac:dyDescent="0.2">
      <c r="A38" s="125" t="s">
        <v>157</v>
      </c>
      <c r="B38" s="126" t="s">
        <v>164</v>
      </c>
      <c r="C38" s="125" t="s">
        <v>28</v>
      </c>
      <c r="D38" s="125" t="s">
        <v>165</v>
      </c>
      <c r="E38" s="182" t="s">
        <v>156</v>
      </c>
      <c r="F38" s="182"/>
      <c r="G38" s="127" t="s">
        <v>163</v>
      </c>
      <c r="H38" s="128">
        <v>0.40899999999999997</v>
      </c>
      <c r="I38" s="129">
        <v>19.29</v>
      </c>
      <c r="J38" s="118">
        <f t="shared" si="3"/>
        <v>7.88</v>
      </c>
    </row>
    <row r="39" spans="1:10" s="104" customFormat="1" ht="26.1" customHeight="1" x14ac:dyDescent="0.2">
      <c r="A39" s="114" t="s">
        <v>151</v>
      </c>
      <c r="B39" s="115" t="s">
        <v>173</v>
      </c>
      <c r="C39" s="114" t="s">
        <v>28</v>
      </c>
      <c r="D39" s="114" t="s">
        <v>174</v>
      </c>
      <c r="E39" s="185" t="s">
        <v>175</v>
      </c>
      <c r="F39" s="185"/>
      <c r="G39" s="116" t="s">
        <v>40</v>
      </c>
      <c r="H39" s="117">
        <v>0.15809999999999999</v>
      </c>
      <c r="I39" s="118">
        <v>21.45</v>
      </c>
      <c r="J39" s="118">
        <f t="shared" si="3"/>
        <v>3.39</v>
      </c>
    </row>
    <row r="40" spans="1:10" s="104" customFormat="1" ht="19.5" customHeight="1" x14ac:dyDescent="0.2">
      <c r="A40" s="119"/>
      <c r="B40" s="119"/>
      <c r="C40" s="119"/>
      <c r="D40" s="119"/>
      <c r="E40" s="119"/>
      <c r="F40" s="120"/>
      <c r="G40" s="119"/>
      <c r="H40" s="120"/>
      <c r="I40" s="121" t="s">
        <v>138</v>
      </c>
      <c r="J40" s="122">
        <f>SUM(J36:J39)</f>
        <v>39.53</v>
      </c>
    </row>
    <row r="41" spans="1:10" s="104" customFormat="1" ht="15" thickBot="1" x14ac:dyDescent="0.25">
      <c r="A41" s="119"/>
      <c r="B41" s="119"/>
      <c r="C41" s="119"/>
      <c r="D41" s="119"/>
      <c r="E41" s="119"/>
      <c r="F41" s="120"/>
      <c r="G41" s="119"/>
      <c r="H41" s="183"/>
      <c r="I41" s="183"/>
      <c r="J41" s="120"/>
    </row>
    <row r="42" spans="1:10" s="104" customFormat="1" ht="0.95" customHeight="1" thickTop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s="104" customFormat="1" ht="18" customHeight="1" x14ac:dyDescent="0.2">
      <c r="A43" s="106" t="s">
        <v>49</v>
      </c>
      <c r="B43" s="107" t="s">
        <v>9</v>
      </c>
      <c r="C43" s="106" t="s">
        <v>10</v>
      </c>
      <c r="D43" s="106" t="s">
        <v>11</v>
      </c>
      <c r="E43" s="180" t="s">
        <v>148</v>
      </c>
      <c r="F43" s="180"/>
      <c r="G43" s="108" t="s">
        <v>12</v>
      </c>
      <c r="H43" s="107" t="s">
        <v>13</v>
      </c>
      <c r="I43" s="107" t="s">
        <v>14</v>
      </c>
      <c r="J43" s="107" t="s">
        <v>16</v>
      </c>
    </row>
    <row r="44" spans="1:10" s="104" customFormat="1" ht="24" customHeight="1" x14ac:dyDescent="0.2">
      <c r="A44" s="109" t="s">
        <v>149</v>
      </c>
      <c r="B44" s="110" t="s">
        <v>50</v>
      </c>
      <c r="C44" s="109" t="s">
        <v>23</v>
      </c>
      <c r="D44" s="109" t="s">
        <v>51</v>
      </c>
      <c r="E44" s="181" t="s">
        <v>166</v>
      </c>
      <c r="F44" s="181"/>
      <c r="G44" s="111" t="s">
        <v>30</v>
      </c>
      <c r="H44" s="112"/>
      <c r="I44" s="113"/>
      <c r="J44" s="113"/>
    </row>
    <row r="45" spans="1:10" s="104" customFormat="1" ht="24" customHeight="1" x14ac:dyDescent="0.2">
      <c r="A45" s="125" t="s">
        <v>157</v>
      </c>
      <c r="B45" s="126" t="s">
        <v>167</v>
      </c>
      <c r="C45" s="125" t="s">
        <v>28</v>
      </c>
      <c r="D45" s="125" t="s">
        <v>168</v>
      </c>
      <c r="E45" s="182" t="s">
        <v>156</v>
      </c>
      <c r="F45" s="182"/>
      <c r="G45" s="127" t="s">
        <v>163</v>
      </c>
      <c r="H45" s="128">
        <v>0.23480000000000001</v>
      </c>
      <c r="I45" s="129">
        <v>24.71</v>
      </c>
      <c r="J45" s="118">
        <f t="shared" ref="J45:J46" si="4">TRUNC(I45*H45,2)</f>
        <v>5.8</v>
      </c>
    </row>
    <row r="46" spans="1:10" s="104" customFormat="1" ht="24" customHeight="1" x14ac:dyDescent="0.2">
      <c r="A46" s="125" t="s">
        <v>157</v>
      </c>
      <c r="B46" s="126" t="s">
        <v>164</v>
      </c>
      <c r="C46" s="125" t="s">
        <v>28</v>
      </c>
      <c r="D46" s="125" t="s">
        <v>165</v>
      </c>
      <c r="E46" s="182" t="s">
        <v>156</v>
      </c>
      <c r="F46" s="182"/>
      <c r="G46" s="127" t="s">
        <v>163</v>
      </c>
      <c r="H46" s="128">
        <v>6.6000000000000003E-2</v>
      </c>
      <c r="I46" s="129">
        <v>19.29</v>
      </c>
      <c r="J46" s="118">
        <f t="shared" si="4"/>
        <v>1.27</v>
      </c>
    </row>
    <row r="47" spans="1:10" s="104" customFormat="1" x14ac:dyDescent="0.2">
      <c r="A47" s="119"/>
      <c r="B47" s="119"/>
      <c r="C47" s="119"/>
      <c r="D47" s="119"/>
      <c r="E47" s="119"/>
      <c r="F47" s="120"/>
      <c r="G47" s="119"/>
      <c r="H47" s="120"/>
      <c r="I47" s="121" t="s">
        <v>138</v>
      </c>
      <c r="J47" s="122">
        <f>SUM(J45:J46)</f>
        <v>7.07</v>
      </c>
    </row>
    <row r="48" spans="1:10" s="104" customFormat="1" ht="15" thickBot="1" x14ac:dyDescent="0.25">
      <c r="A48" s="119"/>
      <c r="B48" s="119"/>
      <c r="C48" s="119"/>
      <c r="D48" s="119"/>
      <c r="E48" s="119"/>
      <c r="F48" s="120"/>
      <c r="G48" s="119"/>
      <c r="H48" s="183"/>
      <c r="I48" s="183"/>
      <c r="J48" s="120"/>
    </row>
    <row r="49" spans="1:10" s="104" customFormat="1" ht="0.95" customHeight="1" thickTop="1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</row>
    <row r="50" spans="1:10" s="104" customFormat="1" ht="18" customHeight="1" x14ac:dyDescent="0.2">
      <c r="A50" s="106" t="s">
        <v>52</v>
      </c>
      <c r="B50" s="107" t="s">
        <v>9</v>
      </c>
      <c r="C50" s="106" t="s">
        <v>10</v>
      </c>
      <c r="D50" s="106" t="s">
        <v>11</v>
      </c>
      <c r="E50" s="180" t="s">
        <v>148</v>
      </c>
      <c r="F50" s="180"/>
      <c r="G50" s="108" t="s">
        <v>12</v>
      </c>
      <c r="H50" s="107" t="s">
        <v>13</v>
      </c>
      <c r="I50" s="107" t="s">
        <v>14</v>
      </c>
      <c r="J50" s="107" t="s">
        <v>16</v>
      </c>
    </row>
    <row r="51" spans="1:10" s="104" customFormat="1" ht="39" customHeight="1" x14ac:dyDescent="0.2">
      <c r="A51" s="109" t="s">
        <v>149</v>
      </c>
      <c r="B51" s="110" t="s">
        <v>53</v>
      </c>
      <c r="C51" s="109" t="s">
        <v>23</v>
      </c>
      <c r="D51" s="109" t="s">
        <v>54</v>
      </c>
      <c r="E51" s="181" t="s">
        <v>166</v>
      </c>
      <c r="F51" s="181"/>
      <c r="G51" s="111" t="s">
        <v>55</v>
      </c>
      <c r="H51" s="112"/>
      <c r="I51" s="113"/>
      <c r="J51" s="113"/>
    </row>
    <row r="52" spans="1:10" s="104" customFormat="1" ht="24" customHeight="1" x14ac:dyDescent="0.2">
      <c r="A52" s="125" t="s">
        <v>157</v>
      </c>
      <c r="B52" s="126" t="s">
        <v>167</v>
      </c>
      <c r="C52" s="125" t="s">
        <v>28</v>
      </c>
      <c r="D52" s="125" t="s">
        <v>168</v>
      </c>
      <c r="E52" s="182" t="s">
        <v>156</v>
      </c>
      <c r="F52" s="182"/>
      <c r="G52" s="127" t="s">
        <v>163</v>
      </c>
      <c r="H52" s="128">
        <v>0.20949999999999999</v>
      </c>
      <c r="I52" s="129">
        <v>24.71</v>
      </c>
      <c r="J52" s="118">
        <f t="shared" ref="J52:J55" si="5">TRUNC(I52*H52,2)</f>
        <v>5.17</v>
      </c>
    </row>
    <row r="53" spans="1:10" s="104" customFormat="1" ht="24" customHeight="1" x14ac:dyDescent="0.2">
      <c r="A53" s="125" t="s">
        <v>157</v>
      </c>
      <c r="B53" s="126" t="s">
        <v>164</v>
      </c>
      <c r="C53" s="125" t="s">
        <v>28</v>
      </c>
      <c r="D53" s="125" t="s">
        <v>165</v>
      </c>
      <c r="E53" s="182" t="s">
        <v>156</v>
      </c>
      <c r="F53" s="182"/>
      <c r="G53" s="127" t="s">
        <v>163</v>
      </c>
      <c r="H53" s="128">
        <v>0.1047</v>
      </c>
      <c r="I53" s="129">
        <v>19.29</v>
      </c>
      <c r="J53" s="118">
        <f t="shared" si="5"/>
        <v>2.0099999999999998</v>
      </c>
    </row>
    <row r="54" spans="1:10" s="104" customFormat="1" ht="26.1" customHeight="1" x14ac:dyDescent="0.2">
      <c r="A54" s="114" t="s">
        <v>151</v>
      </c>
      <c r="B54" s="115" t="s">
        <v>173</v>
      </c>
      <c r="C54" s="114" t="s">
        <v>28</v>
      </c>
      <c r="D54" s="114" t="s">
        <v>174</v>
      </c>
      <c r="E54" s="185" t="s">
        <v>175</v>
      </c>
      <c r="F54" s="185"/>
      <c r="G54" s="116" t="s">
        <v>40</v>
      </c>
      <c r="H54" s="117">
        <v>1</v>
      </c>
      <c r="I54" s="118">
        <v>21.45</v>
      </c>
      <c r="J54" s="118">
        <f t="shared" si="5"/>
        <v>21.45</v>
      </c>
    </row>
    <row r="55" spans="1:10" s="104" customFormat="1" ht="26.1" customHeight="1" x14ac:dyDescent="0.2">
      <c r="A55" s="114" t="s">
        <v>151</v>
      </c>
      <c r="B55" s="115" t="s">
        <v>176</v>
      </c>
      <c r="C55" s="114" t="s">
        <v>28</v>
      </c>
      <c r="D55" s="114" t="s">
        <v>177</v>
      </c>
      <c r="E55" s="185" t="s">
        <v>175</v>
      </c>
      <c r="F55" s="185"/>
      <c r="G55" s="116" t="s">
        <v>178</v>
      </c>
      <c r="H55" s="117">
        <v>0.08</v>
      </c>
      <c r="I55" s="118">
        <v>31.7</v>
      </c>
      <c r="J55" s="118">
        <f t="shared" si="5"/>
        <v>2.5299999999999998</v>
      </c>
    </row>
    <row r="56" spans="1:10" s="104" customFormat="1" x14ac:dyDescent="0.2">
      <c r="A56" s="119"/>
      <c r="B56" s="119"/>
      <c r="C56" s="119"/>
      <c r="D56" s="119"/>
      <c r="E56" s="119"/>
      <c r="F56" s="120"/>
      <c r="G56" s="119"/>
      <c r="H56" s="120"/>
      <c r="I56" s="121" t="s">
        <v>138</v>
      </c>
      <c r="J56" s="122">
        <f>SUM(J52:J55)</f>
        <v>31.16</v>
      </c>
    </row>
    <row r="57" spans="1:10" s="104" customFormat="1" ht="15" thickBot="1" x14ac:dyDescent="0.25">
      <c r="A57" s="119"/>
      <c r="B57" s="119"/>
      <c r="C57" s="119"/>
      <c r="D57" s="119"/>
      <c r="E57" s="119"/>
      <c r="F57" s="120"/>
      <c r="G57" s="119"/>
      <c r="H57" s="183"/>
      <c r="I57" s="183"/>
      <c r="J57" s="120"/>
    </row>
    <row r="58" spans="1:10" s="104" customFormat="1" ht="0.95" customHeight="1" thickTop="1" x14ac:dyDescent="0.2">
      <c r="A58" s="124"/>
      <c r="B58" s="124"/>
      <c r="C58" s="124"/>
      <c r="D58" s="124"/>
      <c r="E58" s="124"/>
      <c r="F58" s="124"/>
      <c r="G58" s="124"/>
      <c r="H58" s="124"/>
      <c r="I58" s="124"/>
      <c r="J58" s="124"/>
    </row>
    <row r="59" spans="1:10" s="104" customFormat="1" ht="18" customHeight="1" x14ac:dyDescent="0.2">
      <c r="A59" s="106" t="s">
        <v>56</v>
      </c>
      <c r="B59" s="107" t="s">
        <v>9</v>
      </c>
      <c r="C59" s="106" t="s">
        <v>10</v>
      </c>
      <c r="D59" s="106" t="s">
        <v>11</v>
      </c>
      <c r="E59" s="180" t="s">
        <v>148</v>
      </c>
      <c r="F59" s="180"/>
      <c r="G59" s="108" t="s">
        <v>12</v>
      </c>
      <c r="H59" s="107" t="s">
        <v>13</v>
      </c>
      <c r="I59" s="107" t="s">
        <v>14</v>
      </c>
      <c r="J59" s="107" t="s">
        <v>16</v>
      </c>
    </row>
    <row r="60" spans="1:10" s="104" customFormat="1" ht="26.1" customHeight="1" x14ac:dyDescent="0.2">
      <c r="A60" s="109" t="s">
        <v>149</v>
      </c>
      <c r="B60" s="110" t="s">
        <v>57</v>
      </c>
      <c r="C60" s="109" t="s">
        <v>23</v>
      </c>
      <c r="D60" s="109" t="s">
        <v>58</v>
      </c>
      <c r="E60" s="181" t="s">
        <v>166</v>
      </c>
      <c r="F60" s="181"/>
      <c r="G60" s="111" t="s">
        <v>30</v>
      </c>
      <c r="H60" s="112"/>
      <c r="I60" s="113"/>
      <c r="J60" s="113"/>
    </row>
    <row r="61" spans="1:10" s="104" customFormat="1" ht="24" customHeight="1" x14ac:dyDescent="0.2">
      <c r="A61" s="125" t="s">
        <v>157</v>
      </c>
      <c r="B61" s="126" t="s">
        <v>167</v>
      </c>
      <c r="C61" s="125" t="s">
        <v>28</v>
      </c>
      <c r="D61" s="125" t="s">
        <v>168</v>
      </c>
      <c r="E61" s="182" t="s">
        <v>156</v>
      </c>
      <c r="F61" s="182"/>
      <c r="G61" s="127" t="s">
        <v>163</v>
      </c>
      <c r="H61" s="128">
        <v>0.25</v>
      </c>
      <c r="I61" s="129">
        <v>24.71</v>
      </c>
      <c r="J61" s="118">
        <f t="shared" ref="J61:J63" si="6">TRUNC(I61*H61,2)</f>
        <v>6.17</v>
      </c>
    </row>
    <row r="62" spans="1:10" s="104" customFormat="1" ht="24" customHeight="1" x14ac:dyDescent="0.2">
      <c r="A62" s="125" t="s">
        <v>157</v>
      </c>
      <c r="B62" s="126" t="s">
        <v>164</v>
      </c>
      <c r="C62" s="125" t="s">
        <v>28</v>
      </c>
      <c r="D62" s="125" t="s">
        <v>165</v>
      </c>
      <c r="E62" s="182" t="s">
        <v>156</v>
      </c>
      <c r="F62" s="182"/>
      <c r="G62" s="127" t="s">
        <v>163</v>
      </c>
      <c r="H62" s="128">
        <v>0.25</v>
      </c>
      <c r="I62" s="129">
        <v>19.29</v>
      </c>
      <c r="J62" s="118">
        <f t="shared" si="6"/>
        <v>4.82</v>
      </c>
    </row>
    <row r="63" spans="1:10" s="104" customFormat="1" ht="24" customHeight="1" x14ac:dyDescent="0.2">
      <c r="A63" s="114" t="s">
        <v>151</v>
      </c>
      <c r="B63" s="115" t="s">
        <v>179</v>
      </c>
      <c r="C63" s="114" t="s">
        <v>23</v>
      </c>
      <c r="D63" s="114" t="s">
        <v>180</v>
      </c>
      <c r="E63" s="185" t="s">
        <v>175</v>
      </c>
      <c r="F63" s="185"/>
      <c r="G63" s="116" t="s">
        <v>181</v>
      </c>
      <c r="H63" s="117">
        <v>0.1</v>
      </c>
      <c r="I63" s="118">
        <v>37.26</v>
      </c>
      <c r="J63" s="118">
        <f t="shared" si="6"/>
        <v>3.72</v>
      </c>
    </row>
    <row r="64" spans="1:10" s="104" customFormat="1" x14ac:dyDescent="0.2">
      <c r="A64" s="119"/>
      <c r="B64" s="119"/>
      <c r="C64" s="119"/>
      <c r="D64" s="119"/>
      <c r="E64" s="119"/>
      <c r="F64" s="120"/>
      <c r="G64" s="119"/>
      <c r="H64" s="120"/>
      <c r="I64" s="121" t="s">
        <v>138</v>
      </c>
      <c r="J64" s="122">
        <f>SUM(J60:J63)</f>
        <v>14.71</v>
      </c>
    </row>
    <row r="65" spans="1:10" s="104" customFormat="1" ht="15" thickBot="1" x14ac:dyDescent="0.25">
      <c r="A65" s="119"/>
      <c r="B65" s="119"/>
      <c r="C65" s="119"/>
      <c r="D65" s="119"/>
      <c r="E65" s="119"/>
      <c r="F65" s="120"/>
      <c r="G65" s="119"/>
      <c r="H65" s="183"/>
      <c r="I65" s="183"/>
      <c r="J65" s="120"/>
    </row>
    <row r="66" spans="1:10" s="104" customFormat="1" ht="0.95" customHeight="1" thickTop="1" x14ac:dyDescent="0.2">
      <c r="A66" s="124"/>
      <c r="B66" s="124"/>
      <c r="C66" s="124"/>
      <c r="D66" s="124"/>
      <c r="E66" s="124"/>
      <c r="F66" s="124"/>
      <c r="G66" s="124"/>
      <c r="H66" s="124"/>
      <c r="I66" s="124"/>
      <c r="J66" s="124"/>
    </row>
    <row r="67" spans="1:10" s="104" customFormat="1" ht="18" customHeight="1" x14ac:dyDescent="0.2">
      <c r="A67" s="106" t="s">
        <v>59</v>
      </c>
      <c r="B67" s="107" t="s">
        <v>9</v>
      </c>
      <c r="C67" s="106" t="s">
        <v>10</v>
      </c>
      <c r="D67" s="106" t="s">
        <v>11</v>
      </c>
      <c r="E67" s="180" t="s">
        <v>148</v>
      </c>
      <c r="F67" s="180"/>
      <c r="G67" s="108" t="s">
        <v>12</v>
      </c>
      <c r="H67" s="107" t="s">
        <v>13</v>
      </c>
      <c r="I67" s="107" t="s">
        <v>14</v>
      </c>
      <c r="J67" s="107" t="s">
        <v>16</v>
      </c>
    </row>
    <row r="68" spans="1:10" s="104" customFormat="1" ht="26.1" customHeight="1" x14ac:dyDescent="0.2">
      <c r="A68" s="109" t="s">
        <v>149</v>
      </c>
      <c r="B68" s="110" t="s">
        <v>60</v>
      </c>
      <c r="C68" s="109" t="s">
        <v>23</v>
      </c>
      <c r="D68" s="109" t="s">
        <v>61</v>
      </c>
      <c r="E68" s="181" t="s">
        <v>166</v>
      </c>
      <c r="F68" s="181"/>
      <c r="G68" s="111" t="s">
        <v>30</v>
      </c>
      <c r="H68" s="112"/>
      <c r="I68" s="113"/>
      <c r="J68" s="113"/>
    </row>
    <row r="69" spans="1:10" s="104" customFormat="1" ht="24" customHeight="1" x14ac:dyDescent="0.2">
      <c r="A69" s="125" t="s">
        <v>157</v>
      </c>
      <c r="B69" s="126" t="s">
        <v>164</v>
      </c>
      <c r="C69" s="125" t="s">
        <v>28</v>
      </c>
      <c r="D69" s="125" t="s">
        <v>165</v>
      </c>
      <c r="E69" s="182" t="s">
        <v>156</v>
      </c>
      <c r="F69" s="182"/>
      <c r="G69" s="127" t="s">
        <v>163</v>
      </c>
      <c r="H69" s="128">
        <v>6.6000000000000003E-2</v>
      </c>
      <c r="I69" s="129">
        <v>19.29</v>
      </c>
      <c r="J69" s="118">
        <f t="shared" ref="J69:J70" si="7">TRUNC(I69*H69,2)</f>
        <v>1.27</v>
      </c>
    </row>
    <row r="70" spans="1:10" s="104" customFormat="1" ht="26.1" customHeight="1" x14ac:dyDescent="0.2">
      <c r="A70" s="125" t="s">
        <v>157</v>
      </c>
      <c r="B70" s="126" t="s">
        <v>182</v>
      </c>
      <c r="C70" s="125" t="s">
        <v>23</v>
      </c>
      <c r="D70" s="125" t="s">
        <v>183</v>
      </c>
      <c r="E70" s="182" t="s">
        <v>156</v>
      </c>
      <c r="F70" s="182"/>
      <c r="G70" s="127" t="s">
        <v>163</v>
      </c>
      <c r="H70" s="128">
        <v>0.23480000000000001</v>
      </c>
      <c r="I70" s="129">
        <v>32.1</v>
      </c>
      <c r="J70" s="118">
        <f t="shared" si="7"/>
        <v>7.53</v>
      </c>
    </row>
    <row r="71" spans="1:10" s="104" customFormat="1" x14ac:dyDescent="0.2">
      <c r="A71" s="119"/>
      <c r="B71" s="119"/>
      <c r="C71" s="119"/>
      <c r="D71" s="119"/>
      <c r="E71" s="119"/>
      <c r="F71" s="120"/>
      <c r="G71" s="119"/>
      <c r="H71" s="120"/>
      <c r="I71" s="121" t="s">
        <v>138</v>
      </c>
      <c r="J71" s="122">
        <f>SUM(J69:J70)</f>
        <v>8.8000000000000007</v>
      </c>
    </row>
    <row r="72" spans="1:10" s="104" customFormat="1" ht="15" thickBot="1" x14ac:dyDescent="0.25">
      <c r="A72" s="119"/>
      <c r="B72" s="119"/>
      <c r="C72" s="119"/>
      <c r="D72" s="119"/>
      <c r="E72" s="119"/>
      <c r="F72" s="120"/>
      <c r="G72" s="119"/>
      <c r="H72" s="183"/>
      <c r="I72" s="183"/>
      <c r="J72" s="120"/>
    </row>
    <row r="73" spans="1:10" s="104" customFormat="1" ht="0.95" customHeight="1" thickTop="1" x14ac:dyDescent="0.2">
      <c r="A73" s="124"/>
      <c r="B73" s="124"/>
      <c r="C73" s="124"/>
      <c r="D73" s="124"/>
      <c r="E73" s="124"/>
      <c r="F73" s="124"/>
      <c r="G73" s="124"/>
      <c r="H73" s="124"/>
      <c r="I73" s="124"/>
      <c r="J73" s="124"/>
    </row>
    <row r="74" spans="1:10" s="104" customFormat="1" ht="18" customHeight="1" x14ac:dyDescent="0.2">
      <c r="A74" s="106" t="s">
        <v>62</v>
      </c>
      <c r="B74" s="107" t="s">
        <v>9</v>
      </c>
      <c r="C74" s="106" t="s">
        <v>10</v>
      </c>
      <c r="D74" s="106" t="s">
        <v>11</v>
      </c>
      <c r="E74" s="180" t="s">
        <v>148</v>
      </c>
      <c r="F74" s="180"/>
      <c r="G74" s="108" t="s">
        <v>12</v>
      </c>
      <c r="H74" s="107" t="s">
        <v>13</v>
      </c>
      <c r="I74" s="107" t="s">
        <v>14</v>
      </c>
      <c r="J74" s="107" t="s">
        <v>16</v>
      </c>
    </row>
    <row r="75" spans="1:10" s="104" customFormat="1" ht="39" customHeight="1" x14ac:dyDescent="0.2">
      <c r="A75" s="109" t="s">
        <v>149</v>
      </c>
      <c r="B75" s="110" t="s">
        <v>63</v>
      </c>
      <c r="C75" s="109" t="s">
        <v>23</v>
      </c>
      <c r="D75" s="109" t="s">
        <v>64</v>
      </c>
      <c r="E75" s="181" t="s">
        <v>166</v>
      </c>
      <c r="F75" s="181"/>
      <c r="G75" s="111" t="s">
        <v>30</v>
      </c>
      <c r="H75" s="112"/>
      <c r="I75" s="113"/>
      <c r="J75" s="113"/>
    </row>
    <row r="76" spans="1:10" s="104" customFormat="1" ht="26.1" customHeight="1" x14ac:dyDescent="0.2">
      <c r="A76" s="125" t="s">
        <v>157</v>
      </c>
      <c r="B76" s="126" t="s">
        <v>182</v>
      </c>
      <c r="C76" s="125" t="s">
        <v>23</v>
      </c>
      <c r="D76" s="125" t="s">
        <v>183</v>
      </c>
      <c r="E76" s="182" t="s">
        <v>156</v>
      </c>
      <c r="F76" s="182"/>
      <c r="G76" s="127" t="s">
        <v>163</v>
      </c>
      <c r="H76" s="128">
        <v>0.25</v>
      </c>
      <c r="I76" s="129">
        <v>32.1</v>
      </c>
      <c r="J76" s="118">
        <f t="shared" ref="J76:J77" si="8">TRUNC(I76*H76,2)</f>
        <v>8.02</v>
      </c>
    </row>
    <row r="77" spans="1:10" s="104" customFormat="1" ht="24" customHeight="1" x14ac:dyDescent="0.2">
      <c r="A77" s="114" t="s">
        <v>151</v>
      </c>
      <c r="B77" s="115" t="s">
        <v>179</v>
      </c>
      <c r="C77" s="114" t="s">
        <v>23</v>
      </c>
      <c r="D77" s="114" t="s">
        <v>180</v>
      </c>
      <c r="E77" s="185" t="s">
        <v>175</v>
      </c>
      <c r="F77" s="185"/>
      <c r="G77" s="116" t="s">
        <v>181</v>
      </c>
      <c r="H77" s="117">
        <v>0.1</v>
      </c>
      <c r="I77" s="118">
        <v>37.26</v>
      </c>
      <c r="J77" s="118">
        <f t="shared" si="8"/>
        <v>3.72</v>
      </c>
    </row>
    <row r="78" spans="1:10" s="104" customFormat="1" x14ac:dyDescent="0.2">
      <c r="A78" s="119"/>
      <c r="B78" s="119"/>
      <c r="C78" s="119"/>
      <c r="D78" s="119"/>
      <c r="E78" s="119"/>
      <c r="F78" s="120"/>
      <c r="G78" s="119"/>
      <c r="H78" s="120"/>
      <c r="I78" s="121" t="s">
        <v>138</v>
      </c>
      <c r="J78" s="122">
        <f>SUM(J76:J77)</f>
        <v>11.74</v>
      </c>
    </row>
    <row r="79" spans="1:10" s="104" customFormat="1" ht="15" thickBot="1" x14ac:dyDescent="0.25">
      <c r="A79" s="119"/>
      <c r="B79" s="119"/>
      <c r="C79" s="119"/>
      <c r="D79" s="119"/>
      <c r="E79" s="119"/>
      <c r="F79" s="120"/>
      <c r="G79" s="119"/>
      <c r="H79" s="183"/>
      <c r="I79" s="183"/>
      <c r="J79" s="120"/>
    </row>
    <row r="80" spans="1:10" s="104" customFormat="1" ht="0.95" customHeight="1" thickTop="1" x14ac:dyDescent="0.2">
      <c r="A80" s="124"/>
      <c r="B80" s="124"/>
      <c r="C80" s="124"/>
      <c r="D80" s="124"/>
      <c r="E80" s="124"/>
      <c r="F80" s="124"/>
      <c r="G80" s="124"/>
      <c r="H80" s="124"/>
      <c r="I80" s="124"/>
      <c r="J80" s="124"/>
    </row>
    <row r="81" spans="1:10" s="104" customFormat="1" ht="18" customHeight="1" x14ac:dyDescent="0.2">
      <c r="A81" s="106" t="s">
        <v>67</v>
      </c>
      <c r="B81" s="107" t="s">
        <v>9</v>
      </c>
      <c r="C81" s="106" t="s">
        <v>10</v>
      </c>
      <c r="D81" s="106" t="s">
        <v>11</v>
      </c>
      <c r="E81" s="180" t="s">
        <v>148</v>
      </c>
      <c r="F81" s="180"/>
      <c r="G81" s="108" t="s">
        <v>12</v>
      </c>
      <c r="H81" s="107" t="s">
        <v>13</v>
      </c>
      <c r="I81" s="107" t="s">
        <v>14</v>
      </c>
      <c r="J81" s="107" t="s">
        <v>16</v>
      </c>
    </row>
    <row r="82" spans="1:10" s="104" customFormat="1" ht="39" customHeight="1" x14ac:dyDescent="0.2">
      <c r="A82" s="109" t="s">
        <v>149</v>
      </c>
      <c r="B82" s="110" t="s">
        <v>68</v>
      </c>
      <c r="C82" s="109" t="s">
        <v>23</v>
      </c>
      <c r="D82" s="109" t="s">
        <v>69</v>
      </c>
      <c r="E82" s="181" t="s">
        <v>150</v>
      </c>
      <c r="F82" s="181"/>
      <c r="G82" s="111" t="s">
        <v>40</v>
      </c>
      <c r="H82" s="112"/>
      <c r="I82" s="113"/>
      <c r="J82" s="113"/>
    </row>
    <row r="83" spans="1:10" s="104" customFormat="1" ht="24" customHeight="1" x14ac:dyDescent="0.2">
      <c r="A83" s="125" t="s">
        <v>157</v>
      </c>
      <c r="B83" s="126" t="s">
        <v>164</v>
      </c>
      <c r="C83" s="125" t="s">
        <v>28</v>
      </c>
      <c r="D83" s="125" t="s">
        <v>165</v>
      </c>
      <c r="E83" s="182" t="s">
        <v>156</v>
      </c>
      <c r="F83" s="182"/>
      <c r="G83" s="127" t="s">
        <v>163</v>
      </c>
      <c r="H83" s="128">
        <v>0.4</v>
      </c>
      <c r="I83" s="129">
        <v>19.29</v>
      </c>
      <c r="J83" s="118">
        <f t="shared" ref="J83:J85" si="9">TRUNC(I83*H83,2)</f>
        <v>7.71</v>
      </c>
    </row>
    <row r="84" spans="1:10" s="104" customFormat="1" ht="26.1" customHeight="1" x14ac:dyDescent="0.2">
      <c r="A84" s="125" t="s">
        <v>157</v>
      </c>
      <c r="B84" s="126" t="s">
        <v>184</v>
      </c>
      <c r="C84" s="125" t="s">
        <v>23</v>
      </c>
      <c r="D84" s="125" t="s">
        <v>185</v>
      </c>
      <c r="E84" s="182" t="s">
        <v>150</v>
      </c>
      <c r="F84" s="182"/>
      <c r="G84" s="127" t="s">
        <v>163</v>
      </c>
      <c r="H84" s="128">
        <v>0.5</v>
      </c>
      <c r="I84" s="129">
        <v>36.15</v>
      </c>
      <c r="J84" s="118">
        <f t="shared" si="9"/>
        <v>18.07</v>
      </c>
    </row>
    <row r="85" spans="1:10" s="104" customFormat="1" ht="24" customHeight="1" x14ac:dyDescent="0.2">
      <c r="A85" s="114" t="s">
        <v>151</v>
      </c>
      <c r="B85" s="115" t="s">
        <v>186</v>
      </c>
      <c r="C85" s="114" t="s">
        <v>23</v>
      </c>
      <c r="D85" s="114" t="s">
        <v>344</v>
      </c>
      <c r="E85" s="185" t="s">
        <v>175</v>
      </c>
      <c r="F85" s="185"/>
      <c r="G85" s="116" t="s">
        <v>187</v>
      </c>
      <c r="H85" s="117">
        <v>0.36</v>
      </c>
      <c r="I85" s="118">
        <v>44.44</v>
      </c>
      <c r="J85" s="118">
        <f t="shared" si="9"/>
        <v>15.99</v>
      </c>
    </row>
    <row r="86" spans="1:10" s="104" customFormat="1" x14ac:dyDescent="0.2">
      <c r="A86" s="119"/>
      <c r="B86" s="119"/>
      <c r="C86" s="119"/>
      <c r="D86" s="119"/>
      <c r="E86" s="119"/>
      <c r="F86" s="120"/>
      <c r="G86" s="119"/>
      <c r="H86" s="120"/>
      <c r="I86" s="121" t="s">
        <v>138</v>
      </c>
      <c r="J86" s="122">
        <f>SUM(J83:J85)</f>
        <v>41.77</v>
      </c>
    </row>
    <row r="87" spans="1:10" s="104" customFormat="1" ht="15" thickBot="1" x14ac:dyDescent="0.25">
      <c r="A87" s="119"/>
      <c r="B87" s="119"/>
      <c r="C87" s="119"/>
      <c r="D87" s="119"/>
      <c r="E87" s="119"/>
      <c r="F87" s="120"/>
      <c r="G87" s="119"/>
      <c r="H87" s="183"/>
      <c r="I87" s="183"/>
      <c r="J87" s="120"/>
    </row>
    <row r="88" spans="1:10" s="104" customFormat="1" ht="0.95" customHeight="1" thickTop="1" x14ac:dyDescent="0.2">
      <c r="A88" s="124"/>
      <c r="B88" s="124"/>
      <c r="C88" s="124"/>
      <c r="D88" s="124"/>
      <c r="E88" s="124"/>
      <c r="F88" s="124"/>
      <c r="G88" s="124"/>
      <c r="H88" s="124"/>
      <c r="I88" s="124"/>
      <c r="J88" s="124"/>
    </row>
    <row r="89" spans="1:10" s="104" customFormat="1" ht="18" customHeight="1" x14ac:dyDescent="0.2">
      <c r="A89" s="106" t="s">
        <v>73</v>
      </c>
      <c r="B89" s="107" t="s">
        <v>9</v>
      </c>
      <c r="C89" s="106" t="s">
        <v>10</v>
      </c>
      <c r="D89" s="106" t="s">
        <v>11</v>
      </c>
      <c r="E89" s="180" t="s">
        <v>148</v>
      </c>
      <c r="F89" s="180"/>
      <c r="G89" s="108" t="s">
        <v>12</v>
      </c>
      <c r="H89" s="107" t="s">
        <v>13</v>
      </c>
      <c r="I89" s="107" t="s">
        <v>14</v>
      </c>
      <c r="J89" s="107" t="s">
        <v>16</v>
      </c>
    </row>
    <row r="90" spans="1:10" s="104" customFormat="1" ht="26.1" customHeight="1" x14ac:dyDescent="0.2">
      <c r="A90" s="109" t="s">
        <v>149</v>
      </c>
      <c r="B90" s="110" t="s">
        <v>349</v>
      </c>
      <c r="C90" s="109" t="s">
        <v>23</v>
      </c>
      <c r="D90" s="109" t="s">
        <v>351</v>
      </c>
      <c r="E90" s="181" t="s">
        <v>188</v>
      </c>
      <c r="F90" s="181"/>
      <c r="G90" s="111" t="s">
        <v>30</v>
      </c>
      <c r="H90" s="112"/>
      <c r="I90" s="113"/>
      <c r="J90" s="113"/>
    </row>
    <row r="91" spans="1:10" s="104" customFormat="1" ht="24" customHeight="1" x14ac:dyDescent="0.2">
      <c r="A91" s="125" t="s">
        <v>157</v>
      </c>
      <c r="B91" s="126" t="s">
        <v>189</v>
      </c>
      <c r="C91" s="125" t="s">
        <v>28</v>
      </c>
      <c r="D91" s="125" t="s">
        <v>190</v>
      </c>
      <c r="E91" s="182" t="s">
        <v>156</v>
      </c>
      <c r="F91" s="182"/>
      <c r="G91" s="127" t="s">
        <v>163</v>
      </c>
      <c r="H91" s="128">
        <v>0.63900000000000001</v>
      </c>
      <c r="I91" s="129">
        <v>21.6</v>
      </c>
      <c r="J91" s="118">
        <f t="shared" ref="J91:J92" si="10">TRUNC(I91*H91,2)</f>
        <v>13.8</v>
      </c>
    </row>
    <row r="92" spans="1:10" s="104" customFormat="1" ht="26.1" customHeight="1" x14ac:dyDescent="0.2">
      <c r="A92" s="114" t="s">
        <v>151</v>
      </c>
      <c r="B92" s="115" t="s">
        <v>191</v>
      </c>
      <c r="C92" s="114" t="s">
        <v>74</v>
      </c>
      <c r="D92" s="114" t="s">
        <v>352</v>
      </c>
      <c r="E92" s="185" t="s">
        <v>175</v>
      </c>
      <c r="F92" s="185"/>
      <c r="G92" s="116" t="s">
        <v>78</v>
      </c>
      <c r="H92" s="117">
        <v>0.35</v>
      </c>
      <c r="I92" s="118">
        <v>67.22</v>
      </c>
      <c r="J92" s="118">
        <f t="shared" si="10"/>
        <v>23.52</v>
      </c>
    </row>
    <row r="93" spans="1:10" s="104" customFormat="1" x14ac:dyDescent="0.2">
      <c r="A93" s="119"/>
      <c r="B93" s="119"/>
      <c r="C93" s="119"/>
      <c r="D93" s="119"/>
      <c r="E93" s="119"/>
      <c r="F93" s="120"/>
      <c r="G93" s="119"/>
      <c r="H93" s="120"/>
      <c r="I93" s="121" t="s">
        <v>138</v>
      </c>
      <c r="J93" s="122">
        <f>SUM(J91:J92)</f>
        <v>37.32</v>
      </c>
    </row>
    <row r="94" spans="1:10" s="104" customFormat="1" ht="15" thickBot="1" x14ac:dyDescent="0.25">
      <c r="A94" s="119"/>
      <c r="B94" s="119"/>
      <c r="C94" s="119"/>
      <c r="D94" s="119"/>
      <c r="E94" s="119"/>
      <c r="F94" s="120"/>
      <c r="G94" s="119"/>
      <c r="H94" s="183"/>
      <c r="I94" s="183"/>
      <c r="J94" s="120"/>
    </row>
    <row r="95" spans="1:10" s="104" customFormat="1" ht="0.95" customHeight="1" thickTop="1" x14ac:dyDescent="0.2">
      <c r="A95" s="124"/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0" s="104" customFormat="1" ht="18" customHeight="1" x14ac:dyDescent="0.2">
      <c r="A96" s="106" t="s">
        <v>75</v>
      </c>
      <c r="B96" s="107" t="s">
        <v>9</v>
      </c>
      <c r="C96" s="106" t="s">
        <v>10</v>
      </c>
      <c r="D96" s="106" t="s">
        <v>11</v>
      </c>
      <c r="E96" s="180" t="s">
        <v>148</v>
      </c>
      <c r="F96" s="180"/>
      <c r="G96" s="108" t="s">
        <v>12</v>
      </c>
      <c r="H96" s="107" t="s">
        <v>13</v>
      </c>
      <c r="I96" s="107" t="s">
        <v>14</v>
      </c>
      <c r="J96" s="107" t="s">
        <v>16</v>
      </c>
    </row>
    <row r="97" spans="1:10" s="104" customFormat="1" ht="26.1" customHeight="1" x14ac:dyDescent="0.2">
      <c r="A97" s="109" t="s">
        <v>149</v>
      </c>
      <c r="B97" s="110" t="s">
        <v>76</v>
      </c>
      <c r="C97" s="109" t="s">
        <v>23</v>
      </c>
      <c r="D97" s="109" t="s">
        <v>77</v>
      </c>
      <c r="E97" s="181" t="s">
        <v>192</v>
      </c>
      <c r="F97" s="181"/>
      <c r="G97" s="111" t="s">
        <v>78</v>
      </c>
      <c r="H97" s="112"/>
      <c r="I97" s="113"/>
      <c r="J97" s="113"/>
    </row>
    <row r="98" spans="1:10" s="104" customFormat="1" ht="26.1" customHeight="1" x14ac:dyDescent="0.2">
      <c r="A98" s="125" t="s">
        <v>157</v>
      </c>
      <c r="B98" s="126" t="s">
        <v>182</v>
      </c>
      <c r="C98" s="125" t="s">
        <v>23</v>
      </c>
      <c r="D98" s="125" t="s">
        <v>183</v>
      </c>
      <c r="E98" s="182" t="s">
        <v>156</v>
      </c>
      <c r="F98" s="182"/>
      <c r="G98" s="127" t="s">
        <v>163</v>
      </c>
      <c r="H98" s="128">
        <v>0.85</v>
      </c>
      <c r="I98" s="129">
        <v>32.1</v>
      </c>
      <c r="J98" s="118">
        <f t="shared" ref="J98:J101" si="11">TRUNC(I98*H98,2)</f>
        <v>27.28</v>
      </c>
    </row>
    <row r="99" spans="1:10" s="104" customFormat="1" ht="24" customHeight="1" x14ac:dyDescent="0.2">
      <c r="A99" s="125" t="s">
        <v>157</v>
      </c>
      <c r="B99" s="126" t="s">
        <v>164</v>
      </c>
      <c r="C99" s="125" t="s">
        <v>28</v>
      </c>
      <c r="D99" s="125" t="s">
        <v>165</v>
      </c>
      <c r="E99" s="182" t="s">
        <v>156</v>
      </c>
      <c r="F99" s="182"/>
      <c r="G99" s="127" t="s">
        <v>163</v>
      </c>
      <c r="H99" s="128">
        <v>0.85</v>
      </c>
      <c r="I99" s="129">
        <v>19.29</v>
      </c>
      <c r="J99" s="118">
        <f t="shared" si="11"/>
        <v>16.39</v>
      </c>
    </row>
    <row r="100" spans="1:10" s="104" customFormat="1" ht="24" customHeight="1" x14ac:dyDescent="0.2">
      <c r="A100" s="114" t="s">
        <v>151</v>
      </c>
      <c r="B100" s="115" t="s">
        <v>193</v>
      </c>
      <c r="C100" s="114" t="s">
        <v>23</v>
      </c>
      <c r="D100" s="114" t="s">
        <v>194</v>
      </c>
      <c r="E100" s="185" t="s">
        <v>175</v>
      </c>
      <c r="F100" s="185"/>
      <c r="G100" s="116" t="s">
        <v>181</v>
      </c>
      <c r="H100" s="117">
        <v>1</v>
      </c>
      <c r="I100" s="118">
        <v>55.67</v>
      </c>
      <c r="J100" s="118">
        <f t="shared" si="11"/>
        <v>55.67</v>
      </c>
    </row>
    <row r="101" spans="1:10" s="104" customFormat="1" ht="24" customHeight="1" x14ac:dyDescent="0.2">
      <c r="A101" s="114" t="s">
        <v>151</v>
      </c>
      <c r="B101" s="115" t="s">
        <v>195</v>
      </c>
      <c r="C101" s="114" t="s">
        <v>23</v>
      </c>
      <c r="D101" s="114" t="s">
        <v>196</v>
      </c>
      <c r="E101" s="185" t="s">
        <v>175</v>
      </c>
      <c r="F101" s="185"/>
      <c r="G101" s="116" t="s">
        <v>181</v>
      </c>
      <c r="H101" s="117">
        <v>1</v>
      </c>
      <c r="I101" s="118">
        <v>25.99</v>
      </c>
      <c r="J101" s="118">
        <f t="shared" si="11"/>
        <v>25.99</v>
      </c>
    </row>
    <row r="102" spans="1:10" s="104" customFormat="1" x14ac:dyDescent="0.2">
      <c r="A102" s="119"/>
      <c r="B102" s="119"/>
      <c r="C102" s="119"/>
      <c r="D102" s="119"/>
      <c r="E102" s="119"/>
      <c r="F102" s="120"/>
      <c r="G102" s="119"/>
      <c r="H102" s="120"/>
      <c r="I102" s="121" t="s">
        <v>138</v>
      </c>
      <c r="J102" s="122">
        <f>SUM(J98:J101)</f>
        <v>125.33</v>
      </c>
    </row>
    <row r="103" spans="1:10" s="104" customFormat="1" ht="15" thickBot="1" x14ac:dyDescent="0.25">
      <c r="A103" s="119"/>
      <c r="B103" s="119"/>
      <c r="C103" s="119"/>
      <c r="D103" s="119"/>
      <c r="E103" s="119"/>
      <c r="F103" s="120"/>
      <c r="G103" s="119"/>
      <c r="H103" s="183"/>
      <c r="I103" s="183"/>
      <c r="J103" s="120"/>
    </row>
    <row r="104" spans="1:10" s="104" customFormat="1" ht="0.95" customHeight="1" thickTop="1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spans="1:10" s="104" customFormat="1" ht="18" customHeight="1" x14ac:dyDescent="0.2">
      <c r="A105" s="106" t="s">
        <v>79</v>
      </c>
      <c r="B105" s="107" t="s">
        <v>9</v>
      </c>
      <c r="C105" s="106" t="s">
        <v>10</v>
      </c>
      <c r="D105" s="106" t="s">
        <v>11</v>
      </c>
      <c r="E105" s="180" t="s">
        <v>148</v>
      </c>
      <c r="F105" s="180"/>
      <c r="G105" s="108" t="s">
        <v>12</v>
      </c>
      <c r="H105" s="107" t="s">
        <v>13</v>
      </c>
      <c r="I105" s="107" t="s">
        <v>14</v>
      </c>
      <c r="J105" s="107" t="s">
        <v>16</v>
      </c>
    </row>
    <row r="106" spans="1:10" s="104" customFormat="1" ht="24" customHeight="1" x14ac:dyDescent="0.2">
      <c r="A106" s="109" t="s">
        <v>149</v>
      </c>
      <c r="B106" s="110" t="s">
        <v>80</v>
      </c>
      <c r="C106" s="109" t="s">
        <v>23</v>
      </c>
      <c r="D106" s="109" t="s">
        <v>81</v>
      </c>
      <c r="E106" s="181" t="s">
        <v>197</v>
      </c>
      <c r="F106" s="181"/>
      <c r="G106" s="111" t="s">
        <v>40</v>
      </c>
      <c r="H106" s="112"/>
      <c r="I106" s="113"/>
      <c r="J106" s="113"/>
    </row>
    <row r="107" spans="1:10" s="104" customFormat="1" ht="24" customHeight="1" x14ac:dyDescent="0.2">
      <c r="A107" s="125" t="s">
        <v>157</v>
      </c>
      <c r="B107" s="126" t="s">
        <v>164</v>
      </c>
      <c r="C107" s="125" t="s">
        <v>28</v>
      </c>
      <c r="D107" s="125" t="s">
        <v>165</v>
      </c>
      <c r="E107" s="182" t="s">
        <v>156</v>
      </c>
      <c r="F107" s="182"/>
      <c r="G107" s="127" t="s">
        <v>163</v>
      </c>
      <c r="H107" s="128">
        <v>0.47399999999999998</v>
      </c>
      <c r="I107" s="129">
        <v>19.29</v>
      </c>
      <c r="J107" s="118">
        <f t="shared" ref="J107:J108" si="12">TRUNC(I107*H107,2)</f>
        <v>9.14</v>
      </c>
    </row>
    <row r="108" spans="1:10" s="104" customFormat="1" ht="24" customHeight="1" x14ac:dyDescent="0.2">
      <c r="A108" s="125" t="s">
        <v>157</v>
      </c>
      <c r="B108" s="126" t="s">
        <v>189</v>
      </c>
      <c r="C108" s="125" t="s">
        <v>28</v>
      </c>
      <c r="D108" s="125" t="s">
        <v>190</v>
      </c>
      <c r="E108" s="182" t="s">
        <v>156</v>
      </c>
      <c r="F108" s="182"/>
      <c r="G108" s="127" t="s">
        <v>163</v>
      </c>
      <c r="H108" s="128">
        <v>0.48699999999999999</v>
      </c>
      <c r="I108" s="129">
        <v>21.6</v>
      </c>
      <c r="J108" s="118">
        <f t="shared" si="12"/>
        <v>10.51</v>
      </c>
    </row>
    <row r="109" spans="1:10" s="104" customFormat="1" x14ac:dyDescent="0.2">
      <c r="A109" s="119"/>
      <c r="B109" s="119"/>
      <c r="C109" s="119"/>
      <c r="D109" s="119"/>
      <c r="E109" s="119"/>
      <c r="F109" s="120"/>
      <c r="G109" s="119"/>
      <c r="H109" s="120"/>
      <c r="I109" s="121" t="s">
        <v>138</v>
      </c>
      <c r="J109" s="122">
        <f>SUM(J107:J108)</f>
        <v>19.649999999999999</v>
      </c>
    </row>
    <row r="110" spans="1:10" s="104" customFormat="1" ht="15" thickBot="1" x14ac:dyDescent="0.25">
      <c r="A110" s="119"/>
      <c r="B110" s="119"/>
      <c r="C110" s="119"/>
      <c r="D110" s="119"/>
      <c r="E110" s="119"/>
      <c r="F110" s="120"/>
      <c r="G110" s="119"/>
      <c r="H110" s="183"/>
      <c r="I110" s="183"/>
      <c r="J110" s="120"/>
    </row>
    <row r="111" spans="1:10" s="104" customFormat="1" ht="0.95" customHeight="1" thickTop="1" x14ac:dyDescent="0.2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spans="1:10" s="104" customFormat="1" ht="18" customHeight="1" x14ac:dyDescent="0.2">
      <c r="A112" s="106" t="s">
        <v>82</v>
      </c>
      <c r="B112" s="107" t="s">
        <v>9</v>
      </c>
      <c r="C112" s="106" t="s">
        <v>10</v>
      </c>
      <c r="D112" s="106" t="s">
        <v>11</v>
      </c>
      <c r="E112" s="180" t="s">
        <v>148</v>
      </c>
      <c r="F112" s="180"/>
      <c r="G112" s="108" t="s">
        <v>12</v>
      </c>
      <c r="H112" s="107" t="s">
        <v>13</v>
      </c>
      <c r="I112" s="107" t="s">
        <v>14</v>
      </c>
      <c r="J112" s="107" t="s">
        <v>16</v>
      </c>
    </row>
    <row r="113" spans="1:10" s="104" customFormat="1" ht="24" customHeight="1" x14ac:dyDescent="0.2">
      <c r="A113" s="109" t="s">
        <v>149</v>
      </c>
      <c r="B113" s="110" t="s">
        <v>83</v>
      </c>
      <c r="C113" s="109" t="s">
        <v>23</v>
      </c>
      <c r="D113" s="109" t="s">
        <v>84</v>
      </c>
      <c r="E113" s="181" t="s">
        <v>197</v>
      </c>
      <c r="F113" s="181"/>
      <c r="G113" s="111" t="s">
        <v>40</v>
      </c>
      <c r="H113" s="112"/>
      <c r="I113" s="113"/>
      <c r="J113" s="113"/>
    </row>
    <row r="114" spans="1:10" s="104" customFormat="1" ht="24" customHeight="1" x14ac:dyDescent="0.2">
      <c r="A114" s="125" t="s">
        <v>157</v>
      </c>
      <c r="B114" s="126" t="s">
        <v>189</v>
      </c>
      <c r="C114" s="125" t="s">
        <v>28</v>
      </c>
      <c r="D114" s="125" t="s">
        <v>190</v>
      </c>
      <c r="E114" s="182" t="s">
        <v>156</v>
      </c>
      <c r="F114" s="182"/>
      <c r="G114" s="127" t="s">
        <v>163</v>
      </c>
      <c r="H114" s="128">
        <v>0.63800000000000001</v>
      </c>
      <c r="I114" s="129">
        <v>21.6</v>
      </c>
      <c r="J114" s="118">
        <f t="shared" ref="J114:J116" si="13">TRUNC(I114*H114,2)</f>
        <v>13.78</v>
      </c>
    </row>
    <row r="115" spans="1:10" s="104" customFormat="1" ht="26.1" customHeight="1" x14ac:dyDescent="0.2">
      <c r="A115" s="125" t="s">
        <v>157</v>
      </c>
      <c r="B115" s="126" t="s">
        <v>198</v>
      </c>
      <c r="C115" s="125" t="s">
        <v>28</v>
      </c>
      <c r="D115" s="125" t="s">
        <v>199</v>
      </c>
      <c r="E115" s="182" t="s">
        <v>156</v>
      </c>
      <c r="F115" s="182"/>
      <c r="G115" s="127" t="s">
        <v>163</v>
      </c>
      <c r="H115" s="128">
        <v>0.53200000000000003</v>
      </c>
      <c r="I115" s="129">
        <v>19.53</v>
      </c>
      <c r="J115" s="118">
        <f t="shared" si="13"/>
        <v>10.38</v>
      </c>
    </row>
    <row r="116" spans="1:10" s="104" customFormat="1" ht="39" customHeight="1" x14ac:dyDescent="0.2">
      <c r="A116" s="114" t="s">
        <v>151</v>
      </c>
      <c r="B116" s="115" t="s">
        <v>200</v>
      </c>
      <c r="C116" s="114" t="s">
        <v>23</v>
      </c>
      <c r="D116" s="114" t="s">
        <v>201</v>
      </c>
      <c r="E116" s="185" t="s">
        <v>175</v>
      </c>
      <c r="F116" s="185"/>
      <c r="G116" s="116" t="s">
        <v>40</v>
      </c>
      <c r="H116" s="117">
        <v>1.1000000000000001</v>
      </c>
      <c r="I116" s="118">
        <v>700</v>
      </c>
      <c r="J116" s="118">
        <f t="shared" si="13"/>
        <v>770</v>
      </c>
    </row>
    <row r="117" spans="1:10" s="104" customFormat="1" x14ac:dyDescent="0.2">
      <c r="A117" s="119"/>
      <c r="B117" s="119"/>
      <c r="C117" s="119"/>
      <c r="D117" s="119"/>
      <c r="E117" s="119"/>
      <c r="F117" s="120"/>
      <c r="G117" s="119"/>
      <c r="H117" s="120"/>
      <c r="I117" s="121" t="s">
        <v>138</v>
      </c>
      <c r="J117" s="122">
        <f>SUM(J114:J116)</f>
        <v>794.16</v>
      </c>
    </row>
    <row r="118" spans="1:10" s="104" customFormat="1" ht="15" thickBot="1" x14ac:dyDescent="0.25">
      <c r="A118" s="119"/>
      <c r="B118" s="119"/>
      <c r="C118" s="119"/>
      <c r="D118" s="119"/>
      <c r="E118" s="119"/>
      <c r="F118" s="120"/>
      <c r="G118" s="119"/>
      <c r="H118" s="183"/>
      <c r="I118" s="183"/>
      <c r="J118" s="120"/>
    </row>
    <row r="119" spans="1:10" s="104" customFormat="1" ht="0.95" customHeight="1" thickTop="1" x14ac:dyDescent="0.2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spans="1:10" s="104" customFormat="1" ht="18" customHeight="1" x14ac:dyDescent="0.2">
      <c r="A120" s="106" t="s">
        <v>90</v>
      </c>
      <c r="B120" s="107" t="s">
        <v>9</v>
      </c>
      <c r="C120" s="106" t="s">
        <v>10</v>
      </c>
      <c r="D120" s="106" t="s">
        <v>11</v>
      </c>
      <c r="E120" s="180" t="s">
        <v>148</v>
      </c>
      <c r="F120" s="180"/>
      <c r="G120" s="108" t="s">
        <v>12</v>
      </c>
      <c r="H120" s="107" t="s">
        <v>13</v>
      </c>
      <c r="I120" s="107" t="s">
        <v>14</v>
      </c>
      <c r="J120" s="107" t="s">
        <v>16</v>
      </c>
    </row>
    <row r="121" spans="1:10" s="104" customFormat="1" ht="24" customHeight="1" x14ac:dyDescent="0.2">
      <c r="A121" s="109" t="s">
        <v>149</v>
      </c>
      <c r="B121" s="110" t="s">
        <v>91</v>
      </c>
      <c r="C121" s="109" t="s">
        <v>28</v>
      </c>
      <c r="D121" s="109" t="s">
        <v>92</v>
      </c>
      <c r="E121" s="181" t="s">
        <v>156</v>
      </c>
      <c r="F121" s="181"/>
      <c r="G121" s="111" t="s">
        <v>30</v>
      </c>
      <c r="H121" s="112"/>
      <c r="I121" s="113"/>
      <c r="J121" s="113"/>
    </row>
    <row r="122" spans="1:10" s="104" customFormat="1" ht="26.1" customHeight="1" x14ac:dyDescent="0.2">
      <c r="A122" s="125" t="s">
        <v>157</v>
      </c>
      <c r="B122" s="126" t="s">
        <v>202</v>
      </c>
      <c r="C122" s="125" t="s">
        <v>28</v>
      </c>
      <c r="D122" s="125" t="s">
        <v>203</v>
      </c>
      <c r="E122" s="182" t="s">
        <v>156</v>
      </c>
      <c r="F122" s="182"/>
      <c r="G122" s="127" t="s">
        <v>163</v>
      </c>
      <c r="H122" s="128">
        <v>1</v>
      </c>
      <c r="I122" s="129">
        <v>20.88</v>
      </c>
      <c r="J122" s="118">
        <f t="shared" ref="J122:J128" si="14">TRUNC(I122*H122,2)</f>
        <v>20.88</v>
      </c>
    </row>
    <row r="123" spans="1:10" s="104" customFormat="1" ht="24" customHeight="1" x14ac:dyDescent="0.2">
      <c r="A123" s="125" t="s">
        <v>157</v>
      </c>
      <c r="B123" s="126" t="s">
        <v>204</v>
      </c>
      <c r="C123" s="125" t="s">
        <v>28</v>
      </c>
      <c r="D123" s="125" t="s">
        <v>205</v>
      </c>
      <c r="E123" s="182" t="s">
        <v>156</v>
      </c>
      <c r="F123" s="182"/>
      <c r="G123" s="127" t="s">
        <v>163</v>
      </c>
      <c r="H123" s="128">
        <v>1.8</v>
      </c>
      <c r="I123" s="129">
        <v>26.45</v>
      </c>
      <c r="J123" s="118">
        <f t="shared" si="14"/>
        <v>47.61</v>
      </c>
    </row>
    <row r="124" spans="1:10" s="104" customFormat="1" ht="39" customHeight="1" x14ac:dyDescent="0.2">
      <c r="A124" s="114" t="s">
        <v>151</v>
      </c>
      <c r="B124" s="115" t="s">
        <v>206</v>
      </c>
      <c r="C124" s="114" t="s">
        <v>28</v>
      </c>
      <c r="D124" s="114" t="s">
        <v>207</v>
      </c>
      <c r="E124" s="185" t="s">
        <v>175</v>
      </c>
      <c r="F124" s="185"/>
      <c r="G124" s="116" t="s">
        <v>30</v>
      </c>
      <c r="H124" s="117">
        <v>3.5</v>
      </c>
      <c r="I124" s="118">
        <v>34.29</v>
      </c>
      <c r="J124" s="118">
        <f t="shared" si="14"/>
        <v>120.01</v>
      </c>
    </row>
    <row r="125" spans="1:10" s="104" customFormat="1" ht="26.1" customHeight="1" x14ac:dyDescent="0.2">
      <c r="A125" s="114" t="s">
        <v>151</v>
      </c>
      <c r="B125" s="115" t="s">
        <v>208</v>
      </c>
      <c r="C125" s="114" t="s">
        <v>28</v>
      </c>
      <c r="D125" s="114" t="s">
        <v>209</v>
      </c>
      <c r="E125" s="185" t="s">
        <v>175</v>
      </c>
      <c r="F125" s="185"/>
      <c r="G125" s="116" t="s">
        <v>210</v>
      </c>
      <c r="H125" s="117">
        <v>0.4</v>
      </c>
      <c r="I125" s="118">
        <v>19.68</v>
      </c>
      <c r="J125" s="118">
        <f t="shared" si="14"/>
        <v>7.87</v>
      </c>
    </row>
    <row r="126" spans="1:10" s="104" customFormat="1" ht="26.1" customHeight="1" x14ac:dyDescent="0.2">
      <c r="A126" s="114" t="s">
        <v>151</v>
      </c>
      <c r="B126" s="115" t="s">
        <v>211</v>
      </c>
      <c r="C126" s="114" t="s">
        <v>28</v>
      </c>
      <c r="D126" s="114" t="s">
        <v>212</v>
      </c>
      <c r="E126" s="185" t="s">
        <v>175</v>
      </c>
      <c r="F126" s="185"/>
      <c r="G126" s="116" t="s">
        <v>30</v>
      </c>
      <c r="H126" s="117">
        <v>5</v>
      </c>
      <c r="I126" s="118">
        <v>5.72</v>
      </c>
      <c r="J126" s="118">
        <f t="shared" si="14"/>
        <v>28.6</v>
      </c>
    </row>
    <row r="127" spans="1:10" s="104" customFormat="1" ht="26.1" customHeight="1" x14ac:dyDescent="0.2">
      <c r="A127" s="114" t="s">
        <v>151</v>
      </c>
      <c r="B127" s="115" t="s">
        <v>213</v>
      </c>
      <c r="C127" s="114" t="s">
        <v>28</v>
      </c>
      <c r="D127" s="114" t="s">
        <v>214</v>
      </c>
      <c r="E127" s="185" t="s">
        <v>175</v>
      </c>
      <c r="F127" s="185"/>
      <c r="G127" s="116" t="s">
        <v>78</v>
      </c>
      <c r="H127" s="117">
        <v>0.35</v>
      </c>
      <c r="I127" s="118">
        <v>2.58</v>
      </c>
      <c r="J127" s="118">
        <f t="shared" si="14"/>
        <v>0.9</v>
      </c>
    </row>
    <row r="128" spans="1:10" s="104" customFormat="1" ht="26.1" customHeight="1" x14ac:dyDescent="0.2">
      <c r="A128" s="114" t="s">
        <v>151</v>
      </c>
      <c r="B128" s="115" t="s">
        <v>215</v>
      </c>
      <c r="C128" s="114" t="s">
        <v>28</v>
      </c>
      <c r="D128" s="114" t="s">
        <v>216</v>
      </c>
      <c r="E128" s="185" t="s">
        <v>175</v>
      </c>
      <c r="F128" s="185"/>
      <c r="G128" s="116" t="s">
        <v>30</v>
      </c>
      <c r="H128" s="117">
        <v>3.5</v>
      </c>
      <c r="I128" s="118">
        <v>26.49</v>
      </c>
      <c r="J128" s="118">
        <f t="shared" si="14"/>
        <v>92.71</v>
      </c>
    </row>
    <row r="129" spans="1:10" s="104" customFormat="1" x14ac:dyDescent="0.2">
      <c r="A129" s="119"/>
      <c r="B129" s="119"/>
      <c r="C129" s="119"/>
      <c r="D129" s="119"/>
      <c r="E129" s="119"/>
      <c r="F129" s="120"/>
      <c r="G129" s="119"/>
      <c r="H129" s="120"/>
      <c r="I129" s="121" t="s">
        <v>138</v>
      </c>
      <c r="J129" s="122">
        <f>SUM(J122:J128)</f>
        <v>318.58</v>
      </c>
    </row>
    <row r="130" spans="1:10" s="104" customFormat="1" ht="15" thickBot="1" x14ac:dyDescent="0.25">
      <c r="A130" s="119"/>
      <c r="B130" s="119"/>
      <c r="C130" s="119"/>
      <c r="D130" s="119"/>
      <c r="E130" s="119"/>
      <c r="F130" s="120"/>
      <c r="G130" s="119"/>
      <c r="H130" s="183"/>
      <c r="I130" s="183"/>
      <c r="J130" s="120"/>
    </row>
    <row r="131" spans="1:10" s="104" customFormat="1" ht="0.95" customHeight="1" thickTop="1" x14ac:dyDescent="0.2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</row>
    <row r="132" spans="1:10" s="104" customFormat="1" ht="18" customHeight="1" x14ac:dyDescent="0.2">
      <c r="A132" s="106" t="s">
        <v>95</v>
      </c>
      <c r="B132" s="107" t="s">
        <v>9</v>
      </c>
      <c r="C132" s="106" t="s">
        <v>10</v>
      </c>
      <c r="D132" s="106" t="s">
        <v>11</v>
      </c>
      <c r="E132" s="180" t="s">
        <v>148</v>
      </c>
      <c r="F132" s="180"/>
      <c r="G132" s="108" t="s">
        <v>12</v>
      </c>
      <c r="H132" s="107" t="s">
        <v>13</v>
      </c>
      <c r="I132" s="107" t="s">
        <v>14</v>
      </c>
      <c r="J132" s="107" t="s">
        <v>16</v>
      </c>
    </row>
    <row r="133" spans="1:10" s="104" customFormat="1" ht="24" customHeight="1" x14ac:dyDescent="0.2">
      <c r="A133" s="109" t="s">
        <v>149</v>
      </c>
      <c r="B133" s="110" t="s">
        <v>96</v>
      </c>
      <c r="C133" s="109" t="s">
        <v>23</v>
      </c>
      <c r="D133" s="109" t="s">
        <v>97</v>
      </c>
      <c r="E133" s="181" t="s">
        <v>217</v>
      </c>
      <c r="F133" s="181"/>
      <c r="G133" s="111" t="s">
        <v>40</v>
      </c>
      <c r="H133" s="112"/>
      <c r="I133" s="113"/>
      <c r="J133" s="113"/>
    </row>
    <row r="134" spans="1:10" s="104" customFormat="1" ht="24" customHeight="1" x14ac:dyDescent="0.2">
      <c r="A134" s="114" t="s">
        <v>151</v>
      </c>
      <c r="B134" s="115" t="s">
        <v>218</v>
      </c>
      <c r="C134" s="114" t="s">
        <v>129</v>
      </c>
      <c r="D134" s="114" t="s">
        <v>219</v>
      </c>
      <c r="E134" s="185" t="s">
        <v>220</v>
      </c>
      <c r="F134" s="185"/>
      <c r="G134" s="116" t="s">
        <v>163</v>
      </c>
      <c r="H134" s="117">
        <v>0.35</v>
      </c>
      <c r="I134" s="118">
        <v>16.88</v>
      </c>
      <c r="J134" s="118">
        <f t="shared" ref="J134:J135" si="15">TRUNC(I134*H134,2)</f>
        <v>5.9</v>
      </c>
    </row>
    <row r="135" spans="1:10" s="104" customFormat="1" ht="24" customHeight="1" x14ac:dyDescent="0.2">
      <c r="A135" s="114" t="s">
        <v>151</v>
      </c>
      <c r="B135" s="115" t="s">
        <v>221</v>
      </c>
      <c r="C135" s="114" t="s">
        <v>129</v>
      </c>
      <c r="D135" s="114" t="s">
        <v>222</v>
      </c>
      <c r="E135" s="185" t="s">
        <v>175</v>
      </c>
      <c r="F135" s="185"/>
      <c r="G135" s="116" t="s">
        <v>78</v>
      </c>
      <c r="H135" s="117">
        <v>0.25</v>
      </c>
      <c r="I135" s="118">
        <v>0.97</v>
      </c>
      <c r="J135" s="118">
        <f t="shared" si="15"/>
        <v>0.24</v>
      </c>
    </row>
    <row r="136" spans="1:10" s="104" customFormat="1" x14ac:dyDescent="0.2">
      <c r="A136" s="119"/>
      <c r="B136" s="119"/>
      <c r="C136" s="119"/>
      <c r="D136" s="119"/>
      <c r="E136" s="119"/>
      <c r="F136" s="120"/>
      <c r="G136" s="119"/>
      <c r="H136" s="120"/>
      <c r="I136" s="121" t="s">
        <v>138</v>
      </c>
      <c r="J136" s="122">
        <f>SUM(J134:J135)</f>
        <v>6.1400000000000006</v>
      </c>
    </row>
    <row r="137" spans="1:10" s="104" customFormat="1" ht="15" thickBot="1" x14ac:dyDescent="0.25">
      <c r="A137" s="119"/>
      <c r="B137" s="119"/>
      <c r="C137" s="119"/>
      <c r="D137" s="119"/>
      <c r="E137" s="119"/>
      <c r="F137" s="120"/>
      <c r="G137" s="119"/>
      <c r="H137" s="183"/>
      <c r="I137" s="183"/>
      <c r="J137" s="120"/>
    </row>
    <row r="138" spans="1:10" s="104" customFormat="1" ht="0.95" customHeight="1" thickTop="1" x14ac:dyDescent="0.2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spans="1:10" s="104" customFormat="1" ht="18" customHeight="1" x14ac:dyDescent="0.2">
      <c r="A139" s="106" t="s">
        <v>98</v>
      </c>
      <c r="B139" s="107" t="s">
        <v>9</v>
      </c>
      <c r="C139" s="106" t="s">
        <v>10</v>
      </c>
      <c r="D139" s="106" t="s">
        <v>11</v>
      </c>
      <c r="E139" s="180" t="s">
        <v>148</v>
      </c>
      <c r="F139" s="180"/>
      <c r="G139" s="108" t="s">
        <v>12</v>
      </c>
      <c r="H139" s="107" t="s">
        <v>13</v>
      </c>
      <c r="I139" s="107" t="s">
        <v>14</v>
      </c>
      <c r="J139" s="107" t="s">
        <v>16</v>
      </c>
    </row>
    <row r="140" spans="1:10" s="104" customFormat="1" ht="26.1" customHeight="1" x14ac:dyDescent="0.2">
      <c r="A140" s="109" t="s">
        <v>149</v>
      </c>
      <c r="B140" s="110" t="s">
        <v>99</v>
      </c>
      <c r="C140" s="109" t="s">
        <v>23</v>
      </c>
      <c r="D140" s="109" t="s">
        <v>100</v>
      </c>
      <c r="E140" s="181" t="s">
        <v>166</v>
      </c>
      <c r="F140" s="181"/>
      <c r="G140" s="111" t="s">
        <v>40</v>
      </c>
      <c r="H140" s="112"/>
      <c r="I140" s="113"/>
      <c r="J140" s="113"/>
    </row>
    <row r="141" spans="1:10" s="104" customFormat="1" ht="26.1" customHeight="1" x14ac:dyDescent="0.2">
      <c r="A141" s="125" t="s">
        <v>157</v>
      </c>
      <c r="B141" s="126" t="s">
        <v>182</v>
      </c>
      <c r="C141" s="125" t="s">
        <v>23</v>
      </c>
      <c r="D141" s="125" t="s">
        <v>183</v>
      </c>
      <c r="E141" s="182" t="s">
        <v>156</v>
      </c>
      <c r="F141" s="182"/>
      <c r="G141" s="127" t="s">
        <v>163</v>
      </c>
      <c r="H141" s="128">
        <v>0.5</v>
      </c>
      <c r="I141" s="129">
        <v>32.1</v>
      </c>
      <c r="J141" s="118">
        <f t="shared" ref="J141" si="16">TRUNC(I141*H141,2)</f>
        <v>16.05</v>
      </c>
    </row>
    <row r="142" spans="1:10" s="104" customFormat="1" x14ac:dyDescent="0.2">
      <c r="A142" s="119"/>
      <c r="B142" s="119"/>
      <c r="C142" s="119"/>
      <c r="D142" s="119"/>
      <c r="E142" s="119"/>
      <c r="F142" s="120"/>
      <c r="G142" s="119"/>
      <c r="H142" s="120"/>
      <c r="I142" s="121" t="s">
        <v>138</v>
      </c>
      <c r="J142" s="122">
        <f>SUM(J140:J141)</f>
        <v>16.05</v>
      </c>
    </row>
    <row r="143" spans="1:10" s="104" customFormat="1" ht="15" thickBot="1" x14ac:dyDescent="0.25">
      <c r="A143" s="119"/>
      <c r="B143" s="119"/>
      <c r="C143" s="119"/>
      <c r="D143" s="119"/>
      <c r="E143" s="119"/>
      <c r="F143" s="120"/>
      <c r="G143" s="119"/>
      <c r="H143" s="183"/>
      <c r="I143" s="183"/>
      <c r="J143" s="120"/>
    </row>
    <row r="144" spans="1:10" s="104" customFormat="1" ht="0.95" customHeight="1" thickTop="1" x14ac:dyDescent="0.2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spans="1:10" s="104" customFormat="1" ht="18" customHeight="1" x14ac:dyDescent="0.2">
      <c r="A145" s="106" t="s">
        <v>104</v>
      </c>
      <c r="B145" s="107" t="s">
        <v>9</v>
      </c>
      <c r="C145" s="106" t="s">
        <v>10</v>
      </c>
      <c r="D145" s="106" t="s">
        <v>11</v>
      </c>
      <c r="E145" s="180" t="s">
        <v>148</v>
      </c>
      <c r="F145" s="180"/>
      <c r="G145" s="108" t="s">
        <v>12</v>
      </c>
      <c r="H145" s="107" t="s">
        <v>13</v>
      </c>
      <c r="I145" s="107" t="s">
        <v>14</v>
      </c>
      <c r="J145" s="107" t="s">
        <v>16</v>
      </c>
    </row>
    <row r="146" spans="1:10" s="104" customFormat="1" ht="65.099999999999994" customHeight="1" x14ac:dyDescent="0.2">
      <c r="A146" s="109" t="s">
        <v>149</v>
      </c>
      <c r="B146" s="110" t="s">
        <v>105</v>
      </c>
      <c r="C146" s="109" t="s">
        <v>23</v>
      </c>
      <c r="D146" s="109" t="s">
        <v>106</v>
      </c>
      <c r="E146" s="181" t="s">
        <v>166</v>
      </c>
      <c r="F146" s="181"/>
      <c r="G146" s="111" t="s">
        <v>40</v>
      </c>
      <c r="H146" s="112"/>
      <c r="I146" s="113"/>
      <c r="J146" s="113"/>
    </row>
    <row r="147" spans="1:10" s="104" customFormat="1" ht="39" customHeight="1" x14ac:dyDescent="0.2">
      <c r="A147" s="125" t="s">
        <v>157</v>
      </c>
      <c r="B147" s="126" t="s">
        <v>169</v>
      </c>
      <c r="C147" s="125" t="s">
        <v>28</v>
      </c>
      <c r="D147" s="125" t="s">
        <v>170</v>
      </c>
      <c r="E147" s="182" t="s">
        <v>156</v>
      </c>
      <c r="F147" s="182"/>
      <c r="G147" s="127" t="s">
        <v>137</v>
      </c>
      <c r="H147" s="128">
        <v>1.5E-3</v>
      </c>
      <c r="I147" s="129">
        <v>2974.53</v>
      </c>
      <c r="J147" s="118">
        <f t="shared" ref="J147:J149" si="17">TRUNC(I147*H147,2)</f>
        <v>4.46</v>
      </c>
    </row>
    <row r="148" spans="1:10" s="104" customFormat="1" ht="24" customHeight="1" x14ac:dyDescent="0.2">
      <c r="A148" s="125" t="s">
        <v>157</v>
      </c>
      <c r="B148" s="126" t="s">
        <v>164</v>
      </c>
      <c r="C148" s="125" t="s">
        <v>28</v>
      </c>
      <c r="D148" s="125" t="s">
        <v>165</v>
      </c>
      <c r="E148" s="182" t="s">
        <v>156</v>
      </c>
      <c r="F148" s="182"/>
      <c r="G148" s="127" t="s">
        <v>163</v>
      </c>
      <c r="H148" s="128">
        <v>3.5799999999999998E-2</v>
      </c>
      <c r="I148" s="129">
        <v>19.29</v>
      </c>
      <c r="J148" s="118">
        <f t="shared" si="17"/>
        <v>0.69</v>
      </c>
    </row>
    <row r="149" spans="1:10" s="104" customFormat="1" ht="26.1" customHeight="1" x14ac:dyDescent="0.2">
      <c r="A149" s="125" t="s">
        <v>157</v>
      </c>
      <c r="B149" s="126" t="s">
        <v>182</v>
      </c>
      <c r="C149" s="125" t="s">
        <v>23</v>
      </c>
      <c r="D149" s="125" t="s">
        <v>183</v>
      </c>
      <c r="E149" s="182" t="s">
        <v>156</v>
      </c>
      <c r="F149" s="182"/>
      <c r="G149" s="127" t="s">
        <v>163</v>
      </c>
      <c r="H149" s="128">
        <v>0.1074</v>
      </c>
      <c r="I149" s="129">
        <v>32.1</v>
      </c>
      <c r="J149" s="118">
        <f t="shared" si="17"/>
        <v>3.44</v>
      </c>
    </row>
    <row r="150" spans="1:10" s="104" customFormat="1" x14ac:dyDescent="0.2">
      <c r="A150" s="119"/>
      <c r="B150" s="119"/>
      <c r="C150" s="119"/>
      <c r="D150" s="119"/>
      <c r="E150" s="119"/>
      <c r="F150" s="120"/>
      <c r="G150" s="119"/>
      <c r="H150" s="120"/>
      <c r="I150" s="121" t="s">
        <v>138</v>
      </c>
      <c r="J150" s="122">
        <f>SUM(J147:J149)</f>
        <v>8.59</v>
      </c>
    </row>
    <row r="151" spans="1:10" s="104" customFormat="1" ht="15" thickBot="1" x14ac:dyDescent="0.25">
      <c r="A151" s="119"/>
      <c r="B151" s="119"/>
      <c r="C151" s="119"/>
      <c r="D151" s="119"/>
      <c r="E151" s="119"/>
      <c r="F151" s="120"/>
      <c r="G151" s="119"/>
      <c r="H151" s="183"/>
      <c r="I151" s="183"/>
      <c r="J151" s="120"/>
    </row>
    <row r="152" spans="1:10" s="104" customFormat="1" ht="0.95" customHeight="1" thickTop="1" x14ac:dyDescent="0.2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spans="1:10" s="104" customFormat="1" ht="18" customHeight="1" x14ac:dyDescent="0.2">
      <c r="A153" s="106" t="s">
        <v>107</v>
      </c>
      <c r="B153" s="107" t="s">
        <v>9</v>
      </c>
      <c r="C153" s="106" t="s">
        <v>10</v>
      </c>
      <c r="D153" s="106" t="s">
        <v>11</v>
      </c>
      <c r="E153" s="180" t="s">
        <v>148</v>
      </c>
      <c r="F153" s="180"/>
      <c r="G153" s="108" t="s">
        <v>12</v>
      </c>
      <c r="H153" s="107" t="s">
        <v>13</v>
      </c>
      <c r="I153" s="107" t="s">
        <v>14</v>
      </c>
      <c r="J153" s="107" t="s">
        <v>16</v>
      </c>
    </row>
    <row r="154" spans="1:10" s="104" customFormat="1" ht="39" customHeight="1" x14ac:dyDescent="0.2">
      <c r="A154" s="109" t="s">
        <v>149</v>
      </c>
      <c r="B154" s="110" t="s">
        <v>108</v>
      </c>
      <c r="C154" s="109" t="s">
        <v>23</v>
      </c>
      <c r="D154" s="109" t="s">
        <v>109</v>
      </c>
      <c r="E154" s="181" t="s">
        <v>166</v>
      </c>
      <c r="F154" s="181"/>
      <c r="G154" s="111" t="s">
        <v>55</v>
      </c>
      <c r="H154" s="112"/>
      <c r="I154" s="113"/>
      <c r="J154" s="113"/>
    </row>
    <row r="155" spans="1:10" s="104" customFormat="1" ht="24" customHeight="1" x14ac:dyDescent="0.2">
      <c r="A155" s="125" t="s">
        <v>157</v>
      </c>
      <c r="B155" s="126" t="s">
        <v>164</v>
      </c>
      <c r="C155" s="125" t="s">
        <v>28</v>
      </c>
      <c r="D155" s="125" t="s">
        <v>165</v>
      </c>
      <c r="E155" s="182" t="s">
        <v>156</v>
      </c>
      <c r="F155" s="182"/>
      <c r="G155" s="127" t="s">
        <v>163</v>
      </c>
      <c r="H155" s="128">
        <v>0.1047</v>
      </c>
      <c r="I155" s="129">
        <v>19.29</v>
      </c>
      <c r="J155" s="118">
        <f t="shared" ref="J155:J158" si="18">TRUNC(I155*H155,2)</f>
        <v>2.0099999999999998</v>
      </c>
    </row>
    <row r="156" spans="1:10" s="104" customFormat="1" ht="26.1" customHeight="1" x14ac:dyDescent="0.2">
      <c r="A156" s="125" t="s">
        <v>157</v>
      </c>
      <c r="B156" s="126" t="s">
        <v>182</v>
      </c>
      <c r="C156" s="125" t="s">
        <v>23</v>
      </c>
      <c r="D156" s="125" t="s">
        <v>183</v>
      </c>
      <c r="E156" s="182" t="s">
        <v>156</v>
      </c>
      <c r="F156" s="182"/>
      <c r="G156" s="127" t="s">
        <v>163</v>
      </c>
      <c r="H156" s="128">
        <v>0.20949999999999999</v>
      </c>
      <c r="I156" s="129">
        <v>32.1</v>
      </c>
      <c r="J156" s="118">
        <f t="shared" si="18"/>
        <v>6.72</v>
      </c>
    </row>
    <row r="157" spans="1:10" s="104" customFormat="1" ht="26.1" customHeight="1" x14ac:dyDescent="0.2">
      <c r="A157" s="114" t="s">
        <v>151</v>
      </c>
      <c r="B157" s="115" t="s">
        <v>173</v>
      </c>
      <c r="C157" s="114" t="s">
        <v>28</v>
      </c>
      <c r="D157" s="114" t="s">
        <v>174</v>
      </c>
      <c r="E157" s="185" t="s">
        <v>175</v>
      </c>
      <c r="F157" s="185"/>
      <c r="G157" s="116" t="s">
        <v>40</v>
      </c>
      <c r="H157" s="117">
        <v>1</v>
      </c>
      <c r="I157" s="118">
        <v>21.45</v>
      </c>
      <c r="J157" s="118">
        <f t="shared" si="18"/>
        <v>21.45</v>
      </c>
    </row>
    <row r="158" spans="1:10" s="104" customFormat="1" ht="26.1" customHeight="1" x14ac:dyDescent="0.2">
      <c r="A158" s="114" t="s">
        <v>151</v>
      </c>
      <c r="B158" s="115" t="s">
        <v>176</v>
      </c>
      <c r="C158" s="114" t="s">
        <v>28</v>
      </c>
      <c r="D158" s="114" t="s">
        <v>177</v>
      </c>
      <c r="E158" s="185" t="s">
        <v>175</v>
      </c>
      <c r="F158" s="185"/>
      <c r="G158" s="116" t="s">
        <v>178</v>
      </c>
      <c r="H158" s="117">
        <v>0.08</v>
      </c>
      <c r="I158" s="118">
        <v>31.7</v>
      </c>
      <c r="J158" s="118">
        <f t="shared" si="18"/>
        <v>2.5299999999999998</v>
      </c>
    </row>
    <row r="159" spans="1:10" s="104" customFormat="1" x14ac:dyDescent="0.2">
      <c r="A159" s="119"/>
      <c r="B159" s="119"/>
      <c r="C159" s="119"/>
      <c r="D159" s="119"/>
      <c r="E159" s="119"/>
      <c r="F159" s="120"/>
      <c r="G159" s="119"/>
      <c r="H159" s="120"/>
      <c r="I159" s="121" t="s">
        <v>138</v>
      </c>
      <c r="J159" s="122">
        <f>SUM(J155:J158)</f>
        <v>32.71</v>
      </c>
    </row>
    <row r="160" spans="1:10" s="104" customFormat="1" ht="15" thickBot="1" x14ac:dyDescent="0.25">
      <c r="A160" s="119"/>
      <c r="B160" s="119"/>
      <c r="C160" s="119"/>
      <c r="D160" s="119"/>
      <c r="E160" s="119"/>
      <c r="F160" s="120"/>
      <c r="G160" s="119"/>
      <c r="H160" s="183"/>
      <c r="I160" s="183"/>
      <c r="J160" s="120"/>
    </row>
    <row r="161" spans="1:10" s="104" customFormat="1" ht="0.95" customHeight="1" thickTop="1" x14ac:dyDescent="0.2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spans="1:10" s="104" customFormat="1" ht="18" customHeight="1" x14ac:dyDescent="0.2">
      <c r="A162" s="106" t="s">
        <v>111</v>
      </c>
      <c r="B162" s="107" t="s">
        <v>9</v>
      </c>
      <c r="C162" s="106" t="s">
        <v>10</v>
      </c>
      <c r="D162" s="106" t="s">
        <v>11</v>
      </c>
      <c r="E162" s="180" t="s">
        <v>148</v>
      </c>
      <c r="F162" s="180"/>
      <c r="G162" s="108" t="s">
        <v>12</v>
      </c>
      <c r="H162" s="107" t="s">
        <v>13</v>
      </c>
      <c r="I162" s="107" t="s">
        <v>14</v>
      </c>
      <c r="J162" s="107" t="s">
        <v>16</v>
      </c>
    </row>
    <row r="163" spans="1:10" s="104" customFormat="1" ht="51.95" customHeight="1" x14ac:dyDescent="0.2">
      <c r="A163" s="109" t="s">
        <v>149</v>
      </c>
      <c r="B163" s="110" t="s">
        <v>112</v>
      </c>
      <c r="C163" s="109" t="s">
        <v>23</v>
      </c>
      <c r="D163" s="109" t="s">
        <v>113</v>
      </c>
      <c r="E163" s="181" t="s">
        <v>166</v>
      </c>
      <c r="F163" s="181"/>
      <c r="G163" s="111" t="s">
        <v>40</v>
      </c>
      <c r="H163" s="112"/>
      <c r="I163" s="113"/>
      <c r="J163" s="113"/>
    </row>
    <row r="164" spans="1:10" s="104" customFormat="1" ht="51.95" customHeight="1" x14ac:dyDescent="0.2">
      <c r="A164" s="125" t="s">
        <v>157</v>
      </c>
      <c r="B164" s="126" t="s">
        <v>171</v>
      </c>
      <c r="C164" s="125" t="s">
        <v>28</v>
      </c>
      <c r="D164" s="125" t="s">
        <v>172</v>
      </c>
      <c r="E164" s="182" t="s">
        <v>156</v>
      </c>
      <c r="F164" s="182"/>
      <c r="G164" s="127" t="s">
        <v>137</v>
      </c>
      <c r="H164" s="128">
        <v>2.93E-2</v>
      </c>
      <c r="I164" s="129">
        <v>619.91999999999996</v>
      </c>
      <c r="J164" s="118">
        <f t="shared" ref="J164:J167" si="19">TRUNC(I164*H164,2)</f>
        <v>18.16</v>
      </c>
    </row>
    <row r="165" spans="1:10" s="104" customFormat="1" ht="24" customHeight="1" x14ac:dyDescent="0.2">
      <c r="A165" s="125" t="s">
        <v>157</v>
      </c>
      <c r="B165" s="126" t="s">
        <v>164</v>
      </c>
      <c r="C165" s="125" t="s">
        <v>28</v>
      </c>
      <c r="D165" s="125" t="s">
        <v>165</v>
      </c>
      <c r="E165" s="182" t="s">
        <v>156</v>
      </c>
      <c r="F165" s="182"/>
      <c r="G165" s="127" t="s">
        <v>163</v>
      </c>
      <c r="H165" s="128">
        <v>0.40899999999999997</v>
      </c>
      <c r="I165" s="129">
        <v>19.29</v>
      </c>
      <c r="J165" s="118">
        <f t="shared" si="19"/>
        <v>7.88</v>
      </c>
    </row>
    <row r="166" spans="1:10" s="104" customFormat="1" ht="26.1" customHeight="1" x14ac:dyDescent="0.2">
      <c r="A166" s="125" t="s">
        <v>157</v>
      </c>
      <c r="B166" s="126" t="s">
        <v>182</v>
      </c>
      <c r="C166" s="125" t="s">
        <v>23</v>
      </c>
      <c r="D166" s="125" t="s">
        <v>183</v>
      </c>
      <c r="E166" s="182" t="s">
        <v>156</v>
      </c>
      <c r="F166" s="182"/>
      <c r="G166" s="127" t="s">
        <v>163</v>
      </c>
      <c r="H166" s="128">
        <v>0.40899999999999997</v>
      </c>
      <c r="I166" s="129">
        <v>32.1</v>
      </c>
      <c r="J166" s="118">
        <f t="shared" si="19"/>
        <v>13.12</v>
      </c>
    </row>
    <row r="167" spans="1:10" s="104" customFormat="1" ht="26.1" customHeight="1" x14ac:dyDescent="0.2">
      <c r="A167" s="114" t="s">
        <v>151</v>
      </c>
      <c r="B167" s="115" t="s">
        <v>173</v>
      </c>
      <c r="C167" s="114" t="s">
        <v>28</v>
      </c>
      <c r="D167" s="114" t="s">
        <v>174</v>
      </c>
      <c r="E167" s="185" t="s">
        <v>175</v>
      </c>
      <c r="F167" s="185"/>
      <c r="G167" s="116" t="s">
        <v>40</v>
      </c>
      <c r="H167" s="117">
        <v>0.15809999999999999</v>
      </c>
      <c r="I167" s="118">
        <v>21.45</v>
      </c>
      <c r="J167" s="118">
        <f t="shared" si="19"/>
        <v>3.39</v>
      </c>
    </row>
    <row r="168" spans="1:10" s="104" customFormat="1" x14ac:dyDescent="0.2">
      <c r="A168" s="119"/>
      <c r="B168" s="119"/>
      <c r="C168" s="119"/>
      <c r="D168" s="119"/>
      <c r="E168" s="119"/>
      <c r="F168" s="120"/>
      <c r="G168" s="119"/>
      <c r="H168" s="120"/>
      <c r="I168" s="121" t="s">
        <v>138</v>
      </c>
      <c r="J168" s="122">
        <f>SUM(J164:J167)</f>
        <v>42.55</v>
      </c>
    </row>
    <row r="169" spans="1:10" s="104" customFormat="1" ht="15" thickBot="1" x14ac:dyDescent="0.25">
      <c r="A169" s="119"/>
      <c r="B169" s="119"/>
      <c r="C169" s="119"/>
      <c r="D169" s="119"/>
      <c r="E169" s="119"/>
      <c r="F169" s="120"/>
      <c r="G169" s="119"/>
      <c r="H169" s="183"/>
      <c r="I169" s="183"/>
      <c r="J169" s="120"/>
    </row>
    <row r="170" spans="1:10" s="104" customFormat="1" ht="0.95" customHeight="1" thickTop="1" x14ac:dyDescent="0.2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</row>
    <row r="171" spans="1:10" s="104" customFormat="1" ht="18" customHeight="1" x14ac:dyDescent="0.2">
      <c r="A171" s="106" t="s">
        <v>121</v>
      </c>
      <c r="B171" s="107" t="s">
        <v>9</v>
      </c>
      <c r="C171" s="106" t="s">
        <v>10</v>
      </c>
      <c r="D171" s="106" t="s">
        <v>11</v>
      </c>
      <c r="E171" s="180" t="s">
        <v>148</v>
      </c>
      <c r="F171" s="180"/>
      <c r="G171" s="108" t="s">
        <v>12</v>
      </c>
      <c r="H171" s="107" t="s">
        <v>13</v>
      </c>
      <c r="I171" s="107" t="s">
        <v>14</v>
      </c>
      <c r="J171" s="107" t="s">
        <v>16</v>
      </c>
    </row>
    <row r="172" spans="1:10" s="104" customFormat="1" ht="42.75" customHeight="1" x14ac:dyDescent="0.2">
      <c r="A172" s="109" t="s">
        <v>149</v>
      </c>
      <c r="B172" s="110" t="s">
        <v>122</v>
      </c>
      <c r="C172" s="109" t="s">
        <v>23</v>
      </c>
      <c r="D172" s="109" t="s">
        <v>123</v>
      </c>
      <c r="E172" s="181" t="s">
        <v>197</v>
      </c>
      <c r="F172" s="181"/>
      <c r="G172" s="111" t="s">
        <v>30</v>
      </c>
      <c r="H172" s="112"/>
      <c r="I172" s="113"/>
      <c r="J172" s="113"/>
    </row>
    <row r="173" spans="1:10" s="104" customFormat="1" ht="26.1" customHeight="1" x14ac:dyDescent="0.2">
      <c r="A173" s="125" t="s">
        <v>157</v>
      </c>
      <c r="B173" s="126" t="s">
        <v>184</v>
      </c>
      <c r="C173" s="125" t="s">
        <v>23</v>
      </c>
      <c r="D173" s="125" t="s">
        <v>185</v>
      </c>
      <c r="E173" s="182" t="s">
        <v>150</v>
      </c>
      <c r="F173" s="182"/>
      <c r="G173" s="127" t="s">
        <v>163</v>
      </c>
      <c r="H173" s="128">
        <v>0.16700000000000001</v>
      </c>
      <c r="I173" s="129">
        <v>36.15</v>
      </c>
      <c r="J173" s="118">
        <f t="shared" ref="J173:J174" si="20">TRUNC(I173*H173,2)</f>
        <v>6.03</v>
      </c>
    </row>
    <row r="174" spans="1:10" s="104" customFormat="1" ht="24" customHeight="1" x14ac:dyDescent="0.2">
      <c r="A174" s="114" t="s">
        <v>151</v>
      </c>
      <c r="B174" s="115" t="s">
        <v>223</v>
      </c>
      <c r="C174" s="114" t="s">
        <v>23</v>
      </c>
      <c r="D174" s="114" t="s">
        <v>348</v>
      </c>
      <c r="E174" s="185" t="s">
        <v>175</v>
      </c>
      <c r="F174" s="185"/>
      <c r="G174" s="116" t="s">
        <v>181</v>
      </c>
      <c r="H174" s="117">
        <v>0.5</v>
      </c>
      <c r="I174" s="118">
        <v>82</v>
      </c>
      <c r="J174" s="118">
        <f t="shared" si="20"/>
        <v>41</v>
      </c>
    </row>
    <row r="175" spans="1:10" s="104" customFormat="1" x14ac:dyDescent="0.2">
      <c r="A175" s="119"/>
      <c r="B175" s="119"/>
      <c r="C175" s="119"/>
      <c r="D175" s="119"/>
      <c r="E175" s="119"/>
      <c r="F175" s="120"/>
      <c r="G175" s="119"/>
      <c r="H175" s="120"/>
      <c r="I175" s="121" t="s">
        <v>138</v>
      </c>
      <c r="J175" s="122">
        <f>SUM(J173:J174)</f>
        <v>47.03</v>
      </c>
    </row>
    <row r="176" spans="1:10" s="104" customFormat="1" ht="15" thickBot="1" x14ac:dyDescent="0.25">
      <c r="A176" s="119"/>
      <c r="B176" s="119"/>
      <c r="C176" s="119"/>
      <c r="D176" s="119"/>
      <c r="E176" s="119"/>
      <c r="F176" s="120"/>
      <c r="G176" s="119"/>
      <c r="H176" s="183"/>
      <c r="I176" s="183"/>
      <c r="J176" s="120"/>
    </row>
    <row r="177" spans="1:10" s="104" customFormat="1" ht="0.95" customHeight="1" thickTop="1" x14ac:dyDescent="0.2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</row>
    <row r="178" spans="1:10" s="104" customFormat="1" ht="18" customHeight="1" x14ac:dyDescent="0.2">
      <c r="A178" s="106" t="s">
        <v>127</v>
      </c>
      <c r="B178" s="107" t="s">
        <v>9</v>
      </c>
      <c r="C178" s="106" t="s">
        <v>10</v>
      </c>
      <c r="D178" s="106" t="s">
        <v>11</v>
      </c>
      <c r="E178" s="180" t="s">
        <v>148</v>
      </c>
      <c r="F178" s="180"/>
      <c r="G178" s="108" t="s">
        <v>12</v>
      </c>
      <c r="H178" s="107" t="s">
        <v>13</v>
      </c>
      <c r="I178" s="107" t="s">
        <v>14</v>
      </c>
      <c r="J178" s="107" t="s">
        <v>16</v>
      </c>
    </row>
    <row r="179" spans="1:10" s="104" customFormat="1" ht="24" customHeight="1" x14ac:dyDescent="0.2">
      <c r="A179" s="109" t="s">
        <v>149</v>
      </c>
      <c r="B179" s="110" t="s">
        <v>128</v>
      </c>
      <c r="C179" s="109" t="s">
        <v>129</v>
      </c>
      <c r="D179" s="109" t="s">
        <v>130</v>
      </c>
      <c r="E179" s="181">
        <v>3131</v>
      </c>
      <c r="F179" s="181"/>
      <c r="G179" s="111" t="s">
        <v>131</v>
      </c>
      <c r="H179" s="112"/>
      <c r="I179" s="113"/>
      <c r="J179" s="113"/>
    </row>
    <row r="180" spans="1:10" s="104" customFormat="1" ht="26.1" customHeight="1" x14ac:dyDescent="0.2">
      <c r="A180" s="114" t="s">
        <v>151</v>
      </c>
      <c r="B180" s="115" t="s">
        <v>224</v>
      </c>
      <c r="C180" s="114" t="s">
        <v>129</v>
      </c>
      <c r="D180" s="114" t="s">
        <v>225</v>
      </c>
      <c r="E180" s="185" t="s">
        <v>220</v>
      </c>
      <c r="F180" s="185"/>
      <c r="G180" s="116" t="s">
        <v>226</v>
      </c>
      <c r="H180" s="117">
        <v>1</v>
      </c>
      <c r="I180" s="118">
        <v>4028.42</v>
      </c>
      <c r="J180" s="118">
        <f t="shared" ref="J180" si="21">TRUNC(I180*H180,2)</f>
        <v>4028.42</v>
      </c>
    </row>
    <row r="181" spans="1:10" s="104" customFormat="1" x14ac:dyDescent="0.2">
      <c r="A181" s="119"/>
      <c r="B181" s="119"/>
      <c r="C181" s="119"/>
      <c r="D181" s="119"/>
      <c r="E181" s="119"/>
      <c r="F181" s="120"/>
      <c r="G181" s="119"/>
      <c r="H181" s="120"/>
      <c r="I181" s="121" t="s">
        <v>138</v>
      </c>
      <c r="J181" s="122">
        <f>SUM(J179:J180)</f>
        <v>4028.42</v>
      </c>
    </row>
    <row r="182" spans="1:10" s="104" customFormat="1" ht="15" thickBot="1" x14ac:dyDescent="0.25">
      <c r="A182" s="119"/>
      <c r="B182" s="119"/>
      <c r="C182" s="119"/>
      <c r="D182" s="119"/>
      <c r="E182" s="119"/>
      <c r="F182" s="120"/>
      <c r="G182" s="119"/>
      <c r="H182" s="183"/>
      <c r="I182" s="183"/>
      <c r="J182" s="120"/>
    </row>
    <row r="183" spans="1:10" s="104" customFormat="1" ht="0.95" customHeight="1" thickTop="1" x14ac:dyDescent="0.2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</row>
    <row r="184" spans="1:10" s="104" customFormat="1" ht="18" customHeight="1" x14ac:dyDescent="0.2">
      <c r="A184" s="106" t="s">
        <v>134</v>
      </c>
      <c r="B184" s="107" t="s">
        <v>9</v>
      </c>
      <c r="C184" s="106" t="s">
        <v>10</v>
      </c>
      <c r="D184" s="106" t="s">
        <v>11</v>
      </c>
      <c r="E184" s="180" t="s">
        <v>148</v>
      </c>
      <c r="F184" s="180"/>
      <c r="G184" s="108" t="s">
        <v>12</v>
      </c>
      <c r="H184" s="107" t="s">
        <v>13</v>
      </c>
      <c r="I184" s="107" t="s">
        <v>14</v>
      </c>
      <c r="J184" s="107" t="s">
        <v>16</v>
      </c>
    </row>
    <row r="185" spans="1:10" s="104" customFormat="1" ht="51.95" customHeight="1" x14ac:dyDescent="0.2">
      <c r="A185" s="109" t="s">
        <v>149</v>
      </c>
      <c r="B185" s="110" t="s">
        <v>135</v>
      </c>
      <c r="C185" s="109" t="s">
        <v>23</v>
      </c>
      <c r="D185" s="109" t="s">
        <v>136</v>
      </c>
      <c r="E185" s="181" t="s">
        <v>156</v>
      </c>
      <c r="F185" s="181"/>
      <c r="G185" s="111" t="s">
        <v>137</v>
      </c>
      <c r="H185" s="112"/>
      <c r="I185" s="113"/>
      <c r="J185" s="113"/>
    </row>
    <row r="186" spans="1:10" s="104" customFormat="1" ht="24" customHeight="1" x14ac:dyDescent="0.2">
      <c r="A186" s="125" t="s">
        <v>157</v>
      </c>
      <c r="B186" s="126" t="s">
        <v>164</v>
      </c>
      <c r="C186" s="125" t="s">
        <v>28</v>
      </c>
      <c r="D186" s="125" t="s">
        <v>165</v>
      </c>
      <c r="E186" s="182" t="s">
        <v>156</v>
      </c>
      <c r="F186" s="182"/>
      <c r="G186" s="127" t="s">
        <v>163</v>
      </c>
      <c r="H186" s="128">
        <v>0.63</v>
      </c>
      <c r="I186" s="129">
        <v>19.29</v>
      </c>
      <c r="J186" s="118">
        <f t="shared" ref="J186:J187" si="22">TRUNC(I186*H186,2)</f>
        <v>12.15</v>
      </c>
    </row>
    <row r="187" spans="1:10" s="104" customFormat="1" ht="39" customHeight="1" x14ac:dyDescent="0.2">
      <c r="A187" s="114" t="s">
        <v>151</v>
      </c>
      <c r="B187" s="115" t="s">
        <v>227</v>
      </c>
      <c r="C187" s="114" t="s">
        <v>129</v>
      </c>
      <c r="D187" s="114" t="s">
        <v>228</v>
      </c>
      <c r="E187" s="185" t="s">
        <v>175</v>
      </c>
      <c r="F187" s="185"/>
      <c r="G187" s="116" t="s">
        <v>137</v>
      </c>
      <c r="H187" s="117">
        <v>1</v>
      </c>
      <c r="I187" s="118">
        <v>61.3</v>
      </c>
      <c r="J187" s="118">
        <f t="shared" si="22"/>
        <v>61.3</v>
      </c>
    </row>
    <row r="188" spans="1:10" s="104" customFormat="1" x14ac:dyDescent="0.2">
      <c r="A188" s="119"/>
      <c r="B188" s="119"/>
      <c r="C188" s="119"/>
      <c r="D188" s="119"/>
      <c r="E188" s="119"/>
      <c r="F188" s="120"/>
      <c r="G188" s="119"/>
      <c r="H188" s="120"/>
      <c r="I188" s="121" t="s">
        <v>138</v>
      </c>
      <c r="J188" s="122">
        <f>SUM(J186:J187)</f>
        <v>73.45</v>
      </c>
    </row>
    <row r="189" spans="1:10" ht="15" thickBot="1" x14ac:dyDescent="0.25">
      <c r="A189" s="13"/>
      <c r="B189" s="13"/>
      <c r="C189" s="13"/>
      <c r="D189" s="13"/>
      <c r="E189" s="13"/>
      <c r="F189" s="14"/>
      <c r="G189" s="13"/>
      <c r="H189" s="186"/>
      <c r="I189" s="186"/>
      <c r="J189" s="14"/>
    </row>
    <row r="190" spans="1:10" ht="0.95" customHeight="1" thickTop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ht="50.1" customHeight="1" x14ac:dyDescent="0.25">
      <c r="A191" s="187"/>
      <c r="B191" s="188"/>
      <c r="C191" s="188"/>
      <c r="D191" s="188"/>
      <c r="E191" s="188"/>
      <c r="F191" s="188"/>
      <c r="G191" s="188"/>
      <c r="H191" s="188"/>
      <c r="I191" s="188"/>
      <c r="J191" s="188"/>
    </row>
    <row r="192" spans="1:10" ht="15" x14ac:dyDescent="0.2">
      <c r="A192" s="177" t="s">
        <v>145</v>
      </c>
      <c r="B192" s="177"/>
      <c r="C192" s="177"/>
      <c r="D192" s="177"/>
      <c r="E192" s="177"/>
      <c r="F192" s="177"/>
      <c r="G192" s="177"/>
      <c r="H192" s="177"/>
      <c r="I192" s="177"/>
    </row>
    <row r="193" spans="1:10" ht="15" x14ac:dyDescent="0.2">
      <c r="A193" s="139" t="s">
        <v>142</v>
      </c>
      <c r="B193" s="139"/>
      <c r="C193" s="139"/>
      <c r="D193" s="139"/>
      <c r="E193" s="139"/>
      <c r="F193" s="139"/>
      <c r="G193" s="139"/>
      <c r="H193" s="139"/>
      <c r="I193" s="139"/>
    </row>
    <row r="194" spans="1:10" ht="15" x14ac:dyDescent="0.2">
      <c r="A194" s="139" t="s">
        <v>143</v>
      </c>
      <c r="B194" s="139"/>
      <c r="C194" s="139"/>
      <c r="D194" s="139"/>
      <c r="E194" s="139"/>
      <c r="F194" s="139"/>
      <c r="G194" s="139"/>
      <c r="H194" s="139"/>
      <c r="I194" s="139"/>
    </row>
    <row r="195" spans="1:10" ht="30" customHeight="1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s="9" customFormat="1" ht="47.25" customHeight="1" x14ac:dyDescent="0.2">
      <c r="A196" s="98" t="s">
        <v>141</v>
      </c>
      <c r="B196" s="98"/>
      <c r="C196" s="99"/>
      <c r="D196" s="100"/>
      <c r="E196" s="10"/>
      <c r="F196" s="11"/>
      <c r="H196" s="12"/>
    </row>
  </sheetData>
  <sheetProtection password="CC3D" sheet="1" objects="1" scenarios="1"/>
  <mergeCells count="152">
    <mergeCell ref="E187:F187"/>
    <mergeCell ref="H189:I189"/>
    <mergeCell ref="A191:J191"/>
    <mergeCell ref="A192:I192"/>
    <mergeCell ref="A193:I193"/>
    <mergeCell ref="A194:I194"/>
    <mergeCell ref="E179:F179"/>
    <mergeCell ref="E180:F180"/>
    <mergeCell ref="H182:I182"/>
    <mergeCell ref="E184:F184"/>
    <mergeCell ref="E185:F185"/>
    <mergeCell ref="E186:F186"/>
    <mergeCell ref="E171:F171"/>
    <mergeCell ref="E172:F172"/>
    <mergeCell ref="E173:F173"/>
    <mergeCell ref="E174:F174"/>
    <mergeCell ref="H176:I176"/>
    <mergeCell ref="E178:F178"/>
    <mergeCell ref="E163:F163"/>
    <mergeCell ref="E164:F164"/>
    <mergeCell ref="E165:F165"/>
    <mergeCell ref="E166:F166"/>
    <mergeCell ref="E167:F167"/>
    <mergeCell ref="H169:I169"/>
    <mergeCell ref="E155:F155"/>
    <mergeCell ref="E156:F156"/>
    <mergeCell ref="E157:F157"/>
    <mergeCell ref="E158:F158"/>
    <mergeCell ref="H160:I160"/>
    <mergeCell ref="E162:F162"/>
    <mergeCell ref="E147:F147"/>
    <mergeCell ref="E148:F148"/>
    <mergeCell ref="E149:F149"/>
    <mergeCell ref="H151:I151"/>
    <mergeCell ref="E153:F153"/>
    <mergeCell ref="E154:F154"/>
    <mergeCell ref="E139:F139"/>
    <mergeCell ref="E140:F140"/>
    <mergeCell ref="E141:F141"/>
    <mergeCell ref="H143:I143"/>
    <mergeCell ref="E145:F145"/>
    <mergeCell ref="E146:F146"/>
    <mergeCell ref="H130:I130"/>
    <mergeCell ref="E132:F132"/>
    <mergeCell ref="E133:F133"/>
    <mergeCell ref="E134:F134"/>
    <mergeCell ref="E135:F135"/>
    <mergeCell ref="H137:I137"/>
    <mergeCell ref="E123:F123"/>
    <mergeCell ref="E124:F124"/>
    <mergeCell ref="E125:F125"/>
    <mergeCell ref="E126:F126"/>
    <mergeCell ref="E127:F127"/>
    <mergeCell ref="E128:F128"/>
    <mergeCell ref="E115:F115"/>
    <mergeCell ref="E116:F116"/>
    <mergeCell ref="H118:I118"/>
    <mergeCell ref="E120:F120"/>
    <mergeCell ref="E121:F121"/>
    <mergeCell ref="E122:F122"/>
    <mergeCell ref="E107:F107"/>
    <mergeCell ref="E108:F108"/>
    <mergeCell ref="H110:I110"/>
    <mergeCell ref="E112:F112"/>
    <mergeCell ref="E113:F113"/>
    <mergeCell ref="E114:F114"/>
    <mergeCell ref="E99:F99"/>
    <mergeCell ref="E100:F100"/>
    <mergeCell ref="E101:F101"/>
    <mergeCell ref="H103:I103"/>
    <mergeCell ref="E105:F105"/>
    <mergeCell ref="E106:F106"/>
    <mergeCell ref="E91:F91"/>
    <mergeCell ref="E92:F92"/>
    <mergeCell ref="H94:I94"/>
    <mergeCell ref="E96:F96"/>
    <mergeCell ref="E97:F97"/>
    <mergeCell ref="E98:F98"/>
    <mergeCell ref="E83:F83"/>
    <mergeCell ref="E84:F84"/>
    <mergeCell ref="E85:F85"/>
    <mergeCell ref="H87:I87"/>
    <mergeCell ref="E89:F89"/>
    <mergeCell ref="E90:F90"/>
    <mergeCell ref="E75:F75"/>
    <mergeCell ref="E76:F76"/>
    <mergeCell ref="E77:F77"/>
    <mergeCell ref="H79:I79"/>
    <mergeCell ref="E81:F81"/>
    <mergeCell ref="E82:F82"/>
    <mergeCell ref="E67:F67"/>
    <mergeCell ref="E68:F68"/>
    <mergeCell ref="E69:F69"/>
    <mergeCell ref="E70:F70"/>
    <mergeCell ref="H72:I72"/>
    <mergeCell ref="E74:F74"/>
    <mergeCell ref="E59:F59"/>
    <mergeCell ref="E60:F60"/>
    <mergeCell ref="E61:F61"/>
    <mergeCell ref="E62:F62"/>
    <mergeCell ref="E63:F63"/>
    <mergeCell ref="H65:I65"/>
    <mergeCell ref="E51:F51"/>
    <mergeCell ref="E52:F52"/>
    <mergeCell ref="E53:F53"/>
    <mergeCell ref="E54:F54"/>
    <mergeCell ref="E55:F55"/>
    <mergeCell ref="H57:I57"/>
    <mergeCell ref="E43:F43"/>
    <mergeCell ref="E44:F44"/>
    <mergeCell ref="E45:F45"/>
    <mergeCell ref="E46:F46"/>
    <mergeCell ref="H48:I48"/>
    <mergeCell ref="E50:F50"/>
    <mergeCell ref="E35:F35"/>
    <mergeCell ref="E36:F36"/>
    <mergeCell ref="E37:F37"/>
    <mergeCell ref="E38:F38"/>
    <mergeCell ref="E39:F39"/>
    <mergeCell ref="H41:I41"/>
    <mergeCell ref="E27:F27"/>
    <mergeCell ref="E28:F28"/>
    <mergeCell ref="E29:F29"/>
    <mergeCell ref="E30:F30"/>
    <mergeCell ref="H32:I32"/>
    <mergeCell ref="E34:F34"/>
    <mergeCell ref="E19:F19"/>
    <mergeCell ref="E20:F20"/>
    <mergeCell ref="E21:F21"/>
    <mergeCell ref="E22:F22"/>
    <mergeCell ref="H24:I24"/>
    <mergeCell ref="E26:F26"/>
    <mergeCell ref="E12:F12"/>
    <mergeCell ref="E13:F13"/>
    <mergeCell ref="E14:F14"/>
    <mergeCell ref="E15:F15"/>
    <mergeCell ref="H17:I17"/>
    <mergeCell ref="A3:J3"/>
    <mergeCell ref="A4:J4"/>
    <mergeCell ref="E5:F5"/>
    <mergeCell ref="E6:F6"/>
    <mergeCell ref="E7:F7"/>
    <mergeCell ref="H9:I9"/>
    <mergeCell ref="C1:D1"/>
    <mergeCell ref="E1:F1"/>
    <mergeCell ref="G1:H1"/>
    <mergeCell ref="I1:J1"/>
    <mergeCell ref="C2:D2"/>
    <mergeCell ref="E2:F2"/>
    <mergeCell ref="G2:H2"/>
    <mergeCell ref="I2:J2"/>
    <mergeCell ref="E11:F11"/>
  </mergeCells>
  <pageMargins left="0.5" right="0.5" top="1" bottom="1" header="0.5" footer="0.5"/>
  <pageSetup paperSize="9" scale="73" fitToHeight="0" orientation="landscape" r:id="rId1"/>
  <headerFooter>
    <oddHeader>&amp;L &amp;CJustiça Federal de Primeiro Grau
Seção Judiciária do Espírito Santo &amp;R</oddHeader>
    <oddFooter>&amp;L &amp;C &amp;R</oddFooter>
  </headerFooter>
  <rowBreaks count="4" manualBreakCount="4">
    <brk id="25" max="16383" man="1"/>
    <brk id="48" max="16383" man="1"/>
    <brk id="80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G6" sqref="G6"/>
    </sheetView>
  </sheetViews>
  <sheetFormatPr defaultColWidth="9" defaultRowHeight="15" x14ac:dyDescent="0.25"/>
  <cols>
    <col min="1" max="1" width="9" style="46"/>
    <col min="2" max="2" width="31.75" style="46" bestFit="1" customWidth="1"/>
    <col min="3" max="3" width="10.5" style="46" customWidth="1"/>
    <col min="4" max="4" width="10.625" style="46" bestFit="1" customWidth="1"/>
    <col min="5" max="5" width="9.25" style="46" customWidth="1"/>
    <col min="6" max="6" width="10.625" style="46" bestFit="1" customWidth="1"/>
    <col min="7" max="16384" width="9" style="46"/>
  </cols>
  <sheetData>
    <row r="1" spans="1:6" ht="35.25" customHeight="1" x14ac:dyDescent="0.3">
      <c r="A1" s="194" t="s">
        <v>273</v>
      </c>
      <c r="B1" s="194"/>
      <c r="C1" s="194"/>
      <c r="D1" s="194"/>
      <c r="E1" s="194"/>
      <c r="F1" s="194"/>
    </row>
    <row r="2" spans="1:6" ht="15.75" thickBot="1" x14ac:dyDescent="0.3"/>
    <row r="3" spans="1:6" ht="20.25" customHeight="1" x14ac:dyDescent="0.25">
      <c r="A3" s="195" t="s">
        <v>274</v>
      </c>
      <c r="B3" s="197" t="s">
        <v>243</v>
      </c>
      <c r="C3" s="199" t="s">
        <v>275</v>
      </c>
      <c r="D3" s="199"/>
      <c r="E3" s="199" t="s">
        <v>276</v>
      </c>
      <c r="F3" s="200"/>
    </row>
    <row r="4" spans="1:6" ht="22.5" customHeight="1" x14ac:dyDescent="0.25">
      <c r="A4" s="196"/>
      <c r="B4" s="198"/>
      <c r="C4" s="47" t="s">
        <v>277</v>
      </c>
      <c r="D4" s="47" t="s">
        <v>278</v>
      </c>
      <c r="E4" s="47" t="s">
        <v>277</v>
      </c>
      <c r="F4" s="48" t="s">
        <v>278</v>
      </c>
    </row>
    <row r="5" spans="1:6" ht="22.5" customHeight="1" x14ac:dyDescent="0.25">
      <c r="A5" s="196"/>
      <c r="B5" s="198"/>
      <c r="C5" s="49" t="s">
        <v>279</v>
      </c>
      <c r="D5" s="49" t="s">
        <v>279</v>
      </c>
      <c r="E5" s="49" t="s">
        <v>279</v>
      </c>
      <c r="F5" s="50" t="s">
        <v>279</v>
      </c>
    </row>
    <row r="6" spans="1:6" ht="26.25" customHeight="1" x14ac:dyDescent="0.25">
      <c r="A6" s="189" t="s">
        <v>280</v>
      </c>
      <c r="B6" s="190"/>
      <c r="C6" s="190"/>
      <c r="D6" s="190"/>
      <c r="E6" s="190"/>
      <c r="F6" s="191"/>
    </row>
    <row r="7" spans="1:6" ht="20.25" customHeight="1" x14ac:dyDescent="0.25">
      <c r="A7" s="51" t="s">
        <v>281</v>
      </c>
      <c r="B7" s="52" t="s">
        <v>282</v>
      </c>
      <c r="C7" s="53">
        <v>0</v>
      </c>
      <c r="D7" s="53">
        <v>0</v>
      </c>
      <c r="E7" s="53">
        <v>0.2</v>
      </c>
      <c r="F7" s="54">
        <v>0.2</v>
      </c>
    </row>
    <row r="8" spans="1:6" ht="20.25" customHeight="1" x14ac:dyDescent="0.25">
      <c r="A8" s="51" t="s">
        <v>283</v>
      </c>
      <c r="B8" s="52" t="s">
        <v>284</v>
      </c>
      <c r="C8" s="53">
        <v>1.4999999999999999E-2</v>
      </c>
      <c r="D8" s="53">
        <v>1.4999999999999999E-2</v>
      </c>
      <c r="E8" s="53">
        <v>1.4999999999999999E-2</v>
      </c>
      <c r="F8" s="54">
        <v>1.4999999999999999E-2</v>
      </c>
    </row>
    <row r="9" spans="1:6" ht="20.25" customHeight="1" x14ac:dyDescent="0.25">
      <c r="A9" s="51" t="s">
        <v>285</v>
      </c>
      <c r="B9" s="52" t="s">
        <v>286</v>
      </c>
      <c r="C9" s="53">
        <v>0.01</v>
      </c>
      <c r="D9" s="53">
        <v>0.01</v>
      </c>
      <c r="E9" s="53">
        <v>0.01</v>
      </c>
      <c r="F9" s="54">
        <v>0.01</v>
      </c>
    </row>
    <row r="10" spans="1:6" ht="20.25" customHeight="1" x14ac:dyDescent="0.25">
      <c r="A10" s="51" t="s">
        <v>287</v>
      </c>
      <c r="B10" s="52" t="s">
        <v>288</v>
      </c>
      <c r="C10" s="53">
        <v>2E-3</v>
      </c>
      <c r="D10" s="53">
        <v>2E-3</v>
      </c>
      <c r="E10" s="53">
        <v>2E-3</v>
      </c>
      <c r="F10" s="54">
        <v>2E-3</v>
      </c>
    </row>
    <row r="11" spans="1:6" ht="20.25" customHeight="1" x14ac:dyDescent="0.25">
      <c r="A11" s="51" t="s">
        <v>289</v>
      </c>
      <c r="B11" s="52" t="s">
        <v>290</v>
      </c>
      <c r="C11" s="53">
        <v>6.0000000000000001E-3</v>
      </c>
      <c r="D11" s="53">
        <v>6.0000000000000001E-3</v>
      </c>
      <c r="E11" s="53">
        <v>6.0000000000000001E-3</v>
      </c>
      <c r="F11" s="54">
        <v>6.0000000000000001E-3</v>
      </c>
    </row>
    <row r="12" spans="1:6" ht="20.25" customHeight="1" x14ac:dyDescent="0.25">
      <c r="A12" s="51" t="s">
        <v>291</v>
      </c>
      <c r="B12" s="52" t="s">
        <v>292</v>
      </c>
      <c r="C12" s="53">
        <v>2.5000000000000001E-2</v>
      </c>
      <c r="D12" s="53">
        <v>2.5000000000000001E-2</v>
      </c>
      <c r="E12" s="53">
        <v>2.5000000000000001E-2</v>
      </c>
      <c r="F12" s="54">
        <v>2.5000000000000001E-2</v>
      </c>
    </row>
    <row r="13" spans="1:6" ht="20.25" customHeight="1" x14ac:dyDescent="0.25">
      <c r="A13" s="51" t="s">
        <v>293</v>
      </c>
      <c r="B13" s="52" t="s">
        <v>294</v>
      </c>
      <c r="C13" s="53">
        <v>0.03</v>
      </c>
      <c r="D13" s="53">
        <v>0.03</v>
      </c>
      <c r="E13" s="53">
        <v>0.03</v>
      </c>
      <c r="F13" s="54">
        <v>0.03</v>
      </c>
    </row>
    <row r="14" spans="1:6" ht="20.25" customHeight="1" x14ac:dyDescent="0.25">
      <c r="A14" s="51" t="s">
        <v>295</v>
      </c>
      <c r="B14" s="52" t="s">
        <v>296</v>
      </c>
      <c r="C14" s="53">
        <v>0.08</v>
      </c>
      <c r="D14" s="53">
        <v>0.08</v>
      </c>
      <c r="E14" s="53">
        <v>0.08</v>
      </c>
      <c r="F14" s="54">
        <v>0.08</v>
      </c>
    </row>
    <row r="15" spans="1:6" ht="20.25" customHeight="1" x14ac:dyDescent="0.25">
      <c r="A15" s="51" t="s">
        <v>297</v>
      </c>
      <c r="B15" s="52" t="s">
        <v>298</v>
      </c>
      <c r="C15" s="53">
        <v>0.01</v>
      </c>
      <c r="D15" s="53">
        <v>0.01</v>
      </c>
      <c r="E15" s="53">
        <v>0.01</v>
      </c>
      <c r="F15" s="54">
        <v>0.01</v>
      </c>
    </row>
    <row r="16" spans="1:6" ht="21" customHeight="1" x14ac:dyDescent="0.25">
      <c r="A16" s="55" t="s">
        <v>299</v>
      </c>
      <c r="B16" s="56" t="s">
        <v>300</v>
      </c>
      <c r="C16" s="57">
        <f>SUM(C7:C15)</f>
        <v>0.17799999999999999</v>
      </c>
      <c r="D16" s="57">
        <f t="shared" ref="D16:F16" si="0">SUM(D7:D15)</f>
        <v>0.17799999999999999</v>
      </c>
      <c r="E16" s="57">
        <f t="shared" si="0"/>
        <v>0.37800000000000006</v>
      </c>
      <c r="F16" s="58">
        <f t="shared" si="0"/>
        <v>0.37800000000000006</v>
      </c>
    </row>
    <row r="17" spans="1:6" ht="26.25" customHeight="1" x14ac:dyDescent="0.25">
      <c r="A17" s="189" t="s">
        <v>301</v>
      </c>
      <c r="B17" s="190"/>
      <c r="C17" s="190"/>
      <c r="D17" s="190"/>
      <c r="E17" s="190"/>
      <c r="F17" s="191"/>
    </row>
    <row r="18" spans="1:6" ht="21.75" customHeight="1" x14ac:dyDescent="0.25">
      <c r="A18" s="51" t="s">
        <v>302</v>
      </c>
      <c r="B18" s="59" t="s">
        <v>303</v>
      </c>
      <c r="C18" s="60">
        <v>0.1792</v>
      </c>
      <c r="D18" s="59" t="s">
        <v>304</v>
      </c>
      <c r="E18" s="60">
        <f>C18</f>
        <v>0.1792</v>
      </c>
      <c r="F18" s="61" t="s">
        <v>304</v>
      </c>
    </row>
    <row r="19" spans="1:6" ht="21.75" customHeight="1" x14ac:dyDescent="0.25">
      <c r="A19" s="51" t="s">
        <v>305</v>
      </c>
      <c r="B19" s="59" t="s">
        <v>306</v>
      </c>
      <c r="C19" s="60">
        <v>4.3099999999999999E-2</v>
      </c>
      <c r="D19" s="59" t="s">
        <v>304</v>
      </c>
      <c r="E19" s="60">
        <f t="shared" ref="E19:F27" si="1">C19</f>
        <v>4.3099999999999999E-2</v>
      </c>
      <c r="F19" s="61" t="s">
        <v>304</v>
      </c>
    </row>
    <row r="20" spans="1:6" ht="21.75" customHeight="1" x14ac:dyDescent="0.25">
      <c r="A20" s="51" t="s">
        <v>307</v>
      </c>
      <c r="B20" s="59" t="s">
        <v>308</v>
      </c>
      <c r="C20" s="60">
        <v>8.6999999999999994E-3</v>
      </c>
      <c r="D20" s="60">
        <v>6.6E-3</v>
      </c>
      <c r="E20" s="60">
        <f t="shared" si="1"/>
        <v>8.6999999999999994E-3</v>
      </c>
      <c r="F20" s="62">
        <f>D20</f>
        <v>6.6E-3</v>
      </c>
    </row>
    <row r="21" spans="1:6" ht="21.75" customHeight="1" x14ac:dyDescent="0.25">
      <c r="A21" s="51" t="s">
        <v>309</v>
      </c>
      <c r="B21" s="59" t="s">
        <v>310</v>
      </c>
      <c r="C21" s="60">
        <v>0.10970000000000001</v>
      </c>
      <c r="D21" s="60">
        <v>8.3299999999999999E-2</v>
      </c>
      <c r="E21" s="60">
        <f t="shared" si="1"/>
        <v>0.10970000000000001</v>
      </c>
      <c r="F21" s="62">
        <f t="shared" si="1"/>
        <v>8.3299999999999999E-2</v>
      </c>
    </row>
    <row r="22" spans="1:6" ht="21.75" customHeight="1" x14ac:dyDescent="0.25">
      <c r="A22" s="51" t="s">
        <v>311</v>
      </c>
      <c r="B22" s="59" t="s">
        <v>312</v>
      </c>
      <c r="C22" s="60">
        <v>6.9999999999999999E-4</v>
      </c>
      <c r="D22" s="60">
        <v>5.0000000000000001E-4</v>
      </c>
      <c r="E22" s="60">
        <f t="shared" si="1"/>
        <v>6.9999999999999999E-4</v>
      </c>
      <c r="F22" s="62">
        <f t="shared" si="1"/>
        <v>5.0000000000000001E-4</v>
      </c>
    </row>
    <row r="23" spans="1:6" ht="21.75" customHeight="1" x14ac:dyDescent="0.25">
      <c r="A23" s="51" t="s">
        <v>313</v>
      </c>
      <c r="B23" s="59" t="s">
        <v>314</v>
      </c>
      <c r="C23" s="60">
        <v>7.3000000000000001E-3</v>
      </c>
      <c r="D23" s="60">
        <v>5.5999999999999999E-3</v>
      </c>
      <c r="E23" s="60">
        <f t="shared" si="1"/>
        <v>7.3000000000000001E-3</v>
      </c>
      <c r="F23" s="62">
        <f t="shared" si="1"/>
        <v>5.5999999999999999E-3</v>
      </c>
    </row>
    <row r="24" spans="1:6" ht="21.75" customHeight="1" x14ac:dyDescent="0.25">
      <c r="A24" s="51" t="s">
        <v>315</v>
      </c>
      <c r="B24" s="59" t="s">
        <v>316</v>
      </c>
      <c r="C24" s="60">
        <v>1.38E-2</v>
      </c>
      <c r="D24" s="60" t="s">
        <v>304</v>
      </c>
      <c r="E24" s="60">
        <f t="shared" si="1"/>
        <v>1.38E-2</v>
      </c>
      <c r="F24" s="62" t="str">
        <f t="shared" si="1"/>
        <v>Não incide</v>
      </c>
    </row>
    <row r="25" spans="1:6" ht="21.75" customHeight="1" x14ac:dyDescent="0.25">
      <c r="A25" s="51" t="s">
        <v>317</v>
      </c>
      <c r="B25" s="59" t="s">
        <v>318</v>
      </c>
      <c r="C25" s="60">
        <v>1.1000000000000001E-3</v>
      </c>
      <c r="D25" s="60">
        <v>8.0000000000000004E-4</v>
      </c>
      <c r="E25" s="60">
        <f t="shared" si="1"/>
        <v>1.1000000000000001E-3</v>
      </c>
      <c r="F25" s="62">
        <f t="shared" si="1"/>
        <v>8.0000000000000004E-4</v>
      </c>
    </row>
    <row r="26" spans="1:6" ht="21.75" customHeight="1" x14ac:dyDescent="0.25">
      <c r="A26" s="51" t="s">
        <v>319</v>
      </c>
      <c r="B26" s="59" t="s">
        <v>320</v>
      </c>
      <c r="C26" s="60">
        <v>0.1087</v>
      </c>
      <c r="D26" s="60">
        <v>8.2600000000000007E-2</v>
      </c>
      <c r="E26" s="60">
        <f t="shared" si="1"/>
        <v>0.1087</v>
      </c>
      <c r="F26" s="62">
        <f t="shared" si="1"/>
        <v>8.2600000000000007E-2</v>
      </c>
    </row>
    <row r="27" spans="1:6" ht="21.75" customHeight="1" x14ac:dyDescent="0.25">
      <c r="A27" s="51" t="s">
        <v>321</v>
      </c>
      <c r="B27" s="59" t="s">
        <v>322</v>
      </c>
      <c r="C27" s="60">
        <v>4.0000000000000002E-4</v>
      </c>
      <c r="D27" s="60">
        <v>2.9999999999999997E-4</v>
      </c>
      <c r="E27" s="60">
        <f t="shared" si="1"/>
        <v>4.0000000000000002E-4</v>
      </c>
      <c r="F27" s="62">
        <f t="shared" si="1"/>
        <v>2.9999999999999997E-4</v>
      </c>
    </row>
    <row r="28" spans="1:6" ht="21.75" customHeight="1" x14ac:dyDescent="0.25">
      <c r="A28" s="55" t="s">
        <v>323</v>
      </c>
      <c r="B28" s="56" t="s">
        <v>300</v>
      </c>
      <c r="C28" s="57">
        <f>SUM(C18:C27)</f>
        <v>0.47269999999999995</v>
      </c>
      <c r="D28" s="57">
        <f t="shared" ref="D28" si="2">SUM(D19:D27)</f>
        <v>0.1797</v>
      </c>
      <c r="E28" s="57">
        <f>SUM(E18:E27)</f>
        <v>0.47269999999999995</v>
      </c>
      <c r="F28" s="58">
        <f>SUM(F18:F27)</f>
        <v>0.1797</v>
      </c>
    </row>
    <row r="29" spans="1:6" ht="21.75" customHeight="1" x14ac:dyDescent="0.25">
      <c r="A29" s="189" t="s">
        <v>324</v>
      </c>
      <c r="B29" s="190"/>
      <c r="C29" s="190"/>
      <c r="D29" s="190"/>
      <c r="E29" s="190"/>
      <c r="F29" s="191"/>
    </row>
    <row r="30" spans="1:6" ht="20.25" customHeight="1" x14ac:dyDescent="0.25">
      <c r="A30" s="51" t="s">
        <v>325</v>
      </c>
      <c r="B30" s="59" t="s">
        <v>326</v>
      </c>
      <c r="C30" s="60">
        <v>5.8099999999999999E-2</v>
      </c>
      <c r="D30" s="60">
        <v>4.41E-2</v>
      </c>
      <c r="E30" s="60">
        <f>C30</f>
        <v>5.8099999999999999E-2</v>
      </c>
      <c r="F30" s="62">
        <f>D30</f>
        <v>4.41E-2</v>
      </c>
    </row>
    <row r="31" spans="1:6" ht="20.25" customHeight="1" x14ac:dyDescent="0.25">
      <c r="A31" s="51" t="s">
        <v>327</v>
      </c>
      <c r="B31" s="59" t="s">
        <v>328</v>
      </c>
      <c r="C31" s="60">
        <v>1.4E-3</v>
      </c>
      <c r="D31" s="60">
        <v>1E-3</v>
      </c>
      <c r="E31" s="60">
        <f t="shared" ref="E31:F34" si="3">C31</f>
        <v>1.4E-3</v>
      </c>
      <c r="F31" s="62">
        <f t="shared" si="3"/>
        <v>1E-3</v>
      </c>
    </row>
    <row r="32" spans="1:6" ht="20.25" customHeight="1" x14ac:dyDescent="0.25">
      <c r="A32" s="51" t="s">
        <v>329</v>
      </c>
      <c r="B32" s="59" t="s">
        <v>330</v>
      </c>
      <c r="C32" s="60">
        <v>2.6800000000000001E-2</v>
      </c>
      <c r="D32" s="60">
        <v>2.0400000000000001E-2</v>
      </c>
      <c r="E32" s="60">
        <f t="shared" si="3"/>
        <v>2.6800000000000001E-2</v>
      </c>
      <c r="F32" s="62">
        <f t="shared" si="3"/>
        <v>2.0400000000000001E-2</v>
      </c>
    </row>
    <row r="33" spans="1:6" ht="20.25" customHeight="1" x14ac:dyDescent="0.25">
      <c r="A33" s="51" t="s">
        <v>331</v>
      </c>
      <c r="B33" s="59" t="s">
        <v>332</v>
      </c>
      <c r="C33" s="60">
        <v>3.4099999999999998E-2</v>
      </c>
      <c r="D33" s="60">
        <v>2.5899999999999999E-2</v>
      </c>
      <c r="E33" s="60">
        <f t="shared" si="3"/>
        <v>3.4099999999999998E-2</v>
      </c>
      <c r="F33" s="62">
        <f t="shared" si="3"/>
        <v>2.5899999999999999E-2</v>
      </c>
    </row>
    <row r="34" spans="1:6" ht="20.25" customHeight="1" x14ac:dyDescent="0.25">
      <c r="A34" s="51" t="s">
        <v>333</v>
      </c>
      <c r="B34" s="59" t="s">
        <v>334</v>
      </c>
      <c r="C34" s="60">
        <v>4.8999999999999998E-3</v>
      </c>
      <c r="D34" s="60">
        <v>3.7000000000000002E-3</v>
      </c>
      <c r="E34" s="60">
        <f t="shared" si="3"/>
        <v>4.8999999999999998E-3</v>
      </c>
      <c r="F34" s="62">
        <f t="shared" si="3"/>
        <v>3.7000000000000002E-3</v>
      </c>
    </row>
    <row r="35" spans="1:6" s="63" customFormat="1" ht="20.25" customHeight="1" x14ac:dyDescent="0.25">
      <c r="A35" s="55" t="s">
        <v>335</v>
      </c>
      <c r="B35" s="56" t="s">
        <v>300</v>
      </c>
      <c r="C35" s="57">
        <f>SUM(C30:C34)</f>
        <v>0.12529999999999999</v>
      </c>
      <c r="D35" s="57">
        <f t="shared" ref="D35:F35" si="4">SUM(D30:D34)</f>
        <v>9.5100000000000004E-2</v>
      </c>
      <c r="E35" s="57">
        <f t="shared" si="4"/>
        <v>0.12529999999999999</v>
      </c>
      <c r="F35" s="58">
        <f t="shared" si="4"/>
        <v>9.5100000000000004E-2</v>
      </c>
    </row>
    <row r="36" spans="1:6" ht="21.75" customHeight="1" x14ac:dyDescent="0.25">
      <c r="A36" s="189" t="s">
        <v>336</v>
      </c>
      <c r="B36" s="190"/>
      <c r="C36" s="190"/>
      <c r="D36" s="190"/>
      <c r="E36" s="190"/>
      <c r="F36" s="191"/>
    </row>
    <row r="37" spans="1:6" ht="33" customHeight="1" x14ac:dyDescent="0.25">
      <c r="A37" s="51" t="s">
        <v>337</v>
      </c>
      <c r="B37" s="59" t="s">
        <v>338</v>
      </c>
      <c r="C37" s="60">
        <v>8.3500000000000005E-2</v>
      </c>
      <c r="D37" s="60">
        <f t="shared" ref="D37:F37" si="5">D16*D28</f>
        <v>3.1986599999999997E-2</v>
      </c>
      <c r="E37" s="60">
        <f t="shared" si="5"/>
        <v>0.17868060000000002</v>
      </c>
      <c r="F37" s="62">
        <f t="shared" si="5"/>
        <v>6.7926600000000004E-2</v>
      </c>
    </row>
    <row r="38" spans="1:6" ht="45" x14ac:dyDescent="0.25">
      <c r="A38" s="51" t="s">
        <v>339</v>
      </c>
      <c r="B38" s="64" t="s">
        <v>340</v>
      </c>
      <c r="C38" s="60">
        <v>4.8999999999999998E-3</v>
      </c>
      <c r="D38" s="60">
        <f t="shared" ref="D38:F38" si="6">D16*D31+D14*D30</f>
        <v>3.7060000000000001E-3</v>
      </c>
      <c r="E38" s="60">
        <f t="shared" si="6"/>
        <v>5.1771999999999999E-3</v>
      </c>
      <c r="F38" s="62">
        <f t="shared" si="6"/>
        <v>3.9059999999999997E-3</v>
      </c>
    </row>
    <row r="39" spans="1:6" s="67" customFormat="1" ht="29.25" customHeight="1" x14ac:dyDescent="0.2">
      <c r="A39" s="55" t="s">
        <v>341</v>
      </c>
      <c r="B39" s="56" t="s">
        <v>300</v>
      </c>
      <c r="C39" s="65">
        <f>SUM(C37:C38)</f>
        <v>8.8400000000000006E-2</v>
      </c>
      <c r="D39" s="65">
        <f t="shared" ref="D39:F39" si="7">SUM(D37:D38)</f>
        <v>3.5692599999999998E-2</v>
      </c>
      <c r="E39" s="65">
        <f t="shared" si="7"/>
        <v>0.18385780000000002</v>
      </c>
      <c r="F39" s="66">
        <f t="shared" si="7"/>
        <v>7.1832599999999996E-2</v>
      </c>
    </row>
    <row r="40" spans="1:6" ht="27" customHeight="1" thickBot="1" x14ac:dyDescent="0.3">
      <c r="A40" s="192" t="s">
        <v>342</v>
      </c>
      <c r="B40" s="193"/>
      <c r="C40" s="68">
        <f>C16+C28+C35+C39</f>
        <v>0.86439999999999995</v>
      </c>
      <c r="D40" s="68">
        <f t="shared" ref="D40:F40" si="8">D16+D28+D35+D39</f>
        <v>0.48849260000000005</v>
      </c>
      <c r="E40" s="68">
        <f t="shared" si="8"/>
        <v>1.1598577999999999</v>
      </c>
      <c r="F40" s="69">
        <f t="shared" si="8"/>
        <v>0.72463260000000007</v>
      </c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portrait" r:id="rId1"/>
  <headerFooter>
    <oddHeader>&amp;C&amp;"Arial,Negrito"&amp;14ANEXO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G17" sqref="G17"/>
    </sheetView>
  </sheetViews>
  <sheetFormatPr defaultColWidth="9" defaultRowHeight="15" x14ac:dyDescent="0.25"/>
  <cols>
    <col min="1" max="1" width="10.5" style="46" customWidth="1"/>
    <col min="2" max="2" width="29" style="46" customWidth="1"/>
    <col min="3" max="3" width="13.125" style="46" customWidth="1"/>
    <col min="4" max="4" width="13" style="46" customWidth="1"/>
    <col min="5" max="5" width="12.75" style="46" customWidth="1"/>
    <col min="6" max="6" width="12.625" style="46" customWidth="1"/>
    <col min="7" max="7" width="14.75" style="46" customWidth="1"/>
    <col min="8" max="16384" width="9" style="46"/>
  </cols>
  <sheetData>
    <row r="1" spans="1:6" ht="28.5" customHeight="1" x14ac:dyDescent="0.25">
      <c r="A1" s="201" t="s">
        <v>343</v>
      </c>
      <c r="B1" s="201"/>
      <c r="C1" s="201"/>
      <c r="D1" s="201"/>
      <c r="E1" s="201"/>
      <c r="F1" s="201"/>
    </row>
    <row r="2" spans="1:6" ht="15.75" thickBot="1" x14ac:dyDescent="0.3"/>
    <row r="3" spans="1:6" ht="25.5" customHeight="1" x14ac:dyDescent="0.25">
      <c r="A3" s="195" t="s">
        <v>274</v>
      </c>
      <c r="B3" s="197" t="s">
        <v>243</v>
      </c>
      <c r="C3" s="202" t="s">
        <v>275</v>
      </c>
      <c r="D3" s="202"/>
      <c r="E3" s="202" t="s">
        <v>276</v>
      </c>
      <c r="F3" s="203"/>
    </row>
    <row r="4" spans="1:6" ht="20.25" customHeight="1" x14ac:dyDescent="0.25">
      <c r="A4" s="196"/>
      <c r="B4" s="198"/>
      <c r="C4" s="49" t="s">
        <v>277</v>
      </c>
      <c r="D4" s="49" t="s">
        <v>278</v>
      </c>
      <c r="E4" s="49" t="s">
        <v>277</v>
      </c>
      <c r="F4" s="50" t="s">
        <v>278</v>
      </c>
    </row>
    <row r="5" spans="1:6" x14ac:dyDescent="0.25">
      <c r="A5" s="196"/>
      <c r="B5" s="198"/>
      <c r="C5" s="49" t="s">
        <v>279</v>
      </c>
      <c r="D5" s="49" t="s">
        <v>279</v>
      </c>
      <c r="E5" s="49" t="s">
        <v>279</v>
      </c>
      <c r="F5" s="50" t="s">
        <v>279</v>
      </c>
    </row>
    <row r="6" spans="1:6" ht="26.25" customHeight="1" x14ac:dyDescent="0.25">
      <c r="A6" s="189" t="s">
        <v>280</v>
      </c>
      <c r="B6" s="190"/>
      <c r="C6" s="190"/>
      <c r="D6" s="190"/>
      <c r="E6" s="190"/>
      <c r="F6" s="191"/>
    </row>
    <row r="7" spans="1:6" ht="20.25" customHeight="1" x14ac:dyDescent="0.25">
      <c r="A7" s="51" t="s">
        <v>281</v>
      </c>
      <c r="B7" s="52" t="s">
        <v>282</v>
      </c>
      <c r="C7" s="53">
        <v>0</v>
      </c>
      <c r="D7" s="53">
        <v>0</v>
      </c>
      <c r="E7" s="53">
        <v>0.2</v>
      </c>
      <c r="F7" s="54">
        <v>0.2</v>
      </c>
    </row>
    <row r="8" spans="1:6" ht="20.25" customHeight="1" x14ac:dyDescent="0.25">
      <c r="A8" s="51" t="s">
        <v>283</v>
      </c>
      <c r="B8" s="52" t="s">
        <v>284</v>
      </c>
      <c r="C8" s="53">
        <v>0</v>
      </c>
      <c r="D8" s="53">
        <v>0</v>
      </c>
      <c r="E8" s="53">
        <v>0</v>
      </c>
      <c r="F8" s="54">
        <v>0</v>
      </c>
    </row>
    <row r="9" spans="1:6" ht="20.25" customHeight="1" x14ac:dyDescent="0.25">
      <c r="A9" s="51" t="s">
        <v>285</v>
      </c>
      <c r="B9" s="52" t="s">
        <v>286</v>
      </c>
      <c r="C9" s="53">
        <v>0</v>
      </c>
      <c r="D9" s="53">
        <v>0</v>
      </c>
      <c r="E9" s="53">
        <v>0</v>
      </c>
      <c r="F9" s="54">
        <v>0</v>
      </c>
    </row>
    <row r="10" spans="1:6" ht="20.25" customHeight="1" x14ac:dyDescent="0.25">
      <c r="A10" s="51" t="s">
        <v>287</v>
      </c>
      <c r="B10" s="52" t="s">
        <v>288</v>
      </c>
      <c r="C10" s="53">
        <v>2E-3</v>
      </c>
      <c r="D10" s="53">
        <v>2E-3</v>
      </c>
      <c r="E10" s="53">
        <v>2E-3</v>
      </c>
      <c r="F10" s="54">
        <v>2E-3</v>
      </c>
    </row>
    <row r="11" spans="1:6" ht="20.25" customHeight="1" x14ac:dyDescent="0.25">
      <c r="A11" s="51" t="s">
        <v>289</v>
      </c>
      <c r="B11" s="52" t="s">
        <v>290</v>
      </c>
      <c r="C11" s="53">
        <v>0</v>
      </c>
      <c r="D11" s="53">
        <v>0</v>
      </c>
      <c r="E11" s="53">
        <v>0</v>
      </c>
      <c r="F11" s="54">
        <v>0</v>
      </c>
    </row>
    <row r="12" spans="1:6" ht="20.25" customHeight="1" x14ac:dyDescent="0.25">
      <c r="A12" s="51" t="s">
        <v>291</v>
      </c>
      <c r="B12" s="52" t="s">
        <v>292</v>
      </c>
      <c r="C12" s="53">
        <v>2.5000000000000001E-2</v>
      </c>
      <c r="D12" s="53">
        <v>2.5000000000000001E-2</v>
      </c>
      <c r="E12" s="53">
        <v>2.5000000000000001E-2</v>
      </c>
      <c r="F12" s="54">
        <v>2.5000000000000001E-2</v>
      </c>
    </row>
    <row r="13" spans="1:6" ht="20.25" customHeight="1" x14ac:dyDescent="0.25">
      <c r="A13" s="51" t="s">
        <v>293</v>
      </c>
      <c r="B13" s="52" t="s">
        <v>294</v>
      </c>
      <c r="C13" s="53">
        <v>0.03</v>
      </c>
      <c r="D13" s="53">
        <v>0.03</v>
      </c>
      <c r="E13" s="53">
        <v>0.03</v>
      </c>
      <c r="F13" s="54">
        <v>0.03</v>
      </c>
    </row>
    <row r="14" spans="1:6" ht="20.25" customHeight="1" x14ac:dyDescent="0.25">
      <c r="A14" s="51" t="s">
        <v>295</v>
      </c>
      <c r="B14" s="52" t="s">
        <v>296</v>
      </c>
      <c r="C14" s="53">
        <v>0.08</v>
      </c>
      <c r="D14" s="53">
        <v>0.08</v>
      </c>
      <c r="E14" s="53">
        <v>0.08</v>
      </c>
      <c r="F14" s="54">
        <v>0.08</v>
      </c>
    </row>
    <row r="15" spans="1:6" ht="20.25" customHeight="1" x14ac:dyDescent="0.25">
      <c r="A15" s="51" t="s">
        <v>297</v>
      </c>
      <c r="B15" s="52" t="s">
        <v>298</v>
      </c>
      <c r="C15" s="53">
        <v>0</v>
      </c>
      <c r="D15" s="53">
        <v>0</v>
      </c>
      <c r="E15" s="53">
        <v>0</v>
      </c>
      <c r="F15" s="54">
        <v>0</v>
      </c>
    </row>
    <row r="16" spans="1:6" ht="21" customHeight="1" x14ac:dyDescent="0.25">
      <c r="A16" s="55" t="s">
        <v>299</v>
      </c>
      <c r="B16" s="56" t="s">
        <v>300</v>
      </c>
      <c r="C16" s="57">
        <f>SUM(C7:C15)</f>
        <v>0.13700000000000001</v>
      </c>
      <c r="D16" s="57">
        <f t="shared" ref="D16:F16" si="0">SUM(D7:D15)</f>
        <v>0.13700000000000001</v>
      </c>
      <c r="E16" s="57">
        <f t="shared" si="0"/>
        <v>0.33700000000000002</v>
      </c>
      <c r="F16" s="58">
        <f t="shared" si="0"/>
        <v>0.33700000000000002</v>
      </c>
    </row>
    <row r="17" spans="1:6" ht="26.25" customHeight="1" x14ac:dyDescent="0.25">
      <c r="A17" s="189" t="s">
        <v>301</v>
      </c>
      <c r="B17" s="190"/>
      <c r="C17" s="190"/>
      <c r="D17" s="190"/>
      <c r="E17" s="190"/>
      <c r="F17" s="191"/>
    </row>
    <row r="18" spans="1:6" ht="21.75" customHeight="1" x14ac:dyDescent="0.25">
      <c r="A18" s="51" t="s">
        <v>302</v>
      </c>
      <c r="B18" s="59" t="s">
        <v>303</v>
      </c>
      <c r="C18" s="60">
        <v>0.1792</v>
      </c>
      <c r="D18" s="70" t="s">
        <v>304</v>
      </c>
      <c r="E18" s="60">
        <v>0.1792</v>
      </c>
      <c r="F18" s="71" t="s">
        <v>304</v>
      </c>
    </row>
    <row r="19" spans="1:6" ht="21.75" customHeight="1" x14ac:dyDescent="0.25">
      <c r="A19" s="51" t="s">
        <v>305</v>
      </c>
      <c r="B19" s="59" t="s">
        <v>306</v>
      </c>
      <c r="C19" s="60">
        <v>4.3099999999999999E-2</v>
      </c>
      <c r="D19" s="70" t="s">
        <v>304</v>
      </c>
      <c r="E19" s="60">
        <v>4.3099999999999999E-2</v>
      </c>
      <c r="F19" s="71" t="s">
        <v>304</v>
      </c>
    </row>
    <row r="20" spans="1:6" ht="21.75" customHeight="1" x14ac:dyDescent="0.25">
      <c r="A20" s="51" t="s">
        <v>307</v>
      </c>
      <c r="B20" s="59" t="s">
        <v>308</v>
      </c>
      <c r="C20" s="60">
        <v>8.6999999999999994E-3</v>
      </c>
      <c r="D20" s="60">
        <v>6.6E-3</v>
      </c>
      <c r="E20" s="60">
        <v>8.6999999999999994E-3</v>
      </c>
      <c r="F20" s="62">
        <v>6.6E-3</v>
      </c>
    </row>
    <row r="21" spans="1:6" ht="21.75" customHeight="1" x14ac:dyDescent="0.25">
      <c r="A21" s="51" t="s">
        <v>309</v>
      </c>
      <c r="B21" s="59" t="s">
        <v>310</v>
      </c>
      <c r="C21" s="60">
        <v>0.10970000000000001</v>
      </c>
      <c r="D21" s="60">
        <v>8.3299999999999999E-2</v>
      </c>
      <c r="E21" s="60">
        <v>0.10970000000000001</v>
      </c>
      <c r="F21" s="62">
        <v>8.3299999999999999E-2</v>
      </c>
    </row>
    <row r="22" spans="1:6" ht="21.75" customHeight="1" x14ac:dyDescent="0.25">
      <c r="A22" s="51" t="s">
        <v>311</v>
      </c>
      <c r="B22" s="59" t="s">
        <v>312</v>
      </c>
      <c r="C22" s="60">
        <v>6.9999999999999999E-4</v>
      </c>
      <c r="D22" s="60">
        <v>5.0000000000000001E-4</v>
      </c>
      <c r="E22" s="60">
        <v>6.9999999999999999E-4</v>
      </c>
      <c r="F22" s="62">
        <v>5.0000000000000001E-4</v>
      </c>
    </row>
    <row r="23" spans="1:6" ht="21.75" customHeight="1" x14ac:dyDescent="0.25">
      <c r="A23" s="51" t="s">
        <v>313</v>
      </c>
      <c r="B23" s="59" t="s">
        <v>314</v>
      </c>
      <c r="C23" s="60">
        <v>7.3000000000000001E-3</v>
      </c>
      <c r="D23" s="60">
        <v>5.5999999999999999E-3</v>
      </c>
      <c r="E23" s="60">
        <v>7.3000000000000001E-3</v>
      </c>
      <c r="F23" s="62">
        <v>5.5999999999999999E-3</v>
      </c>
    </row>
    <row r="24" spans="1:6" ht="21.75" customHeight="1" x14ac:dyDescent="0.25">
      <c r="A24" s="51" t="s">
        <v>315</v>
      </c>
      <c r="B24" s="59" t="s">
        <v>316</v>
      </c>
      <c r="C24" s="60">
        <v>1.38E-2</v>
      </c>
      <c r="D24" s="60" t="s">
        <v>304</v>
      </c>
      <c r="E24" s="60">
        <v>1.38E-2</v>
      </c>
      <c r="F24" s="62" t="s">
        <v>304</v>
      </c>
    </row>
    <row r="25" spans="1:6" ht="21.75" customHeight="1" x14ac:dyDescent="0.25">
      <c r="A25" s="51" t="s">
        <v>317</v>
      </c>
      <c r="B25" s="59" t="s">
        <v>318</v>
      </c>
      <c r="C25" s="60">
        <v>1.1000000000000001E-3</v>
      </c>
      <c r="D25" s="60">
        <v>8.0000000000000004E-4</v>
      </c>
      <c r="E25" s="60">
        <v>1.1000000000000001E-3</v>
      </c>
      <c r="F25" s="62">
        <v>8.0000000000000004E-4</v>
      </c>
    </row>
    <row r="26" spans="1:6" ht="21.75" customHeight="1" x14ac:dyDescent="0.25">
      <c r="A26" s="51" t="s">
        <v>319</v>
      </c>
      <c r="B26" s="59" t="s">
        <v>320</v>
      </c>
      <c r="C26" s="60">
        <v>0.1087</v>
      </c>
      <c r="D26" s="60">
        <v>8.2600000000000007E-2</v>
      </c>
      <c r="E26" s="60">
        <v>0.1087</v>
      </c>
      <c r="F26" s="62">
        <v>8.2600000000000007E-2</v>
      </c>
    </row>
    <row r="27" spans="1:6" ht="21.75" customHeight="1" x14ac:dyDescent="0.25">
      <c r="A27" s="51" t="s">
        <v>321</v>
      </c>
      <c r="B27" s="59" t="s">
        <v>322</v>
      </c>
      <c r="C27" s="60">
        <v>4.0000000000000002E-4</v>
      </c>
      <c r="D27" s="60">
        <v>2.9999999999999997E-4</v>
      </c>
      <c r="E27" s="60">
        <v>4.0000000000000002E-4</v>
      </c>
      <c r="F27" s="62">
        <v>2.9999999999999997E-4</v>
      </c>
    </row>
    <row r="28" spans="1:6" ht="21.75" customHeight="1" x14ac:dyDescent="0.25">
      <c r="A28" s="55" t="s">
        <v>323</v>
      </c>
      <c r="B28" s="56" t="s">
        <v>300</v>
      </c>
      <c r="C28" s="57">
        <f>SUM(C18:C27)</f>
        <v>0.47269999999999995</v>
      </c>
      <c r="D28" s="57">
        <f t="shared" ref="D28" si="1">SUM(D19:D27)</f>
        <v>0.1797</v>
      </c>
      <c r="E28" s="57">
        <f>SUM(E18:E27)</f>
        <v>0.47269999999999995</v>
      </c>
      <c r="F28" s="58">
        <f>SUM(F18:F27)</f>
        <v>0.1797</v>
      </c>
    </row>
    <row r="29" spans="1:6" ht="21.75" customHeight="1" x14ac:dyDescent="0.25">
      <c r="A29" s="189" t="s">
        <v>324</v>
      </c>
      <c r="B29" s="190"/>
      <c r="C29" s="190"/>
      <c r="D29" s="190"/>
      <c r="E29" s="190"/>
      <c r="F29" s="191"/>
    </row>
    <row r="30" spans="1:6" s="72" customFormat="1" ht="20.25" customHeight="1" x14ac:dyDescent="0.2">
      <c r="A30" s="51" t="s">
        <v>325</v>
      </c>
      <c r="B30" s="52" t="s">
        <v>326</v>
      </c>
      <c r="C30" s="60">
        <v>5.8099999999999999E-2</v>
      </c>
      <c r="D30" s="60">
        <v>4.41E-2</v>
      </c>
      <c r="E30" s="60">
        <v>5.8099999999999999E-2</v>
      </c>
      <c r="F30" s="62">
        <v>4.41E-2</v>
      </c>
    </row>
    <row r="31" spans="1:6" s="72" customFormat="1" ht="20.25" customHeight="1" x14ac:dyDescent="0.2">
      <c r="A31" s="51" t="s">
        <v>327</v>
      </c>
      <c r="B31" s="52" t="s">
        <v>328</v>
      </c>
      <c r="C31" s="60">
        <v>1.4E-3</v>
      </c>
      <c r="D31" s="60">
        <v>1E-3</v>
      </c>
      <c r="E31" s="60">
        <v>1.4E-3</v>
      </c>
      <c r="F31" s="62">
        <v>1E-3</v>
      </c>
    </row>
    <row r="32" spans="1:6" s="72" customFormat="1" ht="20.25" customHeight="1" x14ac:dyDescent="0.2">
      <c r="A32" s="51" t="s">
        <v>329</v>
      </c>
      <c r="B32" s="52" t="s">
        <v>330</v>
      </c>
      <c r="C32" s="60">
        <v>2.6800000000000001E-2</v>
      </c>
      <c r="D32" s="60">
        <v>2.0400000000000001E-2</v>
      </c>
      <c r="E32" s="60">
        <v>2.6800000000000001E-2</v>
      </c>
      <c r="F32" s="62">
        <v>2.0400000000000001E-2</v>
      </c>
    </row>
    <row r="33" spans="1:6" s="72" customFormat="1" ht="20.25" customHeight="1" x14ac:dyDescent="0.2">
      <c r="A33" s="51" t="s">
        <v>331</v>
      </c>
      <c r="B33" s="52" t="s">
        <v>332</v>
      </c>
      <c r="C33" s="60">
        <v>3.4099999999999998E-2</v>
      </c>
      <c r="D33" s="60">
        <v>2.5899999999999999E-2</v>
      </c>
      <c r="E33" s="60">
        <v>3.4099999999999998E-2</v>
      </c>
      <c r="F33" s="62">
        <v>2.5899999999999999E-2</v>
      </c>
    </row>
    <row r="34" spans="1:6" s="72" customFormat="1" ht="20.25" customHeight="1" x14ac:dyDescent="0.2">
      <c r="A34" s="51" t="s">
        <v>333</v>
      </c>
      <c r="B34" s="52" t="s">
        <v>334</v>
      </c>
      <c r="C34" s="60">
        <v>4.8999999999999998E-3</v>
      </c>
      <c r="D34" s="60">
        <v>3.7000000000000002E-3</v>
      </c>
      <c r="E34" s="60">
        <v>4.8999999999999998E-3</v>
      </c>
      <c r="F34" s="62">
        <v>3.7000000000000002E-3</v>
      </c>
    </row>
    <row r="35" spans="1:6" s="63" customFormat="1" ht="20.25" customHeight="1" x14ac:dyDescent="0.25">
      <c r="A35" s="55" t="s">
        <v>335</v>
      </c>
      <c r="B35" s="56" t="s">
        <v>300</v>
      </c>
      <c r="C35" s="57">
        <f>SUM(C30:C34)</f>
        <v>0.12529999999999999</v>
      </c>
      <c r="D35" s="57">
        <f t="shared" ref="D35:F35" si="2">SUM(D30:D34)</f>
        <v>9.5100000000000004E-2</v>
      </c>
      <c r="E35" s="57">
        <f t="shared" si="2"/>
        <v>0.12529999999999999</v>
      </c>
      <c r="F35" s="58">
        <f t="shared" si="2"/>
        <v>9.5100000000000004E-2</v>
      </c>
    </row>
    <row r="36" spans="1:6" ht="21.75" customHeight="1" x14ac:dyDescent="0.25">
      <c r="A36" s="189" t="s">
        <v>336</v>
      </c>
      <c r="B36" s="190"/>
      <c r="C36" s="190"/>
      <c r="D36" s="190"/>
      <c r="E36" s="190"/>
      <c r="F36" s="191"/>
    </row>
    <row r="37" spans="1:6" ht="33" customHeight="1" x14ac:dyDescent="0.25">
      <c r="A37" s="51" t="s">
        <v>337</v>
      </c>
      <c r="B37" s="52" t="s">
        <v>338</v>
      </c>
      <c r="C37" s="60">
        <v>8.3500000000000005E-2</v>
      </c>
      <c r="D37" s="60">
        <v>3.1600000000000003E-2</v>
      </c>
      <c r="E37" s="60">
        <v>8.3500000000000005E-2</v>
      </c>
      <c r="F37" s="62">
        <v>3.1600000000000003E-2</v>
      </c>
    </row>
    <row r="38" spans="1:6" ht="60" x14ac:dyDescent="0.25">
      <c r="A38" s="51" t="s">
        <v>339</v>
      </c>
      <c r="B38" s="64" t="s">
        <v>340</v>
      </c>
      <c r="C38" s="60">
        <v>4.8999999999999998E-3</v>
      </c>
      <c r="D38" s="60">
        <v>3.7000000000000002E-3</v>
      </c>
      <c r="E38" s="60">
        <v>4.8999999999999998E-3</v>
      </c>
      <c r="F38" s="62">
        <v>3.7000000000000002E-3</v>
      </c>
    </row>
    <row r="39" spans="1:6" s="67" customFormat="1" ht="29.25" customHeight="1" x14ac:dyDescent="0.2">
      <c r="A39" s="55" t="s">
        <v>341</v>
      </c>
      <c r="B39" s="56" t="s">
        <v>300</v>
      </c>
      <c r="C39" s="57">
        <f>SUM(C37:C38)</f>
        <v>8.8400000000000006E-2</v>
      </c>
      <c r="D39" s="57">
        <f t="shared" ref="D39:F39" si="3">SUM(D37:D38)</f>
        <v>3.5300000000000005E-2</v>
      </c>
      <c r="E39" s="57">
        <f t="shared" si="3"/>
        <v>8.8400000000000006E-2</v>
      </c>
      <c r="F39" s="58">
        <f t="shared" si="3"/>
        <v>3.5300000000000005E-2</v>
      </c>
    </row>
    <row r="40" spans="1:6" ht="27" customHeight="1" thickBot="1" x14ac:dyDescent="0.3">
      <c r="A40" s="192" t="s">
        <v>342</v>
      </c>
      <c r="B40" s="193"/>
      <c r="C40" s="73">
        <f>C16+C28+C35+C39</f>
        <v>0.82339999999999991</v>
      </c>
      <c r="D40" s="73">
        <f t="shared" ref="D40:F40" si="4">D16+D28+D35+D39</f>
        <v>0.4471</v>
      </c>
      <c r="E40" s="73">
        <f t="shared" si="4"/>
        <v>1.0233999999999999</v>
      </c>
      <c r="F40" s="74">
        <f t="shared" si="4"/>
        <v>0.64710000000000001</v>
      </c>
    </row>
  </sheetData>
  <mergeCells count="10">
    <mergeCell ref="A17:F17"/>
    <mergeCell ref="A29:F29"/>
    <mergeCell ref="A36:F36"/>
    <mergeCell ref="A40:B40"/>
    <mergeCell ref="A1:F1"/>
    <mergeCell ref="A3:A5"/>
    <mergeCell ref="B3:B5"/>
    <mergeCell ref="C3:D3"/>
    <mergeCell ref="E3:F3"/>
    <mergeCell ref="A6:F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portrait" r:id="rId1"/>
  <headerFooter>
    <oddHeader>&amp;C&amp;"Arial,Negrito"&amp;14ANEXO 5.1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Anexo 2 - Planilha</vt:lpstr>
      <vt:lpstr>Anexo 3 - BDI</vt:lpstr>
      <vt:lpstr>Anexo 4 - CPU</vt:lpstr>
      <vt:lpstr>Anexo 5 -NÃO OPTANTES</vt:lpstr>
      <vt:lpstr>Anexo 5.1-SIMPLES</vt:lpstr>
      <vt:lpstr>'Anexo 3 - BDI'!Area_de_impressao</vt:lpstr>
      <vt:lpstr>'Anexo 2 - Planilha'!Titulos_de_impressao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Usuario</cp:lastModifiedBy>
  <cp:revision>0</cp:revision>
  <cp:lastPrinted>2023-12-28T17:19:40Z</cp:lastPrinted>
  <dcterms:created xsi:type="dcterms:W3CDTF">2023-12-26T18:12:22Z</dcterms:created>
  <dcterms:modified xsi:type="dcterms:W3CDTF">2024-02-08T16:04:58Z</dcterms:modified>
</cp:coreProperties>
</file>